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請假匯總" sheetId="1" state="visible" r:id="rId2"/>
    <sheet name="請假明細" sheetId="2" state="visible" r:id="rId3"/>
    <sheet name="樞紐分析表_請假明細_1" sheetId="3" state="visible" r:id="rId4"/>
    <sheet name="工作表4" sheetId="4" state="visible" r:id="rId5"/>
  </sheets>
  <definedNames>
    <definedName function="false" hidden="true" localSheetId="1" name="_xlnm._FilterDatabase" vbProcedure="false">請假明細!$A$1:$U$1197</definedName>
    <definedName function="false" hidden="false" localSheetId="1" name="_xlnm._FilterDatabase" vbProcedure="false">請假明細!$A$1:$U$1197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<sst xmlns="http://schemas.openxmlformats.org/spreadsheetml/2006/main" count="12444" uniqueCount="1841">
  <si>
    <t xml:space="preserve">部門代號(Department number)</t>
  </si>
  <si>
    <t xml:space="preserve">總和 - 請假時數(Hours of leave)</t>
  </si>
  <si>
    <t xml:space="preserve">DX0MAQAA00</t>
  </si>
  <si>
    <t xml:space="preserve">DX0MAQAAA0</t>
  </si>
  <si>
    <t xml:space="preserve">DX0MAQAAB0</t>
  </si>
  <si>
    <t xml:space="preserve">DX0MAQAAC0</t>
  </si>
  <si>
    <t xml:space="preserve">DX0MAQAAD0</t>
  </si>
  <si>
    <t xml:space="preserve">DX0MAQAAE0</t>
  </si>
  <si>
    <t xml:space="preserve">KF0MAQAAA0</t>
  </si>
  <si>
    <t xml:space="preserve">KF0MAQAAB0</t>
  </si>
  <si>
    <t xml:space="preserve">KF0MAQAAC0</t>
  </si>
  <si>
    <t xml:space="preserve">KF0MAQAAD0</t>
  </si>
  <si>
    <t xml:space="preserve">KF0MAQAAE0</t>
  </si>
  <si>
    <t xml:space="preserve">KF0MAQABA0</t>
  </si>
  <si>
    <t xml:space="preserve">KF0MAQABB0</t>
  </si>
  <si>
    <t xml:space="preserve">KF0MAQABC0</t>
  </si>
  <si>
    <t xml:space="preserve">KF0MAQABD0</t>
  </si>
  <si>
    <t xml:space="preserve">KF0MAQABE0</t>
  </si>
  <si>
    <t xml:space="preserve">KF0MAQACA0</t>
  </si>
  <si>
    <t xml:space="preserve">KF0MAQACB0</t>
  </si>
  <si>
    <t xml:space="preserve">KF0MAQACC0</t>
  </si>
  <si>
    <t xml:space="preserve">KF0MAQACD0</t>
  </si>
  <si>
    <t xml:space="preserve">KF0MAQACE0</t>
  </si>
  <si>
    <t xml:space="preserve">KF0MAQADA0</t>
  </si>
  <si>
    <t xml:space="preserve">KF0MAQADB0</t>
  </si>
  <si>
    <t xml:space="preserve">KF0MAQADC0</t>
  </si>
  <si>
    <t xml:space="preserve">KF0MAQADD0</t>
  </si>
  <si>
    <t xml:space="preserve">KF0MAQADE0</t>
  </si>
  <si>
    <t xml:space="preserve">KH0MAQAAA0</t>
  </si>
  <si>
    <t xml:space="preserve">KH0MAQAAB0</t>
  </si>
  <si>
    <t xml:space="preserve">KH0MAQAAC0</t>
  </si>
  <si>
    <t xml:space="preserve">KH0MAQAAD0</t>
  </si>
  <si>
    <t xml:space="preserve">KH0MAQAAE0</t>
  </si>
  <si>
    <t xml:space="preserve">KH0MAQABA0</t>
  </si>
  <si>
    <t xml:space="preserve">KH0MAQABB0</t>
  </si>
  <si>
    <t xml:space="preserve">KH0MAQABC0</t>
  </si>
  <si>
    <t xml:space="preserve">KH0MAQABD0</t>
  </si>
  <si>
    <t xml:space="preserve">KH0MAQABE0</t>
  </si>
  <si>
    <t xml:space="preserve">KH0MAQACA0</t>
  </si>
  <si>
    <t xml:space="preserve">KH0MAQACB0</t>
  </si>
  <si>
    <t xml:space="preserve">KH0MAQACC0</t>
  </si>
  <si>
    <t xml:space="preserve">KH0MAQACD0</t>
  </si>
  <si>
    <t xml:space="preserve">KH0MAQACE0</t>
  </si>
  <si>
    <t xml:space="preserve">KH0MAQADA0</t>
  </si>
  <si>
    <t xml:space="preserve">KH0MAQADB0</t>
  </si>
  <si>
    <t xml:space="preserve">KH0MAQADC0</t>
  </si>
  <si>
    <t xml:space="preserve">KH0MAQADD0</t>
  </si>
  <si>
    <t xml:space="preserve">KH0MAQADE0</t>
  </si>
  <si>
    <t xml:space="preserve">KH0MAQAEA0</t>
  </si>
  <si>
    <t xml:space="preserve">KH0MAQAEB0</t>
  </si>
  <si>
    <t xml:space="preserve">KH0MAQAEC0</t>
  </si>
  <si>
    <t xml:space="preserve">KH0MAQAED0</t>
  </si>
  <si>
    <t xml:space="preserve">KH0MAQAEE0</t>
  </si>
  <si>
    <t xml:space="preserve">KM0MAQAAA0</t>
  </si>
  <si>
    <t xml:space="preserve">KM0MAQAAB0</t>
  </si>
  <si>
    <t xml:space="preserve">KM0MAQAAC0</t>
  </si>
  <si>
    <t xml:space="preserve">KM0MAQAAD0</t>
  </si>
  <si>
    <t xml:space="preserve">KM0MAQAAE0</t>
  </si>
  <si>
    <t xml:space="preserve">KM0MAQABA0</t>
  </si>
  <si>
    <t xml:space="preserve">KM0MAQABB0</t>
  </si>
  <si>
    <t xml:space="preserve">KM0MAQABC0</t>
  </si>
  <si>
    <t xml:space="preserve">KM0MAQABD0</t>
  </si>
  <si>
    <t xml:space="preserve">KM0MAQABE0</t>
  </si>
  <si>
    <t xml:space="preserve">KM0MAQACA0</t>
  </si>
  <si>
    <t xml:space="preserve">KM0MAQACB0</t>
  </si>
  <si>
    <t xml:space="preserve">KM0MAQACC0</t>
  </si>
  <si>
    <t xml:space="preserve">KM0MAQACD0</t>
  </si>
  <si>
    <t xml:space="preserve">KM0MAQACE0</t>
  </si>
  <si>
    <t xml:space="preserve">KM0MAQACF0</t>
  </si>
  <si>
    <t xml:space="preserve">KM0MAQADA0</t>
  </si>
  <si>
    <t xml:space="preserve">KM0MAQADB0</t>
  </si>
  <si>
    <t xml:space="preserve">KM0MAQADC0</t>
  </si>
  <si>
    <t xml:space="preserve">KM0MAQADD0</t>
  </si>
  <si>
    <t xml:space="preserve">KM0MAQADE0</t>
  </si>
  <si>
    <t xml:space="preserve">KM0MAQADF0</t>
  </si>
  <si>
    <t xml:space="preserve">KM0MAQAEA0</t>
  </si>
  <si>
    <t xml:space="preserve">KM0MAQAEB0</t>
  </si>
  <si>
    <t xml:space="preserve">QL0MAQAAA0</t>
  </si>
  <si>
    <t xml:space="preserve">QL0MAQAAB0</t>
  </si>
  <si>
    <t xml:space="preserve">QL0MAQAAC0</t>
  </si>
  <si>
    <t xml:space="preserve">QL0MAQAAD0</t>
  </si>
  <si>
    <t xml:space="preserve">總計 結果</t>
  </si>
  <si>
    <t xml:space="preserve">部門名稱(Department name)</t>
  </si>
  <si>
    <t xml:space="preserve">請假單號(Form number)</t>
  </si>
  <si>
    <t xml:space="preserve">請假起始時間(Start time)</t>
  </si>
  <si>
    <t xml:space="preserve">請假結束時間(End time)</t>
  </si>
  <si>
    <t xml:space="preserve">假別代號(Rest Category)</t>
  </si>
  <si>
    <t xml:space="preserve">假別名稱(Rest Category Name)</t>
  </si>
  <si>
    <t xml:space="preserve">請假時數(Hours of leave)</t>
  </si>
  <si>
    <t xml:space="preserve">請假事由(Reasons of leave)</t>
  </si>
  <si>
    <t xml:space="preserve">請假人工號(Leave number)</t>
  </si>
  <si>
    <t xml:space="preserve">請假人姓名(Leave Name)</t>
  </si>
  <si>
    <t xml:space="preserve">填表人工號(Filler ID)</t>
  </si>
  <si>
    <t xml:space="preserve">填表人姓名(Filler name)</t>
  </si>
  <si>
    <t xml:space="preserve">請假代理人(Agent)</t>
  </si>
  <si>
    <t xml:space="preserve">請假代理人姓名(Agent name)</t>
  </si>
  <si>
    <t xml:space="preserve">簽核結果(Signature results)</t>
  </si>
  <si>
    <t xml:space="preserve">資料轉出日期(Data transfer date)</t>
  </si>
  <si>
    <t xml:space="preserve">簽核人工號(Approver number)</t>
  </si>
  <si>
    <t xml:space="preserve">簽核人姓名(Approver name)</t>
  </si>
  <si>
    <t xml:space="preserve">是否代理(Is Agent)</t>
  </si>
  <si>
    <t xml:space="preserve">填單時間</t>
  </si>
  <si>
    <t xml:space="preserve">DQA2八部二課</t>
  </si>
  <si>
    <t xml:space="preserve">D</t>
  </si>
  <si>
    <t xml:space="preserve">事假</t>
  </si>
  <si>
    <t xml:space="preserve">駕校集訓</t>
  </si>
  <si>
    <t xml:space="preserve">沈曉娟</t>
  </si>
  <si>
    <t xml:space="preserve">李國良</t>
  </si>
  <si>
    <t xml:space="preserve">同意結束</t>
  </si>
  <si>
    <t xml:space="preserve">Q</t>
  </si>
  <si>
    <t xml:space="preserve">補休</t>
  </si>
  <si>
    <t xml:space="preserve">DQA2五部一課</t>
  </si>
  <si>
    <t xml:space="preserve">身體不適</t>
  </si>
  <si>
    <t xml:space="preserve">武琨彭</t>
  </si>
  <si>
    <t xml:space="preserve">金鑫</t>
  </si>
  <si>
    <t xml:space="preserve">處理個人事務</t>
  </si>
  <si>
    <t xml:space="preserve">張廣松</t>
  </si>
  <si>
    <t xml:space="preserve">DQA1五部二課</t>
  </si>
  <si>
    <t xml:space="preserve">個人私事</t>
  </si>
  <si>
    <t xml:space="preserve">樊瑞</t>
  </si>
  <si>
    <t xml:space="preserve">何磊</t>
  </si>
  <si>
    <t xml:space="preserve">小孩子老師家訪</t>
  </si>
  <si>
    <t xml:space="preserve">DQA1五部三課</t>
  </si>
  <si>
    <t xml:space="preserve">去檢查汽車OBU設備（昆山）</t>
  </si>
  <si>
    <t xml:space="preserve">袁濤</t>
  </si>
  <si>
    <t xml:space="preserve">C111BBB</t>
  </si>
  <si>
    <t xml:space="preserve">邰俊梅</t>
  </si>
  <si>
    <t xml:space="preserve">去昆山市中醫醫院看病</t>
  </si>
  <si>
    <t xml:space="preserve">處理個人事務(在昆山)</t>
  </si>
  <si>
    <t xml:space="preserve">金力通</t>
  </si>
  <si>
    <t xml:space="preserve">DQA3一部一課</t>
  </si>
  <si>
    <t xml:space="preserve">出去安裝天然氣（請假期間所在地：昆山）</t>
  </si>
  <si>
    <t xml:space="preserve">王新偉</t>
  </si>
  <si>
    <t xml:space="preserve">陶紅艷</t>
  </si>
  <si>
    <t xml:space="preserve">DZ</t>
  </si>
  <si>
    <t xml:space="preserve">續事假</t>
  </si>
  <si>
    <t xml:space="preserve">房子刷漆，需現場確認塗料的顏色（請假期間所在地：昆山）</t>
  </si>
  <si>
    <t xml:space="preserve">去4S店拿收據合同等文件(請假所在地:昆山)</t>
  </si>
  <si>
    <t xml:space="preserve">汪鎮</t>
  </si>
  <si>
    <t xml:space="preserve">回家拿身份證辦理車險(請假坐在地:昆山)</t>
  </si>
  <si>
    <t xml:space="preserve">陸秋艷</t>
  </si>
  <si>
    <t xml:space="preserve">DQA3四部四課</t>
  </si>
  <si>
    <t xml:space="preserve">路上堵車</t>
  </si>
  <si>
    <t xml:space="preserve">王紅梅</t>
  </si>
  <si>
    <t xml:space="preserve">C1209AV</t>
  </si>
  <si>
    <t xml:space="preserve">唐麗麗</t>
  </si>
  <si>
    <t xml:space="preserve">DQA2六部二課</t>
  </si>
  <si>
    <t xml:space="preserve">處理個人事宜（請假期間本人在昆山）</t>
  </si>
  <si>
    <t xml:space="preserve">張月</t>
  </si>
  <si>
    <t xml:space="preserve">C121539</t>
  </si>
  <si>
    <t xml:space="preserve">王燦</t>
  </si>
  <si>
    <t xml:space="preserve">DQA1八部四課</t>
  </si>
  <si>
    <t xml:space="preserve"> 去保險公司拿保險單，地點：昆山長江路</t>
  </si>
  <si>
    <t xml:space="preserve">陸嵐</t>
  </si>
  <si>
    <t xml:space="preserve">朱賽彬</t>
  </si>
  <si>
    <t xml:space="preserve">回揚州參加同學婚禮，地點：揚州</t>
  </si>
  <si>
    <t xml:space="preserve">從老家揚州趕往昆山，在路途中，地點：鎮江</t>
  </si>
  <si>
    <t xml:space="preserve">下雨天，路上堵車，請假半小時，地點：昆山</t>
  </si>
  <si>
    <t xml:space="preserve">DQA1六部三課</t>
  </si>
  <si>
    <t xml:space="preserve">請假處理個人事務所在地:昆山</t>
  </si>
  <si>
    <t xml:space="preserve">韓笑</t>
  </si>
  <si>
    <t xml:space="preserve">董愛林</t>
  </si>
  <si>
    <t xml:space="preserve">去醫院看腳所在地:昆山</t>
  </si>
  <si>
    <t xml:space="preserve">帶寶寶打疫苗所在地:昆山</t>
  </si>
  <si>
    <t xml:space="preserve">DQA2四部一課</t>
  </si>
  <si>
    <t xml:space="preserve">胡翔</t>
  </si>
  <si>
    <t xml:space="preserve">張兵兵</t>
  </si>
  <si>
    <t xml:space="preserve">龔希</t>
  </si>
  <si>
    <t xml:space="preserve">DQA2四部四課</t>
  </si>
  <si>
    <t xml:space="preserve">回老家鹽城處理個人事務</t>
  </si>
  <si>
    <t xml:space="preserve">林淑云</t>
  </si>
  <si>
    <t xml:space="preserve">王曉蘭</t>
  </si>
  <si>
    <t xml:space="preserve">照顧小孩  地點：昆山</t>
  </si>
  <si>
    <t xml:space="preserve">處理個人事務(外出地點：昆山)</t>
  </si>
  <si>
    <t xml:space="preserve">楊琳</t>
  </si>
  <si>
    <t xml:space="preserve">孫磊</t>
  </si>
  <si>
    <t xml:space="preserve">處理個人事務(外出地點:昆山)</t>
  </si>
  <si>
    <t xml:space="preserve">薛英杰</t>
  </si>
  <si>
    <t xml:space="preserve">處理個人事務(外出地點：常州)</t>
  </si>
  <si>
    <t xml:space="preserve">DQA1六部二課</t>
  </si>
  <si>
    <t xml:space="preserve">胳膊疼，去醫院就醫（昆山）</t>
  </si>
  <si>
    <t xml:space="preserve">孫曉</t>
  </si>
  <si>
    <t xml:space="preserve">陸沖</t>
  </si>
  <si>
    <t xml:space="preserve">放假回家，去車站趕車(昆山）</t>
  </si>
  <si>
    <t xml:space="preserve">DQA3四部三課</t>
  </si>
  <si>
    <t xml:space="preserve">小孩有點咳嗽，去醫院看醫生，請假期間在昆山</t>
  </si>
  <si>
    <t xml:space="preserve">江彥睿</t>
  </si>
  <si>
    <t xml:space="preserve">張磊</t>
  </si>
  <si>
    <t xml:space="preserve">有事請假0.5h請假期間在昆山謝謝</t>
  </si>
  <si>
    <t xml:space="preserve">帶小孩去社區醫院打預防針，請假期間在昆山</t>
  </si>
  <si>
    <t xml:space="preserve">陪妻兒去昆山婦幼保健所體檢，請假期間在昆山</t>
  </si>
  <si>
    <t xml:space="preserve">帶小孩去體檢，請假期間在昆山</t>
  </si>
  <si>
    <t xml:space="preserve">手肘割傷去醫院打破傷風針，請假期間在昆山</t>
  </si>
  <si>
    <t xml:space="preserve">DQA1八部一課</t>
  </si>
  <si>
    <t xml:space="preserve">因嫂子在醫院待產，需要在家照顧小侄女（地點:江蘇蘇州）</t>
  </si>
  <si>
    <t xml:space="preserve">胡娜</t>
  </si>
  <si>
    <t xml:space="preserve">唐潔</t>
  </si>
  <si>
    <t xml:space="preserve">DQA1八部五課</t>
  </si>
  <si>
    <t xml:space="preserve">肚子不舒服（所在地：昆山）</t>
  </si>
  <si>
    <t xml:space="preserve">胡曉雪</t>
  </si>
  <si>
    <t xml:space="preserve">王佳琪</t>
  </si>
  <si>
    <t xml:space="preserve">起遲了（所在地：昆山）</t>
  </si>
  <si>
    <t xml:space="preserve">DQA2五部二課</t>
  </si>
  <si>
    <t xml:space="preserve">處理個人事務（請假去向：仁寶B區宿舍）</t>
  </si>
  <si>
    <t xml:space="preserve">王慧敏</t>
  </si>
  <si>
    <t xml:space="preserve">吳偉</t>
  </si>
  <si>
    <t xml:space="preserve">處理個人事務（請假去向：昆山）</t>
  </si>
  <si>
    <t xml:space="preserve">DQA3一部二課</t>
  </si>
  <si>
    <t xml:space="preserve">有事回家（昆山首創悅都）</t>
  </si>
  <si>
    <t xml:space="preserve">陳培培</t>
  </si>
  <si>
    <t xml:space="preserve">施佳媛</t>
  </si>
  <si>
    <t xml:space="preserve">帶寶寶打預防針(昆山開發區蓬朗社區醫院)</t>
  </si>
  <si>
    <t xml:space="preserve">DQA1六部一課</t>
  </si>
  <si>
    <t xml:space="preserve">處理個人事務。地點：昆山</t>
  </si>
  <si>
    <t xml:space="preserve">孟微微</t>
  </si>
  <si>
    <t xml:space="preserve">王雪</t>
  </si>
  <si>
    <t xml:space="preserve">處理個人事務，地點：昆山</t>
  </si>
  <si>
    <t xml:space="preserve">秦雯</t>
  </si>
  <si>
    <t xml:space="preserve">處理個人事務：昆山</t>
  </si>
  <si>
    <t xml:space="preserve">處理個人事務：出行地點:昆山</t>
  </si>
  <si>
    <t xml:space="preserve">處理個人事務 出行地點：昆山</t>
  </si>
  <si>
    <t xml:space="preserve">DQA1七部二課</t>
  </si>
  <si>
    <t xml:space="preserve">身體不舒服，回家休息，不發燒（昆山）</t>
  </si>
  <si>
    <t xml:space="preserve">王國鋒</t>
  </si>
  <si>
    <t xml:space="preserve">王靖</t>
  </si>
  <si>
    <t xml:space="preserve">DQA1八部三課</t>
  </si>
  <si>
    <t xml:space="preserve">鬧鐘沒有餉，起床晚了（所在地：昆山）</t>
  </si>
  <si>
    <t xml:space="preserve">黃苗</t>
  </si>
  <si>
    <t xml:space="preserve">吳坤</t>
  </si>
  <si>
    <t xml:space="preserve">堵車（所在地：昆山）</t>
  </si>
  <si>
    <t xml:space="preserve">DQA1七部五課</t>
  </si>
  <si>
    <t xml:space="preserve">回老家做膝蓋術前初步治療（所在地：江蘇泰州）</t>
  </si>
  <si>
    <t xml:space="preserve">吳斐然</t>
  </si>
  <si>
    <t xml:space="preserve">C121FKP</t>
  </si>
  <si>
    <t xml:space="preserve">王翠</t>
  </si>
  <si>
    <t xml:space="preserve">DQA3一部四課</t>
  </si>
  <si>
    <t xml:space="preserve">沒趕上廠車遲到了（昆山）</t>
  </si>
  <si>
    <t xml:space="preserve">姚蘭婷</t>
  </si>
  <si>
    <t xml:space="preserve">楊慶</t>
  </si>
  <si>
    <t xml:space="preserve">去銀行拉流水和征信報告(昆山)</t>
  </si>
  <si>
    <t xml:space="preserve">去社區建檔(昆山)</t>
  </si>
  <si>
    <t xml:space="preserve">遲到了(昆山)</t>
  </si>
  <si>
    <t xml:space="preserve">DQA3三部一課</t>
  </si>
  <si>
    <t xml:space="preserve">身體不適去醫院檢查身體（請假期間在昆山）</t>
  </si>
  <si>
    <t xml:space="preserve">涂焱敏</t>
  </si>
  <si>
    <t xml:space="preserve">盛萍萍</t>
  </si>
  <si>
    <t xml:space="preserve">E</t>
  </si>
  <si>
    <t xml:space="preserve">病假</t>
  </si>
  <si>
    <t xml:space="preserve">身體不適(江蘇昆山）</t>
  </si>
  <si>
    <t xml:space="preserve">榮陽</t>
  </si>
  <si>
    <t xml:space="preserve">朱潔</t>
  </si>
  <si>
    <t xml:space="preserve">DQA1五部一課</t>
  </si>
  <si>
    <t xml:space="preserve">處理個人事務(stay in 昆山 )</t>
  </si>
  <si>
    <t xml:space="preserve">王澤東</t>
  </si>
  <si>
    <t xml:space="preserve">王嘉彬</t>
  </si>
  <si>
    <t xml:space="preserve">C121FJN</t>
  </si>
  <si>
    <t xml:space="preserve">繆冬艷</t>
  </si>
  <si>
    <t xml:space="preserve">C121101</t>
  </si>
  <si>
    <t xml:space="preserve">袁海鋒</t>
  </si>
  <si>
    <t xml:space="preserve">DQA2八部一課</t>
  </si>
  <si>
    <t xml:space="preserve">個人私事處理</t>
  </si>
  <si>
    <t xml:space="preserve">梁兵</t>
  </si>
  <si>
    <t xml:space="preserve">薛茜</t>
  </si>
  <si>
    <t xml:space="preserve">丁健云</t>
  </si>
  <si>
    <t xml:space="preserve">DQA3四部六課</t>
  </si>
  <si>
    <t xml:space="preserve">刷卡通不過，維護識別卡（昆山）</t>
  </si>
  <si>
    <t xml:space="preserve">徐嘉健</t>
  </si>
  <si>
    <t xml:space="preserve">高智杰</t>
  </si>
  <si>
    <t xml:space="preserve">DQA1七部一課</t>
  </si>
  <si>
    <t xml:space="preserve">處理個人事務，請假期間在昆山。</t>
  </si>
  <si>
    <t xml:space="preserve">王曉煒</t>
  </si>
  <si>
    <t xml:space="preserve">呂繼港</t>
  </si>
  <si>
    <t xml:space="preserve">DQA2五部五課</t>
  </si>
  <si>
    <t xml:space="preserve">帶小孩打針</t>
  </si>
  <si>
    <t xml:space="preserve">張晨琛</t>
  </si>
  <si>
    <t xml:space="preserve">許健</t>
  </si>
  <si>
    <t xml:space="preserve">家裡有點事</t>
  </si>
  <si>
    <t xml:space="preserve">黃滔滔</t>
  </si>
  <si>
    <t xml:space="preserve">胡敏</t>
  </si>
  <si>
    <t xml:space="preserve">DQA2八部三課</t>
  </si>
  <si>
    <t xml:space="preserve">馮小玉</t>
  </si>
  <si>
    <t xml:space="preserve">C101Q3A</t>
  </si>
  <si>
    <t xml:space="preserve">徐永明</t>
  </si>
  <si>
    <t xml:space="preserve">DQA2四部二課</t>
  </si>
  <si>
    <t xml:space="preserve">處理個人事宜(地點:江蘇南通)</t>
  </si>
  <si>
    <t xml:space="preserve">單愛敏</t>
  </si>
  <si>
    <t xml:space="preserve">尹相玉</t>
  </si>
  <si>
    <t xml:space="preserve">DQA2八部四課</t>
  </si>
  <si>
    <t xml:space="preserve">李愛敏</t>
  </si>
  <si>
    <t xml:space="preserve">黃開健</t>
  </si>
  <si>
    <t xml:space="preserve">醫院看病</t>
  </si>
  <si>
    <t xml:space="preserve">處理個人事務，請領導批準，謝謝</t>
  </si>
  <si>
    <t xml:space="preserve">處理個人事務，請領導批準，謝謝.</t>
  </si>
  <si>
    <t xml:space="preserve">身體不適(地點：江蘇昆山)</t>
  </si>
  <si>
    <t xml:space="preserve">何春紅</t>
  </si>
  <si>
    <t xml:space="preserve">宋李根</t>
  </si>
  <si>
    <t xml:space="preserve">孫翔</t>
  </si>
  <si>
    <t xml:space="preserve">處理個人事宜。</t>
  </si>
  <si>
    <t xml:space="preserve">張晉東</t>
  </si>
  <si>
    <t xml:space="preserve">C120XZU</t>
  </si>
  <si>
    <t xml:space="preserve">魏鑫</t>
  </si>
  <si>
    <t xml:space="preserve">處理個人事務（昆山）</t>
  </si>
  <si>
    <t xml:space="preserve">吳凱麗</t>
  </si>
  <si>
    <t xml:space="preserve">王凱揚</t>
  </si>
  <si>
    <t xml:space="preserve">程玉飛</t>
  </si>
  <si>
    <t xml:space="preserve">DQA2六部三課</t>
  </si>
  <si>
    <t xml:space="preserve">祁曉靜</t>
  </si>
  <si>
    <t xml:space="preserve">陳晶晶</t>
  </si>
  <si>
    <t xml:space="preserve">李新萌</t>
  </si>
  <si>
    <t xml:space="preserve">張云杰</t>
  </si>
  <si>
    <t xml:space="preserve">高吉</t>
  </si>
  <si>
    <t xml:space="preserve">雨天遲到</t>
  </si>
  <si>
    <t xml:space="preserve">處理個人事務(昆山)</t>
  </si>
  <si>
    <t xml:space="preserve">堵車</t>
  </si>
  <si>
    <t xml:space="preserve">肖琦</t>
  </si>
  <si>
    <t xml:space="preserve">杜星</t>
  </si>
  <si>
    <t xml:space="preserve">去醫院</t>
  </si>
  <si>
    <t xml:space="preserve">DQA2七部二課</t>
  </si>
  <si>
    <t xml:space="preserve">謝鵬</t>
  </si>
  <si>
    <t xml:space="preserve">C090BND</t>
  </si>
  <si>
    <t xml:space="preserve">祁玲</t>
  </si>
  <si>
    <t xml:space="preserve">老家回昆山(興化~昆山)</t>
  </si>
  <si>
    <t xml:space="preserve">崔敏</t>
  </si>
  <si>
    <t xml:space="preserve">孫偉誠</t>
  </si>
  <si>
    <t xml:space="preserve">DQA2七部五課</t>
  </si>
  <si>
    <t xml:space="preserve">因識別卡忘帶，請假半小時。</t>
  </si>
  <si>
    <t xml:space="preserve">彭丹丹</t>
  </si>
  <si>
    <t xml:space="preserve">陳科錦</t>
  </si>
  <si>
    <t xml:space="preserve">忘帶識別卡（昆山</t>
  </si>
  <si>
    <t xml:space="preserve">劉艷</t>
  </si>
  <si>
    <t xml:space="preserve">趙微微</t>
  </si>
  <si>
    <t xml:space="preserve">雨天交通堵塞（昆山</t>
  </si>
  <si>
    <t xml:space="preserve">身體不適（昆山）</t>
  </si>
  <si>
    <t xml:space="preserve">殷亨達</t>
  </si>
  <si>
    <t xml:space="preserve">忘帶識別卡（昆山）</t>
  </si>
  <si>
    <t xml:space="preserve">去醫院看病（昆山）</t>
  </si>
  <si>
    <t xml:space="preserve">探望親戚（蘇州）</t>
  </si>
  <si>
    <t xml:space="preserve">交通堵塞（昆山）</t>
  </si>
  <si>
    <t xml:space="preserve">DQA2七部四課</t>
  </si>
  <si>
    <t xml:space="preserve">回家探親</t>
  </si>
  <si>
    <t xml:space="preserve">陳偉</t>
  </si>
  <si>
    <t xml:space="preserve">楊玉</t>
  </si>
  <si>
    <t xml:space="preserve">DQA1五部五課</t>
  </si>
  <si>
    <t xml:space="preserve">腰扭傷不適，休息一天</t>
  </si>
  <si>
    <t xml:space="preserve">徐遠承</t>
  </si>
  <si>
    <t xml:space="preserve">汪雪梅</t>
  </si>
  <si>
    <t xml:space="preserve">家中有事需回（地點：蘇州）</t>
  </si>
  <si>
    <t xml:space="preserve">朱文磊</t>
  </si>
  <si>
    <t xml:space="preserve">C141U7U</t>
  </si>
  <si>
    <t xml:space="preserve">朱廣亞</t>
  </si>
  <si>
    <t xml:space="preserve">處理個人事務（地點：B區宿舍）</t>
  </si>
  <si>
    <t xml:space="preserve">處理私事</t>
  </si>
  <si>
    <t xml:space="preserve">DQA2四部五課</t>
  </si>
  <si>
    <t xml:space="preserve">吳艾林</t>
  </si>
  <si>
    <t xml:space="preserve">姜俊華</t>
  </si>
  <si>
    <t xml:space="preserve">殷元</t>
  </si>
  <si>
    <t xml:space="preserve">易世嬌</t>
  </si>
  <si>
    <t xml:space="preserve">DQA2五部三課</t>
  </si>
  <si>
    <t xml:space="preserve">處理個人事務 地點 B區宿舍</t>
  </si>
  <si>
    <t xml:space="preserve">吳昊</t>
  </si>
  <si>
    <t xml:space="preserve">楊玉平</t>
  </si>
  <si>
    <t xml:space="preserve">DQA3二部二課</t>
  </si>
  <si>
    <t xml:space="preserve">去昆山震川社區辦理生育服務單</t>
  </si>
  <si>
    <t xml:space="preserve">黃小云</t>
  </si>
  <si>
    <t xml:space="preserve">張?</t>
  </si>
  <si>
    <t xml:space="preserve">親戚家兒子結婚，趕回南通吃晚飯（9/18自駕回南通海安，9/20自駕返回昆山，在此期間都待在南通）</t>
  </si>
  <si>
    <t xml:space="preserve">葉婷</t>
  </si>
  <si>
    <t xml:space="preserve">身份證快到期了，去昆山派出所重新辦理</t>
  </si>
  <si>
    <t xml:space="preserve">孫蘇秦</t>
  </si>
  <si>
    <t xml:space="preserve">下雨堵車了</t>
  </si>
  <si>
    <t xml:space="preserve">DQA2六部五課</t>
  </si>
  <si>
    <t xml:space="preserve">家里有事</t>
  </si>
  <si>
    <t xml:space="preserve">侯玉婉</t>
  </si>
  <si>
    <t xml:space="preserve">楊娜</t>
  </si>
  <si>
    <t xml:space="preserve">王棟</t>
  </si>
  <si>
    <t xml:space="preserve">孟聰</t>
  </si>
  <si>
    <t xml:space="preserve">陳元泰</t>
  </si>
  <si>
    <t xml:space="preserve">回家看望孩子(江蘇省宿遷市)</t>
  </si>
  <si>
    <t xml:space="preserve">仇晨藝</t>
  </si>
  <si>
    <t xml:space="preserve">C100PJM</t>
  </si>
  <si>
    <t xml:space="preserve">謝榮</t>
  </si>
  <si>
    <t xml:space="preserve">DQA2六部四課</t>
  </si>
  <si>
    <t xml:space="preserve">上班遲到</t>
  </si>
  <si>
    <t xml:space="preserve">姚壯</t>
  </si>
  <si>
    <t xml:space="preserve">回家（揚州）</t>
  </si>
  <si>
    <t xml:space="preserve">仲悅</t>
  </si>
  <si>
    <t xml:space="preserve">陳小川</t>
  </si>
  <si>
    <t xml:space="preserve">處理個人事務 地點;昆山</t>
  </si>
  <si>
    <t xml:space="preserve">胡偉</t>
  </si>
  <si>
    <t xml:space="preserve">DQA1八部二課</t>
  </si>
  <si>
    <t xml:space="preserve">公交車堵車，請假半小時，所在地昆山仁寶B區</t>
  </si>
  <si>
    <t xml:space="preserve">周鑫宇</t>
  </si>
  <si>
    <t xml:space="preserve">張莉娟</t>
  </si>
  <si>
    <t xml:space="preserve">請假半天從無錫趕回昆山，所在地無錫</t>
  </si>
  <si>
    <t xml:space="preserve">肚子痛不舒服請假8.5h在宿舍休息，所在地昆山市仁寶B區宿舍</t>
  </si>
  <si>
    <t xml:space="preserve">C1017NK</t>
  </si>
  <si>
    <t xml:space="preserve">陳杰</t>
  </si>
  <si>
    <t xml:space="preserve">請假半小時，公交車堵車，所在地昆山仁寶B區宿舍</t>
  </si>
  <si>
    <t xml:space="preserve">肚子痛請假兩小時，回宿舍休息，地點昆山市仁寶B區宿舍</t>
  </si>
  <si>
    <t xml:space="preserve">公交車堵車請假半小時，所在地昆山仁寶b區宿舍</t>
  </si>
  <si>
    <t xml:space="preserve">肚子痛不舒服請假一天在宿舍休息，所在地昆山市仁寶B區宿舍</t>
  </si>
  <si>
    <t xml:space="preserve">早上刷卡遲到故請假半小時</t>
  </si>
  <si>
    <t xml:space="preserve">閆姝</t>
  </si>
  <si>
    <t xml:space="preserve">顏軍軍</t>
  </si>
  <si>
    <t xml:space="preserve">堵車在昆山。</t>
  </si>
  <si>
    <t xml:space="preserve">孫寶紅</t>
  </si>
  <si>
    <t xml:space="preserve">受涼，頭疼在昆山。</t>
  </si>
  <si>
    <t xml:space="preserve">忘帶識別卡</t>
  </si>
  <si>
    <t xml:space="preserve">周偉</t>
  </si>
  <si>
    <t xml:space="preserve">王興猛</t>
  </si>
  <si>
    <t xml:space="preserve">忘帶識別卡 在昆山</t>
  </si>
  <si>
    <t xml:space="preserve">處理個人事務（目的地：上海）</t>
  </si>
  <si>
    <t xml:space="preserve">陳潔凱</t>
  </si>
  <si>
    <t xml:space="preserve">公交晚點</t>
  </si>
  <si>
    <t xml:space="preserve">08R6134</t>
  </si>
  <si>
    <t xml:space="preserve">下大雨，堵車 B區</t>
  </si>
  <si>
    <t xml:space="preserve">DQA1五部四課</t>
  </si>
  <si>
    <t xml:space="preserve">去衛生站打針（昆山）</t>
  </si>
  <si>
    <t xml:space="preserve">葛朋飛</t>
  </si>
  <si>
    <t xml:space="preserve">丁娜</t>
  </si>
  <si>
    <t xml:space="preserve">路瀟灑</t>
  </si>
  <si>
    <t xml:space="preserve">DQA1六部四課</t>
  </si>
  <si>
    <t xml:space="preserve">回家有事 請假期間所在地：江蘇泰州</t>
  </si>
  <si>
    <t xml:space="preserve">周盼</t>
  </si>
  <si>
    <t xml:space="preserve">郝影</t>
  </si>
  <si>
    <t xml:space="preserve">送孩子去學校（昆山）</t>
  </si>
  <si>
    <t xml:space="preserve">李鳳荷</t>
  </si>
  <si>
    <t xml:space="preserve">王旅湘</t>
  </si>
  <si>
    <t xml:space="preserve">腸胃炎發作，去醫院吊水，不發燒（昆山）</t>
  </si>
  <si>
    <t xml:space="preserve">DQA3一部三課</t>
  </si>
  <si>
    <t xml:space="preserve">懷孕期間身體不適，請假十天。（昆山）</t>
  </si>
  <si>
    <t xml:space="preserve">劉慧瑩</t>
  </si>
  <si>
    <t xml:space="preserve">曹翠蓮</t>
  </si>
  <si>
    <t xml:space="preserve">DQA3二部四課</t>
  </si>
  <si>
    <t xml:space="preserve">婆婆有事回老家，請假回家帶娃</t>
  </si>
  <si>
    <t xml:space="preserve">蔡向花</t>
  </si>
  <si>
    <t xml:space="preserve">C140QUN</t>
  </si>
  <si>
    <t xml:space="preserve">孫永浪</t>
  </si>
  <si>
    <t xml:space="preserve">帶兒子體檢</t>
  </si>
  <si>
    <t xml:space="preserve">杜麗芳</t>
  </si>
  <si>
    <t xml:space="preserve">婆婆有事回老家，回家帶娃</t>
  </si>
  <si>
    <t xml:space="preserve">DQA3三部四課</t>
  </si>
  <si>
    <t xml:space="preserve">辦理公積金手續</t>
  </si>
  <si>
    <t xml:space="preserve">郭軍</t>
  </si>
  <si>
    <t xml:space="preserve">李虎洋</t>
  </si>
  <si>
    <t xml:space="preserve">回家辦理手續(滕州市 大塢鎮 9/10-9/11）</t>
  </si>
  <si>
    <t xml:space="preserve">請假一小時，回老家。地點：昆山到南通</t>
  </si>
  <si>
    <t xml:space="preserve">孫殿宏</t>
  </si>
  <si>
    <t xml:space="preserve">王孟德</t>
  </si>
  <si>
    <t xml:space="preserve">電瓶車忘記充電，在家裡充電。地點昆山</t>
  </si>
  <si>
    <t xml:space="preserve">拉肚子，請假一天在家休息。地點昆山</t>
  </si>
  <si>
    <t xml:space="preserve">張正安</t>
  </si>
  <si>
    <t xml:space="preserve">上班路上堵車，請假半小時。地點昆山</t>
  </si>
  <si>
    <t xml:space="preserve">處理個人事務（請假期間所在地區：昆山）</t>
  </si>
  <si>
    <t xml:space="preserve">于海洋</t>
  </si>
  <si>
    <t xml:space="preserve">DQA1六部五課</t>
  </si>
  <si>
    <t xml:space="preserve">請假12小時，陪老婆去醫院，請假期間所在地：昆山-徐州</t>
  </si>
  <si>
    <t xml:space="preserve">王照慶</t>
  </si>
  <si>
    <t xml:space="preserve">江鑫宇</t>
  </si>
  <si>
    <t xml:space="preserve">請假4小時，陪老婆去醫院，請假期間所在地：昆山-徐州</t>
  </si>
  <si>
    <t xml:space="preserve">請假16小時，陪老婆去醫院，請假期間所在地：昆山-徐州</t>
  </si>
  <si>
    <t xml:space="preserve">請假0.5小時，公交車堵車，請假期間所在地：昆山</t>
  </si>
  <si>
    <t xml:space="preserve">陳旻陽</t>
  </si>
  <si>
    <t xml:space="preserve">起床晚了（地點：江蘇蘇州昆山市）</t>
  </si>
  <si>
    <t xml:space="preserve">李春錦</t>
  </si>
  <si>
    <t xml:space="preserve">沒注意鬧鐘，起晚了（地點：江蘇省蘇州昆山市）</t>
  </si>
  <si>
    <t xml:space="preserve">劉昊隆</t>
  </si>
  <si>
    <t xml:space="preserve">起床晚了（地點:江蘇蘇州昆山市）</t>
  </si>
  <si>
    <t xml:space="preserve">任曉飛</t>
  </si>
  <si>
    <t xml:space="preserve">戴宏濤</t>
  </si>
  <si>
    <t xml:space="preserve">處理個人私事（昆山）</t>
  </si>
  <si>
    <t xml:space="preserve">肚子受涼（昆山，沒有發燒）</t>
  </si>
  <si>
    <t xml:space="preserve">昆山 處理個人事務</t>
  </si>
  <si>
    <t xml:space="preserve">姜佩</t>
  </si>
  <si>
    <t xml:space="preserve">韓曉雯</t>
  </si>
  <si>
    <t xml:space="preserve">EZ</t>
  </si>
  <si>
    <t xml:space="preserve">續病假</t>
  </si>
  <si>
    <t xml:space="preserve">腿部脛骨骨折 需修養一個月</t>
  </si>
  <si>
    <t xml:space="preserve">黎小華</t>
  </si>
  <si>
    <t xml:space="preserve">環雙雙</t>
  </si>
  <si>
    <t xml:space="preserve">去銀行打印個人征信，人在昆山</t>
  </si>
  <si>
    <t xml:space="preserve">張旭</t>
  </si>
  <si>
    <t xml:space="preserve">劉帥</t>
  </si>
  <si>
    <t xml:space="preserve">銀行申請貸款，人在昆山</t>
  </si>
  <si>
    <t xml:space="preserve">任開磊</t>
  </si>
  <si>
    <t xml:space="preserve">C1422CP</t>
  </si>
  <si>
    <t xml:space="preserve">徐海華</t>
  </si>
  <si>
    <t xml:space="preserve">陪同事去4S店取車 開車上牌（蘇州）</t>
  </si>
  <si>
    <t xml:space="preserve">張闖</t>
  </si>
  <si>
    <t xml:space="preserve">鄭宏偉</t>
  </si>
  <si>
    <t xml:space="preserve">請假一天回錦溪處理個人事務請假期間所在地昆山-錦溪.</t>
  </si>
  <si>
    <t xml:space="preserve">趙建偉</t>
  </si>
  <si>
    <t xml:space="preserve">身體不適去醫院，請假所在地（昆山）</t>
  </si>
  <si>
    <t xml:space="preserve">C111UTF</t>
  </si>
  <si>
    <t xml:space="preserve">智素芹</t>
  </si>
  <si>
    <t xml:space="preserve">DQA3四部一課</t>
  </si>
  <si>
    <t xml:space="preserve">回老家連雲港有事</t>
  </si>
  <si>
    <t xml:space="preserve">饒凱杰</t>
  </si>
  <si>
    <t xml:space="preserve">張嘉豪</t>
  </si>
  <si>
    <t xml:space="preserve">個人事務處理 昆山</t>
  </si>
  <si>
    <t xml:space="preserve">徐文浩</t>
  </si>
  <si>
    <t xml:space="preserve">個人事務處理（昆山）</t>
  </si>
  <si>
    <t xml:space="preserve">拿暫住證 昆山</t>
  </si>
  <si>
    <t xml:space="preserve">馮相康</t>
  </si>
  <si>
    <t xml:space="preserve">去醫院複查，拿驗血報告（所在地:昆山）</t>
  </si>
  <si>
    <t xml:space="preserve">孫瑞東</t>
  </si>
  <si>
    <t xml:space="preserve">朱金鑫</t>
  </si>
  <si>
    <t xml:space="preserve">下雨天，路上堵車（所在地：昆山）</t>
  </si>
  <si>
    <t xml:space="preserve">去銀行辦業務</t>
  </si>
  <si>
    <t xml:space="preserve">姚才一</t>
  </si>
  <si>
    <t xml:space="preserve">領暫住證（昆山）</t>
  </si>
  <si>
    <t xml:space="preserve">著涼，肚子不舒服，請假4小時（昆山）</t>
  </si>
  <si>
    <t xml:space="preserve">周彬彬</t>
  </si>
  <si>
    <t xml:space="preserve">C111W5R</t>
  </si>
  <si>
    <t xml:space="preserve">韓旭</t>
  </si>
  <si>
    <t xml:space="preserve">忘帶識別卡，請假1小時（昆山）</t>
  </si>
  <si>
    <t xml:space="preserve">頭疼，請假4小時（昆山）</t>
  </si>
  <si>
    <t xml:space="preserve">盛榮</t>
  </si>
  <si>
    <t xml:space="preserve">堵車，請假0.5小時（昆山）</t>
  </si>
  <si>
    <t xml:space="preserve">腳疼，請假一天(昆山）</t>
  </si>
  <si>
    <t xml:space="preserve">腿疼，請假2天（昆山）</t>
  </si>
  <si>
    <t xml:space="preserve">喉嚨發炎，請假4H（昆山）</t>
  </si>
  <si>
    <t xml:space="preserve">處理私人事務（蘇州）</t>
  </si>
  <si>
    <t xml:space="preserve">去醫院看皮膚病（昆山）</t>
  </si>
  <si>
    <t xml:space="preserve">許麗</t>
  </si>
  <si>
    <t xml:space="preserve">盧棋萌</t>
  </si>
  <si>
    <t xml:space="preserve">痛經(昆山)</t>
  </si>
  <si>
    <t xml:space="preserve">識別卡未帶(昆山)</t>
  </si>
  <si>
    <t xml:space="preserve">路上堵車（所在地：昆山）</t>
  </si>
  <si>
    <t xml:space="preserve">周陽</t>
  </si>
  <si>
    <t xml:space="preserve">王光屹</t>
  </si>
  <si>
    <t xml:space="preserve">DQA1七部四課</t>
  </si>
  <si>
    <t xml:space="preserve">身體不適請假半天，請假期間人在昆山.</t>
  </si>
  <si>
    <t xml:space="preserve">夏蒙</t>
  </si>
  <si>
    <t xml:space="preserve">路上車堵，請假所在地：昆山</t>
  </si>
  <si>
    <t xml:space="preserve">陳志偉</t>
  </si>
  <si>
    <t xml:space="preserve">路上堵車。（人在昆山）</t>
  </si>
  <si>
    <t xml:space="preserve">韓久四</t>
  </si>
  <si>
    <t xml:space="preserve">堵車：在昆山</t>
  </si>
  <si>
    <t xml:space="preserve">陸凱凱</t>
  </si>
  <si>
    <t xml:space="preserve">潘則宇</t>
  </si>
  <si>
    <t xml:space="preserve">張彬</t>
  </si>
  <si>
    <t xml:space="preserve">去武漢探親</t>
  </si>
  <si>
    <t xml:space="preserve">胡銳恒</t>
  </si>
  <si>
    <t xml:space="preserve">孫亮</t>
  </si>
  <si>
    <t xml:space="preserve">去銀行辦理流水證明</t>
  </si>
  <si>
    <t xml:space="preserve">宋丹丹</t>
  </si>
  <si>
    <t xml:space="preserve">痛風引發腳疼無法行走 醫生建議休養4天.</t>
  </si>
  <si>
    <t xml:space="preserve">殷媛</t>
  </si>
  <si>
    <t xml:space="preserve">DQA1七部三課</t>
  </si>
  <si>
    <t xml:space="preserve">下雨堵車(地點昆山市)</t>
  </si>
  <si>
    <t xml:space="preserve">杜佳</t>
  </si>
  <si>
    <t xml:space="preserve">處理個人私事（昆山市）</t>
  </si>
  <si>
    <t xml:space="preserve">回老家處理個人事務，請假期間所在地：泰州</t>
  </si>
  <si>
    <t xml:space="preserve">常青</t>
  </si>
  <si>
    <t xml:space="preserve">陳惠玲</t>
  </si>
  <si>
    <t xml:space="preserve">處理個人事務（地點：昆山）</t>
  </si>
  <si>
    <t xml:space="preserve">徐海珍</t>
  </si>
  <si>
    <t xml:space="preserve">沈青</t>
  </si>
  <si>
    <t xml:space="preserve">處理個人事情（地點：昆山）</t>
  </si>
  <si>
    <t xml:space="preserve">忘帶識別卡（地點：昆山）</t>
  </si>
  <si>
    <t xml:space="preserve">處理個人事宜，B區宿舍</t>
  </si>
  <si>
    <t xml:space="preserve">徐志闖</t>
  </si>
  <si>
    <t xml:space="preserve">彭冬</t>
  </si>
  <si>
    <t xml:space="preserve">請假1小時，處理個人事務（在昆山）</t>
  </si>
  <si>
    <t xml:space="preserve">楊欣</t>
  </si>
  <si>
    <t xml:space="preserve">處理個人事務，需請1小時（in 昆山）</t>
  </si>
  <si>
    <t xml:space="preserve">急性腸胃炎，請假一天去醫院（in 昆山）</t>
  </si>
  <si>
    <t xml:space="preserve">B區宿舍大門口嚴重堵車 請假半小時</t>
  </si>
  <si>
    <t xml:space="preserve">范秉杰</t>
  </si>
  <si>
    <t xml:space="preserve">楊濤</t>
  </si>
  <si>
    <t xml:space="preserve">請假兩小時，處理個人事務</t>
  </si>
  <si>
    <t xml:space="preserve">夏繼松</t>
  </si>
  <si>
    <t xml:space="preserve">身體不舒服，請假回去休息，不發燒（昆山）</t>
  </si>
  <si>
    <t xml:space="preserve">許悅</t>
  </si>
  <si>
    <t xml:space="preserve">趙慶玉</t>
  </si>
  <si>
    <t xml:space="preserve">去駕校練車，需請假1小時（所在地：昆山）</t>
  </si>
  <si>
    <t xml:space="preserve">陳媛媛</t>
  </si>
  <si>
    <t xml:space="preserve">去駕校練車，需請假1.5小時（所在地：昆山）</t>
  </si>
  <si>
    <t xml:space="preserve">帶朋友去醫院， 請假地點：昆山</t>
  </si>
  <si>
    <t xml:space="preserve">處理個人事務  位置：昆山</t>
  </si>
  <si>
    <t xml:space="preserve">韓明杰</t>
  </si>
  <si>
    <t xml:space="preserve">張梓凌</t>
  </si>
  <si>
    <t xml:space="preserve">遲到（所在地：昆山）</t>
  </si>
  <si>
    <t xml:space="preserve">鄭傳雙</t>
  </si>
  <si>
    <t xml:space="preserve">姜楠</t>
  </si>
  <si>
    <t xml:space="preserve">起晚了(所在地：昆山)</t>
  </si>
  <si>
    <t xml:space="preserve">DQA2五部四課</t>
  </si>
  <si>
    <t xml:space="preserve">去醫院看腳</t>
  </si>
  <si>
    <t xml:space="preserve">黃麗燕</t>
  </si>
  <si>
    <t xml:space="preserve">徐祗楠</t>
  </si>
  <si>
    <t xml:space="preserve">去醫院接種疫苗。</t>
  </si>
  <si>
    <t xml:space="preserve">C0905QL</t>
  </si>
  <si>
    <t xml:space="preserve">陶唐</t>
  </si>
  <si>
    <t xml:space="preserve">個人事由</t>
  </si>
  <si>
    <t xml:space="preserve">劉吉祥</t>
  </si>
  <si>
    <t xml:space="preserve">李夢</t>
  </si>
  <si>
    <t xml:space="preserve">家人生病需要照顧（請假所在地：南京）</t>
  </si>
  <si>
    <t xml:space="preserve">朱彬溳</t>
  </si>
  <si>
    <t xml:space="preserve">處理個人私事（在宿舍）</t>
  </si>
  <si>
    <t xml:space="preserve">C111S7Q</t>
  </si>
  <si>
    <t xml:space="preserve">胡金鳳</t>
  </si>
  <si>
    <t xml:space="preserve">DQA2六部一課</t>
  </si>
  <si>
    <t xml:space="preserve">單瑩瑩</t>
  </si>
  <si>
    <t xml:space="preserve">邵威</t>
  </si>
  <si>
    <t xml:space="preserve">回徐州參加婚禮需要請假</t>
  </si>
  <si>
    <t xml:space="preserve">王康佳</t>
  </si>
  <si>
    <t xml:space="preserve">從南京歸來需要請假</t>
  </si>
  <si>
    <t xml:space="preserve">何凱</t>
  </si>
  <si>
    <t xml:space="preserve">處理私人事務(昆山)</t>
  </si>
  <si>
    <t xml:space="preserve">于從波</t>
  </si>
  <si>
    <t xml:space="preserve">處理個人事宜</t>
  </si>
  <si>
    <t xml:space="preserve">C110KTL</t>
  </si>
  <si>
    <t xml:space="preserve">趙燦</t>
  </si>
  <si>
    <t xml:space="preserve">樊佳旻</t>
  </si>
  <si>
    <t xml:space="preserve">忘記帶識別卡</t>
  </si>
  <si>
    <t xml:space="preserve">卜思哲</t>
  </si>
  <si>
    <t xml:space="preserve">識別卡忘戴，回家拿遲到</t>
  </si>
  <si>
    <t xml:space="preserve">電瓶車車胎壞了，補胎</t>
  </si>
  <si>
    <t xml:space="preserve">忘記攜帶識別卡，返回取卡（昆山）</t>
  </si>
  <si>
    <t xml:space="preserve">申祈</t>
  </si>
  <si>
    <t xml:space="preserve">下雨堵車（昆山）</t>
  </si>
  <si>
    <t xml:space="preserve">探望朋友（徐州）</t>
  </si>
  <si>
    <t xml:space="preserve">DQA3三部三課</t>
  </si>
  <si>
    <t xml:space="preserve">家里有事。回家；南通市海門市</t>
  </si>
  <si>
    <t xml:space="preserve">李江</t>
  </si>
  <si>
    <t xml:space="preserve">李雷</t>
  </si>
  <si>
    <t xml:space="preserve">DQA3三部五課</t>
  </si>
  <si>
    <t xml:space="preserve">回宿舍拿識別卡 地點;昆山市工業園區仁寶B區宿舍</t>
  </si>
  <si>
    <t xml:space="preserve">韓世鵬</t>
  </si>
  <si>
    <t xml:space="preserve">C1209AW</t>
  </si>
  <si>
    <t xml:space="preserve">鄒麗錦</t>
  </si>
  <si>
    <t xml:space="preserve">回宿舍拿識別卡 地點:昆山市工業園區仁寶B區宿舍</t>
  </si>
  <si>
    <t xml:space="preserve">DQA3二部三課</t>
  </si>
  <si>
    <t xml:space="preserve">感冒在宿舍休息一天</t>
  </si>
  <si>
    <t xml:space="preserve">張翔鵬</t>
  </si>
  <si>
    <t xml:space="preserve">鐘迪</t>
  </si>
  <si>
    <t xml:space="preserve">大路站崗</t>
  </si>
  <si>
    <t xml:space="preserve">王維</t>
  </si>
  <si>
    <t xml:space="preserve">C1209AC</t>
  </si>
  <si>
    <t xml:space="preserve">錢嬌</t>
  </si>
  <si>
    <t xml:space="preserve">科目四考試</t>
  </si>
  <si>
    <t xml:space="preserve">科三考試</t>
  </si>
  <si>
    <t xml:space="preserve">C130L4C</t>
  </si>
  <si>
    <t xml:space="preserve">張戰恒</t>
  </si>
  <si>
    <t xml:space="preserve">科二考試</t>
  </si>
  <si>
    <t xml:space="preserve">下雨打車路上太堵遲到幾分鐘</t>
  </si>
  <si>
    <t xml:space="preserve">李甜</t>
  </si>
  <si>
    <t xml:space="preserve">夏曉雨</t>
  </si>
  <si>
    <t xml:space="preserve">口罩忘記帶回去拿</t>
  </si>
  <si>
    <t xml:space="preserve">路上堵車遲到幾分鐘</t>
  </si>
  <si>
    <t xml:space="preserve">王昕</t>
  </si>
  <si>
    <t xml:space="preserve">親戚家有事不能及時趕回昆山（常熟市）</t>
  </si>
  <si>
    <t xml:space="preserve">DQA2十部二課</t>
  </si>
  <si>
    <t xml:space="preserve">身體不適，需要請假</t>
  </si>
  <si>
    <t xml:space="preserve">吳育燕</t>
  </si>
  <si>
    <t xml:space="preserve">徐連瓊</t>
  </si>
  <si>
    <t xml:space="preserve">有事情需要請假處理</t>
  </si>
  <si>
    <t xml:space="preserve">有事情需要處理</t>
  </si>
  <si>
    <t xml:space="preserve">鄒君</t>
  </si>
  <si>
    <t xml:space="preserve">個人事務</t>
  </si>
  <si>
    <t xml:space="preserve">韓春梅</t>
  </si>
  <si>
    <t xml:space="preserve">李碩</t>
  </si>
  <si>
    <t xml:space="preserve">身體不舒服 ，回宿舍</t>
  </si>
  <si>
    <t xml:space="preserve">谷夢霞</t>
  </si>
  <si>
    <t xml:space="preserve">吳娜</t>
  </si>
  <si>
    <t xml:space="preserve">DQA3三部二課</t>
  </si>
  <si>
    <t xml:space="preserve">請假半小時，忘帶識別卡（地點：仁寶B區宿舍）</t>
  </si>
  <si>
    <t xml:space="preserve">陳婷</t>
  </si>
  <si>
    <t xml:space="preserve">王旋</t>
  </si>
  <si>
    <t xml:space="preserve">身體不舒服，請假半天（地點：上海第一人民醫院）</t>
  </si>
  <si>
    <t xml:space="preserve">張天</t>
  </si>
  <si>
    <t xml:space="preserve">身體不舒服，請假3.5小時（地點：仁寶B區宿舍）</t>
  </si>
  <si>
    <t xml:space="preserve">至太倉開放大學參加統考考試</t>
  </si>
  <si>
    <t xml:space="preserve">下雨堵車請假半小時（昆山）</t>
  </si>
  <si>
    <t xml:space="preserve">龐毓</t>
  </si>
  <si>
    <t xml:space="preserve">孫艷景</t>
  </si>
  <si>
    <t xml:space="preserve">去長沙參加表弟婚禮</t>
  </si>
  <si>
    <t xml:space="preserve">施晨晨</t>
  </si>
  <si>
    <t xml:space="preserve">地點：昆山金浦花園   原因：肚子不舒服</t>
  </si>
  <si>
    <t xml:space="preserve">劉潔</t>
  </si>
  <si>
    <t xml:space="preserve">王夢蓉</t>
  </si>
  <si>
    <t xml:space="preserve">地點：昆山金浦花園   原因：上班堵車</t>
  </si>
  <si>
    <t xml:space="preserve">地點：昆山金浦花園   原因：半路電動車斷電，去修車</t>
  </si>
  <si>
    <t xml:space="preserve">地點：昆山金浦花園   原因：腸胃不適</t>
  </si>
  <si>
    <t xml:space="preserve">地點：仁寶宿舍區B區   原因：身體不適</t>
  </si>
  <si>
    <t xml:space="preserve">郭鵬</t>
  </si>
  <si>
    <t xml:space="preserve">嚴曉曉</t>
  </si>
  <si>
    <t xml:space="preserve">DQA3四部五課</t>
  </si>
  <si>
    <t xml:space="preserve">李小龍</t>
  </si>
  <si>
    <t xml:space="preserve">魏梓童</t>
  </si>
  <si>
    <t xml:space="preserve">路上堵車（in昆山）</t>
  </si>
  <si>
    <t xml:space="preserve">祝德碩</t>
  </si>
  <si>
    <t xml:space="preserve">DQA2七部一課</t>
  </si>
  <si>
    <t xml:space="preserve">處理各人私事</t>
  </si>
  <si>
    <t xml:space="preserve">DQA2七部三課</t>
  </si>
  <si>
    <t xml:space="preserve">騎電動車走機動車道被交警逮到</t>
  </si>
  <si>
    <t xml:space="preserve">C111V8E</t>
  </si>
  <si>
    <t xml:space="preserve">薛慧慧</t>
  </si>
  <si>
    <t xml:space="preserve">電動車壞了</t>
  </si>
  <si>
    <t xml:space="preserve">頭盔忘拿落宿舍 回去拿頭盔</t>
  </si>
  <si>
    <t xml:space="preserve">下雨路上堵車</t>
  </si>
  <si>
    <t xml:space="preserve">處理個人事宜。（江蘇省蘇州市昆山市）</t>
  </si>
  <si>
    <t xml:space="preserve">高博</t>
  </si>
  <si>
    <t xml:space="preserve">上班路上車子壞了（江蘇省蘇州市昆山市）</t>
  </si>
  <si>
    <t xml:space="preserve">處理個人事宜。（江蘇蘇州昆山）</t>
  </si>
  <si>
    <t xml:space="preserve">頭痛請假半天。 地點：仁寶B區宿舍。</t>
  </si>
  <si>
    <t xml:space="preserve">張萬里</t>
  </si>
  <si>
    <t xml:space="preserve">王孌</t>
  </si>
  <si>
    <t xml:space="preserve">去銀行修改銀行卡預留手機號.(地點:中國銀行衡山路支行)</t>
  </si>
  <si>
    <t xml:space="preserve">于堯</t>
  </si>
  <si>
    <t xml:space="preserve">處理私事.(地點:B區宿舍)</t>
  </si>
  <si>
    <t xml:space="preserve">C111B8E</t>
  </si>
  <si>
    <t xml:space="preserve">趙聰穎</t>
  </si>
  <si>
    <t xml:space="preserve">高鑫</t>
  </si>
  <si>
    <t xml:space="preserve">下雨堵車（所在地：昆山）</t>
  </si>
  <si>
    <t xml:space="preserve">睡過（所在地：江蘇昆山）</t>
  </si>
  <si>
    <t xml:space="preserve">晚上太熱沒休息好，在寢室休息（所在地：江蘇昆山）</t>
  </si>
  <si>
    <t xml:space="preserve">太熱沒睡好，在寢室休息（所在地：江蘇昆山）</t>
  </si>
  <si>
    <t xml:space="preserve">晚上沒睡好，在寢室休息（所在地：江蘇昆山）</t>
  </si>
  <si>
    <t xml:space="preserve">沒休息好，起晚了（所在地：江蘇昆山）</t>
  </si>
  <si>
    <t xml:space="preserve">早上鬧鐘沒響（所在地：江蘇昆山）</t>
  </si>
  <si>
    <t xml:space="preserve">處理個人事務，昆山</t>
  </si>
  <si>
    <t xml:space="preserve">劉宇靚</t>
  </si>
  <si>
    <t xml:space="preserve">蔡磊</t>
  </si>
  <si>
    <t xml:space="preserve">回家，處理個人事務，去往江蘇南京</t>
  </si>
  <si>
    <t xml:space="preserve">徐振</t>
  </si>
  <si>
    <t xml:space="preserve">焦意軒</t>
  </si>
  <si>
    <t xml:space="preserve">家中有事需要請假</t>
  </si>
  <si>
    <t xml:space="preserve">下雨天堵車，請半小時</t>
  </si>
  <si>
    <t xml:space="preserve">郭燈輝</t>
  </si>
  <si>
    <t xml:space="preserve">處理個人私h事</t>
  </si>
  <si>
    <t xml:space="preserve">處理個人私事</t>
  </si>
  <si>
    <t xml:space="preserve">婁震</t>
  </si>
  <si>
    <t xml:space="preserve">處理個人私事，請假半小時</t>
  </si>
  <si>
    <t xml:space="preserve">處理個人事情；昆山</t>
  </si>
  <si>
    <t xml:space="preserve">黃攀恒</t>
  </si>
  <si>
    <t xml:space="preserve">陳夢霞</t>
  </si>
  <si>
    <t xml:space="preserve">處理個人事務；昆山</t>
  </si>
  <si>
    <t xml:space="preserve">處理個人事情</t>
  </si>
  <si>
    <t xml:space="preserve">去醫院體檢。請假地點（昆山康復醫院）</t>
  </si>
  <si>
    <t xml:space="preserve">個人事務（地點：昆山）</t>
  </si>
  <si>
    <t xml:space="preserve">李夢然</t>
  </si>
  <si>
    <t xml:space="preserve">處理個人事務（地點：昆山 南京）</t>
  </si>
  <si>
    <t xml:space="preserve">去銀行（昆山）處理個人私事</t>
  </si>
  <si>
    <t xml:space="preserve">辦理居住證（請假期間在昆山）</t>
  </si>
  <si>
    <t xml:space="preserve">處理個人私事地點昆山</t>
  </si>
  <si>
    <t xml:space="preserve">馬蘭</t>
  </si>
  <si>
    <t xml:space="preserve">個人事務處理，請假期間所在地：昆山</t>
  </si>
  <si>
    <t xml:space="preserve">王宏博</t>
  </si>
  <si>
    <t xml:space="preserve">C111WBU</t>
  </si>
  <si>
    <t xml:space="preserve">朱德榮</t>
  </si>
  <si>
    <t xml:space="preserve">DQA3四部二課</t>
  </si>
  <si>
    <t xml:space="preserve">有事</t>
  </si>
  <si>
    <t xml:space="preserve">閆允碧</t>
  </si>
  <si>
    <t xml:space="preserve">C131J2G</t>
  </si>
  <si>
    <t xml:space="preserve">孟瑞陽</t>
  </si>
  <si>
    <t xml:space="preserve">看病</t>
  </si>
  <si>
    <t xml:space="preserve">識別卡忘帶了</t>
  </si>
  <si>
    <t xml:space="preserve">臨時有事</t>
  </si>
  <si>
    <t xml:space="preserve">熊垚</t>
  </si>
  <si>
    <t xml:space="preserve">嚴梓才</t>
  </si>
  <si>
    <t xml:space="preserve">處理私人事務</t>
  </si>
  <si>
    <t xml:space="preserve">任婉晴</t>
  </si>
  <si>
    <t xml:space="preserve">在昆山駕校學車</t>
  </si>
  <si>
    <t xml:space="preserve">回去取識別卡</t>
  </si>
  <si>
    <t xml:space="preserve">身體不舒服在家休息</t>
  </si>
  <si>
    <t xml:space="preserve">天氣原因路上堵車（ps:請假期間在昆山仁寶B區宿舍）</t>
  </si>
  <si>
    <t xml:space="preserve">石雨</t>
  </si>
  <si>
    <t xml:space="preserve">身體不舒服（ps:請假期間在昆山仁寶B區宿舍）</t>
  </si>
  <si>
    <t xml:space="preserve">身體不適，胃疼（昆山）</t>
  </si>
  <si>
    <t xml:space="preserve">處理個人私事（請假所在地：昆山）</t>
  </si>
  <si>
    <t xml:space="preserve">DQA2四部三課</t>
  </si>
  <si>
    <t xml:space="preserve">請假回家（南通）</t>
  </si>
  <si>
    <t xml:space="preserve">孫莉</t>
  </si>
  <si>
    <t xml:space="preserve">楊秀鋒</t>
  </si>
  <si>
    <t xml:space="preserve">處理家中事務</t>
  </si>
  <si>
    <t xml:space="preserve">處理個人事務（地點:昆山）</t>
  </si>
  <si>
    <t xml:space="preserve">返鄉探親，回南通</t>
  </si>
  <si>
    <t xml:space="preserve">曹淋淋</t>
  </si>
  <si>
    <t xml:space="preserve">處理個人事宜地點：昆山</t>
  </si>
  <si>
    <t xml:space="preserve">B區宿舍堵車（所在地昆山）</t>
  </si>
  <si>
    <t xml:space="preserve">尹雪建</t>
  </si>
  <si>
    <t xml:space="preserve">處理個人事務（請假期間在昆山）</t>
  </si>
  <si>
    <t xml:space="preserve">戴琪</t>
  </si>
  <si>
    <t xml:space="preserve">雨天堵車（請假期間在昆山）</t>
  </si>
  <si>
    <t xml:space="preserve">李璐</t>
  </si>
  <si>
    <t xml:space="preserve">忘拿識別卡（請假期間在昆山）</t>
  </si>
  <si>
    <t xml:space="preserve">DQA2八部五課</t>
  </si>
  <si>
    <t xml:space="preserve">南濤</t>
  </si>
  <si>
    <t xml:space="preserve">張康</t>
  </si>
  <si>
    <t xml:space="preserve">下雨堵車（地點：昆山）</t>
  </si>
  <si>
    <t xml:space="preserve">張曼</t>
  </si>
  <si>
    <t xml:space="preserve">處理個人事務（在昆山）</t>
  </si>
  <si>
    <t xml:space="preserve">唐昊東</t>
  </si>
  <si>
    <t xml:space="preserve">C110679</t>
  </si>
  <si>
    <t xml:space="preserve">李康康</t>
  </si>
  <si>
    <t xml:space="preserve">身體不舒服不發燒休息半天(昆山).</t>
  </si>
  <si>
    <t xml:space="preserve">王平發</t>
  </si>
  <si>
    <t xml:space="preserve">陸聰</t>
  </si>
  <si>
    <t xml:space="preserve">個人私事回老家南通</t>
  </si>
  <si>
    <t xml:space="preserve">黃宇蕾</t>
  </si>
  <si>
    <t xml:space="preserve">回家處理個人事務（江蘇 南通）</t>
  </si>
  <si>
    <t xml:space="preserve">張學宇</t>
  </si>
  <si>
    <t xml:space="preserve">羅桂花</t>
  </si>
  <si>
    <t xml:space="preserve">段明濤</t>
  </si>
  <si>
    <t xml:space="preserve">下遇堵車（昆山）</t>
  </si>
  <si>
    <t xml:space="preserve">唐浩雄</t>
  </si>
  <si>
    <t xml:space="preserve">忘記帶識別，卡地點昆山</t>
  </si>
  <si>
    <t xml:space="preserve">程田田</t>
  </si>
  <si>
    <t xml:space="preserve">下雨堵車地點昆山</t>
  </si>
  <si>
    <t xml:space="preserve">處理個人事務（地點昆山）</t>
  </si>
  <si>
    <t xml:space="preserve">下雨公交堵車晚點，請半小時假（未出昆山）</t>
  </si>
  <si>
    <t xml:space="preserve">陳光燦</t>
  </si>
  <si>
    <t xml:space="preserve">謝守鴻</t>
  </si>
  <si>
    <t xml:space="preserve">鐘世偉</t>
  </si>
  <si>
    <t xml:space="preserve">起床起晚了，上班路上堵車（昆山）</t>
  </si>
  <si>
    <t xml:space="preserve">竇文靜</t>
  </si>
  <si>
    <t xml:space="preserve">去蘇州派出所拿身份證（蘇州相城）</t>
  </si>
  <si>
    <t xml:space="preserve">起晚了，多休息一會（昆山）</t>
  </si>
  <si>
    <t xml:space="preserve">梁雯</t>
  </si>
  <si>
    <t xml:space="preserve">上班路上堵車（昆山）</t>
  </si>
  <si>
    <t xml:space="preserve">翟祺翔</t>
  </si>
  <si>
    <t xml:space="preserve">鄭倩</t>
  </si>
  <si>
    <t xml:space="preserve">史夢迪</t>
  </si>
  <si>
    <t xml:space="preserve">郭穎</t>
  </si>
  <si>
    <t xml:space="preserve">堵車（昆山）</t>
  </si>
  <si>
    <t xml:space="preserve">洗牙（昆山）</t>
  </si>
  <si>
    <t xml:space="preserve">科目四考試（周市）</t>
  </si>
  <si>
    <t xml:space="preserve">科四站崗（江蘇 昆山）</t>
  </si>
  <si>
    <t xml:space="preserve">練車（江蘇省昆山市）</t>
  </si>
  <si>
    <t xml:space="preserve">唐先進</t>
  </si>
  <si>
    <t xml:space="preserve">駕照科三考試（江蘇省周市）</t>
  </si>
  <si>
    <t xml:space="preserve">交通堵塞延誤（請假所在地：昆山仁寶B區）</t>
  </si>
  <si>
    <t xml:space="preserve">忘帶識別卡（請假所在地：昆山仁寶B區）</t>
  </si>
  <si>
    <t xml:space="preserve">趕高鐵（所在地：蘇州工業園區）</t>
  </si>
  <si>
    <t xml:space="preserve">雨天堵車</t>
  </si>
  <si>
    <t xml:space="preserve">姚體豪</t>
  </si>
  <si>
    <t xml:space="preserve">張林波</t>
  </si>
  <si>
    <t xml:space="preserve">身體不舒適。出行地址：仁寶資訊工業（昆山）有限公司</t>
  </si>
  <si>
    <t xml:space="preserve">朱洙</t>
  </si>
  <si>
    <t xml:space="preserve">身體不舒適。出行地址：仁寶二廠</t>
  </si>
  <si>
    <t xml:space="preserve">朱湘慧</t>
  </si>
  <si>
    <t xml:space="preserve">電瓶車出現故障</t>
  </si>
  <si>
    <t xml:space="preserve">C120RD8</t>
  </si>
  <si>
    <t xml:space="preserve">夏振勇</t>
  </si>
  <si>
    <t xml:space="preserve">周輝</t>
  </si>
  <si>
    <t xml:space="preserve">DQA3五部一課</t>
  </si>
  <si>
    <t xml:space="preserve">有事，在昆山</t>
  </si>
  <si>
    <t xml:space="preserve">葛夢甜</t>
  </si>
  <si>
    <t xml:space="preserve">王蕊</t>
  </si>
  <si>
    <t xml:space="preserve">DQA3三部六課</t>
  </si>
  <si>
    <t xml:space="preserve"> 對象姐姐結婚，去當伴娘（江蘇昆山——江蘇泰州）</t>
  </si>
  <si>
    <t xml:space="preserve">陳燕平</t>
  </si>
  <si>
    <t xml:space="preserve">C1010S3</t>
  </si>
  <si>
    <t xml:space="preserve">曹澤</t>
  </si>
  <si>
    <t xml:space="preserve">家裡有事，請假一天（假期所在地：昆山）</t>
  </si>
  <si>
    <t xml:space="preserve">唐杰</t>
  </si>
  <si>
    <t xml:space="preserve">魯迪</t>
  </si>
  <si>
    <t xml:space="preserve">前往昆山市中醫院檢查身體</t>
  </si>
  <si>
    <t xml:space="preserve">解聰</t>
  </si>
  <si>
    <t xml:space="preserve">李玉強</t>
  </si>
  <si>
    <t xml:space="preserve">DQA3五部二課</t>
  </si>
  <si>
    <t xml:space="preserve">9/17號離職，離職前有三天補休需要休完（昆山）</t>
  </si>
  <si>
    <t xml:space="preserve">湯越群</t>
  </si>
  <si>
    <t xml:space="preserve">請假去醫院(昆山到無錫）</t>
  </si>
  <si>
    <t xml:space="preserve">繆蕾</t>
  </si>
  <si>
    <t xml:space="preserve">李瑞</t>
  </si>
  <si>
    <t xml:space="preserve">去醫院。</t>
  </si>
  <si>
    <t xml:space="preserve">C140CZ1</t>
  </si>
  <si>
    <t xml:space="preserve">程冬妹</t>
  </si>
  <si>
    <t xml:space="preserve">下雨公交車晚點</t>
  </si>
  <si>
    <t xml:space="preserve">下雨堵車</t>
  </si>
  <si>
    <t xml:space="preserve">姜夢瑩</t>
  </si>
  <si>
    <t xml:space="preserve">去醫院洗牙</t>
  </si>
  <si>
    <t xml:space="preserve"> 處理個人事務（昆山）</t>
  </si>
  <si>
    <t xml:space="preserve">郭建馨</t>
  </si>
  <si>
    <t xml:space="preserve">下雨天，堵車（地點：江蘇昆山）</t>
  </si>
  <si>
    <t xml:space="preserve">李曉強</t>
  </si>
  <si>
    <t xml:space="preserve">崔明慧</t>
  </si>
  <si>
    <t xml:space="preserve">路上堵車，未能及時到達公司（in昆山）</t>
  </si>
  <si>
    <t xml:space="preserve">李鵬飛</t>
  </si>
  <si>
    <t xml:space="preserve">陸晟</t>
  </si>
  <si>
    <t xml:space="preserve">昆山      處理個人事務</t>
  </si>
  <si>
    <t xml:space="preserve">早上起晚了，地點昆山</t>
  </si>
  <si>
    <t xml:space="preserve">徐瑞駿</t>
  </si>
  <si>
    <t xml:space="preserve">于恩華</t>
  </si>
  <si>
    <t xml:space="preserve">肚子不舒服在宿舍休息，地點昆山</t>
  </si>
  <si>
    <t xml:space="preserve">賀炳嶧</t>
  </si>
  <si>
    <t xml:space="preserve">取識別卡，在昆山</t>
  </si>
  <si>
    <t xml:space="preserve">陳玉鵬</t>
  </si>
  <si>
    <t xml:space="preserve">公交堵車，在昆山</t>
  </si>
  <si>
    <t xml:space="preserve">下雨堵車，在昆山</t>
  </si>
  <si>
    <t xml:space="preserve">忘帶識別卡，在昆山</t>
  </si>
  <si>
    <t xml:space="preserve">吳濤</t>
  </si>
  <si>
    <t xml:space="preserve">處理個人私事，在昆山</t>
  </si>
  <si>
    <t xml:space="preserve">身體不適，肚子疼。</t>
  </si>
  <si>
    <t xml:space="preserve">張海生</t>
  </si>
  <si>
    <t xml:space="preserve">湯魏巍</t>
  </si>
  <si>
    <t xml:space="preserve">下雨路滑，交通堵塞。</t>
  </si>
  <si>
    <t xml:space="preserve"> 交通堵塞路上擁擠。</t>
  </si>
  <si>
    <t xml:space="preserve">劉明</t>
  </si>
  <si>
    <t xml:space="preserve">老婆身體不舒服，帶她去檢查，請假三小時，所在地昆山</t>
  </si>
  <si>
    <t xml:space="preserve">朱志來</t>
  </si>
  <si>
    <t xml:space="preserve">張原</t>
  </si>
  <si>
    <t xml:space="preserve">睡過，請假半小時（地點：昆山）</t>
  </si>
  <si>
    <t xml:space="preserve">葉志龍</t>
  </si>
  <si>
    <t xml:space="preserve">凌沈陽</t>
  </si>
  <si>
    <t xml:space="preserve">補辦識別卡 所在地（昆山）</t>
  </si>
  <si>
    <t xml:space="preserve">張偉</t>
  </si>
  <si>
    <t xml:space="preserve">拉肚子 地點（昆山）</t>
  </si>
  <si>
    <t xml:space="preserve">路上堵車遲到（地點：昆山）</t>
  </si>
  <si>
    <t xml:space="preserve">去醫院配藥（地點：昆山）</t>
  </si>
  <si>
    <t xml:space="preserve">路上堵車遲到 地點：昆山</t>
  </si>
  <si>
    <t xml:space="preserve">耳朵出血，去醫院檢查（地點：昆山）</t>
  </si>
  <si>
    <t xml:space="preserve">膝蓋撞傷了（所在地：昆山）</t>
  </si>
  <si>
    <t xml:space="preserve">堵車 請假半小時（所在地：昆山）</t>
  </si>
  <si>
    <t xml:space="preserve">董效雷</t>
  </si>
  <si>
    <t xml:space="preserve">C1413TR</t>
  </si>
  <si>
    <t xml:space="preserve">蘇凱</t>
  </si>
  <si>
    <t xml:space="preserve">去銀行辦業務(所在地：昆山）</t>
  </si>
  <si>
    <t xml:space="preserve">腳崴了，在家休息（所在地 昆山）</t>
  </si>
  <si>
    <t xml:space="preserve">堵車，請假半小時 (所在地:昆山)</t>
  </si>
  <si>
    <t xml:space="preserve">賈蘇云</t>
  </si>
  <si>
    <t xml:space="preserve">有點累 請假半天（所在地：昆山）</t>
  </si>
  <si>
    <t xml:space="preserve">家裏有事</t>
  </si>
  <si>
    <t xml:space="preserve">沈金雨</t>
  </si>
  <si>
    <t xml:space="preserve">C101SZZ</t>
  </si>
  <si>
    <t xml:space="preserve">處理個人事務，在昆山</t>
  </si>
  <si>
    <t xml:space="preserve">雨天堵車，在昆山</t>
  </si>
  <si>
    <t xml:space="preserve">下雨堵車請假半小時  所在地：昆山</t>
  </si>
  <si>
    <t xml:space="preserve">丁川</t>
  </si>
  <si>
    <t xml:space="preserve">早上起床頭暈休息半天  所在地：昆山</t>
  </si>
  <si>
    <t xml:space="preserve">家裡有事需臨時回家一趟  所在地：泰州</t>
  </si>
  <si>
    <t xml:space="preserve">晚起半小時（地點：昆山）</t>
  </si>
  <si>
    <t xml:space="preserve">肖夢珍</t>
  </si>
  <si>
    <t xml:space="preserve">堵車（地點：昆山）</t>
  </si>
  <si>
    <t xml:space="preserve">去高鐵站接人（地點：昆山）</t>
  </si>
  <si>
    <t xml:space="preserve">下雨公交車堵車（昆山）</t>
  </si>
  <si>
    <t xml:space="preserve">C0910RE</t>
  </si>
  <si>
    <t xml:space="preserve">倪巧銀</t>
  </si>
  <si>
    <t xml:space="preserve">身體不舒服回去休息（昆山）</t>
  </si>
  <si>
    <t xml:space="preserve">遇到交通事故需要處理（蘇州高新區）</t>
  </si>
  <si>
    <t xml:space="preserve">鄭志杰</t>
  </si>
  <si>
    <t xml:space="preserve">處理個人事物（昆山）</t>
  </si>
  <si>
    <t xml:space="preserve">DQA3二部五課</t>
  </si>
  <si>
    <t xml:space="preserve">女朋友生病去照顧，地點：蘇州</t>
  </si>
  <si>
    <t xml:space="preserve">張小晨</t>
  </si>
  <si>
    <t xml:space="preserve">鐘亮</t>
  </si>
  <si>
    <t xml:space="preserve">家人生病需要陪同地點：蘇州</t>
  </si>
  <si>
    <t xml:space="preserve">早上車輛擁擠，所用時間較長</t>
  </si>
  <si>
    <t xml:space="preserve">雨天難行，請假地點：中華園宿舍</t>
  </si>
  <si>
    <t xml:space="preserve">徐夢楠</t>
  </si>
  <si>
    <t xml:space="preserve">堵車請假地點:中華園宿舍</t>
  </si>
  <si>
    <t xml:space="preserve">感冒頭疼未發燒請假地點：中華園宿舍</t>
  </si>
  <si>
    <t xml:space="preserve">回宿舍拿東西請假地點：中華園宿舍</t>
  </si>
  <si>
    <t xml:space="preserve">下雨堵車，請假半小時.(in昆山)</t>
  </si>
  <si>
    <t xml:space="preserve">彭封林</t>
  </si>
  <si>
    <t xml:space="preserve">徐榮康</t>
  </si>
  <si>
    <t xml:space="preserve">早上睡過頭，請假半小時（所在地：昆山）</t>
  </si>
  <si>
    <t xml:space="preserve">去無錫見朋友，請假一天。</t>
  </si>
  <si>
    <t xml:space="preserve">處理個人事務，請假一小時（in昆山）</t>
  </si>
  <si>
    <t xml:space="preserve">早上拉肚子 在B區宿舍</t>
  </si>
  <si>
    <t xml:space="preserve">徐瀟</t>
  </si>
  <si>
    <t xml:space="preserve">沈健</t>
  </si>
  <si>
    <t xml:space="preserve">起床起晚了 在B區宿舍</t>
  </si>
  <si>
    <t xml:space="preserve">B區宿舍公交堵車了</t>
  </si>
  <si>
    <t xml:space="preserve">早晨睡過頭 在B區宿舍</t>
  </si>
  <si>
    <t xml:space="preserve">感冒頭疼 回B區宿舍買藥吃</t>
  </si>
  <si>
    <t xml:space="preserve">忘記帶識別卡（昆山）！</t>
  </si>
  <si>
    <t xml:space="preserve">C100R8F</t>
  </si>
  <si>
    <t xml:space="preserve">于雪梅</t>
  </si>
  <si>
    <t xml:space="preserve">處理個人私事（昆山）！</t>
  </si>
  <si>
    <t xml:space="preserve">趙永強</t>
  </si>
  <si>
    <t xml:space="preserve">陳紅</t>
  </si>
  <si>
    <t xml:space="preserve">起床晚了，宿舍（昆山）</t>
  </si>
  <si>
    <t xml:space="preserve">朱貴毅</t>
  </si>
  <si>
    <t xml:space="preserve">爺爺去世週年回老家（江蘇鹽城）</t>
  </si>
  <si>
    <t xml:space="preserve">蘇剛剛</t>
  </si>
  <si>
    <t xml:space="preserve">起晚了</t>
  </si>
  <si>
    <t xml:space="preserve">家裡有事（長春）</t>
  </si>
  <si>
    <t xml:space="preserve">請假回家回連雲港買房</t>
  </si>
  <si>
    <t xml:space="preserve">時帥琪</t>
  </si>
  <si>
    <t xml:space="preserve">孫一峰</t>
  </si>
  <si>
    <t xml:space="preserve">處理私事（地點昆山）</t>
  </si>
  <si>
    <t xml:space="preserve">回家相親（地點：雲南昆明）</t>
  </si>
  <si>
    <t xml:space="preserve">身體不適，在宿舍休息（昆山）</t>
  </si>
  <si>
    <t xml:space="preserve">蔣淑珍</t>
  </si>
  <si>
    <t xml:space="preserve">身體不舒服，在宿舍休息（昆山）</t>
  </si>
  <si>
    <t xml:space="preserve">個人事務在昆山</t>
  </si>
  <si>
    <t xml:space="preserve">公交堵車在昆山</t>
  </si>
  <si>
    <t xml:space="preserve">回家應征入伍（請假地點：宿遷）</t>
  </si>
  <si>
    <t xml:space="preserve">陳翔</t>
  </si>
  <si>
    <t xml:space="preserve">仲奇元</t>
  </si>
  <si>
    <t xml:space="preserve">乘大巴去泰州考科目四（在泰州）</t>
  </si>
  <si>
    <t xml:space="preserve">去昆山南站接人（在昆山）</t>
  </si>
  <si>
    <t xml:space="preserve">感冒嗓子疼，未發燒，體溫量測為36.9，請假地點：B區宿舍</t>
  </si>
  <si>
    <t xml:space="preserve">睡過頭了，請假1h 地區（昆山市開發區）</t>
  </si>
  <si>
    <t xml:space="preserve">王濤</t>
  </si>
  <si>
    <t xml:space="preserve">唐忠超</t>
  </si>
  <si>
    <t xml:space="preserve">睡晚了，太困，請假1小時。地區（昆山市開發區）</t>
  </si>
  <si>
    <t xml:space="preserve">蔡森榕</t>
  </si>
  <si>
    <t xml:space="preserve">去銀行辦理業務 地區（昆山市開發區）</t>
  </si>
  <si>
    <t xml:space="preserve">去昆山南站接朋友。地區（昆山開發區）</t>
  </si>
  <si>
    <t xml:space="preserve">舌頭破了去診所開點藥（昆山）</t>
  </si>
  <si>
    <t xml:space="preserve">陳顧國</t>
  </si>
  <si>
    <t xml:space="preserve">陶政權</t>
  </si>
  <si>
    <t xml:space="preserve">早上起床起晚了（昆山仁寶宿舍B區）</t>
  </si>
  <si>
    <t xml:space="preserve">早上起床起晚了（昆山仁寶宿舍）</t>
  </si>
  <si>
    <t xml:space="preserve">早上起床起晚了（昆山）</t>
  </si>
  <si>
    <t xml:space="preserve">張友繁</t>
  </si>
  <si>
    <t xml:space="preserve">路上堵車（昆山）</t>
  </si>
  <si>
    <t xml:space="preserve">處理個人事務，人在昆山</t>
  </si>
  <si>
    <t xml:space="preserve">翟亞林</t>
  </si>
  <si>
    <t xml:space="preserve">處理個人事務，人在昆山。</t>
  </si>
  <si>
    <t xml:space="preserve">忘帶識別卡，人在昆山。</t>
  </si>
  <si>
    <t xml:space="preserve">公交堵車，人在昆山。</t>
  </si>
  <si>
    <t xml:space="preserve">識別卡忘記帶回宿舍取識別卡。（請假地點:昆山）</t>
  </si>
  <si>
    <t xml:space="preserve">遲到（四季華城）</t>
  </si>
  <si>
    <t xml:space="preserve">張崟</t>
  </si>
  <si>
    <t xml:space="preserve">堵車遲到（四季華城）</t>
  </si>
  <si>
    <t xml:space="preserve">回家有事（昆山市）</t>
  </si>
  <si>
    <t xml:space="preserve">王宇業</t>
  </si>
  <si>
    <t xml:space="preserve">韓俊賢</t>
  </si>
  <si>
    <t xml:space="preserve">回學校辦理事務 (所在地:江蘇常州)</t>
  </si>
  <si>
    <t xml:space="preserve">張志民</t>
  </si>
  <si>
    <t xml:space="preserve">王永</t>
  </si>
  <si>
    <t xml:space="preserve">識別卡遺失補辦識別卡，請假半小時  所在地昆山</t>
  </si>
  <si>
    <t xml:space="preserve">回學校拿東西請假一天，所在地蘇州</t>
  </si>
  <si>
    <t xml:space="preserve">辦理個人私事（請假前往地點：常熟）</t>
  </si>
  <si>
    <t xml:space="preserve">下雨天路上堵車，請假半個小時</t>
  </si>
  <si>
    <t xml:space="preserve">朱達</t>
  </si>
  <si>
    <t xml:space="preserve">請假2小時，腰肌疼</t>
  </si>
  <si>
    <t xml:space="preserve">處理個人事情 （所在地：昆山）</t>
  </si>
  <si>
    <t xml:space="preserve">吳浩</t>
  </si>
  <si>
    <t xml:space="preserve">路上堵車 （所在地昆山）</t>
  </si>
  <si>
    <t xml:space="preserve">路上堵車 （所在地：昆山）</t>
  </si>
  <si>
    <t xml:space="preserve">堵車，所在地昆山</t>
  </si>
  <si>
    <t xml:space="preserve">下雨堵車，所在地昆山</t>
  </si>
  <si>
    <t xml:space="preserve">路上堵車，代理人葉志龍，所在地昆山</t>
  </si>
  <si>
    <t xml:space="preserve">有事回家（如皋）</t>
  </si>
  <si>
    <t xml:space="preserve">高凡</t>
  </si>
  <si>
    <t xml:space="preserve">起床起晚了（地點:昆山）</t>
  </si>
  <si>
    <t xml:space="preserve">蔡潔</t>
  </si>
  <si>
    <t xml:space="preserve">早上起晚了(地點:昆山)</t>
  </si>
  <si>
    <t xml:space="preserve">電瓶車沒電了（地點:昆山）</t>
  </si>
  <si>
    <t xml:space="preserve">早上起床遲了(地點:昆山)</t>
  </si>
  <si>
    <t xml:space="preserve">起床起遲了（地點:昆山）</t>
  </si>
  <si>
    <t xml:space="preserve">袁志勇</t>
  </si>
  <si>
    <t xml:space="preserve">B區宿舍門口堵車（地點:昆山）</t>
  </si>
  <si>
    <t xml:space="preserve">曾祖父（老太爺）病危回老家探望（所在地：江蘇鹽城）</t>
  </si>
  <si>
    <t xml:space="preserve">回宿舍拿識別卡</t>
  </si>
  <si>
    <t xml:space="preserve">袁婕</t>
  </si>
  <si>
    <t xml:space="preserve">盧涵</t>
  </si>
  <si>
    <t xml:space="preserve">回家（南通通州    自駕）</t>
  </si>
  <si>
    <t xml:space="preserve">因有事回老家淮安，需請假4個小時。謝謝！</t>
  </si>
  <si>
    <t xml:space="preserve">黃迪</t>
  </si>
  <si>
    <t xml:space="preserve">李敏以</t>
  </si>
  <si>
    <t xml:space="preserve">感冒吃藥在家休養</t>
  </si>
  <si>
    <t xml:space="preserve">崔榮飛</t>
  </si>
  <si>
    <t xml:space="preserve">C1010SS</t>
  </si>
  <si>
    <t xml:space="preserve">朱滿</t>
  </si>
  <si>
    <t xml:space="preserve">車文超</t>
  </si>
  <si>
    <t xml:space="preserve">商秀英</t>
  </si>
  <si>
    <t xml:space="preserve">去醫院看牙</t>
  </si>
  <si>
    <t xml:space="preserve">殷開欣</t>
  </si>
  <si>
    <t xml:space="preserve">家中有急事。請假所在地：昆山花橋。</t>
  </si>
  <si>
    <t xml:space="preserve">識別卡沒帶</t>
  </si>
  <si>
    <t xml:space="preserve">陳愛露</t>
  </si>
  <si>
    <t xml:space="preserve">朱云</t>
  </si>
  <si>
    <t xml:space="preserve">蘇暢</t>
  </si>
  <si>
    <t xml:space="preserve">回家處理事情（江蘇南通）</t>
  </si>
  <si>
    <t xml:space="preserve">趙巖</t>
  </si>
  <si>
    <t xml:space="preserve">去醫院看眼科（請假期間所在地昆山）</t>
  </si>
  <si>
    <t xml:space="preserve">馬駿</t>
  </si>
  <si>
    <t xml:space="preserve">醫院補牙（無錫）</t>
  </si>
  <si>
    <t xml:space="preserve">公交堵車，請假所在地（昆山）</t>
  </si>
  <si>
    <t xml:space="preserve">補牙。請假所在地（江蘇無錫）</t>
  </si>
  <si>
    <t xml:space="preserve">許杰</t>
  </si>
  <si>
    <t xml:space="preserve">鄒雨佳</t>
  </si>
  <si>
    <t xml:space="preserve">請假三天處理個人事務所在地:安徽 合肥</t>
  </si>
  <si>
    <t xml:space="preserve">路上堵車（江蘇省蘇州市昆山市）</t>
  </si>
  <si>
    <t xml:space="preserve">識別卡忘記帶了（江蘇省蘇州市昆山市）</t>
  </si>
  <si>
    <t xml:space="preserve">起遲了（江蘇省蘇州市昆山市）</t>
  </si>
  <si>
    <t xml:space="preserve">在昆山處理個人事務</t>
  </si>
  <si>
    <t xml:space="preserve">吳海強</t>
  </si>
  <si>
    <t xml:space="preserve">陳建強</t>
  </si>
  <si>
    <t xml:space="preserve">雨天擁堵，地點昆山</t>
  </si>
  <si>
    <t xml:space="preserve">馬艷</t>
  </si>
  <si>
    <t xml:space="preserve">周源</t>
  </si>
  <si>
    <t xml:space="preserve">個人事務要處理，路上延誤了（地點：上海）</t>
  </si>
  <si>
    <t xml:space="preserve">請假處理個人事務（地點：上海）</t>
  </si>
  <si>
    <t xml:space="preserve">周陳迪</t>
  </si>
  <si>
    <t xml:space="preserve">李平江</t>
  </si>
  <si>
    <t xml:space="preserve">支春雨</t>
  </si>
  <si>
    <t xml:space="preserve">身體不適，請假所在地：昆山</t>
  </si>
  <si>
    <t xml:space="preserve">李焱博</t>
  </si>
  <si>
    <t xml:space="preserve">去昆山綜合保稅區派出所辦理電動車車牌，去昆山人力資源市場提交就業報到證。</t>
  </si>
  <si>
    <t xml:space="preserve">回去拿識別卡</t>
  </si>
  <si>
    <t xml:space="preserve">吳俊豪</t>
  </si>
  <si>
    <t xml:space="preserve">回家處理個人事務 （請假時間所在地：江蘇南通）</t>
  </si>
  <si>
    <t xml:space="preserve">蔡金來</t>
  </si>
  <si>
    <t xml:space="preserve">DQA3二部一課</t>
  </si>
  <si>
    <t xml:space="preserve">辦理電動車車牌</t>
  </si>
  <si>
    <t xml:space="preserve">身體不舒服，需要休息（昆山）</t>
  </si>
  <si>
    <t xml:space="preserve">李思琪</t>
  </si>
  <si>
    <t xml:space="preserve">請假半小時處理個人私事，地點（昆山）</t>
  </si>
  <si>
    <t xml:space="preserve">回家（盱眙）</t>
  </si>
  <si>
    <t xml:space="preserve">張瑩</t>
  </si>
  <si>
    <t xml:space="preserve">趙祥</t>
  </si>
  <si>
    <t xml:space="preserve">回安慶探親</t>
  </si>
  <si>
    <t xml:space="preserve">下雨堵車（地址：昆山）</t>
  </si>
  <si>
    <t xml:space="preserve">回家參加社區當日活動。家庭地址：江蘇省蘇州市太倉市。</t>
  </si>
  <si>
    <t xml:space="preserve">夏海鈞</t>
  </si>
  <si>
    <t xml:space="preserve">C120UBS</t>
  </si>
  <si>
    <t xml:space="preserve">唐春春</t>
  </si>
  <si>
    <t xml:space="preserve">處理個人事務（在信陽）</t>
  </si>
  <si>
    <t xml:space="preserve">因身體不舒服，所以請一天假乘坐高鐵去上海九院看病。</t>
  </si>
  <si>
    <t xml:space="preserve">回家參加婚禮（所在地：福建省泉州）</t>
  </si>
  <si>
    <t xml:space="preserve">肚子不舒服，拉肚子（所在地：昆山）</t>
  </si>
  <si>
    <t xml:space="preserve">宋攀登</t>
  </si>
  <si>
    <t xml:space="preserve">送我表弟回家  地點：蘇州火車站</t>
  </si>
  <si>
    <t xml:space="preserve">蔡廣生</t>
  </si>
  <si>
    <t xml:space="preserve">薛小龍</t>
  </si>
  <si>
    <t xml:space="preserve">處理個人事務 地點;宿遷</t>
  </si>
  <si>
    <t xml:space="preserve">王佳</t>
  </si>
  <si>
    <t xml:space="preserve">回常州參加婚禮</t>
  </si>
  <si>
    <t xml:space="preserve">曹嘉青</t>
  </si>
  <si>
    <t xml:space="preserve">C130PWC</t>
  </si>
  <si>
    <t xml:space="preserve">潘東亞</t>
  </si>
  <si>
    <t xml:space="preserve">忘帶卡</t>
  </si>
  <si>
    <t xml:space="preserve">季晨威</t>
  </si>
  <si>
    <t xml:space="preserve"> 忘帶識別卡(在昆山)</t>
  </si>
  <si>
    <t xml:space="preserve">劉晨鋒</t>
  </si>
  <si>
    <t xml:space="preserve">C131EEK</t>
  </si>
  <si>
    <t xml:space="preserve">薛淑婷</t>
  </si>
  <si>
    <t xml:space="preserve">去醫院補牙（所在地：昆山）</t>
  </si>
  <si>
    <t xml:space="preserve">徐玉鳳</t>
  </si>
  <si>
    <t xml:space="preserve">肚子不舒服（昆山）</t>
  </si>
  <si>
    <t xml:space="preserve">請假回家（揚州）去醫院檢查身體</t>
  </si>
  <si>
    <t xml:space="preserve">顏薇</t>
  </si>
  <si>
    <t xml:space="preserve">方園</t>
  </si>
  <si>
    <t xml:space="preserve">回駕校辦理手續（所在地：江蘇淮安）</t>
  </si>
  <si>
    <t xml:space="preserve">去車站送人（昆山汽車南站）</t>
  </si>
  <si>
    <t xml:space="preserve">電車沒電（昆山）</t>
  </si>
  <si>
    <t xml:space="preserve">起晚了(昆山）</t>
  </si>
  <si>
    <t xml:space="preserve">堵車（昆山市）</t>
  </si>
  <si>
    <t xml:space="preserve">徐高安</t>
  </si>
  <si>
    <t xml:space="preserve">感冒去昆山醫院拿藥，地點：昆山</t>
  </si>
  <si>
    <t xml:space="preserve">高一鳴</t>
  </si>
  <si>
    <t xml:space="preserve">下雨堵車 ，請假半小時（地點：昆山）</t>
  </si>
  <si>
    <t xml:space="preserve">下雨堵車請假半小時（地點：昆山）</t>
  </si>
  <si>
    <t xml:space="preserve">處理個人事務（in昆山）</t>
  </si>
  <si>
    <t xml:space="preserve">邱佳琪</t>
  </si>
  <si>
    <t xml:space="preserve">乘坐高鐵去蘇州領取教師資格證(行程：昆山-蘇州，交通工具：高鐵)</t>
  </si>
  <si>
    <t xml:space="preserve">晚起（江蘇昆山）</t>
  </si>
  <si>
    <t xml:space="preserve">昨晚沒休息好起晚了 (昆山)</t>
  </si>
  <si>
    <t xml:space="preserve">處理個人事務（昆山地區）</t>
  </si>
  <si>
    <t xml:space="preserve">C131FY5</t>
  </si>
  <si>
    <t xml:space="preserve">李雙珠</t>
  </si>
  <si>
    <t xml:space="preserve">家裡有事，請假回家（江蘇鹽城）。</t>
  </si>
  <si>
    <t xml:space="preserve">身體不舒服</t>
  </si>
  <si>
    <t xml:space="preserve">蔣國強</t>
  </si>
  <si>
    <t xml:space="preserve">尚志祥</t>
  </si>
  <si>
    <t xml:space="preserve">補辦身份證</t>
  </si>
  <si>
    <t xml:space="preserve">下雨，打的滴滴堵車 （昆山）</t>
  </si>
  <si>
    <t xml:space="preserve">張琪</t>
  </si>
  <si>
    <t xml:space="preserve">去連云港參加四六級考試</t>
  </si>
  <si>
    <t xml:space="preserve">身體不舒服（地點：昆山）</t>
  </si>
  <si>
    <t xml:space="preserve">王鈺瑩</t>
  </si>
  <si>
    <t xml:space="preserve">何奔</t>
  </si>
  <si>
    <t xml:space="preserve">鬧鐘沒響，起晚了</t>
  </si>
  <si>
    <t xml:space="preserve">休息半小時（地址：昆山）</t>
  </si>
  <si>
    <t xml:space="preserve">識別卡忘記帶了（所在地：昆山）</t>
  </si>
  <si>
    <t xml:space="preserve">早上起晚了（所在地：昆山）</t>
  </si>
  <si>
    <t xml:space="preserve">電車充電（地點：昆山）</t>
  </si>
  <si>
    <t xml:space="preserve">激活識別卡（地點：昆山）</t>
  </si>
  <si>
    <t xml:space="preserve">王鈺</t>
  </si>
  <si>
    <t xml:space="preserve">張恒</t>
  </si>
  <si>
    <t xml:space="preserve">陳煜</t>
  </si>
  <si>
    <t xml:space="preserve">回家處理個人事務，地點江蘇揚州</t>
  </si>
  <si>
    <t xml:space="preserve">頭疼 請假半天</t>
  </si>
  <si>
    <t xml:space="preserve">請假一天，處理個人事務 所在地：蘇州</t>
  </si>
  <si>
    <t xml:space="preserve">牙疼，請假4h去醫院（昆山）</t>
  </si>
  <si>
    <t xml:space="preserve">牙疼，請假1h去醫院（昆山）</t>
  </si>
  <si>
    <t xml:space="preserve">親戚結婚，地點由昆山到太倉</t>
  </si>
  <si>
    <t xml:space="preserve">處理個人事務。所在地：蘇州</t>
  </si>
  <si>
    <t xml:space="preserve">羅佳欣</t>
  </si>
  <si>
    <t xml:space="preserve">路上堵車，請假所在地：昆山</t>
  </si>
  <si>
    <t xml:space="preserve">胡威鵬</t>
  </si>
  <si>
    <t xml:space="preserve">忘記帶識別卡，回去拿識別卡 請假所在地：昆山</t>
  </si>
  <si>
    <t xml:space="preserve">徐文杰</t>
  </si>
  <si>
    <t xml:space="preserve">處理個人事務（江蘇沭陽）</t>
  </si>
  <si>
    <t xml:space="preserve">韓玲</t>
  </si>
  <si>
    <t xml:space="preserve">謝忠鐘</t>
  </si>
  <si>
    <t xml:space="preserve">去醫院看病</t>
  </si>
  <si>
    <t xml:space="preserve">史娜</t>
  </si>
  <si>
    <t xml:space="preserve">葉海影</t>
  </si>
  <si>
    <t xml:space="preserve">考試任務</t>
  </si>
  <si>
    <t xml:space="preserve">周童</t>
  </si>
  <si>
    <t xml:space="preserve">C090T7R</t>
  </si>
  <si>
    <t xml:space="preserve">趙娜</t>
  </si>
  <si>
    <t xml:space="preserve">去學校考試</t>
  </si>
  <si>
    <t xml:space="preserve">馬嬋</t>
  </si>
  <si>
    <t xml:space="preserve">燕麗陽</t>
  </si>
  <si>
    <t xml:space="preserve">去銀行處理銀行卡問題，需本人到場</t>
  </si>
  <si>
    <t xml:space="preserve">仁寶B區堵車，遲到了。</t>
  </si>
  <si>
    <t xml:space="preserve">鄭凱</t>
  </si>
  <si>
    <t xml:space="preserve">去長江路和前進路交叉口站崗</t>
  </si>
  <si>
    <t xml:space="preserve">田鑫磊</t>
  </si>
  <si>
    <t xml:space="preserve">從昆山搬傢</t>
  </si>
  <si>
    <t xml:space="preserve">李紫薇</t>
  </si>
  <si>
    <t xml:space="preserve">身體不適，掛個點滴</t>
  </si>
  <si>
    <t xml:space="preserve">回家有事（江蘇泰州）</t>
  </si>
  <si>
    <t xml:space="preserve">蘇旭</t>
  </si>
  <si>
    <t xml:space="preserve">參加考試</t>
  </si>
  <si>
    <t xml:space="preserve">回家</t>
  </si>
  <si>
    <t xml:space="preserve">孫偉</t>
  </si>
  <si>
    <t xml:space="preserve">張沛新</t>
  </si>
  <si>
    <t xml:space="preserve">去銀行辦理業務(昆山)</t>
  </si>
  <si>
    <t xml:space="preserve">回宿舍取識別卡(昆山)</t>
  </si>
  <si>
    <t xml:space="preserve">去學校考四六級; 所在地:江蘇連雲港。</t>
  </si>
  <si>
    <t xml:space="preserve">去銀行辦理業務。所在地（江蘇昆山）</t>
  </si>
  <si>
    <t xml:space="preserve">王玉芳</t>
  </si>
  <si>
    <t xml:space="preserve">朱上星</t>
  </si>
  <si>
    <t xml:space="preserve">李巖洲</t>
  </si>
  <si>
    <t xml:space="preserve">處理個人事務（目的地點：江蘇昆山）</t>
  </si>
  <si>
    <t xml:space="preserve">廉忠錕</t>
  </si>
  <si>
    <t xml:space="preserve">腸胃炎</t>
  </si>
  <si>
    <t xml:space="preserve">去銀行辦理工資卡（昆山）</t>
  </si>
  <si>
    <t xml:space="preserve">仇思卓</t>
  </si>
  <si>
    <t xml:space="preserve">肚子疼（昆山）</t>
  </si>
  <si>
    <t xml:space="preserve">拉肚子（昆山）</t>
  </si>
  <si>
    <t xml:space="preserve">生病（昆山）</t>
  </si>
  <si>
    <t xml:space="preserve">堵車.請假所在地昆山.</t>
  </si>
  <si>
    <t xml:space="preserve">朋友過來聚聚。</t>
  </si>
  <si>
    <t xml:space="preserve">彭亞平</t>
  </si>
  <si>
    <t xml:space="preserve">李霏</t>
  </si>
  <si>
    <t xml:space="preserve">C100LY9</t>
  </si>
  <si>
    <t xml:space="preserve">劉瑞</t>
  </si>
  <si>
    <t xml:space="preserve">DQA2十部一課</t>
  </si>
  <si>
    <t xml:space="preserve">有事情需要請假一天</t>
  </si>
  <si>
    <t xml:space="preserve">令狐越</t>
  </si>
  <si>
    <t xml:space="preserve">郭樺</t>
  </si>
  <si>
    <t xml:space="preserve">DQA2十部四課</t>
  </si>
  <si>
    <t xml:space="preserve">有事需去銀行處理</t>
  </si>
  <si>
    <t xml:space="preserve">陳海軍</t>
  </si>
  <si>
    <t xml:space="preserve">陳勝陽</t>
  </si>
  <si>
    <t xml:space="preserve">身體不舒服，請假去了下診所。</t>
  </si>
  <si>
    <t xml:space="preserve">王孝權</t>
  </si>
  <si>
    <t xml:space="preserve">田重陽</t>
  </si>
  <si>
    <t xml:space="preserve">DQA2十部三課</t>
  </si>
  <si>
    <t xml:space="preserve">家里有事，急需回家</t>
  </si>
  <si>
    <t xml:space="preserve">家里有事，需馬上回家</t>
  </si>
  <si>
    <t xml:space="preserve">易臻</t>
  </si>
  <si>
    <t xml:space="preserve">DQA2九部四課</t>
  </si>
  <si>
    <t xml:space="preserve">有個人事務需要處理</t>
  </si>
  <si>
    <t xml:space="preserve">李丹</t>
  </si>
  <si>
    <t xml:space="preserve">唐曉紅</t>
  </si>
  <si>
    <t xml:space="preserve">去醫院複查</t>
  </si>
  <si>
    <t xml:space="preserve">臨時有個人事務需要處理</t>
  </si>
  <si>
    <t xml:space="preserve">請假休息</t>
  </si>
  <si>
    <t xml:space="preserve">王茜</t>
  </si>
  <si>
    <t xml:space="preserve">劉詠敏</t>
  </si>
  <si>
    <t xml:space="preserve">DQA2九部一課</t>
  </si>
  <si>
    <t xml:space="preserve">咽喉疼痛需要去醫院</t>
  </si>
  <si>
    <t xml:space="preserve">王勁璇</t>
  </si>
  <si>
    <t xml:space="preserve">張東</t>
  </si>
  <si>
    <t xml:space="preserve">DQA2九部五課</t>
  </si>
  <si>
    <t xml:space="preserve">右眼皮發腫，上藥</t>
  </si>
  <si>
    <t xml:space="preserve">鄧宇航</t>
  </si>
  <si>
    <t xml:space="preserve">張建誠</t>
  </si>
  <si>
    <t xml:space="preserve">因去住建局申報資料，經TL同意，請假半天</t>
  </si>
  <si>
    <t xml:space="preserve">鄧緒寒</t>
  </si>
  <si>
    <t xml:space="preserve">任官宏</t>
  </si>
  <si>
    <t xml:space="preserve">因腳傷去醫院換藥，經TL同意，請假半天</t>
  </si>
  <si>
    <t xml:space="preserve">因外婆八十大壽，需回一趟攀枝花，經TL同意，請假兩天</t>
  </si>
  <si>
    <t xml:space="preserve">因辦理買房相關手續，經TL同意，請假一天</t>
  </si>
  <si>
    <t xml:space="preserve">因去華西醫院復查牙齒，經TL同意，請假半天</t>
  </si>
  <si>
    <t xml:space="preserve">因去醫院復查牙齒，經TL同意，請假半天</t>
  </si>
  <si>
    <t xml:space="preserve">因需辦理戶口借出手續，打印征信報告，經TL同意，請假半天</t>
  </si>
  <si>
    <t xml:space="preserve">參與買房搖號中簽，處理相關事宜，經TL同意，請假一天</t>
  </si>
  <si>
    <t xml:space="preserve">陽松伯</t>
  </si>
  <si>
    <t xml:space="preserve">回鄉探親</t>
  </si>
  <si>
    <t xml:space="preserve">范夏紅</t>
  </si>
  <si>
    <t xml:space="preserve">DQA2九部三課</t>
  </si>
  <si>
    <t xml:space="preserve">身體不適需要去醫院</t>
  </si>
  <si>
    <t xml:space="preserve">向繼平</t>
  </si>
  <si>
    <t xml:space="preserve">吳青松</t>
  </si>
  <si>
    <t xml:space="preserve">DQA2九部</t>
  </si>
  <si>
    <t xml:space="preserve">送小孩上學</t>
  </si>
  <si>
    <t xml:space="preserve">沈寶珍</t>
  </si>
  <si>
    <t xml:space="preserve">DQA2九部二課</t>
  </si>
  <si>
    <t xml:space="preserve">頭痛落枕，身體不適</t>
  </si>
  <si>
    <t xml:space="preserve">曾琳</t>
  </si>
  <si>
    <t xml:space="preserve">袁旭光</t>
  </si>
  <si>
    <t xml:space="preserve">早上晨起頭痛，特請假一小時，望批準，謝謝！</t>
  </si>
  <si>
    <t xml:space="preserve">因腸胃不適拉肚子，請假一個半小時，望批準，謝謝！</t>
  </si>
  <si>
    <t xml:space="preserve">田波</t>
  </si>
  <si>
    <t xml:space="preserve">肖通童</t>
  </si>
  <si>
    <t xml:space="preserve">劉松柏</t>
  </si>
  <si>
    <t xml:space="preserve">需回家重新辦理證件，特請假一天，望批準</t>
  </si>
  <si>
    <t xml:space="preserve">黃均松</t>
  </si>
  <si>
    <t xml:space="preserve">身體不適，乏力。</t>
  </si>
  <si>
    <t xml:space="preserve">方孫華</t>
  </si>
  <si>
    <t xml:space="preserve">因處理個人事務，需要請假</t>
  </si>
  <si>
    <t xml:space="preserve">龍定圖</t>
  </si>
  <si>
    <t xml:space="preserve">甘華爽</t>
  </si>
  <si>
    <t xml:space="preserve">下午去醫院打疫苗。</t>
  </si>
  <si>
    <t xml:space="preserve">彭月</t>
  </si>
  <si>
    <t xml:space="preserve">朱映欽</t>
  </si>
  <si>
    <t xml:space="preserve">黃傑</t>
  </si>
  <si>
    <t xml:space="preserve">李宏</t>
  </si>
  <si>
    <t xml:space="preserve">家中老人生病，回家照顧。</t>
  </si>
  <si>
    <t xml:space="preserve">楊清萍</t>
  </si>
  <si>
    <t xml:space="preserve">蔣晉康</t>
  </si>
  <si>
    <t xml:space="preserve">受寒拉肚子</t>
  </si>
  <si>
    <t xml:space="preserve">曹潤秋</t>
  </si>
  <si>
    <t xml:space="preserve">方笳源</t>
  </si>
  <si>
    <t xml:space="preserve">身體不適吃藥</t>
  </si>
  <si>
    <t xml:space="preserve">Dear sir由於早上起床鬧鐘沒響，遲到了一會兒，以後會注意起床時間，希望請假半小時，望批準。</t>
  </si>
  <si>
    <t xml:space="preserve">Dear sir， 處理個人事宜，想請一天假，TL已同意，望批準，謝謝</t>
  </si>
  <si>
    <t xml:space="preserve">給孩子打疫苗（昆山）</t>
  </si>
  <si>
    <t xml:space="preserve">宋納</t>
  </si>
  <si>
    <t xml:space="preserve">孩子扭傷了腳，帶去醫院看看。</t>
  </si>
  <si>
    <t xml:space="preserve">有事請假（蘇州昆山）。</t>
  </si>
  <si>
    <t xml:space="preserve">李春玲</t>
  </si>
  <si>
    <t xml:space="preserve">去學校給小孩報名(昆山市張浦鎮)。</t>
  </si>
  <si>
    <t xml:space="preserve">王雷</t>
  </si>
  <si>
    <t xml:space="preserve">C111BFK</t>
  </si>
  <si>
    <t xml:space="preserve">蔡葉舟</t>
  </si>
  <si>
    <t xml:space="preserve">上班路上堵車遲到(昆山市張浦鎮)。</t>
  </si>
  <si>
    <t xml:space="preserve">胡娟</t>
  </si>
  <si>
    <t xml:space="preserve">處理個人事宜（地點：昆山）</t>
  </si>
  <si>
    <t xml:space="preserve">下雨路上堵車，請假0.5小時。（地點：昆山）</t>
  </si>
  <si>
    <t xml:space="preserve">黃海娜</t>
  </si>
  <si>
    <t xml:space="preserve">回老家接娃上學望批準.</t>
  </si>
  <si>
    <t xml:space="preserve">汪康康</t>
  </si>
  <si>
    <t xml:space="preserve">路上堵車請假半小時</t>
  </si>
  <si>
    <t xml:space="preserve">張靜靜</t>
  </si>
  <si>
    <t xml:space="preserve">小孩發高燒帶去醫院看病</t>
  </si>
  <si>
    <t xml:space="preserve">處理個人事務 請假期間所在地區：昆山</t>
  </si>
  <si>
    <t xml:space="preserve">李倩倩</t>
  </si>
  <si>
    <t xml:space="preserve">小孩開學，開家長會。請假所在地：昆山</t>
  </si>
  <si>
    <t xml:space="preserve">處理個人事務。請假所在地：昆山</t>
  </si>
  <si>
    <t xml:space="preserve">DQA3一部五課</t>
  </si>
  <si>
    <t xml:space="preserve">身體不舒服去醫院(昆山)</t>
  </si>
  <si>
    <t xml:space="preserve">劉璞</t>
  </si>
  <si>
    <t xml:space="preserve">錢剛</t>
  </si>
  <si>
    <t xml:space="preserve">回家有事(昆山)</t>
  </si>
  <si>
    <t xml:space="preserve">送娃上學，需請假0.5小時（昆山）</t>
  </si>
  <si>
    <t xml:space="preserve">C111BFU</t>
  </si>
  <si>
    <t xml:space="preserve">處理個人事務昆山。</t>
  </si>
  <si>
    <t xml:space="preserve">王宇</t>
  </si>
  <si>
    <t xml:space="preserve">家裏有事（昆山）。</t>
  </si>
  <si>
    <t xml:space="preserve">陳立群</t>
  </si>
  <si>
    <t xml:space="preserve">C1210PN</t>
  </si>
  <si>
    <t xml:space="preserve">劉桂娜</t>
  </si>
  <si>
    <t xml:space="preserve">識別卡忘帶回去取識別卡。</t>
  </si>
  <si>
    <t xml:space="preserve">盧少青</t>
  </si>
  <si>
    <t xml:space="preserve">下雨堵車了。</t>
  </si>
  <si>
    <t xml:space="preserve">家裏有事情要處理（昆山）。</t>
  </si>
  <si>
    <t xml:space="preserve">停車遲到了。</t>
  </si>
  <si>
    <t xml:space="preserve">幼兒園報道去學校（昆山）。</t>
  </si>
  <si>
    <t xml:space="preserve">送孩子上學。</t>
  </si>
  <si>
    <t xml:space="preserve">回老家，家裡有急事</t>
  </si>
  <si>
    <t xml:space="preserve">送小孩去學校（昆山）。</t>
  </si>
  <si>
    <t xml:space="preserve">C120XAZ</t>
  </si>
  <si>
    <t xml:space="preserve">帶小孩去醫院檢查眼睛（昆山）。</t>
  </si>
  <si>
    <t xml:space="preserve">小孩感冒，給小孩喂感冒藥（昆山）。</t>
  </si>
  <si>
    <t xml:space="preserve">處理交通違章，請假0.5小時（昆山）。</t>
  </si>
  <si>
    <t xml:space="preserve">小孩開學，送小孩去學校（昆山）。</t>
  </si>
  <si>
    <t xml:space="preserve">去幼兒園給小孩鋪被子，填資料（昆山）。</t>
  </si>
  <si>
    <t xml:space="preserve">去小孩育兒園，確認資料信息，簽字（昆山）。</t>
  </si>
  <si>
    <t xml:space="preserve">銀行卡丟失，去銀行掛失補辦，請假期間在昆山，謝謝~</t>
  </si>
  <si>
    <t xml:space="preserve">葉道萍</t>
  </si>
  <si>
    <t xml:space="preserve">送寶寶入園，需請假一小時，謝謝~</t>
  </si>
  <si>
    <t xml:space="preserve">處理個人緊急事務，在昆山。</t>
  </si>
  <si>
    <t xml:space="preserve">孩子學校開家長會，故請兩小時（在昆山）</t>
  </si>
  <si>
    <t xml:space="preserve">王月圓</t>
  </si>
  <si>
    <t xml:space="preserve">請假帶娃去打預防針，請假目的地：昆山</t>
  </si>
  <si>
    <t xml:space="preserve">趙月娟</t>
  </si>
  <si>
    <t xml:space="preserve">電瓶車撞傷，去醫院（昆山）</t>
  </si>
  <si>
    <t xml:space="preserve">請假半天在家帶孩子(昆山)</t>
  </si>
  <si>
    <t xml:space="preserve">李成誠</t>
  </si>
  <si>
    <t xml:space="preserve">李一冰</t>
  </si>
  <si>
    <t xml:space="preserve">上班路上堵車（在昆山）</t>
  </si>
  <si>
    <t xml:space="preserve">上班路上堵車</t>
  </si>
  <si>
    <t xml:space="preserve">秦春霞</t>
  </si>
  <si>
    <t xml:space="preserve">C1311Z4</t>
  </si>
  <si>
    <t xml:space="preserve">家中有事（山西臨汾）</t>
  </si>
  <si>
    <t xml:space="preserve">幼兒園開學報到，開家長會（地點：昆山）</t>
  </si>
  <si>
    <t xml:space="preserve">楊盼</t>
  </si>
  <si>
    <t xml:space="preserve">C120DOK</t>
  </si>
  <si>
    <t xml:space="preserve">王宵</t>
  </si>
  <si>
    <t xml:space="preserve">家裡有事，請假半天（昆山）</t>
  </si>
  <si>
    <t xml:space="preserve">今天大雨，路面嚴重積水，耽誤了行程（所在地：江蘇昆山）</t>
  </si>
  <si>
    <t xml:space="preserve">岳方博</t>
  </si>
  <si>
    <t xml:space="preserve">早晨太困，多休息一會（所在地：江蘇昆山）</t>
  </si>
  <si>
    <t xml:space="preserve">早晨處理個人事務，耽擱了（所在地：江蘇昆山）</t>
  </si>
  <si>
    <t xml:space="preserve">小孩兒上學報到領書</t>
  </si>
  <si>
    <t xml:space="preserve">送小孩兒上學</t>
  </si>
  <si>
    <t xml:space="preserve">處理個人事務（南京）</t>
  </si>
  <si>
    <t xml:space="preserve">孔辰辰</t>
  </si>
  <si>
    <t xml:space="preserve">倪珊珊</t>
  </si>
  <si>
    <t xml:space="preserve">早上有事請假一小時</t>
  </si>
  <si>
    <t xml:space="preserve">樊蘇</t>
  </si>
  <si>
    <t xml:space="preserve">路上堵車，請假半小時(地點:上海嘉定-昆山)</t>
  </si>
  <si>
    <t xml:space="preserve">陳章杰</t>
  </si>
  <si>
    <t xml:space="preserve">有事需處理</t>
  </si>
  <si>
    <t xml:space="preserve">陳艷梅</t>
  </si>
  <si>
    <t xml:space="preserve">顧紅麗</t>
  </si>
  <si>
    <t xml:space="preserve">身體不適，回家休息</t>
  </si>
  <si>
    <t xml:space="preserve">李吉勇</t>
  </si>
  <si>
    <t xml:space="preserve">重感冒，居家休息</t>
  </si>
  <si>
    <t xml:space="preserve">上班途中堵車</t>
  </si>
  <si>
    <t xml:space="preserve">張紹龍</t>
  </si>
  <si>
    <t xml:space="preserve">Q130BIL</t>
  </si>
  <si>
    <t xml:space="preserve">帥育良</t>
  </si>
  <si>
    <t xml:space="preserve">白常萍</t>
  </si>
  <si>
    <t xml:space="preserve">家裡有事，請假2小時</t>
  </si>
  <si>
    <t xml:space="preserve">薛千玲</t>
  </si>
  <si>
    <t xml:space="preserve">Q130JWO</t>
  </si>
  <si>
    <t xml:space="preserve">馮家輝</t>
  </si>
  <si>
    <t xml:space="preserve">家裡有事，請假一個小時</t>
  </si>
  <si>
    <t xml:space="preserve">練車，請假半個小時</t>
  </si>
  <si>
    <t xml:space="preserve">練車，請假半小時。</t>
  </si>
  <si>
    <t xml:space="preserve">回老家轉檔案。</t>
  </si>
  <si>
    <t xml:space="preserve">練車，請假半小時</t>
  </si>
  <si>
    <t xml:space="preserve">練車，請假一個半小時。</t>
  </si>
  <si>
    <t xml:space="preserve">家長會，請假一天</t>
  </si>
  <si>
    <t xml:space="preserve">家裡有事，請假一個半小時。</t>
  </si>
  <si>
    <t xml:space="preserve">回老家處理戶口遷移</t>
  </si>
  <si>
    <t xml:space="preserve">李強</t>
  </si>
  <si>
    <t xml:space="preserve">Q130AO6</t>
  </si>
  <si>
    <t xml:space="preserve">唐非</t>
  </si>
  <si>
    <t xml:space="preserve">身體不適請假一天.</t>
  </si>
  <si>
    <t xml:space="preserve">Q130BEP</t>
  </si>
  <si>
    <t xml:space="preserve">處理個人事務.</t>
  </si>
  <si>
    <t xml:space="preserve">由於要充氣卡故請假1.5小時.</t>
  </si>
  <si>
    <t xml:space="preserve">身體不舒服，去醫院。</t>
  </si>
  <si>
    <t xml:space="preserve">王亞</t>
  </si>
  <si>
    <t xml:space="preserve">Q130L3H</t>
  </si>
  <si>
    <t xml:space="preserve">劉麗</t>
  </si>
  <si>
    <t xml:space="preserve">身體不舒服，去醫院檢查，請假一天。</t>
  </si>
  <si>
    <t xml:space="preserve">嚴重感冒，身體不舒服，請假一天</t>
  </si>
  <si>
    <t xml:space="preserve">去醫院檢查身體</t>
  </si>
  <si>
    <t xml:space="preserve">Q130KDB</t>
  </si>
  <si>
    <t xml:space="preserve">路上有點堵車。</t>
  </si>
  <si>
    <t xml:space="preserve">去學校送資料</t>
  </si>
  <si>
    <t xml:space="preserve">路上堵車，遲到了</t>
  </si>
  <si>
    <t xml:space="preserve">38021381</t>
  </si>
  <si>
    <t xml:space="preserve">38018430</t>
  </si>
  <si>
    <t xml:space="preserve">38018432</t>
  </si>
  <si>
    <t xml:space="preserve">38018433</t>
  </si>
  <si>
    <t xml:space="preserve">38027622</t>
  </si>
  <si>
    <t xml:space="preserve">38027619</t>
  </si>
  <si>
    <t xml:space="preserve">38028041</t>
  </si>
  <si>
    <t xml:space="preserve">38028042</t>
  </si>
  <si>
    <t xml:space="preserve">38040240</t>
  </si>
  <si>
    <t xml:space="preserve">38040241</t>
  </si>
  <si>
    <t xml:space="preserve">C111KJI</t>
  </si>
  <si>
    <t xml:space="preserve">38018437</t>
  </si>
  <si>
    <t xml:space="preserve">38040206</t>
  </si>
  <si>
    <t xml:space="preserve">38040213</t>
  </si>
  <si>
    <t xml:space="preserve">38040300</t>
  </si>
  <si>
    <t xml:space="preserve">38040381</t>
  </si>
  <si>
    <t xml:space="preserve">D130CYM</t>
  </si>
  <si>
    <t xml:space="preserve">38018413</t>
  </si>
  <si>
    <t xml:space="preserve">38018415</t>
  </si>
  <si>
    <t xml:space="preserve">38040497</t>
  </si>
  <si>
    <t xml:space="preserve">38018431</t>
  </si>
  <si>
    <t xml:space="preserve">38043736</t>
  </si>
  <si>
    <t xml:space="preserve">20129301</t>
  </si>
  <si>
    <t xml:space="preserve">20471701</t>
  </si>
  <si>
    <t xml:space="preserve">20471702</t>
  </si>
  <si>
    <t xml:space="preserve">20486364</t>
  </si>
  <si>
    <t xml:space="preserve">20564386</t>
  </si>
  <si>
    <t xml:space="preserve">20564389</t>
  </si>
  <si>
    <t xml:space="preserve">20584790</t>
  </si>
  <si>
    <t xml:space="preserve">20606235</t>
  </si>
  <si>
    <t xml:space="preserve">20052046</t>
  </si>
  <si>
    <t xml:space="preserve">20277984</t>
  </si>
  <si>
    <t xml:space="preserve">20451174</t>
  </si>
  <si>
    <t xml:space="preserve">20496716</t>
  </si>
  <si>
    <t xml:space="preserve">20503827</t>
  </si>
  <si>
    <t xml:space="preserve">20505989</t>
  </si>
  <si>
    <t xml:space="preserve">20564390</t>
  </si>
  <si>
    <t xml:space="preserve">20587584</t>
  </si>
  <si>
    <t xml:space="preserve">20588362</t>
  </si>
  <si>
    <t xml:space="preserve">20671692</t>
  </si>
  <si>
    <t xml:space="preserve">C1312EY</t>
  </si>
  <si>
    <t xml:space="preserve">20052050</t>
  </si>
  <si>
    <t xml:space="preserve">20419480</t>
  </si>
  <si>
    <t xml:space="preserve">20427946</t>
  </si>
  <si>
    <t xml:space="preserve">20494084</t>
  </si>
  <si>
    <t xml:space="preserve">20503828</t>
  </si>
  <si>
    <t xml:space="preserve">20564494</t>
  </si>
  <si>
    <t xml:space="preserve">20588363</t>
  </si>
  <si>
    <t xml:space="preserve">20671693</t>
  </si>
  <si>
    <t xml:space="preserve">20397757</t>
  </si>
  <si>
    <t xml:space="preserve">20418641</t>
  </si>
  <si>
    <t xml:space="preserve">20505990</t>
  </si>
  <si>
    <t xml:space="preserve">20564393</t>
  </si>
  <si>
    <t xml:space="preserve">20584791</t>
  </si>
  <si>
    <t xml:space="preserve">20588616</t>
  </si>
  <si>
    <t xml:space="preserve">20647873</t>
  </si>
  <si>
    <t xml:space="preserve">C1311VZ</t>
  </si>
  <si>
    <t xml:space="preserve">C131JOO</t>
  </si>
  <si>
    <t xml:space="preserve">C14075K</t>
  </si>
  <si>
    <t xml:space="preserve">20342649</t>
  </si>
  <si>
    <t xml:space="preserve">20590570</t>
  </si>
  <si>
    <t xml:space="preserve">20601389</t>
  </si>
  <si>
    <t xml:space="preserve">20607084</t>
  </si>
  <si>
    <t xml:space="preserve">20669304</t>
  </si>
  <si>
    <t xml:space="preserve">20670842</t>
  </si>
  <si>
    <t xml:space="preserve">20104450</t>
  </si>
  <si>
    <t xml:space="preserve">20256386</t>
  </si>
  <si>
    <t xml:space="preserve">20392232</t>
  </si>
  <si>
    <t xml:space="preserve">20471706</t>
  </si>
  <si>
    <t xml:space="preserve">20585087</t>
  </si>
  <si>
    <t xml:space="preserve">20588614</t>
  </si>
  <si>
    <t xml:space="preserve">20601393</t>
  </si>
  <si>
    <t xml:space="preserve">20650201</t>
  </si>
  <si>
    <t xml:space="preserve">20671697</t>
  </si>
  <si>
    <t xml:space="preserve">20101508</t>
  </si>
  <si>
    <t xml:space="preserve">20395910</t>
  </si>
  <si>
    <t xml:space="preserve">20417787</t>
  </si>
  <si>
    <t xml:space="preserve">20428005</t>
  </si>
  <si>
    <t xml:space="preserve">20447244</t>
  </si>
  <si>
    <t xml:space="preserve">20592088</t>
  </si>
  <si>
    <t xml:space="preserve">20650200</t>
  </si>
  <si>
    <t xml:space="preserve">20650942</t>
  </si>
  <si>
    <t xml:space="preserve">20671698</t>
  </si>
  <si>
    <t xml:space="preserve">20092184</t>
  </si>
  <si>
    <t xml:space="preserve">20505991</t>
  </si>
  <si>
    <t xml:space="preserve">20564392</t>
  </si>
  <si>
    <t xml:space="preserve">20637457</t>
  </si>
  <si>
    <t xml:space="preserve">20671700</t>
  </si>
  <si>
    <t xml:space="preserve">20398269</t>
  </si>
  <si>
    <t xml:space="preserve">20419175</t>
  </si>
  <si>
    <t xml:space="preserve">20538700</t>
  </si>
  <si>
    <t xml:space="preserve">20586662</t>
  </si>
  <si>
    <t xml:space="preserve">20650788</t>
  </si>
  <si>
    <t xml:space="preserve">20666476</t>
  </si>
  <si>
    <t xml:space="preserve">20671701</t>
  </si>
  <si>
    <t xml:space="preserve">20416526</t>
  </si>
  <si>
    <t xml:space="preserve">20424343</t>
  </si>
  <si>
    <t xml:space="preserve">20449612</t>
  </si>
  <si>
    <t xml:space="preserve">20501641</t>
  </si>
  <si>
    <t xml:space="preserve">20564384</t>
  </si>
  <si>
    <t xml:space="preserve">20641413</t>
  </si>
  <si>
    <t xml:space="preserve">20642428</t>
  </si>
  <si>
    <t xml:space="preserve">20671702</t>
  </si>
  <si>
    <t xml:space="preserve">20671703</t>
  </si>
  <si>
    <t xml:space="preserve">20680026</t>
  </si>
  <si>
    <t xml:space="preserve">20130401</t>
  </si>
  <si>
    <t xml:space="preserve">20395911</t>
  </si>
  <si>
    <t xml:space="preserve">20449758</t>
  </si>
  <si>
    <t xml:space="preserve">20454176</t>
  </si>
  <si>
    <t xml:space="preserve">20499103</t>
  </si>
  <si>
    <t xml:space="preserve">20564397</t>
  </si>
  <si>
    <t xml:space="preserve">20588364</t>
  </si>
  <si>
    <t xml:space="preserve">20601395</t>
  </si>
  <si>
    <t xml:space="preserve">20601885</t>
  </si>
  <si>
    <t xml:space="preserve">20658704</t>
  </si>
  <si>
    <t xml:space="preserve">20106857</t>
  </si>
  <si>
    <t xml:space="preserve">20399433</t>
  </si>
  <si>
    <t xml:space="preserve">20421789</t>
  </si>
  <si>
    <t xml:space="preserve">20471704</t>
  </si>
  <si>
    <t xml:space="preserve">20499719</t>
  </si>
  <si>
    <t xml:space="preserve">20564394</t>
  </si>
  <si>
    <t xml:space="preserve">20599300</t>
  </si>
  <si>
    <t xml:space="preserve">20646645</t>
  </si>
  <si>
    <t xml:space="preserve">20671704</t>
  </si>
  <si>
    <t xml:space="preserve">C1315MS</t>
  </si>
  <si>
    <t xml:space="preserve">20451185</t>
  </si>
  <si>
    <t xml:space="preserve">20500714</t>
  </si>
  <si>
    <t xml:space="preserve">20564387</t>
  </si>
  <si>
    <t xml:space="preserve">20588602</t>
  </si>
  <si>
    <t xml:space="preserve">20601391</t>
  </si>
  <si>
    <t xml:space="preserve">20641404</t>
  </si>
  <si>
    <t xml:space="preserve">C100XBQ</t>
  </si>
  <si>
    <t xml:space="preserve">C131EVW</t>
  </si>
  <si>
    <t xml:space="preserve">20447845</t>
  </si>
  <si>
    <t xml:space="preserve">20451552</t>
  </si>
  <si>
    <t xml:space="preserve">20564395</t>
  </si>
  <si>
    <t xml:space="preserve">20593912</t>
  </si>
  <si>
    <t xml:space="preserve">20638437</t>
  </si>
  <si>
    <t xml:space="preserve">20641406</t>
  </si>
  <si>
    <t xml:space="preserve">20111300</t>
  </si>
  <si>
    <t xml:space="preserve">20493704</t>
  </si>
  <si>
    <t xml:space="preserve">20526403</t>
  </si>
  <si>
    <t xml:space="preserve">20588052</t>
  </si>
  <si>
    <t xml:space="preserve">20588053</t>
  </si>
  <si>
    <t xml:space="preserve">20588366</t>
  </si>
  <si>
    <t xml:space="preserve">20604157</t>
  </si>
  <si>
    <t xml:space="preserve">20607295</t>
  </si>
  <si>
    <t xml:space="preserve">20607296</t>
  </si>
  <si>
    <t xml:space="preserve">20661502</t>
  </si>
  <si>
    <t xml:space="preserve">C131FKI</t>
  </si>
  <si>
    <t xml:space="preserve">20101529</t>
  </si>
  <si>
    <t xml:space="preserve">20427962</t>
  </si>
  <si>
    <t xml:space="preserve">20564400</t>
  </si>
  <si>
    <t xml:space="preserve">20636552</t>
  </si>
  <si>
    <t xml:space="preserve">20671221</t>
  </si>
  <si>
    <t xml:space="preserve">20674375</t>
  </si>
  <si>
    <t xml:space="preserve">20674620</t>
  </si>
  <si>
    <t xml:space="preserve">20394986</t>
  </si>
  <si>
    <t xml:space="preserve">20584792</t>
  </si>
  <si>
    <t xml:space="preserve">20603024</t>
  </si>
  <si>
    <t xml:space="preserve">20654003</t>
  </si>
  <si>
    <t xml:space="preserve">20654013</t>
  </si>
  <si>
    <t xml:space="preserve">20669140</t>
  </si>
  <si>
    <t xml:space="preserve">20669234</t>
  </si>
  <si>
    <t xml:space="preserve">20109928</t>
  </si>
  <si>
    <t xml:space="preserve">20414163</t>
  </si>
  <si>
    <t xml:space="preserve">20417528</t>
  </si>
  <si>
    <t xml:space="preserve">20471705</t>
  </si>
  <si>
    <t xml:space="preserve">20601883</t>
  </si>
  <si>
    <t xml:space="preserve">20613510</t>
  </si>
  <si>
    <t xml:space="preserve">20654478</t>
  </si>
  <si>
    <t xml:space="preserve">20659910</t>
  </si>
  <si>
    <t xml:space="preserve">20088320</t>
  </si>
  <si>
    <t xml:space="preserve">20450532</t>
  </si>
  <si>
    <t xml:space="preserve">20588840</t>
  </si>
  <si>
    <t xml:space="preserve">20591006</t>
  </si>
  <si>
    <t xml:space="preserve">20601399</t>
  </si>
  <si>
    <t xml:space="preserve">20601400</t>
  </si>
  <si>
    <t xml:space="preserve">20665144</t>
  </si>
  <si>
    <t xml:space="preserve">20669235</t>
  </si>
  <si>
    <t xml:space="preserve">20669305</t>
  </si>
  <si>
    <t xml:space="preserve">20671229</t>
  </si>
  <si>
    <t xml:space="preserve">20101609</t>
  </si>
  <si>
    <t xml:space="preserve">20134984</t>
  </si>
  <si>
    <t xml:space="preserve">20427961</t>
  </si>
  <si>
    <t xml:space="preserve">20447245</t>
  </si>
  <si>
    <t xml:space="preserve">20471707</t>
  </si>
  <si>
    <t xml:space="preserve">20564405</t>
  </si>
  <si>
    <t xml:space="preserve">20565033</t>
  </si>
  <si>
    <t xml:space="preserve">20588054</t>
  </si>
  <si>
    <t xml:space="preserve">20588367</t>
  </si>
  <si>
    <t xml:space="preserve">20601401</t>
  </si>
  <si>
    <t xml:space="preserve">20603288</t>
  </si>
  <si>
    <t xml:space="preserve">20613511</t>
  </si>
  <si>
    <t xml:space="preserve">20637459</t>
  </si>
  <si>
    <t xml:space="preserve">20669306</t>
  </si>
  <si>
    <t xml:space="preserve">20092213</t>
  </si>
  <si>
    <t xml:space="preserve">20394992</t>
  </si>
  <si>
    <t xml:space="preserve">20495329</t>
  </si>
  <si>
    <t xml:space="preserve">20677317</t>
  </si>
  <si>
    <t xml:space="preserve">20130457</t>
  </si>
  <si>
    <t xml:space="preserve">20379968</t>
  </si>
  <si>
    <t xml:space="preserve">20470263</t>
  </si>
  <si>
    <t xml:space="preserve">20491919</t>
  </si>
  <si>
    <t xml:space="preserve">20508657</t>
  </si>
  <si>
    <t xml:space="preserve">20513017</t>
  </si>
  <si>
    <t xml:space="preserve">20508110</t>
  </si>
  <si>
    <t xml:space="preserve">20677710</t>
  </si>
  <si>
    <t xml:space="preserve">20094747</t>
  </si>
  <si>
    <t xml:space="preserve">20100282</t>
  </si>
  <si>
    <t xml:space="preserve">20105033</t>
  </si>
  <si>
    <t xml:space="preserve">20253019</t>
  </si>
  <si>
    <t xml:space="preserve">20275240</t>
  </si>
  <si>
    <t xml:space="preserve">20562948</t>
  </si>
  <si>
    <t xml:space="preserve">20564419</t>
  </si>
  <si>
    <t xml:space="preserve">20636357</t>
  </si>
  <si>
    <t xml:space="preserve">20658471</t>
  </si>
  <si>
    <t xml:space="preserve">C140O8O</t>
  </si>
  <si>
    <t xml:space="preserve">20384488</t>
  </si>
  <si>
    <t xml:space="preserve">20388889</t>
  </si>
  <si>
    <t xml:space="preserve">20490487</t>
  </si>
  <si>
    <t xml:space="preserve">20669307</t>
  </si>
  <si>
    <t xml:space="preserve">20043418</t>
  </si>
  <si>
    <t xml:space="preserve">20396963</t>
  </si>
  <si>
    <t xml:space="preserve">20564421</t>
  </si>
  <si>
    <t xml:space="preserve">20671717</t>
  </si>
  <si>
    <t xml:space="preserve">20101622</t>
  </si>
  <si>
    <t xml:space="preserve">20128346</t>
  </si>
  <si>
    <t xml:space="preserve">20498073</t>
  </si>
  <si>
    <t xml:space="preserve">20390289</t>
  </si>
  <si>
    <t xml:space="preserve">20494071</t>
  </si>
  <si>
    <t xml:space="preserve">20511338</t>
  </si>
  <si>
    <t xml:space="preserve">C120M3L</t>
  </si>
  <si>
    <t xml:space="preserve">20471734</t>
  </si>
  <si>
    <t xml:space="preserve">20130410</t>
  </si>
  <si>
    <t xml:space="preserve">20130474</t>
  </si>
  <si>
    <t xml:space="preserve">20379969</t>
  </si>
  <si>
    <t xml:space="preserve">20390823</t>
  </si>
  <si>
    <t xml:space="preserve">20471760</t>
  </si>
  <si>
    <t xml:space="preserve">20471748</t>
  </si>
  <si>
    <t xml:space="preserve">20471752</t>
  </si>
  <si>
    <t xml:space="preserve">20471754</t>
  </si>
  <si>
    <t xml:space="preserve">20508879</t>
  </si>
  <si>
    <t xml:space="preserve">20086145</t>
  </si>
  <si>
    <t xml:space="preserve">20471744</t>
  </si>
  <si>
    <t xml:space="preserve">20490501</t>
  </si>
  <si>
    <t xml:space="preserve">20505992</t>
  </si>
  <si>
    <t xml:space="preserve">20258448</t>
  </si>
  <si>
    <t xml:space="preserve">20495328</t>
  </si>
  <si>
    <t xml:space="preserve">20511337</t>
  </si>
  <si>
    <t xml:space="preserve">20676806</t>
  </si>
  <si>
    <t xml:space="preserve">20677316</t>
  </si>
  <si>
    <t xml:space="preserve">20392611</t>
  </si>
  <si>
    <t xml:space="preserve">20607991</t>
  </si>
  <si>
    <t xml:space="preserve">20390824</t>
  </si>
  <si>
    <t xml:space="preserve">20393286</t>
  </si>
  <si>
    <t xml:space="preserve">20564409</t>
  </si>
  <si>
    <t xml:space="preserve">20564411</t>
  </si>
  <si>
    <t xml:space="preserve">20603286</t>
  </si>
  <si>
    <t xml:space="preserve">20641790</t>
  </si>
  <si>
    <t xml:space="preserve">20671719</t>
  </si>
  <si>
    <t xml:space="preserve">C121G0X</t>
  </si>
  <si>
    <t xml:space="preserve">20487128</t>
  </si>
  <si>
    <t xml:space="preserve">20671721</t>
  </si>
  <si>
    <t xml:space="preserve">20671722</t>
  </si>
  <si>
    <t xml:space="preserve">20279083</t>
  </si>
  <si>
    <t xml:space="preserve">20488100</t>
  </si>
  <si>
    <t xml:space="preserve">20322807</t>
  </si>
  <si>
    <t xml:space="preserve">C141360</t>
  </si>
  <si>
    <t xml:space="preserve">20315184</t>
  </si>
  <si>
    <t xml:space="preserve">20322182</t>
  </si>
  <si>
    <t xml:space="preserve">20471770</t>
  </si>
  <si>
    <t xml:space="preserve">20471776</t>
  </si>
  <si>
    <t xml:space="preserve">20471778</t>
  </si>
  <si>
    <t xml:space="preserve">20498074</t>
  </si>
  <si>
    <t xml:space="preserve">20503841</t>
  </si>
  <si>
    <t xml:space="preserve">20564414</t>
  </si>
  <si>
    <t xml:space="preserve">20564415</t>
  </si>
  <si>
    <t xml:space="preserve">20564416</t>
  </si>
  <si>
    <t xml:space="preserve">20564417</t>
  </si>
  <si>
    <t xml:space="preserve">20677711</t>
  </si>
  <si>
    <t xml:space="preserve">20129316</t>
  </si>
  <si>
    <t xml:space="preserve">20392606</t>
  </si>
  <si>
    <t xml:space="preserve">20430869</t>
  </si>
  <si>
    <t xml:space="preserve">20470941</t>
  </si>
  <si>
    <t xml:space="preserve">20671725</t>
  </si>
  <si>
    <t xml:space="preserve">20671726</t>
  </si>
  <si>
    <t xml:space="preserve">20276096</t>
  </si>
  <si>
    <t xml:space="preserve">20393289</t>
  </si>
  <si>
    <t xml:space="preserve">20396966</t>
  </si>
  <si>
    <t xml:space="preserve">20471733</t>
  </si>
  <si>
    <t xml:space="preserve">20471741</t>
  </si>
  <si>
    <t xml:space="preserve">20564418</t>
  </si>
  <si>
    <t xml:space="preserve">20636358</t>
  </si>
  <si>
    <t xml:space="preserve">20655079</t>
  </si>
  <si>
    <t xml:space="preserve">20671729</t>
  </si>
  <si>
    <t xml:space="preserve">20130436</t>
  </si>
  <si>
    <t xml:space="preserve">20306180</t>
  </si>
  <si>
    <t xml:space="preserve">20506798</t>
  </si>
  <si>
    <t xml:space="preserve">20130459</t>
  </si>
  <si>
    <t xml:space="preserve">20254907</t>
  </si>
  <si>
    <t xml:space="preserve">20471766</t>
  </si>
  <si>
    <t xml:space="preserve">20564422</t>
  </si>
  <si>
    <t xml:space="preserve">20671732</t>
  </si>
  <si>
    <t xml:space="preserve">20562949</t>
  </si>
  <si>
    <t xml:space="preserve">20564423</t>
  </si>
  <si>
    <t xml:space="preserve">20629177</t>
  </si>
  <si>
    <t xml:space="preserve">20655080</t>
  </si>
  <si>
    <t xml:space="preserve">20671689</t>
  </si>
  <si>
    <t xml:space="preserve">20054242</t>
  </si>
  <si>
    <t xml:space="preserve">20054791</t>
  </si>
  <si>
    <t xml:space="preserve">20415521</t>
  </si>
  <si>
    <t xml:space="preserve">20480270</t>
  </si>
  <si>
    <t xml:space="preserve">20482199</t>
  </si>
  <si>
    <t xml:space="preserve">20102651</t>
  </si>
  <si>
    <t xml:space="preserve">20409276</t>
  </si>
  <si>
    <t xml:space="preserve">20120887</t>
  </si>
  <si>
    <t xml:space="preserve">20603031</t>
  </si>
  <si>
    <t xml:space="preserve">C1209A0</t>
  </si>
  <si>
    <t xml:space="preserve">20645124</t>
  </si>
  <si>
    <t xml:space="preserve">20390306</t>
  </si>
  <si>
    <t xml:space="preserve">20471808</t>
  </si>
  <si>
    <t xml:space="preserve">20471810</t>
  </si>
  <si>
    <t xml:space="preserve">20597689</t>
  </si>
  <si>
    <t xml:space="preserve">20650205</t>
  </si>
  <si>
    <t xml:space="preserve">20650980</t>
  </si>
  <si>
    <t xml:space="preserve">20411421</t>
  </si>
  <si>
    <t xml:space="preserve">20471814</t>
  </si>
  <si>
    <t xml:space="preserve">20596999</t>
  </si>
  <si>
    <t xml:space="preserve">20622232</t>
  </si>
  <si>
    <t xml:space="preserve">20588619</t>
  </si>
  <si>
    <t xml:space="preserve">20641415</t>
  </si>
  <si>
    <t xml:space="preserve">20671746</t>
  </si>
  <si>
    <t xml:space="preserve">20121594</t>
  </si>
  <si>
    <t xml:space="preserve">20419171</t>
  </si>
  <si>
    <t xml:space="preserve">20480911</t>
  </si>
  <si>
    <t xml:space="preserve">20505282</t>
  </si>
  <si>
    <t xml:space="preserve">20472220</t>
  </si>
  <si>
    <t xml:space="preserve">20491146</t>
  </si>
  <si>
    <t xml:space="preserve">20499721</t>
  </si>
  <si>
    <t xml:space="preserve">C140HIH</t>
  </si>
  <si>
    <t xml:space="preserve">20471804</t>
  </si>
  <si>
    <t xml:space="preserve">C111AN9</t>
  </si>
  <si>
    <t xml:space="preserve">20413002</t>
  </si>
  <si>
    <t xml:space="preserve">20670869</t>
  </si>
  <si>
    <t xml:space="preserve">20671751</t>
  </si>
  <si>
    <t xml:space="preserve">20471806</t>
  </si>
  <si>
    <t xml:space="preserve">20564439</t>
  </si>
  <si>
    <t xml:space="preserve">20426077</t>
  </si>
  <si>
    <t xml:space="preserve">20471822</t>
  </si>
  <si>
    <t xml:space="preserve">20471824</t>
  </si>
  <si>
    <t xml:space="preserve">20613515</t>
  </si>
  <si>
    <t xml:space="preserve">20659914</t>
  </si>
  <si>
    <t xml:space="preserve">C101GH0</t>
  </si>
  <si>
    <t xml:space="preserve">20503157</t>
  </si>
  <si>
    <t xml:space="preserve">20659915</t>
  </si>
  <si>
    <t xml:space="preserve">20671753</t>
  </si>
  <si>
    <t xml:space="preserve">20101525</t>
  </si>
  <si>
    <t xml:space="preserve">20617306</t>
  </si>
  <si>
    <t xml:space="preserve">20633055</t>
  </si>
  <si>
    <t xml:space="preserve">C1210PS</t>
  </si>
  <si>
    <t xml:space="preserve">20063927</t>
  </si>
  <si>
    <t xml:space="preserve">20610871</t>
  </si>
  <si>
    <t xml:space="preserve">20636232</t>
  </si>
  <si>
    <t xml:space="preserve">20484220</t>
  </si>
  <si>
    <t xml:space="preserve">C111VJA</t>
  </si>
  <si>
    <t xml:space="preserve">20129324</t>
  </si>
  <si>
    <t xml:space="preserve">20476358</t>
  </si>
  <si>
    <t xml:space="preserve">20478815</t>
  </si>
  <si>
    <t xml:space="preserve">20671755</t>
  </si>
  <si>
    <t xml:space="preserve">20564438</t>
  </si>
  <si>
    <t xml:space="preserve">20564440</t>
  </si>
  <si>
    <t xml:space="preserve">20564446</t>
  </si>
  <si>
    <t xml:space="preserve">20564451</t>
  </si>
  <si>
    <t xml:space="preserve">20564450</t>
  </si>
  <si>
    <t xml:space="preserve">20564453</t>
  </si>
  <si>
    <t xml:space="preserve">37066839</t>
  </si>
  <si>
    <t xml:space="preserve">37074403</t>
  </si>
  <si>
    <t xml:space="preserve">20471816</t>
  </si>
  <si>
    <t xml:space="preserve">37066356</t>
  </si>
  <si>
    <t xml:space="preserve">37066357</t>
  </si>
  <si>
    <t xml:space="preserve">C111URM</t>
  </si>
  <si>
    <t xml:space="preserve">Q130BEI</t>
  </si>
  <si>
    <t xml:space="preserve">37074749</t>
  </si>
  <si>
    <t xml:space="preserve">37077160</t>
  </si>
  <si>
    <t xml:space="preserve">Q130JW7</t>
  </si>
  <si>
    <t xml:space="preserve">37067822</t>
  </si>
  <si>
    <t xml:space="preserve">Q130AOC</t>
  </si>
  <si>
    <t xml:space="preserve">年份</t>
  </si>
  <si>
    <t xml:space="preserve">月份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</si>
</sst>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/D\ HH:MM"/>
    <numFmt numFmtId="166" formatCode="YYYY/M/D"/>
  </numFmts>
  <fonts count="5">
    <font>
      <sz val="12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2"/>
      <color rgb="FF000000"/>
      <name val="新細明體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樞紐分析表邊角" xfId="20" builtinId="53" customBuiltin="true"/>
    <cellStyle name="樞紐分析表的值" xfId="21" builtinId="53" customBuiltin="true"/>
    <cellStyle name="樞紐分析表欄位" xfId="22" builtinId="53" customBuiltin="true"/>
    <cellStyle name="樞紐分析表分類" xfId="23" builtinId="53" customBuiltin="true"/>
    <cellStyle name="樞紐分析表標題" xfId="24" builtinId="53" customBuiltin="true"/>
    <cellStyle name="樞紐分析表結果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96">
  <cacheSource type="worksheet">
    <worksheetSource ref="A1:U1197" sheet="請假明細"/>
  </cacheSource>
  <cacheFields count="21">
    <cacheField name="部門代號(Department number)" numFmtId="0">
      <sharedItems count="79" containsMixedTypes="0" containsSemiMixedTypes="0" containsString="1" containsNumber="0">
        <s v="DX0MAQAA00"/>
        <s v="DX0MAQAAA0"/>
        <s v="DX0MAQAAB0"/>
        <s v="DX0MAQAAC0"/>
        <s v="DX0MAQAAD0"/>
        <s v="DX0MAQAAE0"/>
        <s v="KF0MAQAAA0"/>
        <s v="KF0MAQAAB0"/>
        <s v="KF0MAQAAC0"/>
        <s v="KF0MAQAAD0"/>
        <s v="KF0MAQAAE0"/>
        <s v="KF0MAQABA0"/>
        <s v="KF0MAQABB0"/>
        <s v="KF0MAQABC0"/>
        <s v="KF0MAQABD0"/>
        <s v="KF0MAQABE0"/>
        <s v="KF0MAQACA0"/>
        <s v="KF0MAQACB0"/>
        <s v="KF0MAQACC0"/>
        <s v="KF0MAQACD0"/>
        <s v="KF0MAQACE0"/>
        <s v="KF0MAQADA0"/>
        <s v="KF0MAQADB0"/>
        <s v="KF0MAQADC0"/>
        <s v="KF0MAQADD0"/>
        <s v="KF0MAQADE0"/>
        <s v="KH0MAQAAA0"/>
        <s v="KH0MAQAAB0"/>
        <s v="KH0MAQAAC0"/>
        <s v="KH0MAQAAD0"/>
        <s v="KH0MAQAAE0"/>
        <s v="KH0MAQABA0"/>
        <s v="KH0MAQABB0"/>
        <s v="KH0MAQABC0"/>
        <s v="KH0MAQABD0"/>
        <s v="KH0MAQABE0"/>
        <s v="KH0MAQACA0"/>
        <s v="KH0MAQACB0"/>
        <s v="KH0MAQACC0"/>
        <s v="KH0MAQACD0"/>
        <s v="KH0MAQACE0"/>
        <s v="KH0MAQADA0"/>
        <s v="KH0MAQADB0"/>
        <s v="KH0MAQADC0"/>
        <s v="KH0MAQADD0"/>
        <s v="KH0MAQADE0"/>
        <s v="KH0MAQAEA0"/>
        <s v="KH0MAQAEB0"/>
        <s v="KH0MAQAEC0"/>
        <s v="KH0MAQAED0"/>
        <s v="KH0MAQAEE0"/>
        <s v="KM0MAQAAA0"/>
        <s v="KM0MAQAAB0"/>
        <s v="KM0MAQAAC0"/>
        <s v="KM0MAQAAD0"/>
        <s v="KM0MAQAAE0"/>
        <s v="KM0MAQABA0"/>
        <s v="KM0MAQABB0"/>
        <s v="KM0MAQABC0"/>
        <s v="KM0MAQABD0"/>
        <s v="KM0MAQABE0"/>
        <s v="KM0MAQACA0"/>
        <s v="KM0MAQACB0"/>
        <s v="KM0MAQACC0"/>
        <s v="KM0MAQACD0"/>
        <s v="KM0MAQACE0"/>
        <s v="KM0MAQACF0"/>
        <s v="KM0MAQADA0"/>
        <s v="KM0MAQADB0"/>
        <s v="KM0MAQADC0"/>
        <s v="KM0MAQADD0"/>
        <s v="KM0MAQADE0"/>
        <s v="KM0MAQADF0"/>
        <s v="KM0MAQAEA0"/>
        <s v="KM0MAQAEB0"/>
        <s v="QL0MAQAAA0"/>
        <s v="QL0MAQAAB0"/>
        <s v="QL0MAQAAC0"/>
        <s v="QL0MAQAAD0"/>
      </sharedItems>
    </cacheField>
    <cacheField name="部門名稱(Department name)" numFmtId="0">
      <sharedItems count="79" containsMixedTypes="0" containsSemiMixedTypes="0" containsString="1" containsNumber="0">
        <s v="DQA1七部一課"/>
        <s v="DQA1七部二課"/>
        <s v="DQA1七部三課"/>
        <s v="DQA1七部五課"/>
        <s v="DQA1七部四課"/>
        <s v="DQA1八部一課"/>
        <s v="DQA1八部二課"/>
        <s v="DQA1八部三課"/>
        <s v="DQA1八部五課"/>
        <s v="DQA1八部四課"/>
        <s v="DQA1五部一課"/>
        <s v="DQA1五部二課"/>
        <s v="DQA1五部三課"/>
        <s v="DQA1五部五課"/>
        <s v="DQA1五部四課"/>
        <s v="DQA1六部一課"/>
        <s v="DQA1六部二課"/>
        <s v="DQA1六部三課"/>
        <s v="DQA1六部五課"/>
        <s v="DQA1六部四課"/>
        <s v="DQA2七部一課"/>
        <s v="DQA2七部二課"/>
        <s v="DQA2七部三課"/>
        <s v="DQA2七部五課"/>
        <s v="DQA2七部四課"/>
        <s v="DQA2九部"/>
        <s v="DQA2九部一課"/>
        <s v="DQA2九部二課"/>
        <s v="DQA2九部三課"/>
        <s v="DQA2九部五課"/>
        <s v="DQA2九部四課"/>
        <s v="DQA2八部一課"/>
        <s v="DQA2八部二課"/>
        <s v="DQA2八部三課"/>
        <s v="DQA2八部五課"/>
        <s v="DQA2八部四課"/>
        <s v="DQA2十部一課"/>
        <s v="DQA2十部二課"/>
        <s v="DQA2十部三課"/>
        <s v="DQA2十部四課"/>
        <s v="DQA2五部一課"/>
        <s v="DQA2五部二課"/>
        <s v="DQA2五部三課"/>
        <s v="DQA2五部五課"/>
        <s v="DQA2五部四課"/>
        <s v="DQA2六部一課"/>
        <s v="DQA2六部二課"/>
        <s v="DQA2六部三課"/>
        <s v="DQA2六部五課"/>
        <s v="DQA2六部四課"/>
        <s v="DQA2四部一課"/>
        <s v="DQA2四部二課"/>
        <s v="DQA2四部三課"/>
        <s v="DQA2四部五課"/>
        <s v="DQA2四部四課"/>
        <s v="DQA3一部一課"/>
        <s v="DQA3一部二課"/>
        <s v="DQA3一部三課"/>
        <s v="DQA3一部五課"/>
        <s v="DQA3一部四課"/>
        <s v="DQA3二部一課"/>
        <s v="DQA3二部二課"/>
        <s v="DQA3二部三課"/>
        <s v="DQA3二部五課"/>
        <s v="DQA3二部四課"/>
        <s v="DQA3三部一課"/>
        <s v="DQA3三部二課"/>
        <s v="DQA3三部三課"/>
        <s v="DQA3三部五課"/>
        <s v="DQA3三部六課"/>
        <s v="DQA3三部四課"/>
        <s v="DQA3五部一課"/>
        <s v="DQA3五部二課"/>
        <s v="DQA3四部一課"/>
        <s v="DQA3四部二課"/>
        <s v="DQA3四部三課"/>
        <s v="DQA3四部五課"/>
        <s v="DQA3四部六課"/>
        <s v="DQA3四部四課"/>
      </sharedItems>
    </cacheField>
    <cacheField name="請假單號(Form number)" numFmtId="0">
      <sharedItems count="1196" containsMixedTypes="0" containsSemiMixedTypes="0" containsString="0" containsNumber="1">
        <n v="2008020200"/>
        <n v="2008032977"/>
        <n v="2008033277"/>
        <n v="2008033403"/>
        <n v="2008033864"/>
        <n v="2008034967"/>
        <n v="2008035092"/>
        <n v="2008035099"/>
        <n v="2008035122"/>
        <n v="2008035125"/>
        <n v="2008035129"/>
        <n v="2008035140"/>
        <n v="2008035143"/>
        <n v="2008035150"/>
        <n v="2008035154"/>
        <n v="2008035179"/>
        <n v="2008035192"/>
        <n v="2008035227"/>
        <n v="2008035269"/>
        <n v="2008035287"/>
        <n v="2008035307"/>
        <n v="2008035327"/>
        <n v="2008035328"/>
        <n v="2008035342"/>
        <n v="2008035355"/>
        <n v="2008035361"/>
        <n v="2008035391"/>
        <n v="2008035485"/>
        <n v="2008035504"/>
        <n v="2008035527"/>
        <n v="2008035545"/>
        <n v="2008035637"/>
        <n v="2008035667"/>
        <n v="2008035673"/>
        <n v="2008035723"/>
        <n v="2008035726"/>
        <n v="2008035727"/>
        <n v="2008035759"/>
        <n v="2008036128"/>
        <n v="2008036137"/>
        <n v="2008036356"/>
        <n v="2008036913"/>
        <n v="2008036917"/>
        <n v="2008036929"/>
        <n v="2008036930"/>
        <n v="2008036957"/>
        <n v="2008036963"/>
        <n v="2008036964"/>
        <n v="2008036967"/>
        <n v="2008036979"/>
        <n v="2008036982"/>
        <n v="2008036988"/>
        <n v="2008036989"/>
        <n v="2008036993"/>
        <n v="2008037010"/>
        <n v="2008037030"/>
        <n v="2008037039"/>
        <n v="2008037042"/>
        <n v="2008037044"/>
        <n v="2008037045"/>
        <n v="2008037050"/>
        <n v="2008037056"/>
        <n v="2008037061"/>
        <n v="2008037086"/>
        <n v="2008037101"/>
        <n v="2008037124"/>
        <n v="2008037167"/>
        <n v="2008037172"/>
        <n v="2008037214"/>
        <n v="2008037217"/>
        <n v="2008037219"/>
        <n v="2008037252"/>
        <n v="2008037259"/>
        <n v="2008037263"/>
        <n v="2008037301"/>
        <n v="2008037308"/>
        <n v="2008037317"/>
        <n v="2008037361"/>
        <n v="2008037362"/>
        <n v="2008037452"/>
        <n v="2008037467"/>
        <n v="2008037507"/>
        <n v="2008037533"/>
        <n v="2008037536"/>
        <n v="2008037572"/>
        <n v="2008037578"/>
        <n v="2008037583"/>
        <n v="2008037700"/>
        <n v="2008037716"/>
        <n v="2008037732"/>
        <n v="2008037756"/>
        <n v="2008037760"/>
        <n v="2008037762"/>
        <n v="2008037763"/>
        <n v="2008037768"/>
        <n v="2008037773"/>
        <n v="2008037789"/>
        <n v="2008037795"/>
        <n v="2008037812"/>
        <n v="2008037813"/>
        <n v="2008037830"/>
        <n v="2008037833"/>
        <n v="2008037834"/>
        <n v="2008037837"/>
        <n v="2008037842"/>
        <n v="2008037844"/>
        <n v="2008037855"/>
        <n v="2008037860"/>
        <n v="2008037862"/>
        <n v="2008037867"/>
        <n v="2008037888"/>
        <n v="2008037901"/>
        <n v="2008037957"/>
        <n v="2008038058"/>
        <n v="2008038085"/>
        <n v="2008038114"/>
        <n v="2008038271"/>
        <n v="2008038326"/>
        <n v="2008038431"/>
        <n v="2008038526"/>
        <n v="2008038531"/>
        <n v="2008038550"/>
        <n v="2008038565"/>
        <n v="2008038696"/>
        <n v="2008039088"/>
        <n v="2008039593"/>
        <n v="2008039609"/>
        <n v="2008039624"/>
        <n v="2008039637"/>
        <n v="2008039640"/>
        <n v="2008039642"/>
        <n v="2008039661"/>
        <n v="2008039668"/>
        <n v="2008039669"/>
        <n v="2008039679"/>
        <n v="2008039688"/>
        <n v="2008039690"/>
        <n v="2008039693"/>
        <n v="2008039710"/>
        <n v="2008039713"/>
        <n v="2008039715"/>
        <n v="2008039731"/>
        <n v="2008039749"/>
        <n v="2008039753"/>
        <n v="2008039771"/>
        <n v="2008039789"/>
        <n v="2008039804"/>
        <n v="2008039809"/>
        <n v="2008039833"/>
        <n v="2008039860"/>
        <n v="2008039888"/>
        <n v="2008039906"/>
        <n v="2008039935"/>
        <n v="2008039950"/>
        <n v="2008039966"/>
        <n v="2008039970"/>
        <n v="2008039971"/>
        <n v="2008039975"/>
        <n v="2008039979"/>
        <n v="2008040000"/>
        <n v="2008040002"/>
        <n v="2008040013"/>
        <n v="2008040026"/>
        <n v="2008040028"/>
        <n v="2008040140"/>
        <n v="2008040201"/>
        <n v="2008040204"/>
        <n v="2008040220"/>
        <n v="2008040264"/>
        <n v="2008040272"/>
        <n v="2008040280"/>
        <n v="2008040297"/>
        <n v="2008040306"/>
        <n v="2008040365"/>
        <n v="2008040377"/>
        <n v="2008040431"/>
        <n v="2008040436"/>
        <n v="2008040446"/>
        <n v="2008040460"/>
        <n v="2008040542"/>
        <n v="2009000051"/>
        <n v="2009000053"/>
        <n v="2009000059"/>
        <n v="2009000063"/>
        <n v="2009000086"/>
        <n v="2009000087"/>
        <n v="2009000090"/>
        <n v="2009000091"/>
        <n v="2009000094"/>
        <n v="2009000095"/>
        <n v="2009000102"/>
        <n v="2009000103"/>
        <n v="2009000104"/>
        <n v="2009000106"/>
        <n v="2009000112"/>
        <n v="2009000126"/>
        <n v="2009000131"/>
        <n v="2009000142"/>
        <n v="2009000150"/>
        <n v="2009000166"/>
        <n v="2009000173"/>
        <n v="2009000190"/>
        <n v="2009000192"/>
        <n v="2009000213"/>
        <n v="2009000214"/>
        <n v="2009000215"/>
        <n v="2009000229"/>
        <n v="2009000233"/>
        <n v="2009000248"/>
        <n v="2009000281"/>
        <n v="2009000290"/>
        <n v="2009000314"/>
        <n v="2009000322"/>
        <n v="2009000359"/>
        <n v="2009000360"/>
        <n v="2009000374"/>
        <n v="2009000377"/>
        <n v="2009000385"/>
        <n v="2009000396"/>
        <n v="2009000409"/>
        <n v="2009000421"/>
        <n v="2009000456"/>
        <n v="2009000486"/>
        <n v="2009000495"/>
        <n v="2009000534"/>
        <n v="2009000544"/>
        <n v="2009000611"/>
        <n v="2009000629"/>
        <n v="2009000646"/>
        <n v="2009000722"/>
        <n v="2009000735"/>
        <n v="2009000771"/>
        <n v="2009000776"/>
        <n v="2009000796"/>
        <n v="2009000861"/>
        <n v="2009001016"/>
        <n v="2009001064"/>
        <n v="2009001076"/>
        <n v="2009001150"/>
        <n v="2009001230"/>
        <n v="2009001232"/>
        <n v="2009001612"/>
        <n v="2009001613"/>
        <n v="2009001617"/>
        <n v="2009001643"/>
        <n v="2009001644"/>
        <n v="2009001649"/>
        <n v="2009001655"/>
        <n v="2009001660"/>
        <n v="2009001681"/>
        <n v="2009001686"/>
        <n v="2009001716"/>
        <n v="2009001719"/>
        <n v="2009001722"/>
        <n v="2009001727"/>
        <n v="2009001734"/>
        <n v="2009001735"/>
        <n v="2009001757"/>
        <n v="2009001759"/>
        <n v="2009001762"/>
        <n v="2009001775"/>
        <n v="2009001776"/>
        <n v="2009001779"/>
        <n v="2009001789"/>
        <n v="2009001795"/>
        <n v="2009001838"/>
        <n v="2009001845"/>
        <n v="2009001876"/>
        <n v="2009001935"/>
        <n v="2009001994"/>
        <n v="2009001995"/>
        <n v="2009002024"/>
        <n v="2009002028"/>
        <n v="2009002070"/>
        <n v="2009002151"/>
        <n v="2009002158"/>
        <n v="2009002245"/>
        <n v="2009002437"/>
        <n v="2009002476"/>
        <n v="2009002523"/>
        <n v="2009002550"/>
        <n v="2009002553"/>
        <n v="2009002554"/>
        <n v="2009002558"/>
        <n v="2009002775"/>
        <n v="2009002785"/>
        <n v="2009002795"/>
        <n v="2009002797"/>
        <n v="2009002815"/>
        <n v="2009002823"/>
        <n v="2009002835"/>
        <n v="2009002847"/>
        <n v="2009002850"/>
        <n v="2009002852"/>
        <n v="2009002859"/>
        <n v="2009002860"/>
        <n v="2009002861"/>
        <n v="2009002863"/>
        <n v="2009002864"/>
        <n v="2009002866"/>
        <n v="2009002869"/>
        <n v="2009002870"/>
        <n v="2009002872"/>
        <n v="2009002902"/>
        <n v="2009002909"/>
        <n v="2009002910"/>
        <n v="2009002938"/>
        <n v="2009002943"/>
        <n v="2009002949"/>
        <n v="2009002959"/>
        <n v="2009003001"/>
        <n v="2009003002"/>
        <n v="2009003015"/>
        <n v="2009003041"/>
        <n v="2009003048"/>
        <n v="2009003049"/>
        <n v="2009003084"/>
        <n v="2009003105"/>
        <n v="2009003272"/>
        <n v="2009003319"/>
        <n v="2009003369"/>
        <n v="2009003435"/>
        <n v="2009003443"/>
        <n v="2009003446"/>
        <n v="2009003447"/>
        <n v="2009003468"/>
        <n v="2009003562"/>
        <n v="2009003563"/>
        <n v="2009003569"/>
        <n v="2009003586"/>
        <n v="2009003619"/>
        <n v="2009003722"/>
        <n v="2009003778"/>
        <n v="2009003783"/>
        <n v="2009003785"/>
        <n v="2009003804"/>
        <n v="2009003875"/>
        <n v="2009003933"/>
        <n v="2009003934"/>
        <n v="2009003941"/>
        <n v="2009004187"/>
        <n v="2009004361"/>
        <n v="2009004363"/>
        <n v="2009004364"/>
        <n v="2009004365"/>
        <n v="2009004371"/>
        <n v="2009004402"/>
        <n v="2009004403"/>
        <n v="2009004435"/>
        <n v="2009004436"/>
        <n v="2009004446"/>
        <n v="2009004456"/>
        <n v="2009004458"/>
        <n v="2009004459"/>
        <n v="2009004468"/>
        <n v="2009004505"/>
        <n v="2009004526"/>
        <n v="2009004550"/>
        <n v="2009004552"/>
        <n v="2009004582"/>
        <n v="2009004596"/>
        <n v="2009004606"/>
        <n v="2009004615"/>
        <n v="2009004626"/>
        <n v="2009004657"/>
        <n v="2009004677"/>
        <n v="2009004722"/>
        <n v="2009004740"/>
        <n v="2009004751"/>
        <n v="2009004861"/>
        <n v="2009004863"/>
        <n v="2009004865"/>
        <n v="2009005046"/>
        <n v="2009005337"/>
        <n v="2009005339"/>
        <n v="2009005362"/>
        <n v="2009005392"/>
        <n v="2009005462"/>
        <n v="2009005470"/>
        <n v="2009005487"/>
        <n v="2009006668"/>
        <n v="2009006758"/>
        <n v="2009007266"/>
        <n v="2009007270"/>
        <n v="2009007274"/>
        <n v="2009007275"/>
        <n v="2009007278"/>
        <n v="2009007300"/>
        <n v="2009007305"/>
        <n v="2009007307"/>
        <n v="2009007309"/>
        <n v="2009007310"/>
        <n v="2009007326"/>
        <n v="2009007335"/>
        <n v="2009007338"/>
        <n v="2009007374"/>
        <n v="2009007378"/>
        <n v="2009007383"/>
        <n v="2009007394"/>
        <n v="2009007397"/>
        <n v="2009007403"/>
        <n v="2009007409"/>
        <n v="2009007410"/>
        <n v="2009007415"/>
        <n v="2009007416"/>
        <n v="2009007424"/>
        <n v="2009007426"/>
        <n v="2009007427"/>
        <n v="2009007435"/>
        <n v="2009007450"/>
        <n v="2009007454"/>
        <n v="2009007457"/>
        <n v="2009007465"/>
        <n v="2009007467"/>
        <n v="2009007476"/>
        <n v="2009007519"/>
        <n v="2009007576"/>
        <n v="2009007636"/>
        <n v="2009007644"/>
        <n v="2009007659"/>
        <n v="2009007712"/>
        <n v="2009007745"/>
        <n v="2009007765"/>
        <n v="2009007813"/>
        <n v="2009007818"/>
        <n v="2009007851"/>
        <n v="2009007864"/>
        <n v="2009007874"/>
        <n v="2009007887"/>
        <n v="2009007896"/>
        <n v="2009007900"/>
        <n v="2009008017"/>
        <n v="2009008122"/>
        <n v="2009008147"/>
        <n v="2009008163"/>
        <n v="2009008302"/>
        <n v="2009008630"/>
        <n v="2009008655"/>
        <n v="2009008676"/>
        <n v="2009008703"/>
        <n v="2009008720"/>
        <n v="2009008729"/>
        <n v="2009008732"/>
        <n v="2009008738"/>
        <n v="2009008747"/>
        <n v="2009008752"/>
        <n v="2009008765"/>
        <n v="2009008808"/>
        <n v="2009008812"/>
        <n v="2009008855"/>
        <n v="2009008895"/>
        <n v="2009008923"/>
        <n v="2009008927"/>
        <n v="2009008949"/>
        <n v="2009008956"/>
        <n v="2009009024"/>
        <n v="2009009026"/>
        <n v="2009009058"/>
        <n v="2009009062"/>
        <n v="2009009072"/>
        <n v="2009009170"/>
        <n v="2009009173"/>
        <n v="2009009202"/>
        <n v="2009009217"/>
        <n v="2009009260"/>
        <n v="2009009262"/>
        <n v="2009009276"/>
        <n v="2009009620"/>
        <n v="2009010307"/>
        <n v="2009010308"/>
        <n v="2009010335"/>
        <n v="2009010344"/>
        <n v="2009010351"/>
        <n v="2009010358"/>
        <n v="2009010359"/>
        <n v="2009010383"/>
        <n v="2009010386"/>
        <n v="2009010391"/>
        <n v="2009010392"/>
        <n v="2009010396"/>
        <n v="2009010405"/>
        <n v="2009010420"/>
        <n v="2009010456"/>
        <n v="2009010463"/>
        <n v="2009010472"/>
        <n v="2009010473"/>
        <n v="2009010481"/>
        <n v="2009010497"/>
        <n v="2009010504"/>
        <n v="2009010540"/>
        <n v="2009010556"/>
        <n v="2009010559"/>
        <n v="2009010573"/>
        <n v="2009010575"/>
        <n v="2009010663"/>
        <n v="2009010729"/>
        <n v="2009010732"/>
        <n v="2009010735"/>
        <n v="2009010742"/>
        <n v="2009010767"/>
        <n v="2009010801"/>
        <n v="2009010867"/>
        <n v="2009010879"/>
        <n v="2009010899"/>
        <n v="2009011035"/>
        <n v="2009011073"/>
        <n v="2009011085"/>
        <n v="2009011194"/>
        <n v="2009011316"/>
        <n v="2009011317"/>
        <n v="2009011318"/>
        <n v="2009011649"/>
        <n v="2009011660"/>
        <n v="2009011713"/>
        <n v="2009011734"/>
        <n v="2009011753"/>
        <n v="2009011774"/>
        <n v="2009011775"/>
        <n v="2009011780"/>
        <n v="2009011793"/>
        <n v="2009011830"/>
        <n v="2009011832"/>
        <n v="2009011841"/>
        <n v="2009011848"/>
        <n v="2009011882"/>
        <n v="2009011886"/>
        <n v="2009011921"/>
        <n v="2009011933"/>
        <n v="2009011948"/>
        <n v="2009011958"/>
        <n v="2009011979"/>
        <n v="2009011988"/>
        <n v="2009012026"/>
        <n v="2009012027"/>
        <n v="2009012029"/>
        <n v="2009012030"/>
        <n v="2009012036"/>
        <n v="2009012040"/>
        <n v="2009012072"/>
        <n v="2009012074"/>
        <n v="2009012173"/>
        <n v="2009012180"/>
        <n v="2009012225"/>
        <n v="2009012297"/>
        <n v="2009012313"/>
        <n v="2009012319"/>
        <n v="2009012352"/>
        <n v="2009012390"/>
        <n v="2009012534"/>
        <n v="2009012536"/>
        <n v="2009012550"/>
        <n v="2009012620"/>
        <n v="2009012651"/>
        <n v="2009012652"/>
        <n v="2009013000"/>
        <n v="2009013020"/>
        <n v="2009013038"/>
        <n v="2009013049"/>
        <n v="2009013059"/>
        <n v="2009013071"/>
        <n v="2009013091"/>
        <n v="2009013099"/>
        <n v="2009013116"/>
        <n v="2009013121"/>
        <n v="2009013133"/>
        <n v="2009013143"/>
        <n v="2009013220"/>
        <n v="2009013264"/>
        <n v="2009013301"/>
        <n v="2009013318"/>
        <n v="2009013331"/>
        <n v="2009013377"/>
        <n v="2009013411"/>
        <n v="2009013452"/>
        <n v="2009013493"/>
        <n v="2009013524"/>
        <n v="2009013525"/>
        <n v="2009013529"/>
        <n v="2009013531"/>
        <n v="2009013545"/>
        <n v="2009013746"/>
        <n v="2009013776"/>
        <n v="2009013782"/>
        <n v="2009013792"/>
        <n v="2009013876"/>
        <n v="2009013936"/>
        <n v="2009014118"/>
        <n v="2009014977"/>
        <n v="2009014987"/>
        <n v="2009015278"/>
        <n v="2009015767"/>
        <n v="2009015778"/>
        <n v="2009015782"/>
        <n v="2009015791"/>
        <n v="2009015801"/>
        <n v="2009015808"/>
        <n v="2009015822"/>
        <n v="2009015823"/>
        <n v="2009015839"/>
        <n v="2009015840"/>
        <n v="2009015848"/>
        <n v="2009015858"/>
        <n v="2009015861"/>
        <n v="2009015862"/>
        <n v="2009015865"/>
        <n v="2009015868"/>
        <n v="2009015872"/>
        <n v="2009015878"/>
        <n v="2009015885"/>
        <n v="2009015891"/>
        <n v="2009015892"/>
        <n v="2009015903"/>
        <n v="2009015904"/>
        <n v="2009015919"/>
        <n v="2009015921"/>
        <n v="2009015934"/>
        <n v="2009015947"/>
        <n v="2009015953"/>
        <n v="2009015996"/>
        <n v="2009016004"/>
        <n v="2009016031"/>
        <n v="2009016049"/>
        <n v="2009016062"/>
        <n v="2009016103"/>
        <n v="2009016114"/>
        <n v="2009016133"/>
        <n v="2009016140"/>
        <n v="2009016151"/>
        <n v="2009016157"/>
        <n v="2009016162"/>
        <n v="2009016163"/>
        <n v="2009016176"/>
        <n v="2009016195"/>
        <n v="2009016219"/>
        <n v="2009016232"/>
        <n v="2009016278"/>
        <n v="2009016307"/>
        <n v="2009016320"/>
        <n v="2009016346"/>
        <n v="2009016349"/>
        <n v="2009016357"/>
        <n v="2009016385"/>
        <n v="2009016401"/>
        <n v="2009016447"/>
        <n v="2009016451"/>
        <n v="2009016457"/>
        <n v="2009016566"/>
        <n v="2009016610"/>
        <n v="2009016614"/>
        <n v="2009016620"/>
        <n v="2009016622"/>
        <n v="2009016624"/>
        <n v="2009016635"/>
        <n v="2009016680"/>
        <n v="2009016683"/>
        <n v="2009016688"/>
        <n v="2009016689"/>
        <n v="2009016695"/>
        <n v="2009016717"/>
        <n v="2009017141"/>
        <n v="2009017238"/>
        <n v="2009017255"/>
        <n v="2009017258"/>
        <n v="2009017261"/>
        <n v="2009017269"/>
        <n v="2009017271"/>
        <n v="2009017276"/>
        <n v="2009017282"/>
        <n v="2009017288"/>
        <n v="2009017289"/>
        <n v="2009017290"/>
        <n v="2009017302"/>
        <n v="2009017308"/>
        <n v="2009017309"/>
        <n v="2009017312"/>
        <n v="2009017314"/>
        <n v="2009017318"/>
        <n v="2009017321"/>
        <n v="2009017322"/>
        <n v="2009017323"/>
        <n v="2009017324"/>
        <n v="2009017326"/>
        <n v="2009017328"/>
        <n v="2009017332"/>
        <n v="2009017334"/>
        <n v="2009017335"/>
        <n v="2009017336"/>
        <n v="2009017338"/>
        <n v="2009017342"/>
        <n v="2009017351"/>
        <n v="2009017361"/>
        <n v="2009017363"/>
        <n v="2009017365"/>
        <n v="2009017370"/>
        <n v="2009017375"/>
        <n v="2009017378"/>
        <n v="2009017381"/>
        <n v="2009017382"/>
        <n v="2009017383"/>
        <n v="2009017384"/>
        <n v="2009017385"/>
        <n v="2009017388"/>
        <n v="2009017389"/>
        <n v="2009017399"/>
        <n v="2009017401"/>
        <n v="2009017403"/>
        <n v="2009017415"/>
        <n v="2009017418"/>
        <n v="2009017420"/>
        <n v="2009017425"/>
        <n v="2009017430"/>
        <n v="2009017432"/>
        <n v="2009017435"/>
        <n v="2009017440"/>
        <n v="2009017445"/>
        <n v="2009017454"/>
        <n v="2009017455"/>
        <n v="2009017459"/>
        <n v="2009017462"/>
        <n v="2009017473"/>
        <n v="2009017478"/>
        <n v="2009017483"/>
        <n v="2009017484"/>
        <n v="2009017492"/>
        <n v="2009017494"/>
        <n v="2009017501"/>
        <n v="2009017510"/>
        <n v="2009017528"/>
        <n v="2009017544"/>
        <n v="2009017545"/>
        <n v="2009017550"/>
        <n v="2009017552"/>
        <n v="2009017556"/>
        <n v="2009017572"/>
        <n v="2009017576"/>
        <n v="2009017592"/>
        <n v="2009017593"/>
        <n v="2009017594"/>
        <n v="2009017595"/>
        <n v="2009017601"/>
        <n v="2009017642"/>
        <n v="2009017661"/>
        <n v="2009017672"/>
        <n v="2009017674"/>
        <n v="2009017677"/>
        <n v="2009017741"/>
        <n v="2009017747"/>
        <n v="2009017752"/>
        <n v="2009017758"/>
        <n v="2009017859"/>
        <n v="2009017874"/>
        <n v="2009017887"/>
        <n v="2009018003"/>
        <n v="2009018006"/>
        <n v="2009018041"/>
        <n v="2009018050"/>
        <n v="2009018078"/>
        <n v="2009018085"/>
        <n v="2009018089"/>
        <n v="2009018097"/>
        <n v="2009018111"/>
        <n v="2009018260"/>
        <n v="2009018264"/>
        <n v="2009018271"/>
        <n v="2009018288"/>
        <n v="2009018293"/>
        <n v="2009018295"/>
        <n v="2009018317"/>
        <n v="2009018362"/>
        <n v="2009018752"/>
        <n v="2009019020"/>
        <n v="2009019266"/>
        <n v="2009019270"/>
        <n v="2009019289"/>
        <n v="2009019305"/>
        <n v="2009019308"/>
        <n v="2009019317"/>
        <n v="2009019336"/>
        <n v="2009019347"/>
        <n v="2009019364"/>
        <n v="2009019367"/>
        <n v="2009019399"/>
        <n v="2009019412"/>
        <n v="2009019415"/>
        <n v="2009019417"/>
        <n v="2009019421"/>
        <n v="2009019442"/>
        <n v="2009019480"/>
        <n v="2009019481"/>
        <n v="2009019505"/>
        <n v="2009019553"/>
        <n v="2009019572"/>
        <n v="2009019605"/>
        <n v="2009019693"/>
        <n v="2009019720"/>
        <n v="2009019850"/>
        <n v="2009019887"/>
        <n v="2009019894"/>
        <n v="2009019939"/>
        <n v="2009019967"/>
        <n v="2009020009"/>
        <n v="2009020027"/>
        <n v="2009020038"/>
        <n v="2009020042"/>
        <n v="2009020085"/>
        <n v="2009020111"/>
        <n v="2009020159"/>
        <n v="2009020178"/>
        <n v="2009020250"/>
        <n v="2009020595"/>
        <n v="2009020616"/>
        <n v="2009020624"/>
        <n v="2009020627"/>
        <n v="2009020633"/>
        <n v="2009020639"/>
        <n v="2009020641"/>
        <n v="2009020658"/>
        <n v="2009020665"/>
        <n v="2009020688"/>
        <n v="2009020697"/>
        <n v="2009020699"/>
        <n v="2009020726"/>
        <n v="2009020727"/>
        <n v="2009020739"/>
        <n v="2009020760"/>
        <n v="2009020765"/>
        <n v="2009020766"/>
        <n v="2009020785"/>
        <n v="2009020812"/>
        <n v="2009020814"/>
        <n v="2009020815"/>
        <n v="2009020830"/>
        <n v="2009020835"/>
        <n v="2009020843"/>
        <n v="2009020871"/>
        <n v="2009020873"/>
        <n v="2009020883"/>
        <n v="2009020885"/>
        <n v="2009020886"/>
        <n v="2009020921"/>
        <n v="2009020951"/>
        <n v="2009020978"/>
        <n v="2009020996"/>
        <n v="2009021019"/>
        <n v="2009021144"/>
        <n v="2009021159"/>
        <n v="2009021161"/>
        <n v="2009021165"/>
        <n v="2009021191"/>
        <n v="2009021256"/>
        <n v="2009021262"/>
        <n v="2009021273"/>
        <n v="2009021285"/>
        <n v="2009021298"/>
        <n v="2009021339"/>
        <n v="2009021431"/>
        <n v="2009021496"/>
        <n v="2009021510"/>
        <n v="2009021618"/>
        <n v="2009021992"/>
        <n v="2009021998"/>
        <n v="2009022009"/>
        <n v="2009022023"/>
        <n v="2009022026"/>
        <n v="2009022034"/>
        <n v="2009022035"/>
        <n v="2009022037"/>
        <n v="2009022042"/>
        <n v="2009022044"/>
        <n v="2009022046"/>
        <n v="2009022051"/>
        <n v="2009022063"/>
        <n v="2009022064"/>
        <n v="2009022068"/>
        <n v="2009022073"/>
        <n v="2009022083"/>
        <n v="2009022094"/>
        <n v="2009022096"/>
        <n v="2009022106"/>
        <n v="2009022120"/>
        <n v="2009022130"/>
        <n v="2009022135"/>
        <n v="2009022144"/>
        <n v="2009022150"/>
        <n v="2009022162"/>
        <n v="2009022163"/>
        <n v="2009022166"/>
        <n v="2009022171"/>
        <n v="2009022177"/>
        <n v="2009022180"/>
        <n v="2009022185"/>
        <n v="2009022186"/>
        <n v="2009022189"/>
        <n v="2009022193"/>
        <n v="2009022196"/>
        <n v="2009022221"/>
        <n v="2009022231"/>
        <n v="2009022240"/>
        <n v="2009022252"/>
        <n v="2009022257"/>
        <n v="2009022258"/>
        <n v="2009022259"/>
        <n v="2009022274"/>
        <n v="2009022278"/>
        <n v="2009022310"/>
        <n v="2009022326"/>
        <n v="2009022335"/>
        <n v="2009022337"/>
        <n v="2009022361"/>
        <n v="2009022383"/>
        <n v="2009022392"/>
        <n v="2009022426"/>
        <n v="2009022436"/>
        <n v="2009022443"/>
        <n v="2009022450"/>
        <n v="2009022455"/>
        <n v="2009022471"/>
        <n v="2009022504"/>
        <n v="2009022612"/>
        <n v="2009022754"/>
        <n v="2009022766"/>
        <n v="2009022768"/>
        <n v="2009022784"/>
        <n v="2009022786"/>
        <n v="2009022804"/>
        <n v="2009022832"/>
        <n v="2009022834"/>
        <n v="2009022843"/>
        <n v="2009022874"/>
        <n v="2009022880"/>
        <n v="2009022918"/>
        <n v="2009023023"/>
        <n v="2009023052"/>
        <n v="2009023125"/>
        <n v="2009023453"/>
        <n v="2009023456"/>
        <n v="2009023944"/>
        <n v="2009023946"/>
        <n v="2009024261"/>
        <n v="2009025163"/>
        <n v="2009025169"/>
        <n v="2009025179"/>
        <n v="2009025198"/>
        <n v="2009025212"/>
        <n v="2009025216"/>
        <n v="2009025228"/>
        <n v="2009025235"/>
        <n v="2009025240"/>
        <n v="2009025250"/>
        <n v="2009025255"/>
        <n v="2009025260"/>
        <n v="2009025269"/>
        <n v="2009025273"/>
        <n v="2009025274"/>
        <n v="2009025287"/>
        <n v="2009025294"/>
        <n v="2009025300"/>
        <n v="2009025301"/>
        <n v="2009025310"/>
        <n v="2009025312"/>
        <n v="2009025313"/>
        <n v="2009025314"/>
        <n v="2009025316"/>
        <n v="2009025322"/>
        <n v="2009025327"/>
        <n v="2009025341"/>
        <n v="2009025351"/>
        <n v="2009025355"/>
        <n v="2009025356"/>
        <n v="2009025391"/>
        <n v="2009025395"/>
        <n v="2009025417"/>
        <n v="2009025421"/>
        <n v="2009025422"/>
        <n v="2009025450"/>
        <n v="2009025459"/>
        <n v="2009025484"/>
        <n v="2009025488"/>
        <n v="2009025537"/>
        <n v="2009025548"/>
        <n v="2009025581"/>
        <n v="2009025597"/>
        <n v="2009025615"/>
        <n v="2009025645"/>
        <n v="2009025692"/>
        <n v="2009025735"/>
        <n v="2009025760"/>
        <n v="2009025763"/>
        <n v="2009025768"/>
        <n v="2009025782"/>
        <n v="2009025791"/>
        <n v="2009025840"/>
        <n v="2009025841"/>
        <n v="2009025856"/>
        <n v="2009025867"/>
        <n v="2009025921"/>
        <n v="2009025951"/>
        <n v="2009026008"/>
        <n v="2009026142"/>
        <n v="2009026204"/>
        <n v="2009026262"/>
        <n v="2009026264"/>
        <n v="2009026267"/>
        <n v="2009026605"/>
        <n v="2009026632"/>
        <n v="2009026633"/>
        <n v="2009026637"/>
        <n v="2009026649"/>
        <n v="2009026654"/>
        <n v="2009026655"/>
        <n v="2009026661"/>
        <n v="2009026666"/>
        <n v="2009026668"/>
        <n v="2009026681"/>
        <n v="2009026686"/>
        <n v="2009026690"/>
        <n v="2009026691"/>
        <n v="2009026707"/>
        <n v="2009026717"/>
        <n v="2009026741"/>
        <n v="2009026749"/>
        <n v="2009026769"/>
        <n v="2009026771"/>
        <n v="2009026773"/>
        <n v="2009026803"/>
        <n v="2009026817"/>
        <n v="2009026864"/>
        <n v="2009026883"/>
        <n v="2009026908"/>
        <n v="2009027071"/>
        <n v="2009027092"/>
        <n v="2009027120"/>
        <n v="2009027125"/>
        <n v="2009027212"/>
        <n v="2009027316"/>
        <n v="2009027333"/>
        <n v="2009027337"/>
        <n v="2009027683"/>
        <n v="2009027711"/>
        <n v="2009027717"/>
        <n v="2009027927"/>
        <n v="2009027934"/>
        <n v="2009027946"/>
        <n v="2009027955"/>
        <n v="2009027985"/>
        <n v="2009027987"/>
        <n v="2009027994"/>
        <n v="2009028007"/>
        <n v="2009028015"/>
        <n v="2009028018"/>
        <n v="2009028021"/>
        <n v="2009028022"/>
        <n v="2009028024"/>
        <n v="2009028028"/>
        <n v="2009028032"/>
        <n v="2009028035"/>
        <n v="2009028039"/>
        <n v="2009028053"/>
        <n v="2009028054"/>
        <n v="2009028059"/>
        <n v="2009028108"/>
        <n v="2009028112"/>
        <n v="2009028117"/>
        <n v="2009028135"/>
        <n v="2009028164"/>
        <n v="2009028206"/>
        <n v="2009028270"/>
        <n v="2009028330"/>
        <n v="2009028397"/>
        <n v="2009028463"/>
        <n v="2009028513"/>
        <n v="2009028526"/>
        <n v="2009028574"/>
        <n v="2009028605"/>
        <n v="2009028627"/>
        <n v="2009028674"/>
        <n v="2009028751"/>
        <n v="2009029021"/>
        <n v="2009029178"/>
        <n v="2009029185"/>
        <n v="2009029352"/>
        <n v="2009029408"/>
        <n v="2009029413"/>
        <n v="2009029637"/>
        <n v="2009030271"/>
        <n v="2009030294"/>
        <n v="2009030337"/>
        <n v="2009030352"/>
        <n v="2009030367"/>
        <n v="2009030370"/>
        <n v="2009030376"/>
        <n v="2009030390"/>
        <n v="2009030399"/>
        <n v="2009030400"/>
        <n v="2009030413"/>
        <n v="2009030418"/>
        <n v="2009030425"/>
        <n v="2009030436"/>
        <n v="2009030440"/>
        <n v="2009030442"/>
        <n v="2009030446"/>
        <n v="2009030447"/>
        <n v="2009030450"/>
        <n v="2009030497"/>
        <n v="2009030506"/>
        <n v="2009030540"/>
        <n v="2009030545"/>
        <n v="2009030580"/>
        <n v="2009030588"/>
        <n v="2009030614"/>
        <n v="2009030621"/>
        <n v="2009030640"/>
        <n v="2009030650"/>
        <n v="2009030655"/>
        <n v="2009030709"/>
        <n v="2009030718"/>
        <n v="2009030731"/>
        <n v="2009030780"/>
        <n v="2009030781"/>
        <n v="2009030808"/>
        <n v="2009030870"/>
        <n v="2009031003"/>
        <n v="2009031004"/>
        <n v="2009031030"/>
        <n v="2009031033"/>
        <n v="2009031035"/>
        <n v="2009031046"/>
        <n v="2009031052"/>
        <n v="2009031054"/>
        <n v="2009031063"/>
        <n v="2009031135"/>
        <n v="2009031241"/>
        <n v="2009031250"/>
        <n v="2009031287"/>
        <n v="2009031292"/>
        <n v="2009031295"/>
        <n v="2009031302"/>
        <n v="2009031326"/>
        <n v="2009031337"/>
        <n v="2009031388"/>
        <n v="2009031850"/>
        <n v="2009031889"/>
        <n v="2009031894"/>
        <n v="2009031950"/>
        <n v="2009031966"/>
        <n v="2009032706"/>
        <n v="2009032720"/>
        <n v="2009032746"/>
        <n v="2009032770"/>
        <n v="2009032775"/>
        <n v="2009032783"/>
        <n v="2009032784"/>
        <n v="2009032797"/>
        <n v="2009032812"/>
        <n v="2009032813"/>
        <n v="2009032827"/>
        <n v="2009032830"/>
        <n v="2009032832"/>
        <n v="2009032839"/>
        <n v="2009032852"/>
        <n v="2009032868"/>
        <n v="2009032871"/>
        <n v="2009032875"/>
        <n v="2009032880"/>
        <n v="2009032882"/>
        <n v="2009032894"/>
        <n v="2009032900"/>
        <n v="2009032905"/>
        <n v="2009032912"/>
        <n v="2009032967"/>
        <n v="2009033003"/>
        <n v="2009033048"/>
        <n v="2009033052"/>
        <n v="2009033077"/>
        <n v="2009033106"/>
        <n v="2009033155"/>
        <n v="2009033245"/>
        <n v="2009033268"/>
        <n v="2009033272"/>
        <n v="2009033301"/>
        <n v="2009033338"/>
        <n v="2009033348"/>
        <n v="2009033349"/>
        <n v="2009033379"/>
        <n v="2009033395"/>
        <n v="2009033439"/>
        <n v="2009033447"/>
        <n v="2009033600"/>
        <n v="2009033636"/>
        <n v="2009033809"/>
        <n v="2009033822"/>
        <n v="2009033840"/>
        <n v="2009033845"/>
        <n v="2009034141"/>
        <n v="2009034366"/>
        <n v="2009035385"/>
      </sharedItems>
    </cacheField>
    <cacheField name="請假起始時間(Start time)" numFmtId="0">
      <sharedItems count="173" containsMixedTypes="0" containsSemiMixedTypes="0" containsString="0" containsNumber="1">
        <n v="44069.3333333333"/>
        <n v="44069.3541666667"/>
        <n v="44069.375"/>
        <n v="44069.4583333333"/>
        <n v="44069.4791666667"/>
        <n v="44069.5"/>
        <n v="44069.5069444444"/>
        <n v="44069.5833333333"/>
        <n v="44070.3333333333"/>
        <n v="44070.3541666667"/>
        <n v="44070.5"/>
        <n v="44070.625"/>
        <n v="44070.6458333333"/>
        <n v="44070.6666666667"/>
        <n v="44070.7291666667"/>
        <n v="44071.3333333333"/>
        <n v="44071.3541666667"/>
        <n v="44071.375"/>
        <n v="44071.5"/>
        <n v="44071.5416666667"/>
        <n v="44071.5833333333"/>
        <n v="44071.6666666667"/>
        <n v="44071.6875"/>
        <n v="44071.7291666667"/>
        <n v="44074.3333333333"/>
        <n v="44074.375"/>
        <n v="44074.4583333333"/>
        <n v="44074.5"/>
        <n v="44074.5416666667"/>
        <n v="44074.5833333333"/>
        <n v="44074.625"/>
        <n v="44074.6458333333"/>
        <n v="44074.6666666667"/>
        <n v="44074.7083333333"/>
        <n v="44075.3333333333"/>
        <n v="44075.3541666667"/>
        <n v="44075.4375"/>
        <n v="44075.4791666667"/>
        <n v="44075.5"/>
        <n v="44075.6666666667"/>
        <n v="44075.6875"/>
        <n v="44076.3333333333"/>
        <n v="44076.3541666667"/>
        <n v="44076.375"/>
        <n v="44076.4791666667"/>
        <n v="44076.5"/>
        <n v="44076.5833333333"/>
        <n v="44076.625"/>
        <n v="44077.3333333333"/>
        <n v="44077.3541666667"/>
        <n v="44077.5"/>
        <n v="44077.5833333333"/>
        <n v="44077.6041666667"/>
        <n v="44077.625"/>
        <n v="44078.3333333333"/>
        <n v="44078.3541666667"/>
        <n v="44078.375"/>
        <n v="44078.4375"/>
        <n v="44078.5"/>
        <n v="44078.5416666667"/>
        <n v="44078.5833333333"/>
        <n v="44078.625"/>
        <n v="44078.6666666667"/>
        <n v="44078.6875"/>
        <n v="44078.7083333333"/>
        <n v="44081.3333333333"/>
        <n v="44081.3541666667"/>
        <n v="44081.4375"/>
        <n v="44081.5"/>
        <n v="44081.5416666667"/>
        <n v="44081.6666666667"/>
        <n v="44082.3333333333"/>
        <n v="44082.3541666667"/>
        <n v="44082.3958333333"/>
        <n v="44083.3333333333"/>
        <n v="44083.3541666667"/>
        <n v="44083.5"/>
        <n v="44083.5833333333"/>
        <n v="44083.625"/>
        <n v="44084.3333333333"/>
        <n v="44084.3541666667"/>
        <n v="44084.375"/>
        <n v="44084.5"/>
        <n v="44084.5625"/>
        <n v="44084.625"/>
        <n v="44084.6458333333"/>
        <n v="44084.6666666667"/>
        <n v="44085.3333333333"/>
        <n v="44085.3541666667"/>
        <n v="44085.375"/>
        <n v="44085.3958333333"/>
        <n v="44085.4166666667"/>
        <n v="44085.4791666667"/>
        <n v="44085.5"/>
        <n v="44085.5833333333"/>
        <n v="44085.625"/>
        <n v="44085.6666666667"/>
        <n v="44085.6875"/>
        <n v="44088.3333333333"/>
        <n v="44088.3541666667"/>
        <n v="44088.375"/>
        <n v="44088.4583333333"/>
        <n v="44088.4791666667"/>
        <n v="44088.5"/>
        <n v="44088.625"/>
        <n v="44088.6458333333"/>
        <n v="44089.3333333333"/>
        <n v="44089.3541666667"/>
        <n v="44089.375"/>
        <n v="44089.4375"/>
        <n v="44089.5416666667"/>
        <n v="44089.6875"/>
        <n v="44090.3333333333"/>
        <n v="44090.3541666667"/>
        <n v="44090.375"/>
        <n v="44090.5"/>
        <n v="44090.625"/>
        <n v="44090.6458333333"/>
        <n v="44090.6875"/>
        <n v="44091.3333333333"/>
        <n v="44091.3541666667"/>
        <n v="44091.5"/>
        <n v="44091.625"/>
        <n v="44091.6875"/>
        <n v="44092.3333333333"/>
        <n v="44092.3541666667"/>
        <n v="44092.375"/>
        <n v="44092.3958333333"/>
        <n v="44092.4375"/>
        <n v="44092.4791666667"/>
        <n v="44092.5"/>
        <n v="44092.5625"/>
        <n v="44092.5833333333"/>
        <n v="44092.6458333333"/>
        <n v="44092.6666666667"/>
        <n v="44095.3333333333"/>
        <n v="44095.3541666667"/>
        <n v="44095.375"/>
        <n v="44095.4166666667"/>
        <n v="44095.4583333333"/>
        <n v="44095.5"/>
        <n v="44095.5833333333"/>
        <n v="44095.6666666667"/>
        <n v="44096.3333333333"/>
        <n v="44096.3541666667"/>
        <n v="44096.375"/>
        <n v="44096.4791666667"/>
        <n v="44096.5"/>
        <n v="44096.5625"/>
        <n v="44096.5833333333"/>
        <n v="44097.3333333333"/>
        <n v="44097.3541666667"/>
        <n v="44097.5"/>
        <n v="44097.625"/>
        <n v="44097.6666666667"/>
        <n v="44097.6875"/>
        <n v="44098.3333333333"/>
        <n v="44098.3541666667"/>
        <n v="44098.375"/>
        <n v="44098.5208333333"/>
        <n v="44098.5416666667"/>
        <n v="44098.6875"/>
        <n v="44099.3333333333"/>
        <n v="44099.3541666667"/>
        <n v="44099.375"/>
        <n v="44099.4583333333"/>
        <n v="44099.4791666667"/>
        <n v="44099.5"/>
        <n v="44099.5416666667"/>
        <n v="44099.5625"/>
        <n v="44099.625"/>
        <n v="44099.6666666667"/>
        <n v="44099.6875"/>
      </sharedItems>
    </cacheField>
    <cacheField name="請假結束時間(End time)" numFmtId="0">
      <sharedItems count="226" containsMixedTypes="0" containsSemiMixedTypes="0" containsString="0" containsNumber="1">
        <n v="44069.3541666667"/>
        <n v="44069.375"/>
        <n v="44069.3958333333"/>
        <n v="44069.4166666667"/>
        <n v="44069.4375"/>
        <n v="44069.5"/>
        <n v="44069.5416666667"/>
        <n v="44069.5833333333"/>
        <n v="44069.6041666667"/>
        <n v="44069.625"/>
        <n v="44069.7083333333"/>
        <n v="44069.7291666667"/>
        <n v="44070.3541666667"/>
        <n v="44070.375"/>
        <n v="44070.3958333333"/>
        <n v="44070.4166666667"/>
        <n v="44070.4375"/>
        <n v="44070.4583333333"/>
        <n v="44070.5416666667"/>
        <n v="44070.6458333333"/>
        <n v="44070.6666666667"/>
        <n v="44070.7083333333"/>
        <n v="44070.7291666667"/>
        <n v="44071.3541666667"/>
        <n v="44071.375"/>
        <n v="44071.3958333333"/>
        <n v="44071.4375"/>
        <n v="44071.5"/>
        <n v="44071.5416666667"/>
        <n v="44071.625"/>
        <n v="44071.6458333333"/>
        <n v="44071.7083333333"/>
        <n v="44071.7291666667"/>
        <n v="44074.3541666667"/>
        <n v="44074.375"/>
        <n v="44074.3958333333"/>
        <n v="44074.4166666667"/>
        <n v="44074.4375"/>
        <n v="44074.4583333333"/>
        <n v="44074.4791666667"/>
        <n v="44074.5"/>
        <n v="44074.5416666667"/>
        <n v="44074.5625"/>
        <n v="44074.5833333333"/>
        <n v="44074.625"/>
        <n v="44074.6875"/>
        <n v="44074.7083333333"/>
        <n v="44074.7291666667"/>
        <n v="44075.3333333333"/>
        <n v="44075.3541666667"/>
        <n v="44075.375"/>
        <n v="44075.3958333333"/>
        <n v="44075.4166666667"/>
        <n v="44075.4375"/>
        <n v="44075.4583333333"/>
        <n v="44075.4791666667"/>
        <n v="44075.5"/>
        <n v="44075.5416666667"/>
        <n v="44075.7083333333"/>
        <n v="44076.3541666667"/>
        <n v="44076.375"/>
        <n v="44076.3958333333"/>
        <n v="44076.4166666667"/>
        <n v="44076.4375"/>
        <n v="44076.5"/>
        <n v="44076.5833333333"/>
        <n v="44076.6041666667"/>
        <n v="44076.6666666667"/>
        <n v="44076.7083333333"/>
        <n v="44076.7291666667"/>
        <n v="44077.3541666667"/>
        <n v="44077.375"/>
        <n v="44077.3958333333"/>
        <n v="44077.4166666667"/>
        <n v="44077.4375"/>
        <n v="44077.5416666667"/>
        <n v="44077.5833333333"/>
        <n v="44077.6666666667"/>
        <n v="44077.7083333333"/>
        <n v="44077.7291666667"/>
        <n v="44078.3541666667"/>
        <n v="44078.375"/>
        <n v="44078.3958333333"/>
        <n v="44078.4375"/>
        <n v="44078.5"/>
        <n v="44078.5416666667"/>
        <n v="44078.6875"/>
        <n v="44078.7083333333"/>
        <n v="44078.7291666667"/>
        <n v="44081.3541666667"/>
        <n v="44081.375"/>
        <n v="44081.3958333333"/>
        <n v="44081.4166666667"/>
        <n v="44081.4375"/>
        <n v="44081.5"/>
        <n v="44081.5416666667"/>
        <n v="44081.6666666667"/>
        <n v="44081.7083333333"/>
        <n v="44082.3541666667"/>
        <n v="44082.375"/>
        <n v="44082.3958333333"/>
        <n v="44082.4166666667"/>
        <n v="44082.4375"/>
        <n v="44082.5"/>
        <n v="44082.5416666667"/>
        <n v="44082.5625"/>
        <n v="44082.7083333333"/>
        <n v="44083.3541666667"/>
        <n v="44083.375"/>
        <n v="44083.3958333333"/>
        <n v="44083.4166666667"/>
        <n v="44083.4375"/>
        <n v="44083.5"/>
        <n v="44083.5416666667"/>
        <n v="44083.5833333333"/>
        <n v="44083.625"/>
        <n v="44083.7083333333"/>
        <n v="44084.3333333333"/>
        <n v="44084.3541666667"/>
        <n v="44084.375"/>
        <n v="44084.3958333333"/>
        <n v="44084.4166666667"/>
        <n v="44084.5"/>
        <n v="44084.7083333333"/>
        <n v="44085.3541666667"/>
        <n v="44085.375"/>
        <n v="44085.4166666667"/>
        <n v="44085.4375"/>
        <n v="44085.4791666667"/>
        <n v="44085.5416666667"/>
        <n v="44085.5625"/>
        <n v="44085.7083333333"/>
        <n v="44088.3541666667"/>
        <n v="44088.375"/>
        <n v="44088.3958333333"/>
        <n v="44088.4166666667"/>
        <n v="44088.4375"/>
        <n v="44088.4583333333"/>
        <n v="44088.5416666667"/>
        <n v="44088.5625"/>
        <n v="44088.625"/>
        <n v="44088.7083333333"/>
        <n v="44089.3541666667"/>
        <n v="44089.375"/>
        <n v="44089.3958333333"/>
        <n v="44089.4166666667"/>
        <n v="44089.4583333333"/>
        <n v="44089.4791666667"/>
        <n v="44089.5"/>
        <n v="44089.5416666667"/>
        <n v="44089.7083333333"/>
        <n v="44090.3541666667"/>
        <n v="44090.375"/>
        <n v="44090.3958333333"/>
        <n v="44090.4166666667"/>
        <n v="44090.4583333333"/>
        <n v="44090.5416666667"/>
        <n v="44090.5833333333"/>
        <n v="44090.7083333333"/>
        <n v="44091.3333333333"/>
        <n v="44091.3541666667"/>
        <n v="44091.375"/>
        <n v="44091.3958333333"/>
        <n v="44091.4166666667"/>
        <n v="44091.4583333333"/>
        <n v="44091.5"/>
        <n v="44091.5416666667"/>
        <n v="44091.7083333333"/>
        <n v="44091.7291666667"/>
        <n v="44092.3333333333"/>
        <n v="44092.3541666667"/>
        <n v="44092.375"/>
        <n v="44092.3958333333"/>
        <n v="44092.4166666667"/>
        <n v="44092.4375"/>
        <n v="44092.4791666667"/>
        <n v="44092.5416666667"/>
        <n v="44092.5625"/>
        <n v="44092.5833333333"/>
        <n v="44092.6458333333"/>
        <n v="44092.7083333333"/>
        <n v="44095.3541666667"/>
        <n v="44095.375"/>
        <n v="44095.3958333333"/>
        <n v="44095.4166666667"/>
        <n v="44095.4375"/>
        <n v="44095.4583333333"/>
        <n v="44095.5"/>
        <n v="44095.5416666667"/>
        <n v="44095.625"/>
        <n v="44095.7083333333"/>
        <n v="44095.7291666667"/>
        <n v="44096.3541666667"/>
        <n v="44096.375"/>
        <n v="44096.3958333333"/>
        <n v="44096.4166666667"/>
        <n v="44096.5"/>
        <n v="44096.5416666667"/>
        <n v="44096.7083333333"/>
        <n v="44097.3541666667"/>
        <n v="44097.375"/>
        <n v="44097.3958333333"/>
        <n v="44097.4166666667"/>
        <n v="44097.4583333333"/>
        <n v="44097.5416666667"/>
        <n v="44097.625"/>
        <n v="44097.7083333333"/>
        <n v="44098.3541666667"/>
        <n v="44098.375"/>
        <n v="44098.3958333333"/>
        <n v="44098.4166666667"/>
        <n v="44098.4375"/>
        <n v="44098.4583333333"/>
        <n v="44098.5"/>
        <n v="44098.5416666667"/>
        <n v="44098.5833333333"/>
        <n v="44098.7083333333"/>
        <n v="44099.3541666667"/>
        <n v="44099.375"/>
        <n v="44099.3958333333"/>
        <n v="44099.4166666667"/>
        <n v="44099.4583333333"/>
        <n v="44099.5"/>
        <n v="44099.5347222222"/>
        <n v="44099.5625"/>
        <n v="44099.7083333333"/>
      </sharedItems>
    </cacheField>
    <cacheField name="假別代號(Rest Category)" numFmtId="0">
      <sharedItems count="5" containsMixedTypes="0" containsSemiMixedTypes="0" containsString="1" containsNumber="0">
        <s v="D"/>
        <s v="DZ"/>
        <s v="E"/>
        <s v="EZ"/>
        <s v="Q"/>
      </sharedItems>
    </cacheField>
    <cacheField name="假別名稱(Rest Category Name)" numFmtId="0">
      <sharedItems count="5" containsMixedTypes="0" containsSemiMixedTypes="0" containsString="1" containsNumber="0">
        <s v="事假"/>
        <s v="病假"/>
        <s v="補休"/>
        <s v="續事假"/>
        <s v="續病假"/>
      </sharedItems>
    </cacheField>
    <cacheField name="請假時數(Hours of leave)" numFmtId="0">
      <sharedItems count="34" containsMixedTypes="0" containsSemiMixedTypes="0" containsString="0" containsNumber="1">
        <n v="0"/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n v="9.5"/>
        <n v="10"/>
        <n v="10.5"/>
        <n v="11"/>
        <n v="12"/>
        <n v="13.5"/>
        <n v="14.5"/>
        <n v="16"/>
        <n v="20"/>
        <n v="24"/>
        <n v="28"/>
        <n v="32"/>
        <n v="33.5"/>
        <n v="64"/>
        <n v="144"/>
      </sharedItems>
    </cacheField>
    <cacheField name="請假事由(Reasons of leave)" numFmtId="0">
      <sharedItems count="672" containsMixedTypes="0" containsSemiMixedTypes="0" containsString="1" containsNumber="0">
        <s v=" 去保險公司拿保險單，地點：昆山長江路"/>
        <s v=" 交通堵塞路上擁擠。"/>
        <s v=" 忘帶識別卡(在昆山)"/>
        <s v=" 處理個人事務（昆山）"/>
        <s v=" 對象姐姐結婚，去當伴娘（江蘇昆山——江蘇泰州）"/>
        <s v="9/17號離職，離職前有三天補休需要休完（昆山）"/>
        <s v="B區宿舍大門口嚴重堵車 請假半小時"/>
        <s v="B區宿舍公交堵車了"/>
        <s v="B區宿舍門口堵車（地點:昆山）"/>
        <s v="B區宿舍堵車（所在地昆山）"/>
        <s v="Dear sir， 處理個人事宜，想請一天假，TL已同意，望批準，謝謝"/>
        <s v="Dear sir由於早上起床鬧鐘沒響，遲到了一會兒，以後會注意起床時間，希望請假半小時，望批準。"/>
        <s v="上班途中堵車"/>
        <s v="上班路上車子壞了（江蘇省蘇州市昆山市）"/>
        <s v="上班路上堵車"/>
        <s v="上班路上堵車，請假半小時。地點昆山"/>
        <s v="上班路上堵車（在昆山）"/>
        <s v="上班路上堵車（昆山）"/>
        <s v="上班路上堵車遲到(昆山市張浦鎮)。"/>
        <s v="上班遲到"/>
        <s v="下大雨，堵車 B區"/>
        <s v="下午去醫院打疫苗。"/>
        <s v="下雨，打的滴滴堵車 （昆山）"/>
        <s v="下雨公交車堵車（昆山）"/>
        <s v="下雨公交車晚點"/>
        <s v="下雨公交堵車晚點，請半小時假（未出昆山）"/>
        <s v="下雨天，堵車（地點：江蘇昆山）"/>
        <s v="下雨天，路上堵車，請假半小時，地點：昆山"/>
        <s v="下雨天，路上堵車（所在地：昆山）"/>
        <s v="下雨天堵車，請半小時"/>
        <s v="下雨天路上堵車，請假半個小時"/>
        <s v="下雨打車路上太堵遲到幾分鐘"/>
        <s v="下雨堵車"/>
        <s v="下雨堵車 ，請假半小時（地點：昆山）"/>
        <s v="下雨堵車，在昆山"/>
        <s v="下雨堵車，所在地昆山"/>
        <s v="下雨堵車，請假半小時.(in昆山)"/>
        <s v="下雨堵車（地址：昆山）"/>
        <s v="下雨堵車（地點：昆山）"/>
        <s v="下雨堵車(地點昆山市)"/>
        <s v="下雨堵車（所在地：昆山）"/>
        <s v="下雨堵車（昆山）"/>
        <s v="下雨堵車了"/>
        <s v="下雨堵車了。"/>
        <s v="下雨堵車地點昆山"/>
        <s v="下雨堵車請假半小時  所在地：昆山"/>
        <s v="下雨堵車請假半小時（地點：昆山）"/>
        <s v="下雨堵車請假半小時（昆山）"/>
        <s v="下雨路上堵車"/>
        <s v="下雨路上堵車，請假0.5小時。（地點：昆山）"/>
        <s v="下雨路滑，交通堵塞。"/>
        <s v="下遇堵車（昆山）"/>
        <s v="口罩忘記帶回去拿"/>
        <s v="大路站崗"/>
        <s v="小孩子老師家訪"/>
        <s v="小孩有點咳嗽，去醫院看醫生，請假期間在昆山"/>
        <s v="小孩兒上學報到領書"/>
        <s v="小孩發高燒帶去醫院看病"/>
        <s v="小孩開學，送小孩去學校（昆山）。"/>
        <s v="小孩開學，開家長會。請假所在地：昆山"/>
        <s v="小孩感冒，給小孩喂感冒藥（昆山）。"/>
        <s v="女朋友生病去照顧，地點：蘇州"/>
        <s v="仁寶B區堵車，遲到了。"/>
        <s v="今天大雨，路面嚴重積水，耽誤了行程（所在地：江蘇昆山）"/>
        <s v="公交車堵車，請假半小時，所在地昆山仁寶B區"/>
        <s v="公交車堵車請假半小時，所在地昆山仁寶b區宿舍"/>
        <s v="公交堵車，人在昆山。"/>
        <s v="公交堵車，在昆山"/>
        <s v="公交堵車，請假所在地（昆山）"/>
        <s v="公交堵車在昆山"/>
        <s v="公交晚點"/>
        <s v="天氣原因路上堵車（ps:請假期間在昆山仁寶B區宿舍）"/>
        <s v="太熱沒睡好，在寢室休息（所在地：江蘇昆山）"/>
        <s v="手肘割傷去醫院打破傷風針，請假期間在昆山"/>
        <s v="牙疼，請假1h去醫院（昆山）"/>
        <s v="牙疼，請假4h去醫院（昆山）"/>
        <s v="出去安裝天然氣（請假期間所在地：昆山）"/>
        <s v="去4S店拿收據合同等文件(請假所在地:昆山)"/>
        <s v="去小孩育兒園，確認資料信息，簽字（昆山）。"/>
        <s v="去幼兒園給小孩鋪被子，填資料（昆山）。"/>
        <s v="去社區建檔(昆山)"/>
        <s v="去車站送人（昆山汽車南站）"/>
        <s v="去昆山市中醫醫院看病"/>
        <s v="去昆山南站接人（在昆山）"/>
        <s v="去昆山南站接朋友。地區（昆山開發區）"/>
        <s v="去昆山綜合保稅區派出所辦理電動車車牌，去昆山人力資源市場提交就業報到證。"/>
        <s v="去昆山震川社區辦理生育服務單"/>
        <s v="去武漢探親"/>
        <s v="去長江路和前進路交叉口站崗"/>
        <s v="去長沙參加表弟婚禮"/>
        <s v="去高鐵站接人（地點：昆山）"/>
        <s v="去連云港參加四六級考試"/>
        <s v="去無錫見朋友，請假一天。"/>
        <s v="去銀行（昆山）處理個人私事"/>
        <s v="去銀行打印個人征信，人在昆山"/>
        <s v="去銀行拉流水和征信報告(昆山)"/>
        <s v="去銀行修改銀行卡預留手機號.(地點:中國銀行衡山路支行)"/>
        <s v="去銀行處理銀行卡問題，需本人到場"/>
        <s v="去銀行辦理工資卡（昆山）"/>
        <s v="去銀行辦理流水證明"/>
        <s v="去銀行辦理業務 地區（昆山市開發區）"/>
        <s v="去銀行辦理業務。所在地（江蘇昆山）"/>
        <s v="去銀行辦理業務(昆山)"/>
        <s v="去銀行辦業務"/>
        <s v="去銀行辦業務(所在地：昆山）"/>
        <s v="去衛生站打針（昆山）"/>
        <s v="去駕校練車，需請假1.5小時（所在地：昆山）"/>
        <s v="去駕校練車，需請假1小時（所在地：昆山）"/>
        <s v="去學校考四六級; 所在地:江蘇連雲港。"/>
        <s v="去學校考試"/>
        <s v="去學校送資料"/>
        <s v="去學校給小孩報名(昆山市張浦鎮)。"/>
        <s v="去檢查汽車OBU設備（昆山）"/>
        <s v="去醫院"/>
        <s v="去醫院。"/>
        <s v="去醫院洗牙"/>
        <s v="去醫院看牙"/>
        <s v="去醫院看皮膚病（昆山）"/>
        <s v="去醫院看病"/>
        <s v="去醫院看病（昆山）"/>
        <s v="去醫院看眼科（請假期間所在地昆山）"/>
        <s v="去醫院看腳"/>
        <s v="去醫院看腳所在地:昆山"/>
        <s v="去醫院配藥（地點：昆山）"/>
        <s v="去醫院接種疫苗。"/>
        <s v="去醫院補牙（所在地：昆山）"/>
        <s v="去醫院複查"/>
        <s v="去醫院複查，拿驗血報告（所在地:昆山）"/>
        <s v="去醫院檢查身體"/>
        <s v="去醫院體檢。請假地點（昆山康復醫院）"/>
        <s v="去蘇州派出所拿身份證（蘇州相城）"/>
        <s v="右眼皮發腫，上藥"/>
        <s v="幼兒園報道去學校（昆山）。"/>
        <s v="幼兒園開學報到，開家長會（地點：昆山）"/>
        <s v="生病（昆山）"/>
        <s v="由於要充氣卡故請假1.5小時."/>
        <s v="交通堵塞（昆山）"/>
        <s v="交通堵塞延誤（請假所在地：昆山仁寶B區）"/>
        <s v="休息半小時（地址：昆山）"/>
        <s v="回去取識別卡"/>
        <s v="回去拿識別卡"/>
        <s v="回安慶探親"/>
        <s v="回老家，家裡有急事"/>
        <s v="回老家連雲港有事"/>
        <s v="回老家做膝蓋術前初步治療（所在地：江蘇泰州）"/>
        <s v="回老家接娃上學望批準."/>
        <s v="回老家處理戶口遷移"/>
        <s v="回老家處理個人事務，請假期間所在地：泰州"/>
        <s v="回老家轉檔案。"/>
        <s v="回老家鹽城處理個人事務"/>
        <s v="回家"/>
        <s v="回家，處理個人事務，去往江蘇南京"/>
        <s v="回家（盱眙）"/>
        <s v="回家（南通通州    自駕）"/>
        <s v="回家（揚州）"/>
        <s v="回家有事 請假期間所在地：江蘇泰州"/>
        <s v="回家有事（江蘇泰州）"/>
        <s v="回家有事(昆山)"/>
        <s v="回家有事（昆山市）"/>
        <s v="回家相親（地點：雲南昆明）"/>
        <s v="回家看望孩子(江蘇省宿遷市)"/>
        <s v="回家拿身份證辦理車險(請假坐在地:昆山)"/>
        <s v="回家探親"/>
        <s v="回家處理事情（江蘇南通）"/>
        <s v="回家處理個人事務 （請假時間所在地：江蘇南通）"/>
        <s v="回家處理個人事務，地點江蘇揚州"/>
        <s v="回家處理個人事務（江蘇 南通）"/>
        <s v="回家參加社區當日活動。家庭地址：江蘇省蘇州市太倉市。"/>
        <s v="回家參加婚禮（所在地：福建省泉州）"/>
        <s v="回家辦理手續(滕州市 大塢鎮 9/10-9/11）"/>
        <s v="回家應征入伍（請假地點：宿遷）"/>
        <s v="回徐州參加婚禮需要請假"/>
        <s v="回宿舍取識別卡(昆山)"/>
        <s v="回宿舍拿東西請假地點：中華園宿舍"/>
        <s v="回宿舍拿識別卡"/>
        <s v="回宿舍拿識別卡 地點;昆山市工業園區仁寶B區宿舍"/>
        <s v="回宿舍拿識別卡 地點:昆山市工業園區仁寶B區宿舍"/>
        <s v="回常州參加婚禮"/>
        <s v="回鄉探親"/>
        <s v="回揚州參加同學婚禮，地點：揚州"/>
        <s v="回駕校辦理手續（所在地：江蘇淮安）"/>
        <s v="回學校拿東西請假一天，所在地蘇州"/>
        <s v="回學校辦理事務 (所在地:江蘇常州)"/>
        <s v="因去住建局申報資料，經TL同意，請假半天"/>
        <s v="因去華西醫院復查牙齒，經TL同意，請假半天"/>
        <s v="因去醫院復查牙齒，經TL同意，請假半天"/>
        <s v="因外婆八十大壽，需回一趟攀枝花，經TL同意，請假兩天"/>
        <s v="因有事回老家淮安，需請假4個小時。謝謝！"/>
        <s v="因身體不舒服，所以請一天假乘坐高鐵去上海九院看病。"/>
        <s v="因處理個人事務，需要請假"/>
        <s v="因嫂子在醫院待產，需要在家照顧小侄女（地點:江蘇蘇州）"/>
        <s v="因腳傷去醫院換藥，經TL同意，請假半天"/>
        <s v="因腸胃不適拉肚子，請假一個半小時，望批準，謝謝！"/>
        <s v="因需辦理戶口借出手續，打印征信報告，經TL同意，請假半天"/>
        <s v="因辦理買房相關手續，經TL同意，請假一天"/>
        <s v="因識別卡忘帶，請假半小時。"/>
        <s v="在昆山處理個人事務"/>
        <s v="在昆山駕校學車"/>
        <s v="地點：仁寶宿舍區B區   原因：身體不適"/>
        <s v="地點：昆山金浦花園   原因：上班堵車"/>
        <s v="地點：昆山金浦花園   原因：半路電動車斷電，去修車"/>
        <s v="地點：昆山金浦花園   原因：肚子不舒服"/>
        <s v="地點：昆山金浦花園   原因：腸胃不適"/>
        <s v="早上有事請假一小時"/>
        <s v="早上車輛擁擠，所用時間較長"/>
        <s v="早上刷卡遲到故請假半小時"/>
        <s v="早上拉肚子 在B區宿舍"/>
        <s v="早上起床起晚了（昆山）"/>
        <s v="早上起床起晚了（昆山仁寶宿舍）"/>
        <s v="早上起床起晚了（昆山仁寶宿舍B區）"/>
        <s v="早上起床遲了(地點:昆山)"/>
        <s v="早上起床頭暈休息半天  所在地：昆山"/>
        <s v="早上起晚了，地點昆山"/>
        <s v="早上起晚了(地點:昆山)"/>
        <s v="早上起晚了（所在地：昆山）"/>
        <s v="早上晨起頭痛，特請假一小時，望批準，謝謝！"/>
        <s v="早上睡過頭，請假半小時（所在地：昆山）"/>
        <s v="早上鬧鐘沒響（所在地：江蘇昆山）"/>
        <s v="早晨太困，多休息一會（所在地：江蘇昆山）"/>
        <s v="早晨處理個人事務，耽擱了（所在地：江蘇昆山）"/>
        <s v="早晨睡過頭 在B區宿舍"/>
        <s v="有事"/>
        <s v="有事，在昆山"/>
        <s v="有事回家（如皋）"/>
        <s v="有事回家（昆山首創悅都）"/>
        <s v="有事情需要處理"/>
        <s v="有事情需要請假一天"/>
        <s v="有事情需要請假處理"/>
        <s v="有事需去銀行處理"/>
        <s v="有事需處理"/>
        <s v="有事請假（蘇州昆山）。"/>
        <s v="有事請假0.5h請假期間在昆山謝謝"/>
        <s v="有個人事務需要處理"/>
        <s v="有點累 請假半天（所在地：昆山）"/>
        <s v="考試任務"/>
        <s v="耳朵出血，去醫院檢查（地點：昆山）"/>
        <s v="至太倉開放大學參加統考考試"/>
        <s v="舌頭破了去診所開點藥（昆山）"/>
        <s v="老家回昆山(興化~昆山)"/>
        <s v="老婆身體不舒服，帶她去檢查，請假三小時，所在地昆山"/>
        <s v="忘拿識別卡（請假期間在昆山）"/>
        <s v="忘記帶識別，卡地點昆山"/>
        <s v="忘記帶識別卡"/>
        <s v="忘記帶識別卡，回去拿識別卡 請假所在地：昆山"/>
        <s v="忘記帶識別卡（昆山）！"/>
        <s v="忘記攜帶識別卡，返回取卡（昆山）"/>
        <s v="忘帶卡"/>
        <s v="忘帶識別卡"/>
        <s v="忘帶識別卡 在昆山"/>
        <s v="忘帶識別卡，人在昆山。"/>
        <s v="忘帶識別卡，在昆山"/>
        <s v="忘帶識別卡，請假1小時（昆山）"/>
        <s v="忘帶識別卡（地點：昆山）"/>
        <s v="忘帶識別卡（昆山"/>
        <s v="忘帶識別卡（昆山）"/>
        <s v="忘帶識別卡（請假所在地：昆山仁寶B區）"/>
        <s v="沒休息好，起晚了（所在地：江蘇昆山）"/>
        <s v="沒注意鬧鐘，起晚了（地點：江蘇省蘇州昆山市）"/>
        <s v="沒趕上廠車遲到了（昆山）"/>
        <s v="肚子不舒服，拉肚子（所在地：昆山）"/>
        <s v="肚子不舒服（所在地：昆山）"/>
        <s v="肚子不舒服（昆山）"/>
        <s v="肚子不舒服在宿舍休息，地點昆山"/>
        <s v="肚子受涼（昆山，沒有發燒）"/>
        <s v="肚子疼（昆山）"/>
        <s v="肚子痛不舒服請假8.5h在宿舍休息，所在地昆山市仁寶B區宿舍"/>
        <s v="肚子痛不舒服請假一天在宿舍休息，所在地昆山市仁寶B區宿舍"/>
        <s v="肚子痛請假兩小時，回宿舍休息，地點昆山市仁寶B區宿舍"/>
        <s v="身份證快到期了，去昆山派出所重新辦理"/>
        <s v="身體不舒服"/>
        <s v="身體不舒服 ，回宿舍"/>
        <s v="身體不舒服，去醫院。"/>
        <s v="身體不舒服，去醫院檢查，請假一天。"/>
        <s v="身體不舒服，回家休息，不發燒（昆山）"/>
        <s v="身體不舒服，在宿舍休息（昆山）"/>
        <s v="身體不舒服，需要休息（昆山）"/>
        <s v="身體不舒服，請假3.5小時（地點：仁寶B區宿舍）"/>
        <s v="身體不舒服，請假半天（地點：上海第一人民醫院）"/>
        <s v="身體不舒服，請假去了下診所。"/>
        <s v="身體不舒服，請假回去休息，不發燒（昆山）"/>
        <s v="身體不舒服（ps:請假期間在昆山仁寶B區宿舍）"/>
        <s v="身體不舒服（地點：昆山）"/>
        <s v="身體不舒服不發燒休息半天(昆山)."/>
        <s v="身體不舒服去醫院(昆山)"/>
        <s v="身體不舒服回去休息（昆山）"/>
        <s v="身體不舒服在家休息"/>
        <s v="身體不舒適。出行地址：仁寶二廠"/>
        <s v="身體不舒適。出行地址：仁寶資訊工業（昆山）有限公司"/>
        <s v="身體不適"/>
        <s v="身體不適，乏力。"/>
        <s v="身體不適，回家休息"/>
        <s v="身體不適，在宿舍休息（昆山）"/>
        <s v="身體不適，肚子疼。"/>
        <s v="身體不適，胃疼（昆山）"/>
        <s v="身體不適，掛個點滴"/>
        <s v="身體不適，需要請假"/>
        <s v="身體不適，請假所在地：昆山"/>
        <s v="身體不適(地點：江蘇昆山)"/>
        <s v="身體不適(江蘇昆山）"/>
        <s v="身體不適（昆山）"/>
        <s v="身體不適去醫院，請假所在地（昆山）"/>
        <s v="身體不適去醫院檢查身體（請假期間在昆山）"/>
        <s v="身體不適吃藥"/>
        <s v="身體不適需要去醫院"/>
        <s v="身體不適請假一天."/>
        <s v="身體不適請假半天，請假期間人在昆山."/>
        <s v="返鄉探親，回南通"/>
        <s v="刷卡通不過，維護識別卡（昆山）"/>
        <s v="取識別卡，在昆山"/>
        <s v="受涼，頭疼在昆山。"/>
        <s v="受寒拉肚子"/>
        <s v="房子刷漆，需現場確認塗料的顏色（請假期間所在地：昆山）"/>
        <s v="放假回家，去車站趕車(昆山）"/>
        <s v="昆山      處理個人事務"/>
        <s v="昆山 處理個人事務"/>
        <s v="朋友過來聚聚。"/>
        <s v="雨天交通堵塞（昆山"/>
        <s v="雨天堵車"/>
        <s v="雨天堵車，在昆山"/>
        <s v="雨天堵車（請假期間在昆山）"/>
        <s v="雨天遲到"/>
        <s v="雨天擁堵，地點昆山"/>
        <s v="雨天難行，請假地點：中華園宿舍"/>
        <s v="拉肚子 地點（昆山）"/>
        <s v="拉肚子，請假一天在家休息。地點昆山"/>
        <s v="拉肚子（昆山）"/>
        <s v="前往昆山市中醫院檢查身體"/>
        <s v="孩子扭傷了腳，帶去醫院看看。"/>
        <s v="孩子學校開家長會，故請兩小時（在昆山）"/>
        <s v="急性腸胃炎，請假一天去醫院（in 昆山）"/>
        <s v="昨晚沒休息好起晚了 (昆山)"/>
        <s v="洗牙（昆山）"/>
        <s v="看病"/>
        <s v="科二考試"/>
        <s v="科三考試"/>
        <s v="科四站崗（江蘇 昆山）"/>
        <s v="科目四考試"/>
        <s v="科目四考試（周市）"/>
        <s v="送小孩上學"/>
        <s v="送小孩去學校（昆山）。"/>
        <s v="送小孩兒上學"/>
        <s v="送我表弟回家  地點：蘇州火車站"/>
        <s v="送娃上學，需請假0.5小時（昆山）"/>
        <s v="送孩子上學。"/>
        <s v="送孩子去學校（昆山）"/>
        <s v="送寶寶入園，需請假一小時，謝謝~"/>
        <s v="重感冒，居家休息"/>
        <s v="咽喉疼痛需要去醫院"/>
        <s v="乘大巴去泰州考科目四（在泰州）"/>
        <s v="乘坐高鐵去蘇州領取教師資格證(行程：昆山-蘇州，交通工具：高鐵)"/>
        <s v="個人私事"/>
        <s v="個人私事回老家南通"/>
        <s v="個人私事處理"/>
        <s v="個人事由"/>
        <s v="個人事務"/>
        <s v="個人事務（地點：昆山）"/>
        <s v="個人事務在昆山"/>
        <s v="個人事務要處理，路上延誤了（地點：上海）"/>
        <s v="個人事務處理 昆山"/>
        <s v="個人事務處理，請假期間所在地：昆山"/>
        <s v="個人事務處理（昆山）"/>
        <s v="家人生病需要陪同地點：蘇州"/>
        <s v="家人生病需要照顧（請假所在地：南京）"/>
        <s v="家中有事（山西臨汾）"/>
        <s v="家中有事需回（地點：蘇州）"/>
        <s v="家中有事需要請假"/>
        <s v="家中有急事。請假所在地：昆山花橋。"/>
        <s v="家中老人生病，回家照顧。"/>
        <s v="家里有事"/>
        <s v="家里有事，急需回家"/>
        <s v="家里有事，需馬上回家"/>
        <s v="家里有事。回家；南通市海門市"/>
        <s v="家長會，請假一天"/>
        <s v="家裡有事，請假2小時"/>
        <s v="家裡有事，請假一天（假期所在地：昆山）"/>
        <s v="家裡有事，請假一個小時"/>
        <s v="家裡有事，請假一個半小時。"/>
        <s v="家裡有事，請假半天（昆山）"/>
        <s v="家裡有事，請假回家（江蘇鹽城）。"/>
        <s v="家裡有事（長春）"/>
        <s v="家裡有事需臨時回家一趟  所在地：泰州"/>
        <s v="家裡有點事"/>
        <s v="家裏有事"/>
        <s v="家裏有事（昆山）。"/>
        <s v="家裏有事情要處理（昆山）。"/>
        <s v="拿暫住證 昆山"/>
        <s v="胳膊疼，去醫院就醫（昆山）"/>
        <s v="起床起晚了 在B區宿舍"/>
        <s v="起床起晚了，上班路上堵車（昆山）"/>
        <s v="起床起晚了（地點:昆山）"/>
        <s v="起床起遲了（地點:昆山）"/>
        <s v="起床晚了，宿舍（昆山）"/>
        <s v="起床晚了（地點：江蘇蘇州昆山市）"/>
        <s v="起床晚了（地點:江蘇蘇州昆山市）"/>
        <s v="起晚了"/>
        <s v="起晚了，多休息一會（昆山）"/>
        <s v="起晚了(所在地：昆山)"/>
        <s v="起晚了(昆山）"/>
        <s v="起遲了（江蘇省蘇州市昆山市）"/>
        <s v="起遲了（所在地：昆山）"/>
        <s v="陪同事去4S店取車 開車上牌（蘇州）"/>
        <s v="陪妻兒去昆山婦幼保健所體檢，請假期間在昆山"/>
        <s v="停車遲到了。"/>
        <s v="堵車"/>
        <s v="堵車 請假半小時（所在地：昆山）"/>
        <s v="堵車，所在地昆山"/>
        <s v="堵車，請假0.5小時（昆山）"/>
        <s v="堵車，請假半小時 (所在地:昆山)"/>
        <s v="堵車：在昆山"/>
        <s v="堵車.請假所在地昆山."/>
        <s v="堵車（地點：昆山）"/>
        <s v="堵車（所在地：昆山）"/>
        <s v="堵車（昆山）"/>
        <s v="堵車（昆山市）"/>
        <s v="堵車在昆山。"/>
        <s v="堵車請假地點:中華園宿舍"/>
        <s v="堵車遲到（四季華城）"/>
        <s v="婆婆有事回老家，回家帶娃"/>
        <s v="婆婆有事回老家，請假回家帶娃"/>
        <s v="帶小孩去社區醫院打預防針，請假期間在昆山"/>
        <s v="帶小孩去醫院檢查眼睛（昆山）。"/>
        <s v="帶小孩去體檢，請假期間在昆山"/>
        <s v="帶小孩打針"/>
        <s v="帶兒子體檢"/>
        <s v="帶朋友去醫院， 請假地點：昆山"/>
        <s v="帶寶寶打疫苗所在地:昆山"/>
        <s v="帶寶寶打預防針(昆山開發區蓬朗社區醫院)"/>
        <s v="從老家揚州趕往昆山，在路途中，地點：鎮江"/>
        <s v="從昆山搬傢"/>
        <s v="從南京歸來需要請假"/>
        <s v="探望朋友（徐州）"/>
        <s v="探望親戚（蘇州）"/>
        <s v="晚上太熱沒休息好，在寢室休息（所在地：江蘇昆山）"/>
        <s v="晚上沒睡好，在寢室休息（所在地：江蘇昆山）"/>
        <s v="晚起（江蘇昆山）"/>
        <s v="晚起半小時（地點：昆山）"/>
        <s v="著涼，肚子不舒服，請假4小時（昆山）"/>
        <s v="處理交通違章，請假0.5小時（昆山）。"/>
        <s v="處理各人私事"/>
        <s v="處理私人事務"/>
        <s v="處理私人事務(昆山)"/>
        <s v="處理私人事務（蘇州）"/>
        <s v="處理私事"/>
        <s v="處理私事.(地點:B區宿舍)"/>
        <s v="處理私事（地點昆山）"/>
        <s v="處理個人私h事"/>
        <s v="處理個人私事"/>
        <s v="處理個人私事，在昆山"/>
        <s v="處理個人私事，請假半小時"/>
        <s v="處理個人私事（在宿舍）"/>
        <s v="處理個人私事（昆山）"/>
        <s v="處理個人私事（昆山）！"/>
        <s v="處理個人私事（昆山市）"/>
        <s v="處理個人私事（請假所在地：昆山）"/>
        <s v="處理個人私事地點昆山"/>
        <s v="處理個人事宜"/>
        <s v="處理個人事宜，B區宿舍"/>
        <s v="處理個人事宜。"/>
        <s v="處理個人事宜。（江蘇省蘇州市昆山市）"/>
        <s v="處理個人事宜。（江蘇蘇州昆山）"/>
        <s v="處理個人事宜(地點:江蘇南通)"/>
        <s v="處理個人事宜（地點：昆山）"/>
        <s v="處理個人事宜（請假期間本人在昆山）"/>
        <s v="處理個人事宜地點：昆山"/>
        <s v="處理個人事物（昆山）"/>
        <s v="處理個人事務"/>
        <s v="處理個人事務  位置：昆山"/>
        <s v="處理個人事務 出行地點：昆山"/>
        <s v="處理個人事務 地點 B區宿舍"/>
        <s v="處理個人事務 地點;昆山"/>
        <s v="處理個人事務 地點;宿遷"/>
        <s v="處理個人事務 請假期間所在地區：昆山"/>
        <s v="處理個人事務，人在昆山"/>
        <s v="處理個人事務，人在昆山。"/>
        <s v="處理個人事務，在昆山"/>
        <s v="處理個人事務，地點：昆山"/>
        <s v="處理個人事務，昆山"/>
        <s v="處理個人事務，需請1小時（in 昆山）"/>
        <s v="處理個人事務，請假一小時（in昆山）"/>
        <s v="處理個人事務，請假期間在昆山。"/>
        <s v="處理個人事務，請領導批準，謝謝"/>
        <s v="處理個人事務，請領導批準，謝謝."/>
        <s v="處理個人事務；昆山"/>
        <s v="處理個人事務：出行地點:昆山"/>
        <s v="處理個人事務：昆山"/>
        <s v="處理個人事務."/>
        <s v="處理個人事務。地點：昆山"/>
        <s v="處理個人事務。所在地：蘇州"/>
        <s v="處理個人事務。請假所在地：昆山"/>
        <s v="處理個人事務（in昆山）"/>
        <s v="處理個人事務(stay in 昆山 )"/>
        <s v="處理個人事務(外出地點：昆山)"/>
        <s v="處理個人事務(外出地點:昆山)"/>
        <s v="處理個人事務(外出地點：昆山)"/>
        <s v="處理個人事務(外出地點：常州)"/>
        <s v="處理個人事務（目的地：上海）"/>
        <s v="處理個人事務（目的地點：江蘇昆山）"/>
        <s v="處理個人事務(在昆山)"/>
        <s v="處理個人事務（在昆山）"/>
        <s v="處理個人事務(在昆山)"/>
        <s v="處理個人事務（在昆山）"/>
        <s v="處理個人事務（在信陽）"/>
        <s v="處理個人事務（地點：B區宿舍）"/>
        <s v="處理個人事務（地點：昆山 南京）"/>
        <s v="處理個人事務（地點：昆山）"/>
        <s v="處理個人事務（地點:昆山）"/>
        <s v="處理個人事務（地點：昆山）"/>
        <s v="處理個人事務（地點昆山）"/>
        <s v="處理個人事務（江蘇沭陽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(昆山)"/>
        <s v="處理個人事務（昆山）"/>
        <s v="處理個人事務（昆山地區）"/>
        <s v="處理個人事務（南京）"/>
        <s v="處理個人事務（請假去向：仁寶B區宿舍）"/>
        <s v="處理個人事務（請假去向：昆山）"/>
        <s v="處理個人事務（請假期間在昆山）"/>
        <s v="處理個人事務（請假期間所在地區：昆山）"/>
        <s v="處理個人事務昆山。"/>
        <s v="處理個人事情"/>
        <s v="處理個人事情 （所在地：昆山）"/>
        <s v="處理個人事情；昆山"/>
        <s v="處理個人事情（地點：昆山）"/>
        <s v="處理個人緊急事務，在昆山。"/>
        <s v="處理家中事務"/>
        <s v="參加考試"/>
        <s v="參與買房搖號中簽，處理相關事宜，經TL同意，請假一天"/>
        <s v="喉嚨發炎，請假4H（昆山）"/>
        <s v="曾祖父（老太爺）病危回老家探望（所在地：江蘇鹽城）"/>
        <s v="爺爺去世週年回老家（江蘇鹽城）"/>
        <s v="痛風引發腳疼無法行走 醫生建議休養4天."/>
        <s v="痛經(昆山)"/>
        <s v="給孩子打疫苗（昆山）"/>
        <s v="補牙。請假所在地（江蘇無錫）"/>
        <s v="補辦身份證"/>
        <s v="補辦識別卡 所在地（昆山）"/>
        <s v="遇到交通事故需要處理（蘇州高新區）"/>
        <s v="感冒去昆山醫院拿藥，地點：昆山"/>
        <s v="感冒吃藥在家休養"/>
        <s v="感冒在宿舍休息一天"/>
        <s v="感冒嗓子疼，未發燒，體溫量測為36.9，請假地點：B區宿舍"/>
        <s v="感冒頭疼 回B區宿舍買藥吃"/>
        <s v="感冒頭疼未發燒請假地點：中華園宿舍"/>
        <s v="照顧小孩  地點：昆山"/>
        <s v="睡晚了，太困，請假1小時。地區（昆山市開發區）"/>
        <s v="睡過，請假半小時（地點：昆山）"/>
        <s v="睡過（所在地：江蘇昆山）"/>
        <s v="睡過頭了，請假1h 地區（昆山市開發區）"/>
        <s v="腰扭傷不適，休息一天"/>
        <s v="腳疼，請假一天(昆山）"/>
        <s v="腳崴了，在家休息（所在地 昆山）"/>
        <s v="腸胃炎"/>
        <s v="腸胃炎發作，去醫院吊水，不發燒（昆山）"/>
        <s v="腿疼，請假2天（昆山）"/>
        <s v="腿部脛骨骨折 需修養一個月"/>
        <s v="電車充電（地點：昆山）"/>
        <s v="電車沒電（昆山）"/>
        <s v="電瓶車出現故障"/>
        <s v="電瓶車忘記充電，在家裡充電。地點昆山"/>
        <s v="電瓶車沒電了（地點:昆山）"/>
        <s v="電瓶車車胎壞了，補胎"/>
        <s v="電瓶車撞傷，去醫院（昆山）"/>
        <s v="電動車壞了"/>
        <s v="路上有點堵車。"/>
        <s v="路上車堵，請假所在地：昆山"/>
        <s v="路上堵車"/>
        <s v="路上堵車 （所在地：昆山）"/>
        <s v="路上堵車 （所在地昆山）"/>
        <s v="路上堵車，代理人葉志龍，所在地昆山"/>
        <s v="路上堵車，未能及時到達公司（in昆山）"/>
        <s v="路上堵車，請假半小時(地點:上海嘉定-昆山)"/>
        <s v="路上堵車，請假所在地：昆山"/>
        <s v="路上堵車，遲到了"/>
        <s v="路上堵車。（人在昆山）"/>
        <s v="路上堵車（in昆山）"/>
        <s v="路上堵車（江蘇省蘇州市昆山市）"/>
        <s v="路上堵車（所在地：昆山）"/>
        <s v="路上堵車（昆山）"/>
        <s v="路上堵車請假半小時"/>
        <s v="路上堵車遲到 地點：昆山"/>
        <s v="路上堵車遲到（地點：昆山）"/>
        <s v="路上堵車遲到幾分鐘"/>
        <s v="趕高鐵（所在地：蘇州工業園區）"/>
        <s v="銀行卡丟失，去銀行掛失補辦，請假期間在昆山，謝謝~"/>
        <s v="銀行申請貸款，人在昆山"/>
        <s v="需回家重新辦理證件，特請假一天，望批準"/>
        <s v="領暫住證（昆山）"/>
        <s v="膝蓋撞傷了（所在地：昆山）"/>
        <s v="請假0.5小時，公交車堵車，請假期間所在地：昆山"/>
        <s v="請假12小時，陪老婆去醫院，請假期間所在地：昆山-徐州"/>
        <s v="請假16小時，陪老婆去醫院，請假期間所在地：昆山-徐州"/>
        <s v="請假1小時，處理個人事務（在昆山）"/>
        <s v="請假2小時，腰肌疼"/>
        <s v="請假4小時，陪老婆去醫院，請假期間所在地：昆山-徐州"/>
        <s v="請假一小時，回老家。地點：昆山到南通"/>
        <s v="請假一天，處理個人事務 所在地：蘇州"/>
        <s v="請假一天回錦溪處理個人事務請假期間所在地昆山-錦溪."/>
        <s v="請假三天處理個人事務所在地:安徽 合肥"/>
        <s v="請假半小時，公交車堵車，所在地昆山仁寶B區宿舍"/>
        <s v="請假半小時，忘帶識別卡（地點：仁寶B區宿舍）"/>
        <s v="請假半小時處理個人私事，地點（昆山）"/>
        <s v="請假半天在家帶孩子(昆山)"/>
        <s v="請假半天從無錫趕回昆山，所在地無錫"/>
        <s v="請假去醫院(昆山到無錫）"/>
        <s v="請假休息"/>
        <s v="請假回家（南通）"/>
        <s v="請假回家（揚州）去醫院檢查身體"/>
        <s v="請假回家回連雲港買房"/>
        <s v="請假兩小時，處理個人事務"/>
        <s v="請假帶娃去打預防針，請假目的地：昆山"/>
        <s v="請假處理個人事務（地點：上海）"/>
        <s v="請假處理個人事務所在地:昆山"/>
        <s v="遲到（四季華城）"/>
        <s v="遲到（所在地：昆山）"/>
        <s v="遲到了(昆山)"/>
        <s v="駕校集訓"/>
        <s v="駕照科三考試（江蘇省周市）"/>
        <s v="鬧鐘沒有餉，起床晚了（所在地：昆山）"/>
        <s v="鬧鐘沒響，起晚了"/>
        <s v="練車，請假一個半小時。"/>
        <s v="練車，請假半小時"/>
        <s v="練車，請假半小時。"/>
        <s v="練車，請假半個小時"/>
        <s v="練車（江蘇省昆山市）"/>
        <s v="激活識別卡（地點：昆山）"/>
        <s v="親戚家有事不能及時趕回昆山（常熟市）"/>
        <s v="親戚家兒子結婚，趕回南通吃晚飯（9/18自駕回南通海安，9/20自駕返回昆山，在此期間都待在南通）"/>
        <s v="親戚結婚，地點由昆山到太倉"/>
        <s v="辦理公積金手續"/>
        <s v="辦理居住證（請假期間在昆山）"/>
        <s v="辦理個人私事（請假前往地點：常熟）"/>
        <s v="辦理電動車車牌"/>
        <s v="頭疼 請假半天"/>
        <s v="頭疼，請假4小時（昆山）"/>
        <s v="頭盔忘拿落宿舍 回去拿頭盔"/>
        <s v="頭痛落枕，身體不適"/>
        <s v="頭痛請假半天。 地點：仁寶B區宿舍。"/>
        <s v="臨時有事"/>
        <s v="臨時有個人事務需要處理"/>
        <s v="醫院看病"/>
        <s v="醫院補牙（無錫）"/>
        <s v="騎電動車走機動車道被交警逮到"/>
        <s v="嚴重感冒，身體不舒服，請假一天"/>
        <s v="懷孕期間身體不適，請假十天。（昆山）"/>
        <s v="識別卡未帶(昆山)"/>
        <s v="識別卡忘記帶了（江蘇省蘇州市昆山市）"/>
        <s v="識別卡忘記帶了（所在地：昆山）"/>
        <s v="識別卡忘記帶回宿舍取識別卡。（請假地點:昆山）"/>
        <s v="識別卡忘帶了"/>
        <s v="識別卡忘帶回去取識別卡。"/>
        <s v="識別卡忘戴，回家拿遲到"/>
        <s v="識別卡沒帶"/>
        <s v="識別卡遺失補辦識別卡，請假半小時  所在地昆山"/>
      </sharedItems>
    </cacheField>
    <cacheField name="請假人工號(Leave number)" numFmtId="0">
      <sharedItems count="409" containsMixedTypes="0" containsSemiMixedTypes="0" containsString="1" containsNumber="0">
        <s v="08R6134"/>
        <s v="20043418"/>
        <s v="20052046"/>
        <s v="20052050"/>
        <s v="20054242"/>
        <s v="20054791"/>
        <s v="20063927"/>
        <s v="20086145"/>
        <s v="20088320"/>
        <s v="20092184"/>
        <s v="20092213"/>
        <s v="20094747"/>
        <s v="20100282"/>
        <s v="20101508"/>
        <s v="20101525"/>
        <s v="20101529"/>
        <s v="20101609"/>
        <s v="20101622"/>
        <s v="20102651"/>
        <s v="20104450"/>
        <s v="20105033"/>
        <s v="20106857"/>
        <s v="20109928"/>
        <s v="20111300"/>
        <s v="20120887"/>
        <s v="20121594"/>
        <s v="20128346"/>
        <s v="20129301"/>
        <s v="20129316"/>
        <s v="20129324"/>
        <s v="20130401"/>
        <s v="20130410"/>
        <s v="20130436"/>
        <s v="20130457"/>
        <s v="20130459"/>
        <s v="20130474"/>
        <s v="20134984"/>
        <s v="20253019"/>
        <s v="20254907"/>
        <s v="20256386"/>
        <s v="20258448"/>
        <s v="20275240"/>
        <s v="20276096"/>
        <s v="20277984"/>
        <s v="20279083"/>
        <s v="20306180"/>
        <s v="20315184"/>
        <s v="20322182"/>
        <s v="20322807"/>
        <s v="20342649"/>
        <s v="20379968"/>
        <s v="20379969"/>
        <s v="20384488"/>
        <s v="20388889"/>
        <s v="20390289"/>
        <s v="20390306"/>
        <s v="20390823"/>
        <s v="20390824"/>
        <s v="20392232"/>
        <s v="20392606"/>
        <s v="20392611"/>
        <s v="20393286"/>
        <s v="20393289"/>
        <s v="20394986"/>
        <s v="20394992"/>
        <s v="20395910"/>
        <s v="20395911"/>
        <s v="20396963"/>
        <s v="20396966"/>
        <s v="20397757"/>
        <s v="20398269"/>
        <s v="20399433"/>
        <s v="20409276"/>
        <s v="20411421"/>
        <s v="20413002"/>
        <s v="20414163"/>
        <s v="20415521"/>
        <s v="20416526"/>
        <s v="20417528"/>
        <s v="20417787"/>
        <s v="20418641"/>
        <s v="20419171"/>
        <s v="20419175"/>
        <s v="20419480"/>
        <s v="20421789"/>
        <s v="20424343"/>
        <s v="20426077"/>
        <s v="20427946"/>
        <s v="20427961"/>
        <s v="20427962"/>
        <s v="20428005"/>
        <s v="20430869"/>
        <s v="20447244"/>
        <s v="20447245"/>
        <s v="20447845"/>
        <s v="20449612"/>
        <s v="20449758"/>
        <s v="20450532"/>
        <s v="20451174"/>
        <s v="20451185"/>
        <s v="20451552"/>
        <s v="20454176"/>
        <s v="20470263"/>
        <s v="20470941"/>
        <s v="20471701"/>
        <s v="20471702"/>
        <s v="20471704"/>
        <s v="20471705"/>
        <s v="20471706"/>
        <s v="20471707"/>
        <s v="20471733"/>
        <s v="20471734"/>
        <s v="20471741"/>
        <s v="20471744"/>
        <s v="20471748"/>
        <s v="20471752"/>
        <s v="20471754"/>
        <s v="20471760"/>
        <s v="20471766"/>
        <s v="20471770"/>
        <s v="20471776"/>
        <s v="20471778"/>
        <s v="20471804"/>
        <s v="20471806"/>
        <s v="20471808"/>
        <s v="20471810"/>
        <s v="20471814"/>
        <s v="20471816"/>
        <s v="20471822"/>
        <s v="20471824"/>
        <s v="20472220"/>
        <s v="20476358"/>
        <s v="20478815"/>
        <s v="20480270"/>
        <s v="20480911"/>
        <s v="20482199"/>
        <s v="20484220"/>
        <s v="20486364"/>
        <s v="20487128"/>
        <s v="20488100"/>
        <s v="20490487"/>
        <s v="20490501"/>
        <s v="20491146"/>
        <s v="20491919"/>
        <s v="20493704"/>
        <s v="20494071"/>
        <s v="20494084"/>
        <s v="20495328"/>
        <s v="20495329"/>
        <s v="20496716"/>
        <s v="20498073"/>
        <s v="20498074"/>
        <s v="20499103"/>
        <s v="20499719"/>
        <s v="20499721"/>
        <s v="20500714"/>
        <s v="20501641"/>
        <s v="20503157"/>
        <s v="20503827"/>
        <s v="20503828"/>
        <s v="20503841"/>
        <s v="20505282"/>
        <s v="20505989"/>
        <s v="20505990"/>
        <s v="20505991"/>
        <s v="20505992"/>
        <s v="20506798"/>
        <s v="20508110"/>
        <s v="20508657"/>
        <s v="20508879"/>
        <s v="20511337"/>
        <s v="20511338"/>
        <s v="20513017"/>
        <s v="20526403"/>
        <s v="20538700"/>
        <s v="20562948"/>
        <s v="20562949"/>
        <s v="20564384"/>
        <s v="20564386"/>
        <s v="20564387"/>
        <s v="20564389"/>
        <s v="20564390"/>
        <s v="20564392"/>
        <s v="20564393"/>
        <s v="20564394"/>
        <s v="20564395"/>
        <s v="20564397"/>
        <s v="20564400"/>
        <s v="20564405"/>
        <s v="20564409"/>
        <s v="20564411"/>
        <s v="20564414"/>
        <s v="20564415"/>
        <s v="20564416"/>
        <s v="20564417"/>
        <s v="20564418"/>
        <s v="20564419"/>
        <s v="20564421"/>
        <s v="20564422"/>
        <s v="20564423"/>
        <s v="20564438"/>
        <s v="20564439"/>
        <s v="20564440"/>
        <s v="20564446"/>
        <s v="20564450"/>
        <s v="20564451"/>
        <s v="20564453"/>
        <s v="20564494"/>
        <s v="20565033"/>
        <s v="20584790"/>
        <s v="20584791"/>
        <s v="20584792"/>
        <s v="20585087"/>
        <s v="20586662"/>
        <s v="20587584"/>
        <s v="20588052"/>
        <s v="20588053"/>
        <s v="20588054"/>
        <s v="20588362"/>
        <s v="20588363"/>
        <s v="20588364"/>
        <s v="20588366"/>
        <s v="20588367"/>
        <s v="20588602"/>
        <s v="20588614"/>
        <s v="20588616"/>
        <s v="20588619"/>
        <s v="20588840"/>
        <s v="20590570"/>
        <s v="20591006"/>
        <s v="20592088"/>
        <s v="20593912"/>
        <s v="20596999"/>
        <s v="20597689"/>
        <s v="20599300"/>
        <s v="20601389"/>
        <s v="20601391"/>
        <s v="20601393"/>
        <s v="20601395"/>
        <s v="20601399"/>
        <s v="20601400"/>
        <s v="20601401"/>
        <s v="20601883"/>
        <s v="20601885"/>
        <s v="20603024"/>
        <s v="20603031"/>
        <s v="20603286"/>
        <s v="20603288"/>
        <s v="20604157"/>
        <s v="20606235"/>
        <s v="20607084"/>
        <s v="20607295"/>
        <s v="20607296"/>
        <s v="20607991"/>
        <s v="20610871"/>
        <s v="20613510"/>
        <s v="20613511"/>
        <s v="20613515"/>
        <s v="20617306"/>
        <s v="20622232"/>
        <s v="20629177"/>
        <s v="20633055"/>
        <s v="20636232"/>
        <s v="20636357"/>
        <s v="20636358"/>
        <s v="20636552"/>
        <s v="20637457"/>
        <s v="20637459"/>
        <s v="20638437"/>
        <s v="20641404"/>
        <s v="20641406"/>
        <s v="20641413"/>
        <s v="20641415"/>
        <s v="20641790"/>
        <s v="20642428"/>
        <s v="20645124"/>
        <s v="20646645"/>
        <s v="20647873"/>
        <s v="20650200"/>
        <s v="20650201"/>
        <s v="20650205"/>
        <s v="20650788"/>
        <s v="20650942"/>
        <s v="20650980"/>
        <s v="20654003"/>
        <s v="20654013"/>
        <s v="20654478"/>
        <s v="20655079"/>
        <s v="20655080"/>
        <s v="20658471"/>
        <s v="20658704"/>
        <s v="20659910"/>
        <s v="20659914"/>
        <s v="20659915"/>
        <s v="20661502"/>
        <s v="20665144"/>
        <s v="20666476"/>
        <s v="20669140"/>
        <s v="20669234"/>
        <s v="20669235"/>
        <s v="20669304"/>
        <s v="20669305"/>
        <s v="20669306"/>
        <s v="20669307"/>
        <s v="20670842"/>
        <s v="20670869"/>
        <s v="20671221"/>
        <s v="20671229"/>
        <s v="20671689"/>
        <s v="20671692"/>
        <s v="20671693"/>
        <s v="20671697"/>
        <s v="20671698"/>
        <s v="20671700"/>
        <s v="20671701"/>
        <s v="20671702"/>
        <s v="20671703"/>
        <s v="20671704"/>
        <s v="20671717"/>
        <s v="20671719"/>
        <s v="20671721"/>
        <s v="20671722"/>
        <s v="20671725"/>
        <s v="20671726"/>
        <s v="20671729"/>
        <s v="20671732"/>
        <s v="20671746"/>
        <s v="20671751"/>
        <s v="20671753"/>
        <s v="20671755"/>
        <s v="20674375"/>
        <s v="20674620"/>
        <s v="20676806"/>
        <s v="20677316"/>
        <s v="20677317"/>
        <s v="20677710"/>
        <s v="20677711"/>
        <s v="20680026"/>
        <s v="37066356"/>
        <s v="37066357"/>
        <s v="37066839"/>
        <s v="37067822"/>
        <s v="37074403"/>
        <s v="37074749"/>
        <s v="37077160"/>
        <s v="38018413"/>
        <s v="38018415"/>
        <s v="38018430"/>
        <s v="38018431"/>
        <s v="38018432"/>
        <s v="38018433"/>
        <s v="38018437"/>
        <s v="38021381"/>
        <s v="38027619"/>
        <s v="38027622"/>
        <s v="38028041"/>
        <s v="38028042"/>
        <s v="38040206"/>
        <s v="38040213"/>
        <s v="38040240"/>
        <s v="38040241"/>
        <s v="38040300"/>
        <s v="38040381"/>
        <s v="38040497"/>
        <s v="38043736"/>
        <s v="C100XBQ"/>
        <s v="C101GH0"/>
        <s v="C110KTL"/>
        <s v="C111AN9"/>
        <s v="C111B8E"/>
        <s v="C111BFU"/>
        <s v="C111KJI"/>
        <s v="C111URM"/>
        <s v="C111VJA"/>
        <s v="C111WBU"/>
        <s v="C1209A0"/>
        <s v="C1209AV"/>
        <s v="C120M3L"/>
        <s v="C120XAZ"/>
        <s v="C120XZU"/>
        <s v="C1210PN"/>
        <s v="C1210PS"/>
        <s v="C121539"/>
        <s v="C121FJN"/>
        <s v="C121G0X"/>
        <s v="C1311VZ"/>
        <s v="C1311Z4"/>
        <s v="C1312EY"/>
        <s v="C1315MS"/>
        <s v="C131EEK"/>
        <s v="C131EVW"/>
        <s v="C131FKI"/>
        <s v="C131FY5"/>
        <s v="C131J2G"/>
        <s v="C131JOO"/>
        <s v="C14075K"/>
        <s v="C140CZ1"/>
        <s v="C140HIH"/>
        <s v="C140O8O"/>
        <s v="C141360"/>
        <s v="C141U7U"/>
        <s v="D130CYM"/>
        <s v="Q130AOC"/>
        <s v="Q130BEI"/>
        <s v="Q130BEP"/>
        <s v="Q130JW7"/>
        <s v="Q130JWO"/>
        <s v="Q130KDB"/>
        <s v="Q130L3H"/>
      </sharedItems>
    </cacheField>
    <cacheField name="請假人姓名(Leave Name)" numFmtId="0">
      <sharedItems count="405" containsMixedTypes="0" containsSemiMixedTypes="0" containsString="1" containsNumber="0">
        <s v="丁川"/>
        <s v="丁娜"/>
        <s v="丁健云"/>
        <s v="卜思哲"/>
        <s v="于海洋"/>
        <s v="于從波"/>
        <s v="于堯"/>
        <s v="仇思卓"/>
        <s v="仇晨藝"/>
        <s v="孔辰辰"/>
        <s v="尹相玉"/>
        <s v="尹雪建"/>
        <s v="支春雨"/>
        <s v="方孫華"/>
        <s v="王月圓"/>
        <s v="王平發"/>
        <s v="王玉芳"/>
        <s v="王光屹"/>
        <s v="王宇"/>
        <s v="王宇業"/>
        <s v="王孝權"/>
        <s v="王宏博"/>
        <s v="王亞"/>
        <s v="王佳"/>
        <s v="王佳琪"/>
        <s v="王孟德"/>
        <s v="王昕"/>
        <s v="王勁璇"/>
        <s v="王紅梅"/>
        <s v="王茜"/>
        <s v="王國鋒"/>
        <s v="王康佳"/>
        <s v="王旋"/>
        <s v="王凱揚"/>
        <s v="王棟"/>
        <s v="王新偉"/>
        <s v="王照慶"/>
        <s v="王鈺"/>
        <s v="王鈺瑩"/>
        <s v="王雷"/>
        <s v="王維"/>
        <s v="王慧敏"/>
        <s v="王曉煒"/>
        <s v="王曉蘭"/>
        <s v="王澤東"/>
        <s v="王濤"/>
        <s v="王燦"/>
        <s v="史娜"/>
        <s v="史夢迪"/>
        <s v="田波"/>
        <s v="田鑫磊"/>
        <s v="申祈"/>
        <s v="白常萍"/>
        <s v="石雨"/>
        <s v="令狐越"/>
        <s v="仲悅"/>
        <s v="任婉晴"/>
        <s v="任開磊"/>
        <s v="任曉飛"/>
        <s v="向繼平"/>
        <s v="朱上星"/>
        <s v="朱文磊"/>
        <s v="朱志來"/>
        <s v="朱金鑫"/>
        <s v="朱洙"/>
        <s v="朱彬溳"/>
        <s v="朱湘慧"/>
        <s v="朱貴毅"/>
        <s v="朱達"/>
        <s v="朱廣亞"/>
        <s v="朱德榮"/>
        <s v="江彥睿"/>
        <s v="江鑫宇"/>
        <s v="祁曉靜"/>
        <s v="何春紅"/>
        <s v="何凱"/>
        <s v="何磊"/>
        <s v="吳昊"/>
        <s v="吳育燕"/>
        <s v="吳俊豪"/>
        <s v="吳浩"/>
        <s v="吳海強"/>
        <s v="吳凱麗"/>
        <s v="吳斐然"/>
        <s v="吳濤"/>
        <s v="宋李根"/>
        <s v="宋納"/>
        <s v="宋攀登"/>
        <s v="杜佳"/>
        <s v="杜星"/>
        <s v="汪康康"/>
        <s v="汪鎮"/>
        <s v="肖通童"/>
        <s v="肖琦"/>
        <s v="肖夢珍"/>
        <s v="谷夢霞"/>
        <s v="邱佳琪"/>
        <s v="邵威"/>
        <s v="車文超"/>
        <s v="沈青"/>
        <s v="沈金雨"/>
        <s v="沈曉娟"/>
        <s v="沈寶珍"/>
        <s v="呂繼港"/>
        <s v="李一冰"/>
        <s v="李小龍"/>
        <s v="李丹"/>
        <s v="李平江"/>
        <s v="李吉勇"/>
        <s v="李成誠"/>
        <s v="李江"/>
        <s v="李虎洋"/>
        <s v="李思琪"/>
        <s v="李春玲"/>
        <s v="李倩倩"/>
        <s v="李國良"/>
        <s v="李強"/>
        <s v="李敏以"/>
        <s v="李甜"/>
        <s v="李焱博"/>
        <s v="李紫薇"/>
        <s v="李夢"/>
        <s v="李夢然"/>
        <s v="李愛敏"/>
        <s v="李新萌"/>
        <s v="李碩"/>
        <s v="李鳳荷"/>
        <s v="李曉強"/>
        <s v="李霏"/>
        <s v="李雙珠"/>
        <s v="李鵬飛"/>
        <s v="李巖洲"/>
        <s v="周盼"/>
        <s v="周陳迪"/>
        <s v="周偉"/>
        <s v="周彬彬"/>
        <s v="周陽"/>
        <s v="周童"/>
        <s v="周輝"/>
        <s v="周鑫宇"/>
        <s v="孟微微"/>
        <s v="孟瑞陽"/>
        <s v="孟聰"/>
        <s v="季晨威"/>
        <s v="岳方博"/>
        <s v="武琨彭"/>
        <s v="范秉杰"/>
        <s v="金力通"/>
        <s v="金鑫"/>
        <s v="易世嬌"/>
        <s v="易臻"/>
        <s v="林淑云"/>
        <s v="侯玉婉"/>
        <s v="南濤"/>
        <s v="姚才一"/>
        <s v="姚壯"/>
        <s v="姚蘭婷"/>
        <s v="姚體豪"/>
        <s v="姜佩"/>
        <s v="姜俊華"/>
        <s v="姜夢瑩"/>
        <s v="姜楠"/>
        <s v="祝德碩"/>
        <s v="胡娜"/>
        <s v="胡偉"/>
        <s v="胡敏"/>
        <s v="胡翔"/>
        <s v="胡銳恒"/>
        <s v="胡曉雪"/>
        <s v="倪珊珊"/>
        <s v="唐先進"/>
        <s v="唐昊東"/>
        <s v="唐杰"/>
        <s v="唐麗麗"/>
        <s v="夏海鈞"/>
        <s v="夏蒙"/>
        <s v="孫一峰"/>
        <s v="孫亮"/>
        <s v="孫莉"/>
        <s v="孫偉"/>
        <s v="孫偉誠"/>
        <s v="孫翔"/>
        <s v="孫殿宏"/>
        <s v="孫瑞東"/>
        <s v="孫磊"/>
        <s v="孫曉"/>
        <s v="孫寶紅"/>
        <s v="徐文杰"/>
        <s v="徐文浩"/>
        <s v="徐玉鳳"/>
        <s v="徐志闖"/>
        <s v="徐振"/>
        <s v="徐海珍"/>
        <s v="徐高安"/>
        <s v="徐夢楠"/>
        <s v="徐瑞駿"/>
        <s v="徐遠承"/>
        <s v="徐嘉健"/>
        <s v="徐瀟"/>
        <s v="時帥琪"/>
        <s v="殷元"/>
        <s v="殷亨達"/>
        <s v="涂焱敏"/>
        <s v="秦春霞"/>
        <s v="秦雯"/>
        <s v="袁志勇"/>
        <s v="袁婕"/>
        <s v="袁濤"/>
        <s v="郭軍"/>
        <s v="郭燈輝"/>
        <s v="郭穎"/>
        <s v="郭鵬"/>
        <s v="陳小川"/>
        <s v="陳玉鵬"/>
        <s v="陳立群"/>
        <s v="陳光燦"/>
        <s v="陳志偉"/>
        <s v="陳建強"/>
        <s v="陳旻陽"/>
        <s v="陳科錦"/>
        <s v="陳紅"/>
        <s v="陳海軍"/>
        <s v="陳偉"/>
        <s v="陳培培"/>
        <s v="陳章杰"/>
        <s v="陳勝陽"/>
        <s v="陳婷"/>
        <s v="陳媛媛"/>
        <s v="陳晶晶"/>
        <s v="陳翔"/>
        <s v="陳愛露"/>
        <s v="陳燕平"/>
        <s v="陳顧國"/>
        <s v="陳艷梅"/>
        <s v="陶紅艷"/>
        <s v="馬嬋"/>
        <s v="馬駿"/>
        <s v="馬蘭"/>
        <s v="馬艷"/>
        <s v="高一鳴"/>
        <s v="高凡"/>
        <s v="高吉"/>
        <s v="高博"/>
        <s v="高智杰"/>
        <s v="高鑫"/>
        <s v="凌沈陽"/>
        <s v="陸沖"/>
        <s v="陸凱凱"/>
        <s v="陸嵐"/>
        <s v="陸聰"/>
        <s v="商秀英"/>
        <s v="婁震"/>
        <s v="崔敏"/>
        <s v="崔榮飛"/>
        <s v="常青"/>
        <s v="張?"/>
        <s v="張小晨"/>
        <s v="張云杰"/>
        <s v="張月"/>
        <s v="張正安"/>
        <s v="張旭"/>
        <s v="張志民"/>
        <s v="張林波"/>
        <s v="張恒"/>
        <s v="張原"/>
        <s v="張晉東"/>
        <s v="張海生"/>
        <s v="張崟"/>
        <s v="張康"/>
        <s v="張彬"/>
        <s v="張晨琛"/>
        <s v="張曼"/>
        <s v="張梓凌"/>
        <s v="張紹龍"/>
        <s v="張琪"/>
        <s v="張翔鵬"/>
        <s v="張萬里"/>
        <s v="張廣松"/>
        <s v="張學宇"/>
        <s v="張靜靜"/>
        <s v="張闖"/>
        <s v="曹淋淋"/>
        <s v="曹嘉青"/>
        <s v="曹潤秋"/>
        <s v="盛榮"/>
        <s v="許杰"/>
        <s v="許健"/>
        <s v="許悅"/>
        <s v="許麗"/>
        <s v="閆允碧"/>
        <s v="閆姝"/>
        <s v="陽松伯"/>
        <s v="梁兵"/>
        <s v="單愛敏"/>
        <s v="單瑩瑩"/>
        <s v="彭月"/>
        <s v="彭丹丹"/>
        <s v="彭冬"/>
        <s v="彭封林"/>
        <s v="曾琳"/>
        <s v="湯越群"/>
        <s v="焦意軒"/>
        <s v="程冬妹"/>
        <s v="程田田"/>
        <s v="葛朋飛"/>
        <s v="葛夢甜"/>
        <s v="董效雷"/>
        <s v="董愛林"/>
        <s v="賀炳嶧"/>
        <s v="鄒雨佳"/>
        <s v="馮小玉"/>
        <s v="馮相康"/>
        <s v="馮家輝"/>
        <s v="黃小云"/>
        <s v="黃宇蕾"/>
        <s v="黃均松"/>
        <s v="黃苗"/>
        <s v="黃迪"/>
        <s v="黃海娜"/>
        <s v="黃傑"/>
        <s v="黃開健"/>
        <s v="黃滔滔"/>
        <s v="黃攀恒"/>
        <s v="黃麗燕"/>
        <s v="葉志龍"/>
        <s v="葉婷"/>
        <s v="葉道萍"/>
        <s v="楊欣"/>
        <s v="楊盼"/>
        <s v="楊清萍"/>
        <s v="楊琳"/>
        <s v="解聰"/>
        <s v="賈蘇云"/>
        <s v="路瀟灑"/>
        <s v="廉忠錕"/>
        <s v="榮陽"/>
        <s v="熊垚"/>
        <s v="翟亞林"/>
        <s v="翟祺翔"/>
        <s v="蔡向花"/>
        <s v="蔡金來"/>
        <s v="蔡森榕"/>
        <s v="蔡廣生"/>
        <s v="蔡潔"/>
        <s v="蔣國強"/>
        <s v="蔣淑珍"/>
        <s v="趙月娟"/>
        <s v="趙永強"/>
        <s v="趙建偉"/>
        <s v="趙慶玉"/>
        <s v="趙燦"/>
        <s v="趙聰穎"/>
        <s v="鄧宇航"/>
        <s v="鄧緒寒"/>
        <s v="鄭宏偉"/>
        <s v="鄭凱"/>
        <s v="鄭傳雙"/>
        <s v="樊佳旻"/>
        <s v="樊瑞"/>
        <s v="潘則宇"/>
        <s v="黎小華"/>
        <s v="劉吉祥"/>
        <s v="劉宇靚"/>
        <s v="劉昊隆"/>
        <s v="劉松柏"/>
        <s v="劉帥"/>
        <s v="劉桂娜"/>
        <s v="劉晨鋒"/>
        <s v="劉詠敏"/>
        <s v="劉慧瑩"/>
        <s v="劉潔"/>
        <s v="劉璞"/>
        <s v="劉麗"/>
        <s v="劉艷"/>
        <s v="燕麗陽"/>
        <s v="薛千玲"/>
        <s v="薛小龍"/>
        <s v="薛茜"/>
        <s v="薛淑婷"/>
        <s v="盧棋萌"/>
        <s v="戴琪"/>
        <s v="繆冬艷"/>
        <s v="繆蕾"/>
        <s v="謝忠鐘"/>
        <s v="謝鵬"/>
        <s v="韓久四"/>
        <s v="韓世鵬"/>
        <s v="韓明杰"/>
        <s v="韓春梅"/>
        <s v="韓玲"/>
        <s v="韓笑"/>
        <s v="魏鑫"/>
        <s v="龍定圖"/>
        <s v="顏軍軍"/>
        <s v="顏薇"/>
        <s v="蘇旭"/>
        <s v="蘇暢"/>
        <s v="龐毓"/>
        <s v="羅佳欣"/>
        <s v="羅桂花"/>
        <s v="竇文靜"/>
        <s v="鐘迪"/>
        <s v="饒凱杰"/>
        <s v="顧紅麗"/>
        <s v="龔希"/>
      </sharedItems>
    </cacheField>
    <cacheField name="填表人工號(Filler ID)" numFmtId="0">
      <sharedItems count="405" containsMixedTypes="0" containsSemiMixedTypes="0" containsString="1" containsNumber="0">
        <s v="0700754"/>
        <s v="08R6134"/>
        <s v="20043418"/>
        <s v="20052046"/>
        <s v="20052050"/>
        <s v="20054242"/>
        <s v="20054791"/>
        <s v="20063927"/>
        <s v="20086145"/>
        <s v="20088320"/>
        <s v="20092184"/>
        <s v="20092213"/>
        <s v="20094747"/>
        <s v="20100282"/>
        <s v="20101508"/>
        <s v="20101525"/>
        <s v="20101529"/>
        <s v="20101609"/>
        <s v="20101622"/>
        <s v="20102651"/>
        <s v="20104450"/>
        <s v="20105033"/>
        <s v="20106857"/>
        <s v="20109928"/>
        <s v="20111300"/>
        <s v="20120887"/>
        <s v="20121594"/>
        <s v="20128346"/>
        <s v="20129301"/>
        <s v="20129316"/>
        <s v="20129324"/>
        <s v="20130401"/>
        <s v="20130410"/>
        <s v="20130436"/>
        <s v="20130457"/>
        <s v="20130459"/>
        <s v="20130474"/>
        <s v="20134984"/>
        <s v="20253019"/>
        <s v="20254907"/>
        <s v="20256386"/>
        <s v="20258448"/>
        <s v="20275240"/>
        <s v="20276096"/>
        <s v="20277984"/>
        <s v="20279083"/>
        <s v="20306180"/>
        <s v="20315184"/>
        <s v="20322182"/>
        <s v="20322807"/>
        <s v="20379968"/>
        <s v="20379969"/>
        <s v="20384488"/>
        <s v="20388889"/>
        <s v="20390289"/>
        <s v="20390306"/>
        <s v="20390823"/>
        <s v="20390824"/>
        <s v="20392232"/>
        <s v="20392606"/>
        <s v="20392611"/>
        <s v="20393286"/>
        <s v="20393289"/>
        <s v="20394986"/>
        <s v="20394992"/>
        <s v="20395910"/>
        <s v="20395911"/>
        <s v="20396963"/>
        <s v="20396966"/>
        <s v="20397156"/>
        <s v="20397757"/>
        <s v="20398269"/>
        <s v="20399433"/>
        <s v="20409276"/>
        <s v="20411421"/>
        <s v="20413002"/>
        <s v="20414163"/>
        <s v="20415521"/>
        <s v="20416526"/>
        <s v="20417528"/>
        <s v="20417787"/>
        <s v="20418641"/>
        <s v="20419175"/>
        <s v="20419480"/>
        <s v="20421789"/>
        <s v="20424343"/>
        <s v="20426077"/>
        <s v="20427946"/>
        <s v="20427961"/>
        <s v="20427962"/>
        <s v="20428005"/>
        <s v="20430869"/>
        <s v="20447244"/>
        <s v="20447245"/>
        <s v="20447845"/>
        <s v="20449612"/>
        <s v="20449758"/>
        <s v="20450532"/>
        <s v="20451174"/>
        <s v="20451185"/>
        <s v="20451552"/>
        <s v="20454176"/>
        <s v="20470263"/>
        <s v="20470941"/>
        <s v="20471701"/>
        <s v="20471702"/>
        <s v="20471704"/>
        <s v="20471705"/>
        <s v="20471706"/>
        <s v="20471707"/>
        <s v="20471733"/>
        <s v="20471734"/>
        <s v="20471741"/>
        <s v="20471744"/>
        <s v="20471748"/>
        <s v="20471752"/>
        <s v="20471754"/>
        <s v="20471760"/>
        <s v="20471766"/>
        <s v="20471770"/>
        <s v="20471776"/>
        <s v="20471778"/>
        <s v="20471804"/>
        <s v="20471806"/>
        <s v="20471808"/>
        <s v="20471810"/>
        <s v="20471814"/>
        <s v="20471816"/>
        <s v="20471822"/>
        <s v="20471824"/>
        <s v="20472220"/>
        <s v="20476358"/>
        <s v="20478815"/>
        <s v="20480270"/>
        <s v="20480911"/>
        <s v="20482199"/>
        <s v="20484220"/>
        <s v="20486364"/>
        <s v="20487128"/>
        <s v="20488100"/>
        <s v="20490501"/>
        <s v="20491146"/>
        <s v="20491919"/>
        <s v="20493704"/>
        <s v="20494071"/>
        <s v="20494084"/>
        <s v="20495328"/>
        <s v="20495329"/>
        <s v="20496716"/>
        <s v="20498073"/>
        <s v="20498074"/>
        <s v="20499103"/>
        <s v="20499719"/>
        <s v="20499721"/>
        <s v="20500714"/>
        <s v="20501641"/>
        <s v="20503157"/>
        <s v="20503827"/>
        <s v="20503828"/>
        <s v="20503841"/>
        <s v="20505282"/>
        <s v="20505989"/>
        <s v="20505990"/>
        <s v="20505991"/>
        <s v="20505992"/>
        <s v="20506798"/>
        <s v="20508110"/>
        <s v="20508657"/>
        <s v="20508879"/>
        <s v="20511337"/>
        <s v="20511338"/>
        <s v="20513017"/>
        <s v="20526403"/>
        <s v="20538700"/>
        <s v="20562948"/>
        <s v="20562949"/>
        <s v="20564384"/>
        <s v="20564386"/>
        <s v="20564389"/>
        <s v="20564390"/>
        <s v="20564392"/>
        <s v="20564393"/>
        <s v="20564394"/>
        <s v="20564395"/>
        <s v="20564397"/>
        <s v="20564400"/>
        <s v="20564404"/>
        <s v="20564405"/>
        <s v="20564409"/>
        <s v="20564411"/>
        <s v="20564414"/>
        <s v="20564415"/>
        <s v="20564416"/>
        <s v="20564417"/>
        <s v="20564418"/>
        <s v="20564419"/>
        <s v="20564421"/>
        <s v="20564422"/>
        <s v="20564423"/>
        <s v="20564438"/>
        <s v="20564439"/>
        <s v="20564440"/>
        <s v="20564446"/>
        <s v="20564450"/>
        <s v="20564451"/>
        <s v="20564453"/>
        <s v="20564494"/>
        <s v="20565033"/>
        <s v="20584790"/>
        <s v="20584791"/>
        <s v="20584792"/>
        <s v="20585087"/>
        <s v="20586662"/>
        <s v="20587584"/>
        <s v="20588052"/>
        <s v="20588053"/>
        <s v="20588054"/>
        <s v="20588362"/>
        <s v="20588363"/>
        <s v="20588364"/>
        <s v="20588366"/>
        <s v="20588367"/>
        <s v="20588602"/>
        <s v="20588614"/>
        <s v="20588616"/>
        <s v="20588619"/>
        <s v="20588840"/>
        <s v="20590570"/>
        <s v="20591006"/>
        <s v="20592088"/>
        <s v="20593912"/>
        <s v="20596999"/>
        <s v="20597689"/>
        <s v="20599300"/>
        <s v="20601389"/>
        <s v="20601393"/>
        <s v="20601395"/>
        <s v="20601400"/>
        <s v="20601401"/>
        <s v="20601883"/>
        <s v="20601885"/>
        <s v="20603024"/>
        <s v="20603031"/>
        <s v="20603286"/>
        <s v="20603288"/>
        <s v="20604157"/>
        <s v="20606235"/>
        <s v="20607084"/>
        <s v="20607295"/>
        <s v="20607296"/>
        <s v="20607991"/>
        <s v="20610871"/>
        <s v="20613510"/>
        <s v="20613511"/>
        <s v="20613515"/>
        <s v="20617306"/>
        <s v="20622232"/>
        <s v="20629177"/>
        <s v="20633055"/>
        <s v="20636232"/>
        <s v="20636357"/>
        <s v="20636358"/>
        <s v="20636552"/>
        <s v="20636553"/>
        <s v="20637457"/>
        <s v="20637459"/>
        <s v="20638437"/>
        <s v="20641404"/>
        <s v="20641406"/>
        <s v="20641413"/>
        <s v="20641415"/>
        <s v="20641790"/>
        <s v="20642428"/>
        <s v="20645124"/>
        <s v="20646645"/>
        <s v="20647873"/>
        <s v="20650200"/>
        <s v="20650201"/>
        <s v="20650205"/>
        <s v="20650788"/>
        <s v="20650942"/>
        <s v="20650980"/>
        <s v="20654003"/>
        <s v="20654013"/>
        <s v="20654478"/>
        <s v="20655080"/>
        <s v="20658471"/>
        <s v="20658704"/>
        <s v="20659910"/>
        <s v="20659914"/>
        <s v="20659915"/>
        <s v="20661502"/>
        <s v="20665144"/>
        <s v="20666476"/>
        <s v="20669140"/>
        <s v="20669234"/>
        <s v="20669235"/>
        <s v="20669304"/>
        <s v="20669305"/>
        <s v="20669306"/>
        <s v="20669307"/>
        <s v="20670842"/>
        <s v="20670869"/>
        <s v="20671221"/>
        <s v="20671229"/>
        <s v="20671689"/>
        <s v="20671692"/>
        <s v="20671693"/>
        <s v="20671697"/>
        <s v="20671698"/>
        <s v="20671701"/>
        <s v="20671702"/>
        <s v="20671703"/>
        <s v="20671704"/>
        <s v="20671715"/>
        <s v="20671717"/>
        <s v="20671719"/>
        <s v="20671721"/>
        <s v="20671722"/>
        <s v="20671725"/>
        <s v="20671726"/>
        <s v="20671729"/>
        <s v="20671732"/>
        <s v="20671746"/>
        <s v="20671751"/>
        <s v="20671753"/>
        <s v="20671755"/>
        <s v="20674375"/>
        <s v="20674620"/>
        <s v="20676806"/>
        <s v="20677710"/>
        <s v="20677711"/>
        <s v="37066356"/>
        <s v="37066357"/>
        <s v="37066839"/>
        <s v="37067822"/>
        <s v="37074403"/>
        <s v="37074749"/>
        <s v="37077160"/>
        <s v="38018413"/>
        <s v="38018415"/>
        <s v="38018430"/>
        <s v="38018431"/>
        <s v="38018432"/>
        <s v="38018433"/>
        <s v="38018437"/>
        <s v="38021381"/>
        <s v="38027619"/>
        <s v="38027622"/>
        <s v="38028041"/>
        <s v="38028042"/>
        <s v="38040206"/>
        <s v="38040213"/>
        <s v="38040240"/>
        <s v="38040241"/>
        <s v="38040300"/>
        <s v="38040381"/>
        <s v="38040497"/>
        <s v="38043736"/>
        <s v="C100XBQ"/>
        <s v="C101GH0"/>
        <s v="C101SZZ"/>
        <s v="C110KTL"/>
        <s v="C111AN9"/>
        <s v="C111B8E"/>
        <s v="C111BFU"/>
        <s v="C111KJI"/>
        <s v="C111URM"/>
        <s v="C111VJA"/>
        <s v="C111WBU"/>
        <s v="C1209A0"/>
        <s v="C1209AV"/>
        <s v="C120M3L"/>
        <s v="C120XAZ"/>
        <s v="C120XZU"/>
        <s v="C1210PN"/>
        <s v="C1210PS"/>
        <s v="C121539"/>
        <s v="C121FDT"/>
        <s v="C121FJN"/>
        <s v="C121G0X"/>
        <s v="C1311VZ"/>
        <s v="C1311Z4"/>
        <s v="C1312EY"/>
        <s v="C1315MS"/>
        <s v="C131EEK"/>
        <s v="C131EVW"/>
        <s v="C131FKI"/>
        <s v="C131FY5"/>
        <s v="C131J2G"/>
        <s v="C131JOO"/>
        <s v="C14075K"/>
        <s v="C140CZ1"/>
        <s v="C140HIH"/>
        <s v="C140O8O"/>
        <s v="C141360"/>
        <s v="C141U7U"/>
        <s v="D130CYM"/>
        <s v="Q130AOC"/>
        <s v="Q130BEI"/>
        <s v="Q130BEP"/>
        <s v="Q130JW7"/>
        <s v="Q130JWO"/>
        <s v="Q130KDB"/>
        <s v="Q130L3H"/>
      </sharedItems>
    </cacheField>
    <cacheField name="填表人姓名(Filler name)" numFmtId="0">
      <sharedItems count="401" containsMixedTypes="0" containsSemiMixedTypes="0" containsString="1" containsNumber="0">
        <s v="丁川"/>
        <s v="丁娜"/>
        <s v="丁健云"/>
        <s v="卜思哲"/>
        <s v="于海洋"/>
        <s v="于從波"/>
        <s v="于堯"/>
        <s v="仇思卓"/>
        <s v="仇晨藝"/>
        <s v="孔辰辰"/>
        <s v="尹相玉"/>
        <s v="尹雪建"/>
        <s v="支春雨"/>
        <s v="方孫華"/>
        <s v="王月圓"/>
        <s v="王玉芳"/>
        <s v="王光屹"/>
        <s v="王宇"/>
        <s v="王宇業"/>
        <s v="王孝權"/>
        <s v="王宏博"/>
        <s v="王亞"/>
        <s v="王佳琪"/>
        <s v="王孟德"/>
        <s v="王昕"/>
        <s v="王勁璇"/>
        <s v="王紅梅"/>
        <s v="王茜"/>
        <s v="王旅湘"/>
        <s v="王國鋒"/>
        <s v="王康佳"/>
        <s v="王旋"/>
        <s v="王凱揚"/>
        <s v="王棟"/>
        <s v="王新偉"/>
        <s v="王照慶"/>
        <s v="王鈺"/>
        <s v="王鈺瑩"/>
        <s v="王雷"/>
        <s v="王維"/>
        <s v="王慧敏"/>
        <s v="王曉煒"/>
        <s v="王曉蘭"/>
        <s v="王澤東"/>
        <s v="王濤"/>
        <s v="王燦"/>
        <s v="史娜"/>
        <s v="史夢迪"/>
        <s v="田波"/>
        <s v="田鑫磊"/>
        <s v="申祈"/>
        <s v="白常萍"/>
        <s v="石雨"/>
        <s v="令狐越"/>
        <s v="仲悅"/>
        <s v="任婉晴"/>
        <s v="任開磊"/>
        <s v="任曉飛"/>
        <s v="向繼平"/>
        <s v="朱上星"/>
        <s v="朱文磊"/>
        <s v="朱志來"/>
        <s v="朱金鑫"/>
        <s v="朱洙"/>
        <s v="朱彬溳"/>
        <s v="朱湘慧"/>
        <s v="朱貴毅"/>
        <s v="朱達"/>
        <s v="朱廣亞"/>
        <s v="朱德榮"/>
        <s v="江彥睿"/>
        <s v="江鑫宇"/>
        <s v="祁曉靜"/>
        <s v="何春紅"/>
        <s v="何凱"/>
        <s v="何磊"/>
        <s v="吳艾林"/>
        <s v="吳昊"/>
        <s v="吳育燕"/>
        <s v="吳俊豪"/>
        <s v="吳浩"/>
        <s v="吳海強"/>
        <s v="吳凱麗"/>
        <s v="吳斐然"/>
        <s v="吳濤"/>
        <s v="宋李根"/>
        <s v="宋納"/>
        <s v="宋攀登"/>
        <s v="杜佳"/>
        <s v="杜星"/>
        <s v="汪康康"/>
        <s v="汪雪梅"/>
        <s v="汪鎮"/>
        <s v="肖通童"/>
        <s v="肖琦"/>
        <s v="肖夢珍"/>
        <s v="谷夢霞"/>
        <s v="邱佳琪"/>
        <s v="邵威"/>
        <s v="車文超"/>
        <s v="沈青"/>
        <s v="沈金雨"/>
        <s v="沈曉娟"/>
        <s v="沈寶珍"/>
        <s v="呂繼港"/>
        <s v="李一冰"/>
        <s v="李小龍"/>
        <s v="李丹"/>
        <s v="李平江"/>
        <s v="李吉勇"/>
        <s v="李成誠"/>
        <s v="李江"/>
        <s v="李虎洋"/>
        <s v="李思琪"/>
        <s v="李春玲"/>
        <s v="李倩倩"/>
        <s v="李國良"/>
        <s v="李強"/>
        <s v="李敏以"/>
        <s v="李甜"/>
        <s v="李焱博"/>
        <s v="李紫薇"/>
        <s v="李夢"/>
        <s v="李夢然"/>
        <s v="李愛敏"/>
        <s v="李新萌"/>
        <s v="李碩"/>
        <s v="李鳳荷"/>
        <s v="李曉強"/>
        <s v="李霏"/>
        <s v="李雙珠"/>
        <s v="李鵬飛"/>
        <s v="周盼"/>
        <s v="周陳迪"/>
        <s v="周偉"/>
        <s v="周彬彬"/>
        <s v="周陽"/>
        <s v="周童"/>
        <s v="周輝"/>
        <s v="周鑫宇"/>
        <s v="孟微微"/>
        <s v="孟瑞陽"/>
        <s v="孟聰"/>
        <s v="季晨威"/>
        <s v="岳方博"/>
        <s v="武琨彭"/>
        <s v="范秉杰"/>
        <s v="金力通"/>
        <s v="金鑫"/>
        <s v="易臻"/>
        <s v="林淑云"/>
        <s v="侯玉婉"/>
        <s v="南濤"/>
        <s v="姚才一"/>
        <s v="姚壯"/>
        <s v="姚蘭婷"/>
        <s v="姚體豪"/>
        <s v="姜佩"/>
        <s v="姜俊華"/>
        <s v="姜夢瑩"/>
        <s v="姜楠"/>
        <s v="祝德碩"/>
        <s v="胡娜"/>
        <s v="胡偉"/>
        <s v="胡敏"/>
        <s v="胡翔"/>
        <s v="胡銳恒"/>
        <s v="胡曉雪"/>
        <s v="倪珊珊"/>
        <s v="唐先進"/>
        <s v="唐昊東"/>
        <s v="唐杰"/>
        <s v="唐麗麗"/>
        <s v="夏海鈞"/>
        <s v="孫亮"/>
        <s v="孫莉"/>
        <s v="孫偉"/>
        <s v="孫偉誠"/>
        <s v="孫翔"/>
        <s v="孫殿宏"/>
        <s v="孫瑞東"/>
        <s v="孫磊"/>
        <s v="孫曉"/>
        <s v="孫寶紅"/>
        <s v="徐文杰"/>
        <s v="徐文浩"/>
        <s v="徐玉鳳"/>
        <s v="徐志闖"/>
        <s v="徐振"/>
        <s v="徐海珍"/>
        <s v="徐高安"/>
        <s v="徐夢楠"/>
        <s v="徐瑞駿"/>
        <s v="徐嘉健"/>
        <s v="徐瀟"/>
        <s v="時帥琪"/>
        <s v="殷元"/>
        <s v="殷亨達"/>
        <s v="殷媛"/>
        <s v="涂焱敏"/>
        <s v="秦春霞"/>
        <s v="秦雯"/>
        <s v="袁志勇"/>
        <s v="袁婕"/>
        <s v="袁濤"/>
        <s v="郭軍"/>
        <s v="郭燈輝"/>
        <s v="郭穎"/>
        <s v="郭鵬"/>
        <s v="陳小川"/>
        <s v="陳玉鵬"/>
        <s v="陳立群"/>
        <s v="陳光燦"/>
        <s v="陳志偉"/>
        <s v="陳建強"/>
        <s v="陳旻陽"/>
        <s v="陳科錦"/>
        <s v="陳紅"/>
        <s v="陳海軍"/>
        <s v="陳偉"/>
        <s v="陳培培"/>
        <s v="陳章杰"/>
        <s v="陳勝陽"/>
        <s v="陳婷"/>
        <s v="陳媛媛"/>
        <s v="陳晶晶"/>
        <s v="陳愛露"/>
        <s v="陳燕平"/>
        <s v="陳顧國"/>
        <s v="陳艷梅"/>
        <s v="陶紅艷"/>
        <s v="馬嬋"/>
        <s v="馬駿"/>
        <s v="馬蘭"/>
        <s v="馬艷"/>
        <s v="高一鳴"/>
        <s v="高凡"/>
        <s v="高吉"/>
        <s v="高博"/>
        <s v="高智杰"/>
        <s v="高鑫"/>
        <s v="凌沈陽"/>
        <s v="陸沖"/>
        <s v="陸凱凱"/>
        <s v="陸嵐"/>
        <s v="陸聰"/>
        <s v="商秀英"/>
        <s v="婁震"/>
        <s v="崔敏"/>
        <s v="崔榮飛"/>
        <s v="常青"/>
        <s v="張?"/>
        <s v="張小晨"/>
        <s v="張云杰"/>
        <s v="張友繁"/>
        <s v="張月"/>
        <s v="張正安"/>
        <s v="張旭"/>
        <s v="張志民"/>
        <s v="張林波"/>
        <s v="張恒"/>
        <s v="張原"/>
        <s v="張晉東"/>
        <s v="張海生"/>
        <s v="張崟"/>
        <s v="張康"/>
        <s v="張彬"/>
        <s v="張晨琛"/>
        <s v="張曼"/>
        <s v="張梓凌"/>
        <s v="張紹龍"/>
        <s v="張琪"/>
        <s v="張翔鵬"/>
        <s v="張萬里"/>
        <s v="張廣松"/>
        <s v="張學宇"/>
        <s v="張靜靜"/>
        <s v="張闖"/>
        <s v="曹淋淋"/>
        <s v="曹嘉青"/>
        <s v="曹潤秋"/>
        <s v="許杰"/>
        <s v="許健"/>
        <s v="許悅"/>
        <s v="許麗"/>
        <s v="閆允碧"/>
        <s v="閆姝"/>
        <s v="陽松伯"/>
        <s v="梁兵"/>
        <s v="單愛敏"/>
        <s v="單瑩瑩"/>
        <s v="彭月"/>
        <s v="彭丹丹"/>
        <s v="彭冬"/>
        <s v="彭封林"/>
        <s v="曾琳"/>
        <s v="湯越群"/>
        <s v="焦意軒"/>
        <s v="程冬妹"/>
        <s v="程田田"/>
        <s v="葛朋飛"/>
        <s v="葛夢甜"/>
        <s v="董效雷"/>
        <s v="董愛林"/>
        <s v="賀炳嶧"/>
        <s v="鄒雨佳"/>
        <s v="馮小玉"/>
        <s v="馮相康"/>
        <s v="馮家輝"/>
        <s v="黃小云"/>
        <s v="黃宇蕾"/>
        <s v="黃均松"/>
        <s v="黃苗"/>
        <s v="黃迪"/>
        <s v="黃海娜"/>
        <s v="黃傑"/>
        <s v="黃開健"/>
        <s v="黃滔滔"/>
        <s v="黃攀恒"/>
        <s v="黃麗燕"/>
        <s v="葉志龍"/>
        <s v="葉婷"/>
        <s v="葉道萍"/>
        <s v="楊欣"/>
        <s v="楊盼"/>
        <s v="楊清萍"/>
        <s v="楊琳"/>
        <s v="解聰"/>
        <s v="賈蘇云"/>
        <s v="路瀟灑"/>
        <s v="榮陽"/>
        <s v="熊垚"/>
        <s v="翟亞林"/>
        <s v="翟祺翔"/>
        <s v="蔡向花"/>
        <s v="蔡金來"/>
        <s v="蔡森榕"/>
        <s v="蔡廣生"/>
        <s v="蔡潔"/>
        <s v="蔣國強"/>
        <s v="蔣淑珍"/>
        <s v="趙月娟"/>
        <s v="趙永強"/>
        <s v="趙建偉"/>
        <s v="趙慶玉"/>
        <s v="趙燦"/>
        <s v="趙聰穎"/>
        <s v="鄧宇航"/>
        <s v="鄧緒寒"/>
        <s v="鄭宏偉"/>
        <s v="鄭凱"/>
        <s v="鄭傳雙"/>
        <s v="樊佳旻"/>
        <s v="樊瑞"/>
        <s v="潘則宇"/>
        <s v="劉吉祥"/>
        <s v="劉宇靚"/>
        <s v="劉昊隆"/>
        <s v="劉松柏"/>
        <s v="劉帥"/>
        <s v="劉桂娜"/>
        <s v="劉晨鋒"/>
        <s v="劉詠敏"/>
        <s v="劉慧瑩"/>
        <s v="劉潔"/>
        <s v="劉璞"/>
        <s v="劉麗"/>
        <s v="劉艷"/>
        <s v="燕麗陽"/>
        <s v="薛千玲"/>
        <s v="薛小龍"/>
        <s v="薛茜"/>
        <s v="薛淑婷"/>
        <s v="盧棋萌"/>
        <s v="戴琪"/>
        <s v="環雙雙"/>
        <s v="繆冬艷"/>
        <s v="繆蕾"/>
        <s v="謝守鴻"/>
        <s v="謝忠鐘"/>
        <s v="謝鵬"/>
        <s v="韓久四"/>
        <s v="韓世鵬"/>
        <s v="韓明杰"/>
        <s v="韓春梅"/>
        <s v="韓玲"/>
        <s v="韓笑"/>
        <s v="魏鑫"/>
        <s v="龍定圖"/>
        <s v="顏軍軍"/>
        <s v="顏薇"/>
        <s v="蘇旭"/>
        <s v="蘇暢"/>
        <s v="龐毓"/>
        <s v="羅佳欣"/>
        <s v="羅桂花"/>
        <s v="竇文靜"/>
        <s v="鐘迪"/>
        <s v="饒凱杰"/>
        <s v="顧紅麗"/>
        <s v="龔希"/>
      </sharedItems>
    </cacheField>
    <cacheField name="請假代理人(Agent)" numFmtId="0">
      <sharedItems count="366" containsMixedTypes="1" containsSemiMixedTypes="1" containsString="1" containsNumber="1">
        <n v="700754"/>
        <n v="715026"/>
        <n v="801046"/>
        <n v="20043418"/>
        <n v="20052046"/>
        <n v="20052310"/>
        <n v="20054242"/>
        <n v="20054791"/>
        <n v="20063927"/>
        <n v="20086145"/>
        <n v="20092184"/>
        <n v="20098090"/>
        <n v="20101505"/>
        <n v="20101508"/>
        <n v="20101529"/>
        <n v="20101609"/>
        <n v="20105027"/>
        <n v="20105033"/>
        <n v="20109928"/>
        <n v="20109954"/>
        <n v="20111300"/>
        <n v="20120887"/>
        <n v="20121594"/>
        <n v="20128918"/>
        <n v="20130401"/>
        <n v="20130410"/>
        <n v="20130457"/>
        <n v="20130459"/>
        <n v="20130465"/>
        <n v="20130469"/>
        <n v="20130471"/>
        <n v="20130474"/>
        <n v="20133898"/>
        <n v="20256386"/>
        <n v="20275240"/>
        <n v="20277984"/>
        <n v="20279083"/>
        <n v="20303687"/>
        <n v="20315184"/>
        <n v="20322182"/>
        <n v="20322807"/>
        <n v="20338605"/>
        <n v="20342649"/>
        <n v="20379968"/>
        <n v="20379969"/>
        <n v="20381854"/>
        <n v="20384488"/>
        <n v="20384489"/>
        <n v="20388882"/>
        <n v="20388889"/>
        <n v="20390289"/>
        <n v="20390306"/>
        <n v="20390823"/>
        <n v="20392606"/>
        <n v="20392609"/>
        <n v="20392611"/>
        <n v="20393289"/>
        <n v="20394992"/>
        <n v="20394993"/>
        <n v="20395910"/>
        <n v="20396963"/>
        <n v="20396966"/>
        <n v="20397156"/>
        <n v="20397757"/>
        <n v="20398269"/>
        <n v="20398276"/>
        <n v="20398950"/>
        <n v="20399433"/>
        <n v="20399437"/>
        <n v="20400723"/>
        <n v="20405438"/>
        <n v="20413002"/>
        <n v="20414163"/>
        <n v="20415521"/>
        <n v="20417528"/>
        <n v="20419175"/>
        <n v="20419480"/>
        <n v="20421789"/>
        <n v="20424357"/>
        <n v="20427946"/>
        <n v="20427961"/>
        <n v="20427962"/>
        <n v="20430869"/>
        <n v="20441844"/>
        <n v="20447244"/>
        <n v="20447245"/>
        <n v="20447845"/>
        <n v="20449592"/>
        <n v="20449612"/>
        <n v="20450532"/>
        <n v="20451552"/>
        <n v="20454176"/>
        <n v="20462569"/>
        <n v="20470263"/>
        <n v="20470264"/>
        <n v="20470941"/>
        <n v="20471701"/>
        <n v="20471705"/>
        <n v="20471707"/>
        <n v="20471733"/>
        <n v="20471735"/>
        <n v="20471736"/>
        <n v="20471741"/>
        <n v="20471743"/>
        <n v="20471744"/>
        <n v="20471748"/>
        <n v="20471752"/>
        <n v="20471754"/>
        <n v="20471766"/>
        <n v="20471770"/>
        <n v="20471776"/>
        <n v="20471796"/>
        <n v="20471814"/>
        <n v="20471822"/>
        <n v="20471830"/>
        <n v="20471832"/>
        <n v="20476358"/>
        <n v="20478814"/>
        <n v="20480270"/>
        <n v="20484760"/>
        <n v="20486365"/>
        <n v="20486367"/>
        <n v="20487128"/>
        <n v="20488100"/>
        <n v="20490487"/>
        <n v="20491146"/>
        <n v="20494069"/>
        <n v="20494071"/>
        <n v="20494819"/>
        <n v="20495328"/>
        <n v="20495329"/>
        <n v="20495874"/>
        <n v="20496716"/>
        <n v="20496744"/>
        <n v="20497400"/>
        <n v="20498074"/>
        <n v="20498404"/>
        <n v="20499719"/>
        <n v="20499721"/>
        <n v="20499732"/>
        <n v="20500715"/>
        <n v="20501636"/>
        <n v="20503157"/>
        <n v="20503827"/>
        <n v="20503828"/>
        <n v="20505989"/>
        <n v="20505990"/>
        <n v="20505991"/>
        <n v="20505992"/>
        <n v="20506798"/>
        <n v="20508110"/>
        <n v="20508657"/>
        <n v="20508879"/>
        <n v="20509027"/>
        <n v="20511337"/>
        <n v="20513017"/>
        <n v="20519813"/>
        <n v="20562948"/>
        <n v="20562949"/>
        <n v="20564392"/>
        <n v="20564393"/>
        <n v="20564394"/>
        <n v="20564395"/>
        <n v="20564396"/>
        <n v="20564402"/>
        <n v="20564404"/>
        <n v="20564405"/>
        <n v="20564410"/>
        <n v="20564411"/>
        <n v="20564414"/>
        <n v="20564415"/>
        <n v="20564416"/>
        <n v="20564417"/>
        <n v="20564423"/>
        <n v="20564426"/>
        <n v="20564428"/>
        <n v="20564431"/>
        <n v="20564433"/>
        <n v="20564434"/>
        <n v="20564494"/>
        <n v="20584791"/>
        <n v="20584792"/>
        <n v="20588053"/>
        <n v="20588361"/>
        <n v="20588363"/>
        <n v="20588364"/>
        <n v="20588367"/>
        <n v="20588602"/>
        <n v="20588614"/>
        <n v="20588616"/>
        <n v="20590577"/>
        <n v="20592088"/>
        <n v="20593073"/>
        <n v="20593912"/>
        <n v="20595814"/>
        <n v="20596999"/>
        <n v="20597689"/>
        <n v="20599300"/>
        <n v="20599302"/>
        <n v="20601389"/>
        <n v="20601390"/>
        <n v="20601391"/>
        <n v="20601392"/>
        <n v="20601395"/>
        <n v="20601396"/>
        <n v="20601397"/>
        <n v="20601400"/>
        <n v="20601887"/>
        <n v="20602145"/>
        <n v="20602373"/>
        <n v="20602866"/>
        <n v="20603024"/>
        <n v="20603280"/>
        <n v="20604157"/>
        <n v="20607084"/>
        <n v="20607234"/>
        <n v="20607236"/>
        <n v="20607295"/>
        <n v="20607296"/>
        <n v="20607991"/>
        <n v="20609365"/>
        <n v="20613509"/>
        <n v="20613511"/>
        <n v="20622232"/>
        <n v="20629177"/>
        <n v="20631064"/>
        <n v="20633055"/>
        <n v="20634244"/>
        <n v="20636355"/>
        <n v="20636357"/>
        <n v="20636358"/>
        <n v="20636553"/>
        <n v="20637458"/>
        <n v="20637459"/>
        <n v="20638437"/>
        <n v="20641404"/>
        <n v="20641406"/>
        <n v="20641415"/>
        <n v="20641789"/>
        <n v="20642428"/>
        <n v="20642429"/>
        <n v="20643605"/>
        <n v="20643606"/>
        <n v="20645124"/>
        <n v="20647873"/>
        <n v="20650199"/>
        <n v="20650200"/>
        <n v="20650201"/>
        <n v="20650788"/>
        <n v="20650942"/>
        <n v="20650980"/>
        <n v="20654003"/>
        <n v="20659914"/>
        <n v="20661502"/>
        <n v="20661503"/>
        <n v="20665144"/>
        <n v="20669234"/>
        <n v="20669235"/>
        <n v="20669305"/>
        <n v="20669306"/>
        <n v="20669307"/>
        <n v="20670841"/>
        <n v="20670842"/>
        <n v="20671499"/>
        <n v="20671689"/>
        <n v="20671694"/>
        <n v="20671696"/>
        <n v="20671697"/>
        <n v="20671698"/>
        <n v="20671700"/>
        <n v="20671701"/>
        <n v="20671705"/>
        <n v="20671706"/>
        <n v="20671715"/>
        <n v="20671726"/>
        <n v="20671739"/>
        <n v="20671741"/>
        <n v="20671747"/>
        <n v="20671749"/>
        <n v="20671750"/>
        <n v="20671751"/>
        <n v="20671754"/>
        <n v="20673794"/>
        <n v="20674375"/>
        <n v="20674619"/>
        <n v="20680026"/>
        <n v="37044498"/>
        <n v="37065966"/>
        <n v="37066127"/>
        <n v="37067822"/>
        <n v="37074403"/>
        <n v="37074749"/>
        <n v="37075649"/>
        <n v="37077623"/>
        <n v="38018415"/>
        <n v="38018419"/>
        <n v="38018430"/>
        <n v="38026016"/>
        <n v="38027620"/>
        <n v="38027622"/>
        <n v="38027713"/>
        <n v="38027845"/>
        <n v="38040206"/>
        <n v="38040211"/>
        <n v="38040241"/>
        <n v="38040380"/>
        <n v="38040385"/>
        <n v="38040491"/>
        <n v="38041958"/>
        <n v="38043736"/>
        <n v="38044831"/>
        <n v="38044869"/>
        <s v="08R6134"/>
        <s v="C0905QL"/>
        <s v="C090BND"/>
        <s v="C090T7R"/>
        <s v="C0910RE"/>
        <s v="C100LY9"/>
        <s v="C100PJM"/>
        <s v="C100R8F"/>
        <s v="C1010S3"/>
        <s v="C1010SS"/>
        <s v="C1017NK"/>
        <s v="C101Q3A"/>
        <s v="C101SZZ"/>
        <s v="C110679"/>
        <s v="C110KTL"/>
        <s v="C111B8E"/>
        <s v="C111BBB"/>
        <s v="C111BFK"/>
        <s v="C111BFU"/>
        <s v="C111S7Q"/>
        <s v="C111UTF"/>
        <s v="C111V8E"/>
        <s v="C111W5R"/>
        <s v="C111WBU"/>
        <s v="C1209AC"/>
        <s v="C1209AV"/>
        <s v="C1209AW"/>
        <s v="C120DOK"/>
        <s v="C120RD8"/>
        <s v="C120UBS"/>
        <s v="C120XAZ"/>
        <s v="C120XZU"/>
        <s v="C1210PN"/>
        <s v="C121101"/>
        <s v="C121539"/>
        <s v="C121FJN"/>
        <s v="C121FKP"/>
        <s v="C130L4C"/>
        <s v="C130PWC"/>
        <s v="C1311Z4"/>
        <s v="C131EEK"/>
        <s v="C131FY5"/>
        <s v="C131J2G"/>
        <s v="C140CZ1"/>
        <s v="C140QUN"/>
        <s v="C1413TR"/>
        <s v="C141U7U"/>
        <s v="C1422CP"/>
        <s v="Q130AO6"/>
        <s v="Q130BEP"/>
        <s v="Q130BIL"/>
        <s v="Q130JWO"/>
        <s v="Q130KDB"/>
        <s v="Q130L3H"/>
      </sharedItems>
    </cacheField>
    <cacheField name="請假代理人姓名(Agent name)" numFmtId="0">
      <sharedItems count="361" containsMixedTypes="0" containsSemiMixedTypes="0" containsString="1" containsNumber="0">
        <s v="丁娜"/>
        <s v="丁健云"/>
        <s v="卜思哲"/>
        <s v="于恩華"/>
        <s v="于海洋"/>
        <s v="于雪梅"/>
        <s v="仇晨藝"/>
        <s v="尹相玉"/>
        <s v="支春雨"/>
        <s v="方笳源"/>
        <s v="方園"/>
        <s v="王永"/>
        <s v="王光屹"/>
        <s v="王孝權"/>
        <s v="王亞"/>
        <s v="王佳琪"/>
        <s v="王孟德"/>
        <s v="王昕"/>
        <s v="王勁璇"/>
        <s v="王紅梅"/>
        <s v="王茜"/>
        <s v="王宵"/>
        <s v="王旅湘"/>
        <s v="王康佳"/>
        <s v="王旋"/>
        <s v="王雪"/>
        <s v="王凱揚"/>
        <s v="王棟"/>
        <s v="王夢蓉"/>
        <s v="王新偉"/>
        <s v="王靖"/>
        <s v="王嘉彬"/>
        <s v="王翠"/>
        <s v="王蕊"/>
        <s v="王曉煒"/>
        <s v="王曉蘭"/>
        <s v="王興猛"/>
        <s v="王燦"/>
        <s v="王孌"/>
        <s v="史夢迪"/>
        <s v="甘華爽"/>
        <s v="田重陽"/>
        <s v="仲奇元"/>
        <s v="任官宏"/>
        <s v="任開磊"/>
        <s v="朱云"/>
        <s v="朱文磊"/>
        <s v="朱金鑫"/>
        <s v="朱映欽"/>
        <s v="朱彬溳"/>
        <s v="朱貴毅"/>
        <s v="朱廣亞"/>
        <s v="朱滿"/>
        <s v="朱德榮"/>
        <s v="朱潔"/>
        <s v="朱賽彬"/>
        <s v="江鑫宇"/>
        <s v="祁玲"/>
        <s v="何奔"/>
        <s v="何凱"/>
        <s v="何磊"/>
        <s v="吳艾林"/>
        <s v="吳坤"/>
        <s v="吳昊"/>
        <s v="吳青松"/>
        <s v="吳娜"/>
        <s v="吳浩"/>
        <s v="吳海強"/>
        <s v="吳偉"/>
        <s v="吳凱麗"/>
        <s v="吳斐然"/>
        <s v="吳濤"/>
        <s v="宋丹丹"/>
        <s v="杜星"/>
        <s v="杜麗芳"/>
        <s v="汪雪梅"/>
        <s v="汪鎮"/>
        <s v="肖通童"/>
        <s v="肖琦"/>
        <s v="肖夢珍"/>
        <s v="邰俊梅"/>
        <s v="邵威"/>
        <s v="車文超"/>
        <s v="沈青"/>
        <s v="沈健"/>
        <s v="沈曉娟"/>
        <s v="呂繼港"/>
        <s v="李平江"/>
        <s v="李玉強"/>
        <s v="李成誠"/>
        <s v="李宏"/>
        <s v="李虎洋"/>
        <s v="李春錦"/>
        <s v="李國良"/>
        <s v="李康康"/>
        <s v="李敏以"/>
        <s v="李甜"/>
        <s v="李夢"/>
        <s v="李愛敏"/>
        <s v="李瑞"/>
        <s v="李雷"/>
        <s v="李碩"/>
        <s v="李鳳荷"/>
        <s v="李璐"/>
        <s v="李雙珠"/>
        <s v="周盼"/>
        <s v="周陳迪"/>
        <s v="周陽"/>
        <s v="周源"/>
        <s v="孟瑞陽"/>
        <s v="孟聰"/>
        <s v="尚志祥"/>
        <s v="武琨彭"/>
        <s v="范夏紅"/>
        <s v="金力通"/>
        <s v="金鑫"/>
        <s v="易世嬌"/>
        <s v="南濤"/>
        <s v="姚才一"/>
        <s v="姚壯"/>
        <s v="姚蘭婷"/>
        <s v="姜俊華"/>
        <s v="姜楠"/>
        <s v="帥育良"/>
        <s v="施佳媛"/>
        <s v="施晨晨"/>
        <s v="段明濤"/>
        <s v="胡金鳳"/>
        <s v="胡威鵬"/>
        <s v="胡娜"/>
        <s v="胡娟"/>
        <s v="胡偉"/>
        <s v="胡敏"/>
        <s v="胡曉雪"/>
        <s v="郝影"/>
        <s v="倪巧銀"/>
        <s v="唐先進"/>
        <s v="唐忠超"/>
        <s v="唐非"/>
        <s v="唐春春"/>
        <s v="唐浩雄"/>
        <s v="唐潔"/>
        <s v="唐曉紅"/>
        <s v="唐麗麗"/>
        <s v="夏振勇"/>
        <s v="夏蒙"/>
        <s v="夏曉雨"/>
        <s v="夏繼松"/>
        <s v="孫一峰"/>
        <s v="孫永浪"/>
        <s v="孫亮"/>
        <s v="孫莉"/>
        <s v="孫偉誠"/>
        <s v="孫翔"/>
        <s v="孫殿宏"/>
        <s v="孫瑞東"/>
        <s v="孫磊"/>
        <s v="孫曉"/>
        <s v="孫蘇秦"/>
        <s v="孫寶紅"/>
        <s v="孫艷景"/>
        <s v="徐文浩"/>
        <s v="徐永明"/>
        <s v="徐志闖"/>
        <s v="徐祗楠"/>
        <s v="徐海珍"/>
        <s v="徐海華"/>
        <s v="徐連瓊"/>
        <s v="徐瑞駿"/>
        <s v="徐遠承"/>
        <s v="徐榮康"/>
        <s v="時帥琪"/>
        <s v="殷元"/>
        <s v="殷亨達"/>
        <s v="殷媛"/>
        <s v="殷開欣"/>
        <s v="涂焱敏"/>
        <s v="秦雯"/>
        <s v="袁旭光"/>
        <s v="袁志勇"/>
        <s v="袁海鋒"/>
        <s v="郭建馨"/>
        <s v="郭軍"/>
        <s v="郭樺"/>
        <s v="郭燈輝"/>
        <s v="郭穎"/>
        <s v="陳小川"/>
        <s v="陳元泰"/>
        <s v="陳立群"/>
        <s v="陳志偉"/>
        <s v="陳建強"/>
        <s v="陳旻陽"/>
        <s v="陳杰"/>
        <s v="陳科錦"/>
        <s v="陳紅"/>
        <s v="陳海軍"/>
        <s v="陳偉"/>
        <s v="陳勝陽"/>
        <s v="陳媛媛"/>
        <s v="陳惠玲"/>
        <s v="陳晶晶"/>
        <s v="陳夢霞"/>
        <s v="陳煜"/>
        <s v="陳潔凱"/>
        <s v="陶政權"/>
        <s v="陶紅艷"/>
        <s v="陶唐"/>
        <s v="馬艷"/>
        <s v="高吉"/>
        <s v="高智杰"/>
        <s v="凌沈陽"/>
        <s v="陸沖"/>
        <s v="陸秋艷"/>
        <s v="陸晟"/>
        <s v="陸凱凱"/>
        <s v="商秀英"/>
        <s v="婁震"/>
        <s v="崔明慧"/>
        <s v="崔榮飛"/>
        <s v="常青"/>
        <s v="張?"/>
        <s v="張云杰"/>
        <s v="張友繁"/>
        <s v="張天"/>
        <s v="張月"/>
        <s v="張正安"/>
        <s v="張旭"/>
        <s v="張兵兵"/>
        <s v="張沛新"/>
        <s v="張建誠"/>
        <s v="張東"/>
        <s v="張林波"/>
        <s v="張原"/>
        <s v="張莉娟"/>
        <s v="張偉"/>
        <s v="張康"/>
        <s v="張彬"/>
        <s v="張晨琛"/>
        <s v="張梓凌"/>
        <s v="張萬里"/>
        <s v="張嘉豪"/>
        <s v="張廣松"/>
        <s v="張磊"/>
        <s v="張瑩"/>
        <s v="張學宇"/>
        <s v="張戰恒"/>
        <s v="張闖"/>
        <s v="曹翠蓮"/>
        <s v="曹澤"/>
        <s v="盛萍萍"/>
        <s v="盛榮"/>
        <s v="許健"/>
        <s v="許麗"/>
        <s v="閆允碧"/>
        <s v="閆姝"/>
        <s v="梁雯"/>
        <s v="單愛敏"/>
        <s v="單瑩瑩"/>
        <s v="彭月"/>
        <s v="彭丹丹"/>
        <s v="彭冬"/>
        <s v="彭亞平"/>
        <s v="智素芹"/>
        <s v="湯魏巍"/>
        <s v="焦意軒"/>
        <s v="程冬妹"/>
        <s v="程玉飛"/>
        <s v="葛朋飛"/>
        <s v="董愛林"/>
        <s v="鄒君"/>
        <s v="鄒雨佳"/>
        <s v="鄒麗錦"/>
        <s v="馮相康"/>
        <s v="馮家輝"/>
        <s v="黃小云"/>
        <s v="黃均松"/>
        <s v="黃苗"/>
        <s v="黃海娜"/>
        <s v="黃開健"/>
        <s v="黃滔滔"/>
        <s v="葉志龍"/>
        <s v="葉海影"/>
        <s v="葉婷"/>
        <s v="楊玉"/>
        <s v="楊玉平"/>
        <s v="楊秀鋒"/>
        <s v="楊欣"/>
        <s v="楊娜"/>
        <s v="楊慶"/>
        <s v="楊濤"/>
        <s v="賈蘇云"/>
        <s v="路瀟灑"/>
        <s v="熊垚"/>
        <s v="蔡金來"/>
        <s v="蔡森榕"/>
        <s v="蔡葉舟"/>
        <s v="蔡磊"/>
        <s v="蔣晉康"/>
        <s v="趙永強"/>
        <s v="趙娜"/>
        <s v="趙祥"/>
        <s v="趙微微"/>
        <s v="趙慶玉"/>
        <s v="趙燦"/>
        <s v="趙聰穎"/>
        <s v="趙巖"/>
        <s v="鄭宏偉"/>
        <s v="鄭志杰"/>
        <s v="鄭倩"/>
        <s v="鄭傳雙"/>
        <s v="樊佳旻"/>
        <s v="樊瑞"/>
        <s v="樊蘇"/>
        <s v="潘東亞"/>
        <s v="潘則宇"/>
        <s v="魯迪"/>
        <s v="劉吉祥"/>
        <s v="劉宇靚"/>
        <s v="劉昊隆"/>
        <s v="劉明"/>
        <s v="劉帥"/>
        <s v="劉桂娜"/>
        <s v="劉詠敏"/>
        <s v="劉瑞"/>
        <s v="劉麗"/>
        <s v="劉艷"/>
        <s v="薛千玲"/>
        <s v="薛小龍"/>
        <s v="薛英杰"/>
        <s v="薛茜"/>
        <s v="薛淑婷"/>
        <s v="薛慧慧"/>
        <s v="錢剛"/>
        <s v="錢嬌"/>
        <s v="盧少青"/>
        <s v="盧涵"/>
        <s v="盧棋萌"/>
        <s v="戴宏濤"/>
        <s v="繆冬艷"/>
        <s v="謝守鴻"/>
        <s v="謝榮"/>
        <s v="謝鵬"/>
        <s v="韓旭"/>
        <s v="韓俊賢"/>
        <s v="韓春梅"/>
        <s v="韓笑"/>
        <s v="韓曉雯"/>
        <s v="魏梓童"/>
        <s v="魏鑫"/>
        <s v="顏軍軍"/>
        <s v="嚴梓才"/>
        <s v="嚴曉曉"/>
        <s v="蘇剛剛"/>
        <s v="蘇凱"/>
        <s v="蘇暢"/>
        <s v="羅桂花"/>
        <s v="竇文靜"/>
        <s v="鐘世偉"/>
        <s v="鐘迪"/>
        <s v="鐘亮"/>
        <s v="龔希"/>
      </sharedItems>
    </cacheField>
    <cacheField name="簽核結果(Signature results)" numFmtId="0">
      <sharedItems count="1" containsMixedTypes="0" containsSemiMixedTypes="0" containsString="1" containsNumber="0">
        <s v="同意結束"/>
      </sharedItems>
    </cacheField>
    <cacheField name="資料轉出日期(Data transfer date)" numFmtId="0">
      <sharedItems count="27" containsMixedTypes="0" containsSemiMixedTypes="0" containsString="0" containsNumber="1">
        <n v="44063"/>
        <n v="44069"/>
        <n v="44074"/>
        <n v="44075"/>
        <n v="44076"/>
        <n v="44077"/>
        <n v="44078"/>
        <n v="44079"/>
        <n v="44080"/>
        <n v="44081"/>
        <n v="44082"/>
        <n v="44083"/>
        <n v="44084"/>
        <n v="44085"/>
        <n v="44086"/>
        <n v="44088"/>
        <n v="44089"/>
        <n v="44090"/>
        <n v="44091"/>
        <n v="44092"/>
        <n v="44093"/>
        <n v="44095"/>
        <n v="44096"/>
        <n v="44097"/>
        <n v="44098"/>
        <n v="44099"/>
        <n v="44100"/>
      </sharedItems>
    </cacheField>
    <cacheField name="簽核人工號(Approver number)" numFmtId="0">
      <sharedItems count="1" containsMixedTypes="0" containsSemiMixedTypes="0" containsString="0" containsNumber="0">
        <m/>
      </sharedItems>
    </cacheField>
    <cacheField name="簽核人姓名(Approver name)" numFmtId="0">
      <sharedItems count="1" containsMixedTypes="0" containsSemiMixedTypes="0" containsString="0" containsNumber="0">
        <m/>
      </sharedItems>
    </cacheField>
    <cacheField name="是否代理(Is Agent)" numFmtId="0">
      <sharedItems count="1" containsMixedTypes="0" containsSemiMixedTypes="0" containsString="0" containsNumber="0">
        <m/>
      </sharedItems>
    </cacheField>
    <cacheField name="填單時間" numFmtId="0">
      <sharedItems count="1196" containsMixedTypes="0" containsSemiMixedTypes="0" containsString="0" containsNumber="1">
        <n v="44061.5995717593"/>
        <n v="44068.3795486111"/>
        <n v="44068.4241203704"/>
        <n v="44068.4461458333"/>
        <n v="44068.5602314815"/>
        <n v="44069.3410300926"/>
        <n v="44069.3559722222"/>
        <n v="44069.3574074074"/>
        <n v="44069.3616203704"/>
        <n v="44069.3617824074"/>
        <n v="44069.3623958333"/>
        <n v="44069.3659953704"/>
        <n v="44069.3666435185"/>
        <n v="44069.3678703704"/>
        <n v="44069.3684490741"/>
        <n v="44069.3732986111"/>
        <n v="44069.3747916667"/>
        <n v="44069.3795601852"/>
        <n v="44069.3874884259"/>
        <n v="44069.3912962963"/>
        <n v="44069.3959259259"/>
        <n v="44069.4012037037"/>
        <n v="44069.4012152778"/>
        <n v="44069.4040162037"/>
        <n v="44069.4093171296"/>
        <n v="44069.4108449074"/>
        <n v="44069.4174189815"/>
        <n v="44069.4292708333"/>
        <n v="44069.4327546296"/>
        <n v="44069.436712963"/>
        <n v="44069.4395833333"/>
        <n v="44069.457037037"/>
        <n v="44069.4648611111"/>
        <n v="44069.4662615741"/>
        <n v="44069.4846412037"/>
        <n v="44069.4861689815"/>
        <n v="44069.4861921296"/>
        <n v="44069.503599537"/>
        <n v="44069.5890740741"/>
        <n v="44069.5905555556"/>
        <n v="44069.6229282407"/>
        <n v="44070.3519212963"/>
        <n v="44070.3542592593"/>
        <n v="44070.3604282407"/>
        <n v="44070.3609143519"/>
        <n v="44070.3736458333"/>
        <n v="44070.3753009259"/>
        <n v="44070.3764236111"/>
        <n v="44070.3775347222"/>
        <n v="44070.3794328704"/>
        <n v="44070.3796875"/>
        <n v="44070.3828472222"/>
        <n v="44070.3830555556"/>
        <n v="44070.3869097222"/>
        <n v="44070.4033796296"/>
        <n v="44070.4128819445"/>
        <n v="44070.4177430556"/>
        <n v="44070.4181018519"/>
        <n v="44070.418275463"/>
        <n v="44070.4184606482"/>
        <n v="44070.420474537"/>
        <n v="44070.4232175926"/>
        <n v="44070.4250347222"/>
        <n v="44070.4419097222"/>
        <n v="44070.4477430556"/>
        <n v="44070.4555671296"/>
        <n v="44070.4669560185"/>
        <n v="44070.4684837963"/>
        <n v="44070.4907407407"/>
        <n v="44070.4923842593"/>
        <n v="44070.4929398148"/>
        <n v="44070.5129861111"/>
        <n v="44070.5257291667"/>
        <n v="44070.5299305556"/>
        <n v="44070.553125"/>
        <n v="44070.557650463"/>
        <n v="44070.5602777778"/>
        <n v="44070.5747685185"/>
        <n v="44070.5752430556"/>
        <n v="44070.6178356481"/>
        <n v="44070.6238194445"/>
        <n v="44070.6613425926"/>
        <n v="44070.6783101852"/>
        <n v="44070.6801273148"/>
        <n v="44070.7307060185"/>
        <n v="44070.7541435185"/>
        <n v="44070.771412037"/>
        <n v="44071.3417361111"/>
        <n v="44071.346412037"/>
        <n v="44071.3531944444"/>
        <n v="44071.3590856482"/>
        <n v="44071.3605092593"/>
        <n v="44071.3605439815"/>
        <n v="44071.3605902778"/>
        <n v="44071.3613657407"/>
        <n v="44071.3633564815"/>
        <n v="44071.3670949074"/>
        <n v="44071.3687152778"/>
        <n v="44071.372337963"/>
        <n v="44071.3726041667"/>
        <n v="44071.3761805556"/>
        <n v="44071.3769907407"/>
        <n v="44071.3770833333"/>
        <n v="44071.3775462963"/>
        <n v="44071.3791666667"/>
        <n v="44071.3800231482"/>
        <n v="44071.3817824074"/>
        <n v="44071.3833333333"/>
        <n v="44071.38375"/>
        <n v="44071.384525463"/>
        <n v="44071.3911574074"/>
        <n v="44071.3959606482"/>
        <n v="44071.4137037037"/>
        <n v="44071.4475"/>
        <n v="44071.4620601852"/>
        <n v="44071.4750231482"/>
        <n v="44071.5578819444"/>
        <n v="44071.577349537"/>
        <n v="44071.619849537"/>
        <n v="44071.6600231482"/>
        <n v="44071.6650925926"/>
        <n v="44071.6718981482"/>
        <n v="44071.6803125"/>
        <n v="44071.7806481482"/>
        <n v="44072.5681365741"/>
        <n v="44074.3393402778"/>
        <n v="44074.346412037"/>
        <n v="44074.3523148148"/>
        <n v="44074.3583333333"/>
        <n v="44074.3591898148"/>
        <n v="44074.3598726852"/>
        <n v="44074.3674537037"/>
        <n v="44074.3708217593"/>
        <n v="44074.371400463"/>
        <n v="44074.3732291667"/>
        <n v="44074.3763078704"/>
        <n v="44074.3769675926"/>
        <n v="44074.3777777778"/>
        <n v="44074.3809953704"/>
        <n v="44074.3826273148"/>
        <n v="44074.3831365741"/>
        <n v="44074.3869212963"/>
        <n v="44074.391099537"/>
        <n v="44074.392650463"/>
        <n v="44074.3977893519"/>
        <n v="44074.4035300926"/>
        <n v="44074.4075578704"/>
        <n v="44074.412974537"/>
        <n v="44074.4176967593"/>
        <n v="44074.4221990741"/>
        <n v="44074.429525463"/>
        <n v="44074.4328125"/>
        <n v="44074.4432523148"/>
        <n v="44074.4534143519"/>
        <n v="44074.4605208333"/>
        <n v="44074.4611805556"/>
        <n v="44074.4612037037"/>
        <n v="44074.4620717593"/>
        <n v="44074.4630092593"/>
        <n v="44074.4689814815"/>
        <n v="44074.4697106481"/>
        <n v="44074.477650463"/>
        <n v="44074.4886458333"/>
        <n v="44074.4888310185"/>
        <n v="44074.5384722222"/>
        <n v="44074.55625"/>
        <n v="44074.5573958333"/>
        <n v="44074.5633564815"/>
        <n v="44074.589375"/>
        <n v="44074.5972222222"/>
        <n v="44074.6019675926"/>
        <n v="44074.6170486111"/>
        <n v="44074.6233796296"/>
        <n v="44074.655462963"/>
        <n v="44074.66"/>
        <n v="44074.6899768519"/>
        <n v="44074.6967013889"/>
        <n v="44074.7046412037"/>
        <n v="44074.7097337963"/>
        <n v="44074.7992592593"/>
        <n v="44075.3414699074"/>
        <n v="44075.3423032407"/>
        <n v="44075.343287037"/>
        <n v="44075.3440625"/>
        <n v="44075.3477430556"/>
        <n v="44075.3479976852"/>
        <n v="44075.3485416667"/>
        <n v="44075.3485648148"/>
        <n v="44075.3487847222"/>
        <n v="44075.3488078704"/>
        <n v="44075.3499537037"/>
        <n v="44075.3502083333"/>
        <n v="44075.3504050926"/>
        <n v="44075.3504513889"/>
        <n v="44075.3514236111"/>
        <n v="44075.3549305556"/>
        <n v="44075.3558217593"/>
        <n v="44075.3583564815"/>
        <n v="44075.3595833333"/>
        <n v="44075.3621990741"/>
        <n v="44075.3632175926"/>
        <n v="44075.3661574074"/>
        <n v="44075.3664351852"/>
        <n v="44075.3705324074"/>
        <n v="44075.3706018519"/>
        <n v="44075.3708680556"/>
        <n v="44075.3758564815"/>
        <n v="44075.3768865741"/>
        <n v="44075.378912037"/>
        <n v="44075.3873958333"/>
        <n v="44075.3887152778"/>
        <n v="44075.3925"/>
        <n v="44075.3931481482"/>
        <n v="44075.4016550926"/>
        <n v="44075.401875"/>
        <n v="44075.4046180556"/>
        <n v="44075.4054398148"/>
        <n v="44075.4084375"/>
        <n v="44075.4106712963"/>
        <n v="44075.4132175926"/>
        <n v="44075.4157523148"/>
        <n v="44075.4252199074"/>
        <n v="44075.4418518519"/>
        <n v="44075.4452662037"/>
        <n v="44075.4558333333"/>
        <n v="44075.4582407407"/>
        <n v="44075.4875694444"/>
        <n v="44075.4989351852"/>
        <n v="44075.5108449074"/>
        <n v="44075.5507060185"/>
        <n v="44075.5578125"/>
        <n v="44075.571724537"/>
        <n v="44075.5740046296"/>
        <n v="44075.580625"/>
        <n v="44075.6116550926"/>
        <n v="44075.6729166667"/>
        <n v="44075.6851273148"/>
        <n v="44075.6877199074"/>
        <n v="44075.7085648148"/>
        <n v="44075.7477893519"/>
        <n v="44075.7487268519"/>
        <n v="44076.3387847222"/>
        <n v="44076.338912037"/>
        <n v="44076.339849537"/>
        <n v="44076.346875"/>
        <n v="44076.3478472222"/>
        <n v="44076.3483333333"/>
        <n v="44076.3496527778"/>
        <n v="44076.3513310185"/>
        <n v="44076.3565856482"/>
        <n v="44076.3574652778"/>
        <n v="44076.3616087963"/>
        <n v="44076.3625578704"/>
        <n v="44076.363287037"/>
        <n v="44076.3653587963"/>
        <n v="44076.3671180556"/>
        <n v="44076.3673032407"/>
        <n v="44076.3724537037"/>
        <n v="44076.3734143519"/>
        <n v="44076.3740856481"/>
        <n v="44076.3783449074"/>
        <n v="44076.3783912037"/>
        <n v="44076.3790856482"/>
        <n v="44076.3803819444"/>
        <n v="44076.381400463"/>
        <n v="44076.3938194444"/>
        <n v="44076.3952777778"/>
        <n v="44076.4047453704"/>
        <n v="44076.4233680556"/>
        <n v="44076.4476736111"/>
        <n v="44076.4478587963"/>
        <n v="44076.4756365741"/>
        <n v="44076.4783796296"/>
        <n v="44076.5287962963"/>
        <n v="44076.5702546296"/>
        <n v="44076.5728819444"/>
        <n v="44076.6072800926"/>
        <n v="44076.6468055556"/>
        <n v="44076.6692476852"/>
        <n v="44076.6860069444"/>
        <n v="44076.7080208333"/>
        <n v="44076.7087962963"/>
        <n v="44076.7091087963"/>
        <n v="44076.7140972222"/>
        <n v="44077.3402314815"/>
        <n v="44077.3415740741"/>
        <n v="44077.3447222222"/>
        <n v="44077.3453125"/>
        <n v="44077.349537037"/>
        <n v="44077.3514583333"/>
        <n v="44077.3530208333"/>
        <n v="44077.3556018519"/>
        <n v="44077.3566898148"/>
        <n v="44077.3572685185"/>
        <n v="44077.3587731481"/>
        <n v="44077.3588425926"/>
        <n v="44077.3589699074"/>
        <n v="44077.3592013889"/>
        <n v="44077.3594560185"/>
        <n v="44077.3597222222"/>
        <n v="44077.360162037"/>
        <n v="44077.3602777778"/>
        <n v="44077.3605671296"/>
        <n v="44077.3692824074"/>
        <n v="44077.3704166667"/>
        <n v="44077.3705092593"/>
        <n v="44077.3768171296"/>
        <n v="44077.3780092593"/>
        <n v="44077.38"/>
        <n v="44077.3820717593"/>
        <n v="44077.3886805556"/>
        <n v="44077.3889236111"/>
        <n v="44077.3927893518"/>
        <n v="44077.400162037"/>
        <n v="44077.4012037037"/>
        <n v="44077.4012731482"/>
        <n v="44077.4069791667"/>
        <n v="44077.4103125"/>
        <n v="44077.4230555556"/>
        <n v="44077.4333449074"/>
        <n v="44077.4519097222"/>
        <n v="44077.4796064815"/>
        <n v="44077.4906597222"/>
        <n v="44077.4926041667"/>
        <n v="44077.4934953704"/>
        <n v="44077.5218518519"/>
        <n v="44077.5823726852"/>
        <n v="44077.5827430556"/>
        <n v="44077.5840972222"/>
        <n v="44077.6054976852"/>
        <n v="44077.6177083333"/>
        <n v="44077.6436111111"/>
        <n v="44077.659537037"/>
        <n v="44077.6603935185"/>
        <n v="44077.6609490741"/>
        <n v="44077.6682175926"/>
        <n v="44077.6876388889"/>
        <n v="44077.7044444445"/>
        <n v="44077.7045949074"/>
        <n v="44077.7074189815"/>
        <n v="44077.8154861111"/>
        <n v="44078.3302430556"/>
        <n v="44078.3325115741"/>
        <n v="44078.3339699074"/>
        <n v="44078.3342708333"/>
        <n v="44078.3371412037"/>
        <n v="44078.3499305556"/>
        <n v="44078.3509953704"/>
        <n v="44078.3586574074"/>
        <n v="44078.3587615741"/>
        <n v="44078.3606944444"/>
        <n v="44078.3628703704"/>
        <n v="44078.3640740741"/>
        <n v="44078.3642476852"/>
        <n v="44078.3696296296"/>
        <n v="44078.3819675926"/>
        <n v="44078.3887268519"/>
        <n v="44078.3948726852"/>
        <n v="44078.3958101852"/>
        <n v="44078.4083449074"/>
        <n v="44078.4127893519"/>
        <n v="44078.4143287037"/>
        <n v="44078.4162847222"/>
        <n v="44078.4199768519"/>
        <n v="44078.4309143519"/>
        <n v="44078.437337963"/>
        <n v="44078.4614814815"/>
        <n v="44078.4691435185"/>
        <n v="44078.4745138889"/>
        <n v="44078.5483449074"/>
        <n v="44078.5492476852"/>
        <n v="44078.5496412037"/>
        <n v="44078.5895949074"/>
        <n v="44078.6418865741"/>
        <n v="44078.6420949074"/>
        <n v="44078.6538310185"/>
        <n v="44078.6594907407"/>
        <n v="44078.676412037"/>
        <n v="44078.6772800926"/>
        <n v="44078.6829861111"/>
        <n v="44079.6498263889"/>
        <n v="44079.6977083333"/>
        <n v="44081.3338078704"/>
        <n v="44081.334849537"/>
        <n v="44081.3402893519"/>
        <n v="44081.3407523148"/>
        <n v="44081.3412268519"/>
        <n v="44081.3481828704"/>
        <n v="44081.3491898148"/>
        <n v="44081.3494675926"/>
        <n v="44081.3496643519"/>
        <n v="44081.3499652778"/>
        <n v="44081.3545486111"/>
        <n v="44081.3560532407"/>
        <n v="44081.3564583333"/>
        <n v="44081.3678819444"/>
        <n v="44081.368599537"/>
        <n v="44081.3694212963"/>
        <n v="44081.3721064815"/>
        <n v="44081.3726388889"/>
        <n v="44081.373900463"/>
        <n v="44081.3752430556"/>
        <n v="44081.3754513889"/>
        <n v="44081.3766203704"/>
        <n v="44081.3766319445"/>
        <n v="44081.3780208333"/>
        <n v="44081.3787152778"/>
        <n v="44081.3787847222"/>
        <n v="44081.3811574074"/>
        <n v="44081.3844444445"/>
        <n v="44081.3846064815"/>
        <n v="44081.3849074074"/>
        <n v="44081.3871412037"/>
        <n v="44081.3875462963"/>
        <n v="44081.3893402778"/>
        <n v="44081.399837963"/>
        <n v="44081.4104050926"/>
        <n v="44081.4203819445"/>
        <n v="44081.4218518519"/>
        <n v="44081.4262268519"/>
        <n v="44081.4470023148"/>
        <n v="44081.4588773148"/>
        <n v="44081.4688657407"/>
        <n v="44081.5013773148"/>
        <n v="44081.5037615741"/>
        <n v="44081.5429050926"/>
        <n v="44081.5482523148"/>
        <n v="44081.5516087963"/>
        <n v="44081.5559027778"/>
        <n v="44081.559837963"/>
        <n v="44081.5630902778"/>
        <n v="44081.6143171296"/>
        <n v="44081.6478356482"/>
        <n v="44081.6531597222"/>
        <n v="44081.6553009259"/>
        <n v="44081.7003356482"/>
        <n v="44082.340787037"/>
        <n v="44082.3459953704"/>
        <n v="44082.3480324074"/>
        <n v="44082.3541550926"/>
        <n v="44082.3577199074"/>
        <n v="44082.3603240741"/>
        <n v="44082.3610763889"/>
        <n v="44082.3628472222"/>
        <n v="44082.3652199074"/>
        <n v="44082.3668055556"/>
        <n v="44082.3709490741"/>
        <n v="44082.3821527778"/>
        <n v="44082.3828009259"/>
        <n v="44082.3903819445"/>
        <n v="44082.3969328704"/>
        <n v="44082.4025925926"/>
        <n v="44082.402962963"/>
        <n v="44082.4084490741"/>
        <n v="44082.4115625"/>
        <n v="44082.4248842593"/>
        <n v="44082.4260069444"/>
        <n v="44082.4361805556"/>
        <n v="44082.4395601852"/>
        <n v="44082.445474537"/>
        <n v="44082.5065625"/>
        <n v="44082.5079513889"/>
        <n v="44082.5357986111"/>
        <n v="44082.5472453704"/>
        <n v="44082.5646296296"/>
        <n v="44082.5659606482"/>
        <n v="44082.5703009259"/>
        <n v="44082.6560763889"/>
        <n v="44083.3315625"/>
        <n v="44083.3322222222"/>
        <n v="44083.3403240741"/>
        <n v="44083.3439930556"/>
        <n v="44083.3463888889"/>
        <n v="44083.3491087963"/>
        <n v="44083.3494328704"/>
        <n v="44083.3556944444"/>
        <n v="44083.3568171296"/>
        <n v="44083.3574189815"/>
        <n v="44083.3577777778"/>
        <n v="44083.3587962963"/>
        <n v="44083.360474537"/>
        <n v="44083.3634259259"/>
        <n v="44083.372974537"/>
        <n v="44083.3739467593"/>
        <n v="44083.377025463"/>
        <n v="44083.3773842593"/>
        <n v="44083.3792592593"/>
        <n v="44083.3825810185"/>
        <n v="44083.3843171296"/>
        <n v="44083.3909375"/>
        <n v="44083.3937384259"/>
        <n v="44083.3957060185"/>
        <n v="44083.4014814815"/>
        <n v="44083.4026388889"/>
        <n v="44083.4233449074"/>
        <n v="44083.4412731482"/>
        <n v="44083.4422800926"/>
        <n v="44083.4425115741"/>
        <n v="44083.4436921296"/>
        <n v="44083.4549768519"/>
        <n v="44083.4679861111"/>
        <n v="44083.482037037"/>
        <n v="44083.4902314815"/>
        <n v="44083.5046064815"/>
        <n v="44083.568900463"/>
        <n v="44083.5837384259"/>
        <n v="44083.5893865741"/>
        <n v="44083.6590046296"/>
        <n v="44083.6920717593"/>
        <n v="44083.692662037"/>
        <n v="44083.6929398148"/>
        <n v="44084.3308449074"/>
        <n v="44084.3344444444"/>
        <n v="44084.3526967593"/>
        <n v="44084.3565625"/>
        <n v="44084.3598842593"/>
        <n v="44084.3662037037"/>
        <n v="44084.3666087963"/>
        <n v="44084.3682291667"/>
        <n v="44084.3708449074"/>
        <n v="44084.3798611111"/>
        <n v="44084.3803703704"/>
        <n v="44084.3835532407"/>
        <n v="44084.3853472222"/>
        <n v="44084.3865625"/>
        <n v="44084.3869560185"/>
        <n v="44084.394537037"/>
        <n v="44084.3972800926"/>
        <n v="44084.4031481482"/>
        <n v="44084.4054513889"/>
        <n v="44084.4090162037"/>
        <n v="44084.4109953704"/>
        <n v="44084.4220717593"/>
        <n v="44084.4227430556"/>
        <n v="44084.4231944445"/>
        <n v="44084.4235300926"/>
        <n v="44084.4249305556"/>
        <n v="44084.426400463"/>
        <n v="44084.4406365741"/>
        <n v="44084.4413657407"/>
        <n v="44084.4566435185"/>
        <n v="44084.4587731482"/>
        <n v="44084.4759143519"/>
        <n v="44084.5361342593"/>
        <n v="44084.5436921296"/>
        <n v="44084.5446527778"/>
        <n v="44084.5588078704"/>
        <n v="44084.5844907407"/>
        <n v="44084.6521296296"/>
        <n v="44084.6536458333"/>
        <n v="44084.6627546296"/>
        <n v="44084.6947337963"/>
        <n v="44084.7063888889"/>
        <n v="44084.7064930556"/>
        <n v="44085.3499652778"/>
        <n v="44085.3536805556"/>
        <n v="44085.3561921296"/>
        <n v="44085.3589467593"/>
        <n v="44085.3632986111"/>
        <n v="44085.3652893519"/>
        <n v="44085.3696875"/>
        <n v="44085.3708912037"/>
        <n v="44085.3768055556"/>
        <n v="44085.3788078704"/>
        <n v="44085.3819444444"/>
        <n v="44085.3836342593"/>
        <n v="44085.3939467593"/>
        <n v="44085.4040625"/>
        <n v="44085.4123263889"/>
        <n v="44085.4205439815"/>
        <n v="44085.4246643519"/>
        <n v="44085.4368287037"/>
        <n v="44085.4408680556"/>
        <n v="44085.4494444444"/>
        <n v="44085.4607060185"/>
        <n v="44085.4697106481"/>
        <n v="44085.4698958333"/>
        <n v="44085.4729976852"/>
        <n v="44085.4734490741"/>
        <n v="44085.4790740741"/>
        <n v="44085.5708449074"/>
        <n v="44085.5797337963"/>
        <n v="44085.5804166667"/>
        <n v="44085.5836574074"/>
        <n v="44085.6065277778"/>
        <n v="44085.6255902778"/>
        <n v="44085.6649074074"/>
        <n v="44086.5973958333"/>
        <n v="44086.6054050926"/>
        <n v="44086.6872106481"/>
        <n v="44088.3390046296"/>
        <n v="44088.3447453704"/>
        <n v="44088.3459027778"/>
        <n v="44088.3483217593"/>
        <n v="44088.3528472222"/>
        <n v="44088.3549189815"/>
        <n v="44088.3576157408"/>
        <n v="44088.3577083333"/>
        <n v="44088.3602777778"/>
        <n v="44088.3606365741"/>
        <n v="44088.363125"/>
        <n v="44088.3645949074"/>
        <n v="44088.3648842593"/>
        <n v="44088.3649074074"/>
        <n v="44088.3657175926"/>
        <n v="44088.3661921296"/>
        <n v="44088.3675578704"/>
        <n v="44088.3684606481"/>
        <n v="44088.3703009259"/>
        <n v="44088.371099537"/>
        <n v="44088.3714583333"/>
        <n v="44088.3733680556"/>
        <n v="44088.3737847222"/>
        <n v="44088.3757291667"/>
        <n v="44088.3759259259"/>
        <n v="44088.3770717593"/>
        <n v="44088.3800462963"/>
        <n v="44088.3824537037"/>
        <n v="44088.3883796296"/>
        <n v="44088.3903356481"/>
        <n v="44088.3953009259"/>
        <n v="44088.399375"/>
        <n v="44088.4027199074"/>
        <n v="44088.4108449074"/>
        <n v="44088.4133912037"/>
        <n v="44088.4167824074"/>
        <n v="44088.4177662037"/>
        <n v="44088.426412037"/>
        <n v="44088.4278009259"/>
        <n v="44088.4310532407"/>
        <n v="44088.4314351852"/>
        <n v="44088.4368171296"/>
        <n v="44088.4459490741"/>
        <n v="44088.4536342593"/>
        <n v="44088.4562268518"/>
        <n v="44088.4735069444"/>
        <n v="44088.4877777778"/>
        <n v="44088.492337963"/>
        <n v="44088.5007407407"/>
        <n v="44088.5017824074"/>
        <n v="44088.5043518519"/>
        <n v="44088.5124189815"/>
        <n v="44088.5240740741"/>
        <n v="44088.5510532407"/>
        <n v="44088.5544444445"/>
        <n v="44088.5582291667"/>
        <n v="44088.5973148148"/>
        <n v="44088.6125925926"/>
        <n v="44088.6148148148"/>
        <n v="44088.6191782407"/>
        <n v="44088.6194560185"/>
        <n v="44088.6206481482"/>
        <n v="44088.6261921296"/>
        <n v="44088.646712963"/>
        <n v="44088.6479513889"/>
        <n v="44088.6495717593"/>
        <n v="44088.6496527778"/>
        <n v="44088.6534375"/>
        <n v="44088.6705324074"/>
        <n v="44088.8409606482"/>
        <n v="44089.3343865741"/>
        <n v="44089.3401967593"/>
        <n v="44089.3418171296"/>
        <n v="44089.3424768519"/>
        <n v="44089.3435069444"/>
        <n v="44089.3435648148"/>
        <n v="44089.3443055556"/>
        <n v="44089.344849537"/>
        <n v="44089.3453472222"/>
        <n v="44089.345462963"/>
        <n v="44089.3455787037"/>
        <n v="44089.3471180556"/>
        <n v="44089.3476157407"/>
        <n v="44089.3478472222"/>
        <n v="44089.3481597222"/>
        <n v="44089.3487847222"/>
        <n v="44089.3489814815"/>
        <n v="44089.3492013889"/>
        <n v="44089.349212963"/>
        <n v="44089.3493865741"/>
        <n v="44089.3494791667"/>
        <n v="44089.3498726852"/>
        <n v="44089.3499305556"/>
        <n v="44089.3505324074"/>
        <n v="44089.3505902778"/>
        <n v="44089.3507523148"/>
        <n v="44089.3507986111"/>
        <n v="44089.3511111111"/>
        <n v="44089.3517708333"/>
        <n v="44089.3524305556"/>
        <n v="44089.3540162037"/>
        <n v="44089.354212963"/>
        <n v="44089.3546643519"/>
        <n v="44089.3555324074"/>
        <n v="44089.3558333333"/>
        <n v="44089.35625"/>
        <n v="44089.3563194444"/>
        <n v="44089.3563541667"/>
        <n v="44089.3564236111"/>
        <n v="44089.3564930556"/>
        <n v="44089.3566550926"/>
        <n v="44089.3572337963"/>
        <n v="44089.3572800926"/>
        <n v="44089.3578935185"/>
        <n v="44089.357962963"/>
        <n v="44089.3580208333"/>
        <n v="44089.35875"/>
        <n v="44089.3589351852"/>
        <n v="44089.3593518519"/>
        <n v="44089.3595717593"/>
        <n v="44089.3600694445"/>
        <n v="44089.3601273148"/>
        <n v="44089.3603587963"/>
        <n v="44089.3608912037"/>
        <n v="44089.3611689815"/>
        <n v="44089.3619328704"/>
        <n v="44089.3619791667"/>
        <n v="44089.3622800926"/>
        <n v="44089.3628240741"/>
        <n v="44089.3640856482"/>
        <n v="44089.3644675926"/>
        <n v="44089.3652314815"/>
        <n v="44089.3653819444"/>
        <n v="44089.3668634259"/>
        <n v="44089.3673726852"/>
        <n v="44089.3681134259"/>
        <n v="44089.3697916667"/>
        <n v="44089.3718055556"/>
        <n v="44089.3750810185"/>
        <n v="44089.375625"/>
        <n v="44089.3760763889"/>
        <n v="44089.3764930556"/>
        <n v="44089.3783796296"/>
        <n v="44089.3790625"/>
        <n v="44089.3801736111"/>
        <n v="44089.3827430556"/>
        <n v="44089.3828472222"/>
        <n v="44089.3828935185"/>
        <n v="44089.3830555556"/>
        <n v="44089.3844791667"/>
        <n v="44089.3915972222"/>
        <n v="44089.3945601852"/>
        <n v="44089.3986805556"/>
        <n v="44089.3990393519"/>
        <n v="44089.3993402778"/>
        <n v="44089.4123842593"/>
        <n v="44089.4130439815"/>
        <n v="44089.4140625"/>
        <n v="44089.4159722222"/>
        <n v="44089.4354976852"/>
        <n v="44089.439849537"/>
        <n v="44089.4415162037"/>
        <n v="44089.4570023148"/>
        <n v="44089.4578356482"/>
        <n v="44089.4637152778"/>
        <n v="44089.4655555556"/>
        <n v="44089.4761111111"/>
        <n v="44089.4778356481"/>
        <n v="44089.4817476852"/>
        <n v="44089.487962963"/>
        <n v="44089.4963888889"/>
        <n v="44089.5567939815"/>
        <n v="44089.5586574074"/>
        <n v="44089.5608680556"/>
        <n v="44089.5675810185"/>
        <n v="44089.5692824074"/>
        <n v="44089.5702777778"/>
        <n v="44089.5779976852"/>
        <n v="44089.5886342593"/>
        <n v="44089.6715509259"/>
        <n v="44089.8054398148"/>
        <n v="44090.3442708333"/>
        <n v="44090.3450347222"/>
        <n v="44090.349837963"/>
        <n v="44090.3539236111"/>
        <n v="44090.3553935185"/>
        <n v="44090.3573842593"/>
        <n v="44090.3599652778"/>
        <n v="44090.363900463"/>
        <n v="44090.3683101852"/>
        <n v="44090.3693402778"/>
        <n v="44090.3767592593"/>
        <n v="44090.3789236111"/>
        <n v="44090.3795486111"/>
        <n v="44090.3796643519"/>
        <n v="44090.3799074074"/>
        <n v="44090.3839583333"/>
        <n v="44090.3932291667"/>
        <n v="44090.3941203704"/>
        <n v="44090.4016319444"/>
        <n v="44090.4132175926"/>
        <n v="44090.4196875"/>
        <n v="44090.4304976852"/>
        <n v="44090.4527430556"/>
        <n v="44090.4734027778"/>
        <n v="44090.5532407407"/>
        <n v="44090.5681134259"/>
        <n v="44090.5709490741"/>
        <n v="44090.5856481481"/>
        <n v="44090.6012615741"/>
        <n v="44090.614849537"/>
        <n v="44090.6234490741"/>
        <n v="44090.6332175926"/>
        <n v="44090.6339351852"/>
        <n v="44090.6488078704"/>
        <n v="44090.6556481481"/>
        <n v="44090.6712152778"/>
        <n v="44090.6753009259"/>
        <n v="44090.6966666667"/>
        <n v="44091.3391898148"/>
        <n v="44091.3450115741"/>
        <n v="44091.3472337963"/>
        <n v="44091.3483101852"/>
        <n v="44091.3506018519"/>
        <n v="44091.3525694444"/>
        <n v="44091.3536111111"/>
        <n v="44091.3563078704"/>
        <n v="44091.3573958333"/>
        <n v="44091.36375"/>
        <n v="44091.3671875"/>
        <n v="44091.3682060185"/>
        <n v="44091.3745949074"/>
        <n v="44091.3746875"/>
        <n v="44091.3775925926"/>
        <n v="44091.3813888889"/>
        <n v="44091.3817361111"/>
        <n v="44091.3820949074"/>
        <n v="44091.3861921296"/>
        <n v="44091.3939467593"/>
        <n v="44091.3942708333"/>
        <n v="44091.3943055556"/>
        <n v="44091.3996990741"/>
        <n v="44091.4028587963"/>
        <n v="44091.4049768519"/>
        <n v="44091.4148032407"/>
        <n v="44091.415162037"/>
        <n v="44091.4190046296"/>
        <n v="44091.4190740741"/>
        <n v="44091.4196875"/>
        <n v="44091.4251388889"/>
        <n v="44091.434375"/>
        <n v="44091.4458564815"/>
        <n v="44091.4564236111"/>
        <n v="44091.4658680556"/>
        <n v="44091.5438888889"/>
        <n v="44091.5540740741"/>
        <n v="44091.5543171296"/>
        <n v="44091.5569097222"/>
        <n v="44091.5717939815"/>
        <n v="44091.5849421296"/>
        <n v="44091.5871180556"/>
        <n v="44091.5931597222"/>
        <n v="44091.5998032407"/>
        <n v="44091.6083333333"/>
        <n v="44091.6302893519"/>
        <n v="44091.6713194445"/>
        <n v="44091.6949537037"/>
        <n v="44091.6979513889"/>
        <n v="44091.7527662037"/>
        <n v="44092.3298958333"/>
        <n v="44092.3351851852"/>
        <n v="44092.3416550926"/>
        <n v="44092.3445138889"/>
        <n v="44092.3451157407"/>
        <n v="44092.3465509259"/>
        <n v="44092.3466550926"/>
        <n v="44092.3472916667"/>
        <n v="44092.3477546296"/>
        <n v="44092.3480092593"/>
        <n v="44092.348275463"/>
        <n v="44092.3492476852"/>
        <n v="44092.3515856481"/>
        <n v="44092.3516203704"/>
        <n v="44092.3521296296"/>
        <n v="44092.3531018519"/>
        <n v="44092.3556481482"/>
        <n v="44092.3575925926"/>
        <n v="44092.3581481481"/>
        <n v="44092.3588888889"/>
        <n v="44092.3608680556"/>
        <n v="44092.362962963"/>
        <n v="44092.3634837963"/>
        <n v="44092.3648958333"/>
        <n v="44092.3656365741"/>
        <n v="44092.3682175926"/>
        <n v="44092.3682986111"/>
        <n v="44092.3691782407"/>
        <n v="44092.369849537"/>
        <n v="44092.3707060185"/>
        <n v="44092.37125"/>
        <n v="44092.3719444444"/>
        <n v="44092.3720486111"/>
        <n v="44092.3724305556"/>
        <n v="44092.3733333333"/>
        <n v="44092.373587963"/>
        <n v="44092.377037037"/>
        <n v="44092.3781481482"/>
        <n v="44092.3797569444"/>
        <n v="44092.3821643519"/>
        <n v="44092.3826157407"/>
        <n v="44092.3832986111"/>
        <n v="44092.3834143519"/>
        <n v="44092.3858564815"/>
        <n v="44092.3870601852"/>
        <n v="44092.3901041667"/>
        <n v="44092.3959027778"/>
        <n v="44092.3980092593"/>
        <n v="44092.3987847222"/>
        <n v="44092.4015972222"/>
        <n v="44092.4063657407"/>
        <n v="44092.408900463"/>
        <n v="44092.4158217593"/>
        <n v="44092.418125"/>
        <n v="44092.4213425926"/>
        <n v="44092.4258912037"/>
        <n v="44092.4268518519"/>
        <n v="44092.4292592593"/>
        <n v="44092.4386111111"/>
        <n v="44092.4938078704"/>
        <n v="44092.5565046296"/>
        <n v="44092.5613425926"/>
        <n v="44092.5621296296"/>
        <n v="44092.5671875"/>
        <n v="44092.5676967593"/>
        <n v="44092.5760532407"/>
        <n v="44092.5878819445"/>
        <n v="44092.5879861111"/>
        <n v="44092.5909490741"/>
        <n v="44092.6003703704"/>
        <n v="44092.6021412037"/>
        <n v="44092.6089467593"/>
        <n v="44092.6396412037"/>
        <n v="44092.6453240741"/>
        <n v="44092.660474537"/>
        <n v="44092.7614351852"/>
        <n v="44092.7625694444"/>
        <n v="44093.3901041667"/>
        <n v="44093.3909490741"/>
        <n v="44093.522962963"/>
        <n v="44095.3395949074"/>
        <n v="44095.3403472222"/>
        <n v="44095.342962963"/>
        <n v="44095.3473611111"/>
        <n v="44095.3511689815"/>
        <n v="44095.3523842593"/>
        <n v="44095.3554050926"/>
        <n v="44095.3562384259"/>
        <n v="44095.3573032407"/>
        <n v="44095.3599421296"/>
        <n v="44095.3612384259"/>
        <n v="44095.3620601852"/>
        <n v="44095.3639814815"/>
        <n v="44095.3647222222"/>
        <n v="44095.3649768519"/>
        <n v="44095.3683217593"/>
        <n v="44095.3699537037"/>
        <n v="44095.3719907407"/>
        <n v="44095.372349537"/>
        <n v="44095.3746875"/>
        <n v="44095.374849537"/>
        <n v="44095.3752777778"/>
        <n v="44095.3760300926"/>
        <n v="44095.3767708333"/>
        <n v="44095.3780671296"/>
        <n v="44095.3791087963"/>
        <n v="44095.3815972222"/>
        <n v="44095.3829513889"/>
        <n v="44095.3834722222"/>
        <n v="44095.3837037037"/>
        <n v="44095.3913657407"/>
        <n v="44095.3931712963"/>
        <n v="44095.3970833333"/>
        <n v="44095.3987037037"/>
        <n v="44095.3988310185"/>
        <n v="44095.4070486111"/>
        <n v="44095.4097685185"/>
        <n v="44095.4183680556"/>
        <n v="44095.4202199074"/>
        <n v="44095.4330092593"/>
        <n v="44095.4375925926"/>
        <n v="44095.4500115741"/>
        <n v="44095.4557986111"/>
        <n v="44095.4626736111"/>
        <n v="44095.476087963"/>
        <n v="44095.4940740741"/>
        <n v="44095.5111921296"/>
        <n v="44095.5367592593"/>
        <n v="44095.5384953704"/>
        <n v="44095.5388888889"/>
        <n v="44095.5444675926"/>
        <n v="44095.5476273148"/>
        <n v="44095.568275463"/>
        <n v="44095.5683680556"/>
        <n v="44095.5742824074"/>
        <n v="44095.577974537"/>
        <n v="44095.5860300926"/>
        <n v="44095.6002430556"/>
        <n v="44095.6230208333"/>
        <n v="44095.6548263889"/>
        <n v="44095.689375"/>
        <n v="44095.7090740741"/>
        <n v="44095.7102662037"/>
        <n v="44095.710775463"/>
        <n v="44096.3424537037"/>
        <n v="44096.3490625"/>
        <n v="44096.3497106482"/>
        <n v="44096.3510300926"/>
        <n v="44096.3536574074"/>
        <n v="44096.3546759259"/>
        <n v="44096.3546875"/>
        <n v="44096.3561805556"/>
        <n v="44096.3575462963"/>
        <n v="44096.358275463"/>
        <n v="44096.3612731481"/>
        <n v="44096.3626736111"/>
        <n v="44096.3636226852"/>
        <n v="44096.3636921296"/>
        <n v="44096.3677662037"/>
        <n v="44096.3694907407"/>
        <n v="44096.374375"/>
        <n v="44096.3766782407"/>
        <n v="44096.3804976852"/>
        <n v="44096.380775463"/>
        <n v="44096.381087963"/>
        <n v="44096.3902314815"/>
        <n v="44096.395474537"/>
        <n v="44096.4063310185"/>
        <n v="44096.411712963"/>
        <n v="44096.4194328704"/>
        <n v="44096.4767939815"/>
        <n v="44096.4855092593"/>
        <n v="44096.5065046296"/>
        <n v="44096.5091203704"/>
        <n v="44096.5427314815"/>
        <n v="44096.5807060185"/>
        <n v="44096.5843518519"/>
        <n v="44096.5862384259"/>
        <n v="44096.6829861111"/>
        <n v="44096.7072916667"/>
        <n v="44096.710474537"/>
        <n v="44097.3425231481"/>
        <n v="44097.3439583333"/>
        <n v="44097.3469444444"/>
        <n v="44097.350150463"/>
        <n v="44097.3564814815"/>
        <n v="44097.3566203704"/>
        <n v="44097.3575694444"/>
        <n v="44097.358587963"/>
        <n v="44097.3604976852"/>
        <n v="44097.3607291667"/>
        <n v="44097.3610069444"/>
        <n v="44097.3612847222"/>
        <n v="44097.3614699074"/>
        <n v="44097.3621296296"/>
        <n v="44097.362962963"/>
        <n v="44097.363287037"/>
        <n v="44097.3644444444"/>
        <n v="44097.3681712963"/>
        <n v="44097.3687731482"/>
        <n v="44097.3699652778"/>
        <n v="44097.3810532408"/>
        <n v="44097.3818171296"/>
        <n v="44097.3824421296"/>
        <n v="44097.3861458333"/>
        <n v="44097.3934837963"/>
        <n v="44097.399375"/>
        <n v="44097.4118055556"/>
        <n v="44097.425"/>
        <n v="44097.4428819444"/>
        <n v="44097.466875"/>
        <n v="44097.4943287037"/>
        <n v="44097.5030092593"/>
        <n v="44097.543599537"/>
        <n v="44097.55625"/>
        <n v="44097.567662037"/>
        <n v="44097.5861574074"/>
        <n v="44097.6233333333"/>
        <n v="44097.6674652778"/>
        <n v="44097.6778125"/>
        <n v="44097.6784953704"/>
        <n v="44097.7071180556"/>
        <n v="44097.717337963"/>
        <n v="44097.718912037"/>
        <n v="44097.7911689815"/>
        <n v="44098.3095023148"/>
        <n v="44098.3376851852"/>
        <n v="44098.3459259259"/>
        <n v="44098.3500231481"/>
        <n v="44098.3524768519"/>
        <n v="44098.3529398148"/>
        <n v="44098.3539814815"/>
        <n v="44098.3556134259"/>
        <n v="44098.3563078704"/>
        <n v="44098.3563194444"/>
        <n v="44098.358287037"/>
        <n v="44098.3594907407"/>
        <n v="44098.3609722222"/>
        <n v="44098.3628240741"/>
        <n v="44098.3631365741"/>
        <n v="44098.3634490741"/>
        <n v="44098.3637037037"/>
        <n v="44098.3638310185"/>
        <n v="44098.3643402778"/>
        <n v="44098.36875"/>
        <n v="44098.3700462963"/>
        <n v="44098.377037037"/>
        <n v="44098.3780671296"/>
        <n v="44098.382962963"/>
        <n v="44098.3839467593"/>
        <n v="44098.3885416667"/>
        <n v="44098.3901736111"/>
        <n v="44098.393912037"/>
        <n v="44098.3950115741"/>
        <n v="44098.3952546296"/>
        <n v="44098.402349537"/>
        <n v="44098.4039699074"/>
        <n v="44098.4064930556"/>
        <n v="44098.41375"/>
        <n v="44098.4138194444"/>
        <n v="44098.4202314815"/>
        <n v="44098.4313425926"/>
        <n v="44098.4563078704"/>
        <n v="44098.456400463"/>
        <n v="44098.4632407407"/>
        <n v="44098.4635648148"/>
        <n v="44098.4639699074"/>
        <n v="44098.4662384259"/>
        <n v="44098.4672569444"/>
        <n v="44098.4678240741"/>
        <n v="44098.4702662037"/>
        <n v="44098.5020486111"/>
        <n v="44098.5528587963"/>
        <n v="44098.5547685185"/>
        <n v="44098.5627430556"/>
        <n v="44098.5639236111"/>
        <n v="44098.5643981482"/>
        <n v="44098.565625"/>
        <n v="44098.5702546296"/>
        <n v="44098.5745949074"/>
        <n v="44098.5883564815"/>
        <n v="44098.6635185185"/>
        <n v="44098.6817824074"/>
        <n v="44098.6848032407"/>
        <n v="44098.7160763889"/>
        <n v="44098.7211458333"/>
        <n v="44099.3256597222"/>
        <n v="44099.3381828704"/>
        <n v="44099.3459143519"/>
        <n v="44099.3504050926"/>
        <n v="44099.3512152778"/>
        <n v="44099.3520138889"/>
        <n v="44099.3521064815"/>
        <n v="44099.3536226852"/>
        <n v="44099.3559837963"/>
        <n v="44099.3560300926"/>
        <n v="44099.3570833333"/>
        <n v="44099.3574537037"/>
        <n v="44099.3575694445"/>
        <n v="44099.3582060185"/>
        <n v="44099.3600578704"/>
        <n v="44099.3629976852"/>
        <n v="44099.3637152778"/>
        <n v="44099.3648148148"/>
        <n v="44099.3653472222"/>
        <n v="44099.3655787037"/>
        <n v="44099.3675347222"/>
        <n v="44099.3683333333"/>
        <n v="44099.3690046296"/>
        <n v="44099.3701388889"/>
        <n v="44099.3785069444"/>
        <n v="44099.3847106482"/>
        <n v="44099.3891203704"/>
        <n v="44099.3894675926"/>
        <n v="44099.3924537037"/>
        <n v="44099.3968287037"/>
        <n v="44099.4075694444"/>
        <n v="44099.4231597222"/>
        <n v="44099.4266550926"/>
        <n v="44099.4275810185"/>
        <n v="44099.431400463"/>
        <n v="44099.4387268519"/>
        <n v="44099.4426736111"/>
        <n v="44099.4431712963"/>
        <n v="44099.4510185185"/>
        <n v="44099.4552199074"/>
        <n v="44099.4634837963"/>
        <n v="44099.4658449074"/>
        <n v="44099.4975347222"/>
        <n v="44099.5064699074"/>
        <n v="44099.5646412037"/>
        <n v="44099.5674652778"/>
        <n v="44099.5716087963"/>
        <n v="44099.5728587963"/>
        <n v="44099.6755439815"/>
        <n v="44099.7094212963"/>
        <n v="44100.493530092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6">
  <r>
    <x v="47"/>
    <x v="32"/>
    <x v="1138"/>
    <x v="153"/>
    <x v="216"/>
    <x v="0"/>
    <x v="0"/>
    <x v="20"/>
    <x v="634"/>
    <x v="0"/>
    <x v="101"/>
    <x v="1"/>
    <x v="102"/>
    <x v="61"/>
    <x v="93"/>
    <x v="0"/>
    <x v="26"/>
    <x v="0"/>
    <x v="0"/>
    <x v="0"/>
    <x v="1138"/>
  </r>
  <r>
    <x v="47"/>
    <x v="32"/>
    <x v="1135"/>
    <x v="150"/>
    <x v="205"/>
    <x v="4"/>
    <x v="2"/>
    <x v="12"/>
    <x v="634"/>
    <x v="0"/>
    <x v="101"/>
    <x v="1"/>
    <x v="102"/>
    <x v="61"/>
    <x v="93"/>
    <x v="0"/>
    <x v="26"/>
    <x v="0"/>
    <x v="0"/>
    <x v="0"/>
    <x v="1135"/>
  </r>
  <r>
    <x v="31"/>
    <x v="40"/>
    <x v="1021"/>
    <x v="143"/>
    <x v="193"/>
    <x v="4"/>
    <x v="2"/>
    <x v="2"/>
    <x v="288"/>
    <x v="1"/>
    <x v="145"/>
    <x v="2"/>
    <x v="145"/>
    <x v="157"/>
    <x v="115"/>
    <x v="0"/>
    <x v="22"/>
    <x v="0"/>
    <x v="0"/>
    <x v="0"/>
    <x v="1021"/>
  </r>
  <r>
    <x v="31"/>
    <x v="40"/>
    <x v="282"/>
    <x v="24"/>
    <x v="34"/>
    <x v="4"/>
    <x v="2"/>
    <x v="2"/>
    <x v="465"/>
    <x v="1"/>
    <x v="145"/>
    <x v="2"/>
    <x v="145"/>
    <x v="123"/>
    <x v="241"/>
    <x v="0"/>
    <x v="6"/>
    <x v="0"/>
    <x v="0"/>
    <x v="0"/>
    <x v="282"/>
  </r>
  <r>
    <x v="31"/>
    <x v="40"/>
    <x v="397"/>
    <x v="65"/>
    <x v="90"/>
    <x v="4"/>
    <x v="2"/>
    <x v="2"/>
    <x v="465"/>
    <x v="1"/>
    <x v="145"/>
    <x v="2"/>
    <x v="145"/>
    <x v="123"/>
    <x v="241"/>
    <x v="0"/>
    <x v="9"/>
    <x v="0"/>
    <x v="0"/>
    <x v="0"/>
    <x v="397"/>
  </r>
  <r>
    <x v="31"/>
    <x v="40"/>
    <x v="606"/>
    <x v="98"/>
    <x v="133"/>
    <x v="4"/>
    <x v="2"/>
    <x v="2"/>
    <x v="288"/>
    <x v="1"/>
    <x v="145"/>
    <x v="2"/>
    <x v="145"/>
    <x v="123"/>
    <x v="241"/>
    <x v="0"/>
    <x v="16"/>
    <x v="0"/>
    <x v="0"/>
    <x v="0"/>
    <x v="606"/>
  </r>
  <r>
    <x v="31"/>
    <x v="40"/>
    <x v="562"/>
    <x v="87"/>
    <x v="125"/>
    <x v="4"/>
    <x v="2"/>
    <x v="2"/>
    <x v="288"/>
    <x v="1"/>
    <x v="145"/>
    <x v="2"/>
    <x v="145"/>
    <x v="123"/>
    <x v="241"/>
    <x v="0"/>
    <x v="13"/>
    <x v="0"/>
    <x v="0"/>
    <x v="0"/>
    <x v="562"/>
  </r>
  <r>
    <x v="31"/>
    <x v="40"/>
    <x v="266"/>
    <x v="41"/>
    <x v="61"/>
    <x v="4"/>
    <x v="2"/>
    <x v="3"/>
    <x v="288"/>
    <x v="1"/>
    <x v="145"/>
    <x v="2"/>
    <x v="145"/>
    <x v="123"/>
    <x v="241"/>
    <x v="0"/>
    <x v="5"/>
    <x v="0"/>
    <x v="0"/>
    <x v="0"/>
    <x v="266"/>
  </r>
  <r>
    <x v="31"/>
    <x v="40"/>
    <x v="1090"/>
    <x v="156"/>
    <x v="207"/>
    <x v="4"/>
    <x v="2"/>
    <x v="1"/>
    <x v="465"/>
    <x v="1"/>
    <x v="145"/>
    <x v="2"/>
    <x v="145"/>
    <x v="123"/>
    <x v="241"/>
    <x v="0"/>
    <x v="24"/>
    <x v="0"/>
    <x v="0"/>
    <x v="0"/>
    <x v="1090"/>
  </r>
  <r>
    <x v="31"/>
    <x v="40"/>
    <x v="987"/>
    <x v="135"/>
    <x v="188"/>
    <x v="4"/>
    <x v="2"/>
    <x v="8"/>
    <x v="288"/>
    <x v="1"/>
    <x v="145"/>
    <x v="2"/>
    <x v="145"/>
    <x v="123"/>
    <x v="241"/>
    <x v="0"/>
    <x v="21"/>
    <x v="0"/>
    <x v="0"/>
    <x v="0"/>
    <x v="987"/>
  </r>
  <r>
    <x v="31"/>
    <x v="40"/>
    <x v="787"/>
    <x v="112"/>
    <x v="153"/>
    <x v="4"/>
    <x v="2"/>
    <x v="3"/>
    <x v="288"/>
    <x v="1"/>
    <x v="145"/>
    <x v="2"/>
    <x v="145"/>
    <x v="123"/>
    <x v="241"/>
    <x v="0"/>
    <x v="18"/>
    <x v="0"/>
    <x v="0"/>
    <x v="0"/>
    <x v="787"/>
  </r>
  <r>
    <x v="31"/>
    <x v="40"/>
    <x v="356"/>
    <x v="54"/>
    <x v="82"/>
    <x v="4"/>
    <x v="2"/>
    <x v="3"/>
    <x v="288"/>
    <x v="1"/>
    <x v="145"/>
    <x v="2"/>
    <x v="145"/>
    <x v="123"/>
    <x v="241"/>
    <x v="0"/>
    <x v="7"/>
    <x v="0"/>
    <x v="0"/>
    <x v="0"/>
    <x v="356"/>
  </r>
  <r>
    <x v="31"/>
    <x v="40"/>
    <x v="533"/>
    <x v="79"/>
    <x v="121"/>
    <x v="4"/>
    <x v="2"/>
    <x v="4"/>
    <x v="465"/>
    <x v="1"/>
    <x v="145"/>
    <x v="2"/>
    <x v="145"/>
    <x v="123"/>
    <x v="241"/>
    <x v="0"/>
    <x v="13"/>
    <x v="0"/>
    <x v="0"/>
    <x v="0"/>
    <x v="533"/>
  </r>
  <r>
    <x v="31"/>
    <x v="40"/>
    <x v="1046"/>
    <x v="150"/>
    <x v="199"/>
    <x v="4"/>
    <x v="2"/>
    <x v="1"/>
    <x v="465"/>
    <x v="1"/>
    <x v="145"/>
    <x v="2"/>
    <x v="145"/>
    <x v="123"/>
    <x v="241"/>
    <x v="0"/>
    <x v="24"/>
    <x v="0"/>
    <x v="0"/>
    <x v="0"/>
    <x v="1046"/>
  </r>
  <r>
    <x v="31"/>
    <x v="40"/>
    <x v="9"/>
    <x v="0"/>
    <x v="0"/>
    <x v="4"/>
    <x v="2"/>
    <x v="1"/>
    <x v="465"/>
    <x v="1"/>
    <x v="145"/>
    <x v="2"/>
    <x v="145"/>
    <x v="123"/>
    <x v="241"/>
    <x v="0"/>
    <x v="1"/>
    <x v="0"/>
    <x v="0"/>
    <x v="0"/>
    <x v="9"/>
  </r>
  <r>
    <x v="31"/>
    <x v="40"/>
    <x v="1156"/>
    <x v="162"/>
    <x v="217"/>
    <x v="4"/>
    <x v="2"/>
    <x v="1"/>
    <x v="288"/>
    <x v="1"/>
    <x v="145"/>
    <x v="2"/>
    <x v="145"/>
    <x v="123"/>
    <x v="241"/>
    <x v="0"/>
    <x v="25"/>
    <x v="0"/>
    <x v="0"/>
    <x v="0"/>
    <x v="1156"/>
  </r>
  <r>
    <x v="31"/>
    <x v="40"/>
    <x v="203"/>
    <x v="34"/>
    <x v="50"/>
    <x v="4"/>
    <x v="2"/>
    <x v="2"/>
    <x v="288"/>
    <x v="1"/>
    <x v="145"/>
    <x v="2"/>
    <x v="145"/>
    <x v="123"/>
    <x v="241"/>
    <x v="0"/>
    <x v="3"/>
    <x v="0"/>
    <x v="0"/>
    <x v="0"/>
    <x v="203"/>
  </r>
  <r>
    <x v="31"/>
    <x v="40"/>
    <x v="910"/>
    <x v="124"/>
    <x v="173"/>
    <x v="4"/>
    <x v="2"/>
    <x v="4"/>
    <x v="288"/>
    <x v="1"/>
    <x v="145"/>
    <x v="2"/>
    <x v="145"/>
    <x v="123"/>
    <x v="241"/>
    <x v="0"/>
    <x v="20"/>
    <x v="0"/>
    <x v="0"/>
    <x v="0"/>
    <x v="910"/>
  </r>
  <r>
    <x v="31"/>
    <x v="40"/>
    <x v="440"/>
    <x v="71"/>
    <x v="98"/>
    <x v="4"/>
    <x v="2"/>
    <x v="1"/>
    <x v="465"/>
    <x v="1"/>
    <x v="145"/>
    <x v="2"/>
    <x v="145"/>
    <x v="123"/>
    <x v="241"/>
    <x v="0"/>
    <x v="11"/>
    <x v="0"/>
    <x v="0"/>
    <x v="0"/>
    <x v="440"/>
  </r>
  <r>
    <x v="31"/>
    <x v="40"/>
    <x v="103"/>
    <x v="15"/>
    <x v="24"/>
    <x v="4"/>
    <x v="2"/>
    <x v="2"/>
    <x v="465"/>
    <x v="1"/>
    <x v="145"/>
    <x v="2"/>
    <x v="145"/>
    <x v="123"/>
    <x v="241"/>
    <x v="0"/>
    <x v="2"/>
    <x v="0"/>
    <x v="0"/>
    <x v="0"/>
    <x v="103"/>
  </r>
  <r>
    <x v="31"/>
    <x v="40"/>
    <x v="304"/>
    <x v="48"/>
    <x v="71"/>
    <x v="4"/>
    <x v="2"/>
    <x v="2"/>
    <x v="288"/>
    <x v="1"/>
    <x v="145"/>
    <x v="2"/>
    <x v="145"/>
    <x v="123"/>
    <x v="241"/>
    <x v="0"/>
    <x v="6"/>
    <x v="0"/>
    <x v="0"/>
    <x v="0"/>
    <x v="304"/>
  </r>
  <r>
    <x v="7"/>
    <x v="11"/>
    <x v="649"/>
    <x v="104"/>
    <x v="141"/>
    <x v="4"/>
    <x v="2"/>
    <x v="4"/>
    <x v="350"/>
    <x v="2"/>
    <x v="358"/>
    <x v="3"/>
    <x v="353"/>
    <x v="132"/>
    <x v="60"/>
    <x v="0"/>
    <x v="16"/>
    <x v="0"/>
    <x v="0"/>
    <x v="0"/>
    <x v="649"/>
  </r>
  <r>
    <x v="7"/>
    <x v="11"/>
    <x v="1030"/>
    <x v="147"/>
    <x v="198"/>
    <x v="4"/>
    <x v="2"/>
    <x v="8"/>
    <x v="350"/>
    <x v="2"/>
    <x v="358"/>
    <x v="3"/>
    <x v="353"/>
    <x v="132"/>
    <x v="60"/>
    <x v="0"/>
    <x v="23"/>
    <x v="0"/>
    <x v="0"/>
    <x v="0"/>
    <x v="1030"/>
  </r>
  <r>
    <x v="7"/>
    <x v="11"/>
    <x v="80"/>
    <x v="13"/>
    <x v="21"/>
    <x v="4"/>
    <x v="2"/>
    <x v="2"/>
    <x v="54"/>
    <x v="2"/>
    <x v="358"/>
    <x v="3"/>
    <x v="353"/>
    <x v="132"/>
    <x v="60"/>
    <x v="0"/>
    <x v="2"/>
    <x v="0"/>
    <x v="0"/>
    <x v="0"/>
    <x v="80"/>
  </r>
  <r>
    <x v="8"/>
    <x v="12"/>
    <x v="1121"/>
    <x v="158"/>
    <x v="212"/>
    <x v="4"/>
    <x v="2"/>
    <x v="4"/>
    <x v="112"/>
    <x v="3"/>
    <x v="207"/>
    <x v="4"/>
    <x v="204"/>
    <x v="328"/>
    <x v="80"/>
    <x v="0"/>
    <x v="25"/>
    <x v="0"/>
    <x v="0"/>
    <x v="0"/>
    <x v="1121"/>
  </r>
  <r>
    <x v="8"/>
    <x v="12"/>
    <x v="924"/>
    <x v="124"/>
    <x v="175"/>
    <x v="4"/>
    <x v="2"/>
    <x v="7"/>
    <x v="82"/>
    <x v="3"/>
    <x v="207"/>
    <x v="4"/>
    <x v="204"/>
    <x v="328"/>
    <x v="80"/>
    <x v="0"/>
    <x v="20"/>
    <x v="0"/>
    <x v="0"/>
    <x v="0"/>
    <x v="924"/>
  </r>
  <r>
    <x v="8"/>
    <x v="12"/>
    <x v="499"/>
    <x v="74"/>
    <x v="110"/>
    <x v="4"/>
    <x v="2"/>
    <x v="4"/>
    <x v="497"/>
    <x v="3"/>
    <x v="207"/>
    <x v="4"/>
    <x v="204"/>
    <x v="328"/>
    <x v="80"/>
    <x v="0"/>
    <x v="12"/>
    <x v="0"/>
    <x v="0"/>
    <x v="0"/>
    <x v="499"/>
  </r>
  <r>
    <x v="8"/>
    <x v="12"/>
    <x v="1193"/>
    <x v="171"/>
    <x v="225"/>
    <x v="4"/>
    <x v="2"/>
    <x v="2"/>
    <x v="499"/>
    <x v="3"/>
    <x v="207"/>
    <x v="4"/>
    <x v="204"/>
    <x v="180"/>
    <x v="114"/>
    <x v="0"/>
    <x v="26"/>
    <x v="0"/>
    <x v="0"/>
    <x v="0"/>
    <x v="1193"/>
  </r>
  <r>
    <x v="51"/>
    <x v="55"/>
    <x v="503"/>
    <x v="76"/>
    <x v="114"/>
    <x v="4"/>
    <x v="2"/>
    <x v="2"/>
    <x v="76"/>
    <x v="4"/>
    <x v="35"/>
    <x v="5"/>
    <x v="34"/>
    <x v="7"/>
    <x v="205"/>
    <x v="0"/>
    <x v="12"/>
    <x v="0"/>
    <x v="0"/>
    <x v="0"/>
    <x v="503"/>
  </r>
  <r>
    <x v="51"/>
    <x v="55"/>
    <x v="116"/>
    <x v="15"/>
    <x v="26"/>
    <x v="1"/>
    <x v="3"/>
    <x v="5"/>
    <x v="311"/>
    <x v="4"/>
    <x v="35"/>
    <x v="5"/>
    <x v="34"/>
    <x v="7"/>
    <x v="205"/>
    <x v="0"/>
    <x v="2"/>
    <x v="0"/>
    <x v="0"/>
    <x v="0"/>
    <x v="116"/>
  </r>
  <r>
    <x v="51"/>
    <x v="55"/>
    <x v="509"/>
    <x v="77"/>
    <x v="115"/>
    <x v="4"/>
    <x v="2"/>
    <x v="2"/>
    <x v="76"/>
    <x v="4"/>
    <x v="35"/>
    <x v="5"/>
    <x v="34"/>
    <x v="7"/>
    <x v="205"/>
    <x v="0"/>
    <x v="12"/>
    <x v="0"/>
    <x v="0"/>
    <x v="0"/>
    <x v="509"/>
  </r>
  <r>
    <x v="51"/>
    <x v="55"/>
    <x v="161"/>
    <x v="27"/>
    <x v="46"/>
    <x v="4"/>
    <x v="2"/>
    <x v="8"/>
    <x v="77"/>
    <x v="5"/>
    <x v="234"/>
    <x v="6"/>
    <x v="230"/>
    <x v="73"/>
    <x v="76"/>
    <x v="0"/>
    <x v="3"/>
    <x v="0"/>
    <x v="0"/>
    <x v="0"/>
    <x v="161"/>
  </r>
  <r>
    <x v="51"/>
    <x v="55"/>
    <x v="916"/>
    <x v="130"/>
    <x v="178"/>
    <x v="4"/>
    <x v="2"/>
    <x v="2"/>
    <x v="161"/>
    <x v="5"/>
    <x v="234"/>
    <x v="6"/>
    <x v="230"/>
    <x v="275"/>
    <x v="212"/>
    <x v="0"/>
    <x v="20"/>
    <x v="0"/>
    <x v="0"/>
    <x v="0"/>
    <x v="916"/>
  </r>
  <r>
    <x v="70"/>
    <x v="78"/>
    <x v="343"/>
    <x v="48"/>
    <x v="70"/>
    <x v="0"/>
    <x v="0"/>
    <x v="1"/>
    <x v="584"/>
    <x v="6"/>
    <x v="28"/>
    <x v="7"/>
    <x v="26"/>
    <x v="337"/>
    <x v="143"/>
    <x v="0"/>
    <x v="7"/>
    <x v="0"/>
    <x v="0"/>
    <x v="0"/>
    <x v="343"/>
  </r>
  <r>
    <x v="37"/>
    <x v="46"/>
    <x v="40"/>
    <x v="4"/>
    <x v="9"/>
    <x v="4"/>
    <x v="2"/>
    <x v="5"/>
    <x v="462"/>
    <x v="7"/>
    <x v="258"/>
    <x v="8"/>
    <x v="255"/>
    <x v="346"/>
    <x v="37"/>
    <x v="0"/>
    <x v="1"/>
    <x v="0"/>
    <x v="0"/>
    <x v="0"/>
    <x v="40"/>
  </r>
  <r>
    <x v="24"/>
    <x v="9"/>
    <x v="335"/>
    <x v="51"/>
    <x v="77"/>
    <x v="4"/>
    <x v="2"/>
    <x v="4"/>
    <x v="0"/>
    <x v="8"/>
    <x v="248"/>
    <x v="9"/>
    <x v="244"/>
    <x v="209"/>
    <x v="55"/>
    <x v="0"/>
    <x v="6"/>
    <x v="0"/>
    <x v="0"/>
    <x v="0"/>
    <x v="335"/>
  </r>
  <r>
    <x v="24"/>
    <x v="9"/>
    <x v="90"/>
    <x v="24"/>
    <x v="46"/>
    <x v="4"/>
    <x v="2"/>
    <x v="16"/>
    <x v="179"/>
    <x v="8"/>
    <x v="248"/>
    <x v="9"/>
    <x v="244"/>
    <x v="209"/>
    <x v="55"/>
    <x v="0"/>
    <x v="2"/>
    <x v="0"/>
    <x v="0"/>
    <x v="0"/>
    <x v="90"/>
  </r>
  <r>
    <x v="24"/>
    <x v="9"/>
    <x v="225"/>
    <x v="34"/>
    <x v="54"/>
    <x v="4"/>
    <x v="2"/>
    <x v="6"/>
    <x v="427"/>
    <x v="8"/>
    <x v="248"/>
    <x v="9"/>
    <x v="244"/>
    <x v="209"/>
    <x v="55"/>
    <x v="0"/>
    <x v="5"/>
    <x v="0"/>
    <x v="0"/>
    <x v="0"/>
    <x v="225"/>
  </r>
  <r>
    <x v="24"/>
    <x v="9"/>
    <x v="701"/>
    <x v="106"/>
    <x v="142"/>
    <x v="4"/>
    <x v="2"/>
    <x v="1"/>
    <x v="27"/>
    <x v="8"/>
    <x v="248"/>
    <x v="9"/>
    <x v="244"/>
    <x v="209"/>
    <x v="55"/>
    <x v="0"/>
    <x v="19"/>
    <x v="0"/>
    <x v="0"/>
    <x v="0"/>
    <x v="701"/>
  </r>
  <r>
    <x v="13"/>
    <x v="17"/>
    <x v="984"/>
    <x v="137"/>
    <x v="186"/>
    <x v="4"/>
    <x v="2"/>
    <x v="4"/>
    <x v="630"/>
    <x v="9"/>
    <x v="390"/>
    <x v="10"/>
    <x v="386"/>
    <x v="59"/>
    <x v="268"/>
    <x v="0"/>
    <x v="21"/>
    <x v="0"/>
    <x v="0"/>
    <x v="0"/>
    <x v="984"/>
  </r>
  <r>
    <x v="13"/>
    <x v="17"/>
    <x v="547"/>
    <x v="84"/>
    <x v="123"/>
    <x v="4"/>
    <x v="2"/>
    <x v="4"/>
    <x v="122"/>
    <x v="9"/>
    <x v="390"/>
    <x v="10"/>
    <x v="386"/>
    <x v="59"/>
    <x v="268"/>
    <x v="0"/>
    <x v="13"/>
    <x v="0"/>
    <x v="0"/>
    <x v="0"/>
    <x v="547"/>
  </r>
  <r>
    <x v="13"/>
    <x v="17"/>
    <x v="917"/>
    <x v="126"/>
    <x v="173"/>
    <x v="4"/>
    <x v="2"/>
    <x v="2"/>
    <x v="122"/>
    <x v="9"/>
    <x v="390"/>
    <x v="10"/>
    <x v="386"/>
    <x v="59"/>
    <x v="268"/>
    <x v="0"/>
    <x v="20"/>
    <x v="0"/>
    <x v="0"/>
    <x v="0"/>
    <x v="917"/>
  </r>
  <r>
    <x v="13"/>
    <x v="17"/>
    <x v="216"/>
    <x v="25"/>
    <x v="45"/>
    <x v="4"/>
    <x v="2"/>
    <x v="13"/>
    <x v="425"/>
    <x v="9"/>
    <x v="390"/>
    <x v="10"/>
    <x v="386"/>
    <x v="59"/>
    <x v="268"/>
    <x v="0"/>
    <x v="4"/>
    <x v="0"/>
    <x v="0"/>
    <x v="0"/>
    <x v="216"/>
  </r>
  <r>
    <x v="26"/>
    <x v="50"/>
    <x v="1164"/>
    <x v="162"/>
    <x v="217"/>
    <x v="4"/>
    <x v="2"/>
    <x v="1"/>
    <x v="465"/>
    <x v="10"/>
    <x v="166"/>
    <x v="11"/>
    <x v="165"/>
    <x v="227"/>
    <x v="227"/>
    <x v="0"/>
    <x v="25"/>
    <x v="0"/>
    <x v="0"/>
    <x v="0"/>
    <x v="1164"/>
  </r>
  <r>
    <x v="26"/>
    <x v="50"/>
    <x v="518"/>
    <x v="79"/>
    <x v="119"/>
    <x v="4"/>
    <x v="2"/>
    <x v="2"/>
    <x v="465"/>
    <x v="10"/>
    <x v="166"/>
    <x v="11"/>
    <x v="165"/>
    <x v="227"/>
    <x v="227"/>
    <x v="0"/>
    <x v="13"/>
    <x v="0"/>
    <x v="0"/>
    <x v="0"/>
    <x v="518"/>
  </r>
  <r>
    <x v="26"/>
    <x v="50"/>
    <x v="1097"/>
    <x v="156"/>
    <x v="207"/>
    <x v="4"/>
    <x v="2"/>
    <x v="1"/>
    <x v="465"/>
    <x v="10"/>
    <x v="166"/>
    <x v="11"/>
    <x v="165"/>
    <x v="227"/>
    <x v="227"/>
    <x v="0"/>
    <x v="24"/>
    <x v="0"/>
    <x v="0"/>
    <x v="0"/>
    <x v="1097"/>
  </r>
  <r>
    <x v="26"/>
    <x v="50"/>
    <x v="43"/>
    <x v="8"/>
    <x v="12"/>
    <x v="4"/>
    <x v="2"/>
    <x v="1"/>
    <x v="465"/>
    <x v="10"/>
    <x v="166"/>
    <x v="11"/>
    <x v="165"/>
    <x v="227"/>
    <x v="227"/>
    <x v="0"/>
    <x v="2"/>
    <x v="0"/>
    <x v="0"/>
    <x v="0"/>
    <x v="43"/>
  </r>
  <r>
    <x v="26"/>
    <x v="50"/>
    <x v="132"/>
    <x v="24"/>
    <x v="34"/>
    <x v="4"/>
    <x v="2"/>
    <x v="2"/>
    <x v="465"/>
    <x v="10"/>
    <x v="166"/>
    <x v="11"/>
    <x v="165"/>
    <x v="227"/>
    <x v="227"/>
    <x v="0"/>
    <x v="2"/>
    <x v="0"/>
    <x v="0"/>
    <x v="0"/>
    <x v="132"/>
  </r>
  <r>
    <x v="26"/>
    <x v="50"/>
    <x v="10"/>
    <x v="0"/>
    <x v="0"/>
    <x v="4"/>
    <x v="2"/>
    <x v="1"/>
    <x v="465"/>
    <x v="10"/>
    <x v="166"/>
    <x v="11"/>
    <x v="165"/>
    <x v="227"/>
    <x v="227"/>
    <x v="0"/>
    <x v="1"/>
    <x v="0"/>
    <x v="0"/>
    <x v="0"/>
    <x v="10"/>
  </r>
  <r>
    <x v="26"/>
    <x v="50"/>
    <x v="942"/>
    <x v="135"/>
    <x v="181"/>
    <x v="4"/>
    <x v="2"/>
    <x v="1"/>
    <x v="465"/>
    <x v="10"/>
    <x v="166"/>
    <x v="11"/>
    <x v="165"/>
    <x v="227"/>
    <x v="227"/>
    <x v="0"/>
    <x v="21"/>
    <x v="0"/>
    <x v="0"/>
    <x v="0"/>
    <x v="942"/>
  </r>
  <r>
    <x v="26"/>
    <x v="50"/>
    <x v="598"/>
    <x v="98"/>
    <x v="132"/>
    <x v="4"/>
    <x v="2"/>
    <x v="1"/>
    <x v="465"/>
    <x v="10"/>
    <x v="166"/>
    <x v="11"/>
    <x v="165"/>
    <x v="219"/>
    <x v="360"/>
    <x v="0"/>
    <x v="16"/>
    <x v="0"/>
    <x v="0"/>
    <x v="0"/>
    <x v="598"/>
  </r>
  <r>
    <x v="26"/>
    <x v="50"/>
    <x v="824"/>
    <x v="119"/>
    <x v="162"/>
    <x v="4"/>
    <x v="2"/>
    <x v="3"/>
    <x v="465"/>
    <x v="10"/>
    <x v="166"/>
    <x v="11"/>
    <x v="165"/>
    <x v="227"/>
    <x v="227"/>
    <x v="0"/>
    <x v="18"/>
    <x v="0"/>
    <x v="0"/>
    <x v="0"/>
    <x v="824"/>
  </r>
  <r>
    <x v="29"/>
    <x v="54"/>
    <x v="655"/>
    <x v="100"/>
    <x v="141"/>
    <x v="4"/>
    <x v="2"/>
    <x v="14"/>
    <x v="149"/>
    <x v="11"/>
    <x v="151"/>
    <x v="12"/>
    <x v="150"/>
    <x v="17"/>
    <x v="35"/>
    <x v="0"/>
    <x v="16"/>
    <x v="0"/>
    <x v="0"/>
    <x v="0"/>
    <x v="655"/>
  </r>
  <r>
    <x v="29"/>
    <x v="54"/>
    <x v="654"/>
    <x v="89"/>
    <x v="131"/>
    <x v="4"/>
    <x v="2"/>
    <x v="14"/>
    <x v="149"/>
    <x v="11"/>
    <x v="151"/>
    <x v="12"/>
    <x v="150"/>
    <x v="17"/>
    <x v="35"/>
    <x v="0"/>
    <x v="16"/>
    <x v="0"/>
    <x v="0"/>
    <x v="0"/>
    <x v="654"/>
  </r>
  <r>
    <x v="29"/>
    <x v="54"/>
    <x v="1178"/>
    <x v="163"/>
    <x v="220"/>
    <x v="4"/>
    <x v="2"/>
    <x v="3"/>
    <x v="562"/>
    <x v="11"/>
    <x v="151"/>
    <x v="12"/>
    <x v="150"/>
    <x v="17"/>
    <x v="35"/>
    <x v="0"/>
    <x v="25"/>
    <x v="0"/>
    <x v="0"/>
    <x v="0"/>
    <x v="1178"/>
  </r>
  <r>
    <x v="29"/>
    <x v="54"/>
    <x v="23"/>
    <x v="2"/>
    <x v="2"/>
    <x v="4"/>
    <x v="2"/>
    <x v="1"/>
    <x v="562"/>
    <x v="11"/>
    <x v="151"/>
    <x v="12"/>
    <x v="150"/>
    <x v="17"/>
    <x v="35"/>
    <x v="0"/>
    <x v="1"/>
    <x v="0"/>
    <x v="0"/>
    <x v="0"/>
    <x v="23"/>
  </r>
  <r>
    <x v="29"/>
    <x v="54"/>
    <x v="1106"/>
    <x v="157"/>
    <x v="208"/>
    <x v="4"/>
    <x v="2"/>
    <x v="1"/>
    <x v="562"/>
    <x v="11"/>
    <x v="151"/>
    <x v="12"/>
    <x v="150"/>
    <x v="17"/>
    <x v="35"/>
    <x v="0"/>
    <x v="24"/>
    <x v="0"/>
    <x v="0"/>
    <x v="0"/>
    <x v="1106"/>
  </r>
  <r>
    <x v="29"/>
    <x v="54"/>
    <x v="653"/>
    <x v="81"/>
    <x v="123"/>
    <x v="4"/>
    <x v="2"/>
    <x v="14"/>
    <x v="149"/>
    <x v="11"/>
    <x v="151"/>
    <x v="12"/>
    <x v="150"/>
    <x v="17"/>
    <x v="35"/>
    <x v="0"/>
    <x v="16"/>
    <x v="0"/>
    <x v="0"/>
    <x v="0"/>
    <x v="653"/>
  </r>
  <r>
    <x v="29"/>
    <x v="54"/>
    <x v="146"/>
    <x v="25"/>
    <x v="35"/>
    <x v="4"/>
    <x v="2"/>
    <x v="1"/>
    <x v="562"/>
    <x v="11"/>
    <x v="151"/>
    <x v="12"/>
    <x v="150"/>
    <x v="17"/>
    <x v="35"/>
    <x v="0"/>
    <x v="2"/>
    <x v="0"/>
    <x v="0"/>
    <x v="0"/>
    <x v="146"/>
  </r>
  <r>
    <x v="29"/>
    <x v="54"/>
    <x v="789"/>
    <x v="114"/>
    <x v="153"/>
    <x v="4"/>
    <x v="2"/>
    <x v="1"/>
    <x v="562"/>
    <x v="11"/>
    <x v="151"/>
    <x v="12"/>
    <x v="150"/>
    <x v="17"/>
    <x v="35"/>
    <x v="0"/>
    <x v="18"/>
    <x v="0"/>
    <x v="0"/>
    <x v="0"/>
    <x v="789"/>
  </r>
  <r>
    <x v="29"/>
    <x v="54"/>
    <x v="362"/>
    <x v="56"/>
    <x v="82"/>
    <x v="4"/>
    <x v="2"/>
    <x v="1"/>
    <x v="562"/>
    <x v="11"/>
    <x v="151"/>
    <x v="12"/>
    <x v="150"/>
    <x v="17"/>
    <x v="35"/>
    <x v="0"/>
    <x v="7"/>
    <x v="0"/>
    <x v="0"/>
    <x v="0"/>
    <x v="362"/>
  </r>
  <r>
    <x v="29"/>
    <x v="54"/>
    <x v="1032"/>
    <x v="145"/>
    <x v="195"/>
    <x v="4"/>
    <x v="2"/>
    <x v="2"/>
    <x v="562"/>
    <x v="11"/>
    <x v="151"/>
    <x v="12"/>
    <x v="150"/>
    <x v="17"/>
    <x v="35"/>
    <x v="0"/>
    <x v="22"/>
    <x v="0"/>
    <x v="0"/>
    <x v="0"/>
    <x v="1032"/>
  </r>
  <r>
    <x v="29"/>
    <x v="54"/>
    <x v="741"/>
    <x v="108"/>
    <x v="150"/>
    <x v="4"/>
    <x v="2"/>
    <x v="14"/>
    <x v="149"/>
    <x v="11"/>
    <x v="151"/>
    <x v="12"/>
    <x v="150"/>
    <x v="17"/>
    <x v="35"/>
    <x v="0"/>
    <x v="17"/>
    <x v="0"/>
    <x v="0"/>
    <x v="0"/>
    <x v="741"/>
  </r>
  <r>
    <x v="29"/>
    <x v="54"/>
    <x v="898"/>
    <x v="124"/>
    <x v="171"/>
    <x v="4"/>
    <x v="2"/>
    <x v="2"/>
    <x v="493"/>
    <x v="12"/>
    <x v="330"/>
    <x v="13"/>
    <x v="326"/>
    <x v="34"/>
    <x v="156"/>
    <x v="0"/>
    <x v="20"/>
    <x v="0"/>
    <x v="0"/>
    <x v="0"/>
    <x v="898"/>
  </r>
  <r>
    <x v="29"/>
    <x v="54"/>
    <x v="131"/>
    <x v="24"/>
    <x v="33"/>
    <x v="4"/>
    <x v="2"/>
    <x v="1"/>
    <x v="493"/>
    <x v="12"/>
    <x v="330"/>
    <x v="13"/>
    <x v="326"/>
    <x v="17"/>
    <x v="35"/>
    <x v="0"/>
    <x v="2"/>
    <x v="0"/>
    <x v="0"/>
    <x v="0"/>
    <x v="131"/>
  </r>
  <r>
    <x v="29"/>
    <x v="54"/>
    <x v="1035"/>
    <x v="156"/>
    <x v="225"/>
    <x v="4"/>
    <x v="2"/>
    <x v="26"/>
    <x v="493"/>
    <x v="12"/>
    <x v="330"/>
    <x v="13"/>
    <x v="326"/>
    <x v="34"/>
    <x v="156"/>
    <x v="0"/>
    <x v="23"/>
    <x v="0"/>
    <x v="0"/>
    <x v="0"/>
    <x v="1035"/>
  </r>
  <r>
    <x v="29"/>
    <x v="54"/>
    <x v="449"/>
    <x v="71"/>
    <x v="99"/>
    <x v="4"/>
    <x v="2"/>
    <x v="2"/>
    <x v="492"/>
    <x v="12"/>
    <x v="330"/>
    <x v="13"/>
    <x v="326"/>
    <x v="17"/>
    <x v="35"/>
    <x v="0"/>
    <x v="11"/>
    <x v="0"/>
    <x v="0"/>
    <x v="0"/>
    <x v="449"/>
  </r>
  <r>
    <x v="29"/>
    <x v="54"/>
    <x v="280"/>
    <x v="15"/>
    <x v="24"/>
    <x v="4"/>
    <x v="2"/>
    <x v="2"/>
    <x v="465"/>
    <x v="12"/>
    <x v="330"/>
    <x v="13"/>
    <x v="326"/>
    <x v="134"/>
    <x v="328"/>
    <x v="0"/>
    <x v="6"/>
    <x v="0"/>
    <x v="0"/>
    <x v="0"/>
    <x v="280"/>
  </r>
  <r>
    <x v="29"/>
    <x v="54"/>
    <x v="15"/>
    <x v="0"/>
    <x v="1"/>
    <x v="4"/>
    <x v="2"/>
    <x v="2"/>
    <x v="491"/>
    <x v="12"/>
    <x v="330"/>
    <x v="13"/>
    <x v="326"/>
    <x v="17"/>
    <x v="35"/>
    <x v="0"/>
    <x v="1"/>
    <x v="0"/>
    <x v="0"/>
    <x v="0"/>
    <x v="15"/>
  </r>
  <r>
    <x v="29"/>
    <x v="54"/>
    <x v="399"/>
    <x v="54"/>
    <x v="87"/>
    <x v="4"/>
    <x v="2"/>
    <x v="16"/>
    <x v="494"/>
    <x v="12"/>
    <x v="330"/>
    <x v="13"/>
    <x v="326"/>
    <x v="17"/>
    <x v="35"/>
    <x v="0"/>
    <x v="9"/>
    <x v="0"/>
    <x v="0"/>
    <x v="0"/>
    <x v="399"/>
  </r>
  <r>
    <x v="29"/>
    <x v="54"/>
    <x v="521"/>
    <x v="79"/>
    <x v="119"/>
    <x v="4"/>
    <x v="2"/>
    <x v="2"/>
    <x v="493"/>
    <x v="12"/>
    <x v="330"/>
    <x v="13"/>
    <x v="326"/>
    <x v="17"/>
    <x v="35"/>
    <x v="0"/>
    <x v="13"/>
    <x v="0"/>
    <x v="0"/>
    <x v="0"/>
    <x v="521"/>
  </r>
  <r>
    <x v="29"/>
    <x v="54"/>
    <x v="740"/>
    <x v="106"/>
    <x v="143"/>
    <x v="4"/>
    <x v="2"/>
    <x v="2"/>
    <x v="493"/>
    <x v="12"/>
    <x v="330"/>
    <x v="13"/>
    <x v="326"/>
    <x v="17"/>
    <x v="35"/>
    <x v="0"/>
    <x v="17"/>
    <x v="0"/>
    <x v="0"/>
    <x v="0"/>
    <x v="740"/>
  </r>
  <r>
    <x v="29"/>
    <x v="54"/>
    <x v="264"/>
    <x v="41"/>
    <x v="60"/>
    <x v="4"/>
    <x v="2"/>
    <x v="2"/>
    <x v="493"/>
    <x v="12"/>
    <x v="330"/>
    <x v="13"/>
    <x v="326"/>
    <x v="17"/>
    <x v="35"/>
    <x v="0"/>
    <x v="5"/>
    <x v="0"/>
    <x v="0"/>
    <x v="0"/>
    <x v="264"/>
  </r>
  <r>
    <x v="29"/>
    <x v="54"/>
    <x v="575"/>
    <x v="87"/>
    <x v="125"/>
    <x v="4"/>
    <x v="2"/>
    <x v="2"/>
    <x v="493"/>
    <x v="12"/>
    <x v="330"/>
    <x v="13"/>
    <x v="326"/>
    <x v="17"/>
    <x v="35"/>
    <x v="0"/>
    <x v="13"/>
    <x v="0"/>
    <x v="0"/>
    <x v="0"/>
    <x v="575"/>
  </r>
  <r>
    <x v="12"/>
    <x v="16"/>
    <x v="540"/>
    <x v="82"/>
    <x v="123"/>
    <x v="4"/>
    <x v="2"/>
    <x v="8"/>
    <x v="386"/>
    <x v="13"/>
    <x v="185"/>
    <x v="14"/>
    <x v="182"/>
    <x v="159"/>
    <x v="211"/>
    <x v="0"/>
    <x v="12"/>
    <x v="0"/>
    <x v="0"/>
    <x v="0"/>
    <x v="540"/>
  </r>
  <r>
    <x v="12"/>
    <x v="16"/>
    <x v="1175"/>
    <x v="171"/>
    <x v="225"/>
    <x v="4"/>
    <x v="2"/>
    <x v="2"/>
    <x v="312"/>
    <x v="13"/>
    <x v="185"/>
    <x v="14"/>
    <x v="182"/>
    <x v="159"/>
    <x v="211"/>
    <x v="0"/>
    <x v="25"/>
    <x v="0"/>
    <x v="0"/>
    <x v="0"/>
    <x v="1175"/>
  </r>
  <r>
    <x v="69"/>
    <x v="75"/>
    <x v="414"/>
    <x v="65"/>
    <x v="90"/>
    <x v="4"/>
    <x v="2"/>
    <x v="2"/>
    <x v="55"/>
    <x v="14"/>
    <x v="71"/>
    <x v="15"/>
    <x v="70"/>
    <x v="281"/>
    <x v="242"/>
    <x v="0"/>
    <x v="10"/>
    <x v="0"/>
    <x v="0"/>
    <x v="0"/>
    <x v="414"/>
  </r>
  <r>
    <x v="69"/>
    <x v="75"/>
    <x v="722"/>
    <x v="106"/>
    <x v="142"/>
    <x v="4"/>
    <x v="2"/>
    <x v="1"/>
    <x v="231"/>
    <x v="14"/>
    <x v="71"/>
    <x v="15"/>
    <x v="70"/>
    <x v="281"/>
    <x v="242"/>
    <x v="0"/>
    <x v="17"/>
    <x v="0"/>
    <x v="0"/>
    <x v="0"/>
    <x v="722"/>
  </r>
  <r>
    <x v="69"/>
    <x v="75"/>
    <x v="535"/>
    <x v="79"/>
    <x v="120"/>
    <x v="4"/>
    <x v="2"/>
    <x v="3"/>
    <x v="419"/>
    <x v="14"/>
    <x v="71"/>
    <x v="15"/>
    <x v="70"/>
    <x v="281"/>
    <x v="242"/>
    <x v="0"/>
    <x v="14"/>
    <x v="0"/>
    <x v="0"/>
    <x v="0"/>
    <x v="535"/>
  </r>
  <r>
    <x v="69"/>
    <x v="75"/>
    <x v="458"/>
    <x v="71"/>
    <x v="102"/>
    <x v="4"/>
    <x v="2"/>
    <x v="5"/>
    <x v="401"/>
    <x v="14"/>
    <x v="71"/>
    <x v="15"/>
    <x v="70"/>
    <x v="281"/>
    <x v="242"/>
    <x v="0"/>
    <x v="11"/>
    <x v="0"/>
    <x v="0"/>
    <x v="0"/>
    <x v="458"/>
  </r>
  <r>
    <x v="69"/>
    <x v="75"/>
    <x v="318"/>
    <x v="48"/>
    <x v="72"/>
    <x v="4"/>
    <x v="2"/>
    <x v="3"/>
    <x v="421"/>
    <x v="14"/>
    <x v="71"/>
    <x v="15"/>
    <x v="70"/>
    <x v="281"/>
    <x v="242"/>
    <x v="0"/>
    <x v="6"/>
    <x v="0"/>
    <x v="0"/>
    <x v="0"/>
    <x v="318"/>
  </r>
  <r>
    <x v="69"/>
    <x v="75"/>
    <x v="628"/>
    <x v="98"/>
    <x v="135"/>
    <x v="4"/>
    <x v="2"/>
    <x v="4"/>
    <x v="73"/>
    <x v="14"/>
    <x v="71"/>
    <x v="15"/>
    <x v="70"/>
    <x v="281"/>
    <x v="242"/>
    <x v="0"/>
    <x v="15"/>
    <x v="0"/>
    <x v="0"/>
    <x v="0"/>
    <x v="628"/>
  </r>
  <r>
    <x v="21"/>
    <x v="5"/>
    <x v="366"/>
    <x v="24"/>
    <x v="78"/>
    <x v="4"/>
    <x v="2"/>
    <x v="30"/>
    <x v="190"/>
    <x v="15"/>
    <x v="163"/>
    <x v="16"/>
    <x v="162"/>
    <x v="16"/>
    <x v="141"/>
    <x v="0"/>
    <x v="10"/>
    <x v="0"/>
    <x v="0"/>
    <x v="0"/>
    <x v="366"/>
  </r>
  <r>
    <x v="25"/>
    <x v="8"/>
    <x v="462"/>
    <x v="71"/>
    <x v="104"/>
    <x v="4"/>
    <x v="2"/>
    <x v="8"/>
    <x v="260"/>
    <x v="16"/>
    <x v="168"/>
    <x v="17"/>
    <x v="167"/>
    <x v="233"/>
    <x v="15"/>
    <x v="0"/>
    <x v="11"/>
    <x v="0"/>
    <x v="0"/>
    <x v="0"/>
    <x v="462"/>
  </r>
  <r>
    <x v="25"/>
    <x v="8"/>
    <x v="604"/>
    <x v="98"/>
    <x v="132"/>
    <x v="4"/>
    <x v="2"/>
    <x v="1"/>
    <x v="399"/>
    <x v="16"/>
    <x v="168"/>
    <x v="17"/>
    <x v="167"/>
    <x v="233"/>
    <x v="15"/>
    <x v="0"/>
    <x v="15"/>
    <x v="0"/>
    <x v="0"/>
    <x v="0"/>
    <x v="604"/>
  </r>
  <r>
    <x v="25"/>
    <x v="8"/>
    <x v="1024"/>
    <x v="143"/>
    <x v="193"/>
    <x v="4"/>
    <x v="2"/>
    <x v="2"/>
    <x v="399"/>
    <x v="16"/>
    <x v="168"/>
    <x v="17"/>
    <x v="167"/>
    <x v="233"/>
    <x v="15"/>
    <x v="0"/>
    <x v="24"/>
    <x v="0"/>
    <x v="0"/>
    <x v="0"/>
    <x v="1024"/>
  </r>
  <r>
    <x v="25"/>
    <x v="8"/>
    <x v="257"/>
    <x v="41"/>
    <x v="59"/>
    <x v="4"/>
    <x v="2"/>
    <x v="1"/>
    <x v="399"/>
    <x v="16"/>
    <x v="168"/>
    <x v="17"/>
    <x v="167"/>
    <x v="233"/>
    <x v="15"/>
    <x v="0"/>
    <x v="5"/>
    <x v="0"/>
    <x v="0"/>
    <x v="0"/>
    <x v="257"/>
  </r>
  <r>
    <x v="32"/>
    <x v="41"/>
    <x v="351"/>
    <x v="54"/>
    <x v="80"/>
    <x v="4"/>
    <x v="2"/>
    <x v="1"/>
    <x v="533"/>
    <x v="17"/>
    <x v="41"/>
    <x v="18"/>
    <x v="40"/>
    <x v="66"/>
    <x v="68"/>
    <x v="0"/>
    <x v="7"/>
    <x v="0"/>
    <x v="0"/>
    <x v="0"/>
    <x v="351"/>
  </r>
  <r>
    <x v="32"/>
    <x v="41"/>
    <x v="736"/>
    <x v="106"/>
    <x v="142"/>
    <x v="4"/>
    <x v="2"/>
    <x v="1"/>
    <x v="533"/>
    <x v="17"/>
    <x v="41"/>
    <x v="18"/>
    <x v="40"/>
    <x v="66"/>
    <x v="68"/>
    <x v="0"/>
    <x v="17"/>
    <x v="0"/>
    <x v="0"/>
    <x v="0"/>
    <x v="736"/>
  </r>
  <r>
    <x v="32"/>
    <x v="41"/>
    <x v="33"/>
    <x v="4"/>
    <x v="7"/>
    <x v="4"/>
    <x v="2"/>
    <x v="3"/>
    <x v="534"/>
    <x v="17"/>
    <x v="41"/>
    <x v="18"/>
    <x v="40"/>
    <x v="66"/>
    <x v="68"/>
    <x v="0"/>
    <x v="1"/>
    <x v="0"/>
    <x v="0"/>
    <x v="0"/>
    <x v="33"/>
  </r>
  <r>
    <x v="32"/>
    <x v="41"/>
    <x v="581"/>
    <x v="94"/>
    <x v="131"/>
    <x v="4"/>
    <x v="2"/>
    <x v="6"/>
    <x v="533"/>
    <x v="17"/>
    <x v="41"/>
    <x v="18"/>
    <x v="40"/>
    <x v="66"/>
    <x v="68"/>
    <x v="0"/>
    <x v="14"/>
    <x v="0"/>
    <x v="0"/>
    <x v="0"/>
    <x v="581"/>
  </r>
  <r>
    <x v="32"/>
    <x v="41"/>
    <x v="897"/>
    <x v="124"/>
    <x v="171"/>
    <x v="4"/>
    <x v="2"/>
    <x v="2"/>
    <x v="533"/>
    <x v="17"/>
    <x v="41"/>
    <x v="18"/>
    <x v="40"/>
    <x v="66"/>
    <x v="68"/>
    <x v="0"/>
    <x v="20"/>
    <x v="0"/>
    <x v="0"/>
    <x v="0"/>
    <x v="897"/>
  </r>
  <r>
    <x v="52"/>
    <x v="56"/>
    <x v="37"/>
    <x v="5"/>
    <x v="8"/>
    <x v="4"/>
    <x v="2"/>
    <x v="3"/>
    <x v="224"/>
    <x v="18"/>
    <x v="223"/>
    <x v="19"/>
    <x v="220"/>
    <x v="111"/>
    <x v="124"/>
    <x v="0"/>
    <x v="1"/>
    <x v="0"/>
    <x v="0"/>
    <x v="0"/>
    <x v="37"/>
  </r>
  <r>
    <x v="52"/>
    <x v="56"/>
    <x v="994"/>
    <x v="137"/>
    <x v="184"/>
    <x v="4"/>
    <x v="2"/>
    <x v="2"/>
    <x v="426"/>
    <x v="18"/>
    <x v="223"/>
    <x v="19"/>
    <x v="220"/>
    <x v="111"/>
    <x v="124"/>
    <x v="0"/>
    <x v="22"/>
    <x v="0"/>
    <x v="0"/>
    <x v="0"/>
    <x v="994"/>
  </r>
  <r>
    <x v="11"/>
    <x v="15"/>
    <x v="109"/>
    <x v="15"/>
    <x v="24"/>
    <x v="4"/>
    <x v="2"/>
    <x v="2"/>
    <x v="486"/>
    <x v="19"/>
    <x v="140"/>
    <x v="20"/>
    <x v="140"/>
    <x v="202"/>
    <x v="25"/>
    <x v="0"/>
    <x v="2"/>
    <x v="0"/>
    <x v="0"/>
    <x v="0"/>
    <x v="109"/>
  </r>
  <r>
    <x v="11"/>
    <x v="15"/>
    <x v="421"/>
    <x v="65"/>
    <x v="92"/>
    <x v="4"/>
    <x v="2"/>
    <x v="4"/>
    <x v="475"/>
    <x v="19"/>
    <x v="140"/>
    <x v="20"/>
    <x v="140"/>
    <x v="202"/>
    <x v="25"/>
    <x v="0"/>
    <x v="11"/>
    <x v="0"/>
    <x v="0"/>
    <x v="0"/>
    <x v="421"/>
  </r>
  <r>
    <x v="11"/>
    <x v="15"/>
    <x v="1104"/>
    <x v="156"/>
    <x v="207"/>
    <x v="4"/>
    <x v="2"/>
    <x v="1"/>
    <x v="475"/>
    <x v="19"/>
    <x v="140"/>
    <x v="20"/>
    <x v="140"/>
    <x v="247"/>
    <x v="177"/>
    <x v="0"/>
    <x v="24"/>
    <x v="0"/>
    <x v="0"/>
    <x v="0"/>
    <x v="1104"/>
  </r>
  <r>
    <x v="11"/>
    <x v="15"/>
    <x v="231"/>
    <x v="34"/>
    <x v="49"/>
    <x v="4"/>
    <x v="2"/>
    <x v="1"/>
    <x v="484"/>
    <x v="19"/>
    <x v="140"/>
    <x v="20"/>
    <x v="140"/>
    <x v="202"/>
    <x v="25"/>
    <x v="0"/>
    <x v="6"/>
    <x v="0"/>
    <x v="0"/>
    <x v="0"/>
    <x v="231"/>
  </r>
  <r>
    <x v="11"/>
    <x v="15"/>
    <x v="702"/>
    <x v="106"/>
    <x v="142"/>
    <x v="4"/>
    <x v="2"/>
    <x v="1"/>
    <x v="475"/>
    <x v="19"/>
    <x v="140"/>
    <x v="20"/>
    <x v="140"/>
    <x v="202"/>
    <x v="25"/>
    <x v="0"/>
    <x v="18"/>
    <x v="0"/>
    <x v="0"/>
    <x v="0"/>
    <x v="702"/>
  </r>
  <r>
    <x v="11"/>
    <x v="15"/>
    <x v="798"/>
    <x v="112"/>
    <x v="151"/>
    <x v="4"/>
    <x v="2"/>
    <x v="1"/>
    <x v="486"/>
    <x v="19"/>
    <x v="140"/>
    <x v="20"/>
    <x v="140"/>
    <x v="202"/>
    <x v="25"/>
    <x v="0"/>
    <x v="20"/>
    <x v="0"/>
    <x v="0"/>
    <x v="0"/>
    <x v="798"/>
  </r>
  <r>
    <x v="29"/>
    <x v="54"/>
    <x v="208"/>
    <x v="16"/>
    <x v="27"/>
    <x v="4"/>
    <x v="2"/>
    <x v="7"/>
    <x v="483"/>
    <x v="20"/>
    <x v="43"/>
    <x v="21"/>
    <x v="42"/>
    <x v="157"/>
    <x v="115"/>
    <x v="0"/>
    <x v="3"/>
    <x v="0"/>
    <x v="0"/>
    <x v="0"/>
    <x v="208"/>
  </r>
  <r>
    <x v="29"/>
    <x v="54"/>
    <x v="982"/>
    <x v="136"/>
    <x v="185"/>
    <x v="4"/>
    <x v="2"/>
    <x v="4"/>
    <x v="467"/>
    <x v="20"/>
    <x v="43"/>
    <x v="21"/>
    <x v="42"/>
    <x v="157"/>
    <x v="115"/>
    <x v="0"/>
    <x v="21"/>
    <x v="0"/>
    <x v="0"/>
    <x v="0"/>
    <x v="982"/>
  </r>
  <r>
    <x v="29"/>
    <x v="54"/>
    <x v="207"/>
    <x v="35"/>
    <x v="50"/>
    <x v="4"/>
    <x v="2"/>
    <x v="1"/>
    <x v="467"/>
    <x v="20"/>
    <x v="43"/>
    <x v="21"/>
    <x v="42"/>
    <x v="157"/>
    <x v="115"/>
    <x v="0"/>
    <x v="3"/>
    <x v="0"/>
    <x v="0"/>
    <x v="0"/>
    <x v="207"/>
  </r>
  <r>
    <x v="17"/>
    <x v="1"/>
    <x v="272"/>
    <x v="45"/>
    <x v="69"/>
    <x v="4"/>
    <x v="2"/>
    <x v="9"/>
    <x v="273"/>
    <x v="21"/>
    <x v="30"/>
    <x v="22"/>
    <x v="29"/>
    <x v="11"/>
    <x v="30"/>
    <x v="0"/>
    <x v="5"/>
    <x v="0"/>
    <x v="0"/>
    <x v="0"/>
    <x v="272"/>
  </r>
  <r>
    <x v="23"/>
    <x v="7"/>
    <x v="972"/>
    <x v="135"/>
    <x v="182"/>
    <x v="4"/>
    <x v="2"/>
    <x v="2"/>
    <x v="636"/>
    <x v="22"/>
    <x v="316"/>
    <x v="23"/>
    <x v="312"/>
    <x v="32"/>
    <x v="62"/>
    <x v="0"/>
    <x v="21"/>
    <x v="0"/>
    <x v="0"/>
    <x v="0"/>
    <x v="972"/>
  </r>
  <r>
    <x v="23"/>
    <x v="7"/>
    <x v="704"/>
    <x v="106"/>
    <x v="142"/>
    <x v="4"/>
    <x v="2"/>
    <x v="1"/>
    <x v="411"/>
    <x v="22"/>
    <x v="316"/>
    <x v="23"/>
    <x v="312"/>
    <x v="32"/>
    <x v="62"/>
    <x v="0"/>
    <x v="17"/>
    <x v="0"/>
    <x v="0"/>
    <x v="0"/>
    <x v="704"/>
  </r>
  <r>
    <x v="20"/>
    <x v="3"/>
    <x v="849"/>
    <x v="124"/>
    <x v="180"/>
    <x v="4"/>
    <x v="2"/>
    <x v="16"/>
    <x v="144"/>
    <x v="23"/>
    <x v="83"/>
    <x v="24"/>
    <x v="83"/>
    <x v="348"/>
    <x v="32"/>
    <x v="0"/>
    <x v="20"/>
    <x v="0"/>
    <x v="0"/>
    <x v="0"/>
    <x v="849"/>
  </r>
  <r>
    <x v="54"/>
    <x v="59"/>
    <x v="396"/>
    <x v="65"/>
    <x v="89"/>
    <x v="4"/>
    <x v="2"/>
    <x v="1"/>
    <x v="258"/>
    <x v="24"/>
    <x v="156"/>
    <x v="25"/>
    <x v="155"/>
    <x v="141"/>
    <x v="288"/>
    <x v="0"/>
    <x v="9"/>
    <x v="0"/>
    <x v="0"/>
    <x v="0"/>
    <x v="396"/>
  </r>
  <r>
    <x v="54"/>
    <x v="59"/>
    <x v="835"/>
    <x v="119"/>
    <x v="162"/>
    <x v="0"/>
    <x v="0"/>
    <x v="3"/>
    <x v="95"/>
    <x v="24"/>
    <x v="156"/>
    <x v="25"/>
    <x v="155"/>
    <x v="141"/>
    <x v="288"/>
    <x v="0"/>
    <x v="18"/>
    <x v="0"/>
    <x v="0"/>
    <x v="0"/>
    <x v="835"/>
  </r>
  <r>
    <x v="54"/>
    <x v="59"/>
    <x v="645"/>
    <x v="98"/>
    <x v="137"/>
    <x v="4"/>
    <x v="2"/>
    <x v="6"/>
    <x v="80"/>
    <x v="24"/>
    <x v="156"/>
    <x v="25"/>
    <x v="155"/>
    <x v="141"/>
    <x v="288"/>
    <x v="0"/>
    <x v="16"/>
    <x v="0"/>
    <x v="0"/>
    <x v="0"/>
    <x v="645"/>
  </r>
  <r>
    <x v="54"/>
    <x v="59"/>
    <x v="952"/>
    <x v="135"/>
    <x v="181"/>
    <x v="4"/>
    <x v="2"/>
    <x v="1"/>
    <x v="633"/>
    <x v="24"/>
    <x v="156"/>
    <x v="25"/>
    <x v="155"/>
    <x v="141"/>
    <x v="288"/>
    <x v="0"/>
    <x v="22"/>
    <x v="0"/>
    <x v="0"/>
    <x v="0"/>
    <x v="952"/>
  </r>
  <r>
    <x v="61"/>
    <x v="65"/>
    <x v="1190"/>
    <x v="162"/>
    <x v="225"/>
    <x v="4"/>
    <x v="2"/>
    <x v="16"/>
    <x v="301"/>
    <x v="25"/>
    <x v="202"/>
    <x v="26"/>
    <x v="199"/>
    <x v="278"/>
    <x v="249"/>
    <x v="0"/>
    <x v="25"/>
    <x v="0"/>
    <x v="0"/>
    <x v="0"/>
    <x v="1190"/>
  </r>
  <r>
    <x v="32"/>
    <x v="41"/>
    <x v="505"/>
    <x v="74"/>
    <x v="113"/>
    <x v="2"/>
    <x v="1"/>
    <x v="8"/>
    <x v="298"/>
    <x v="26"/>
    <x v="335"/>
    <x v="27"/>
    <x v="330"/>
    <x v="101"/>
    <x v="54"/>
    <x v="0"/>
    <x v="13"/>
    <x v="0"/>
    <x v="0"/>
    <x v="0"/>
    <x v="505"/>
  </r>
  <r>
    <x v="6"/>
    <x v="10"/>
    <x v="485"/>
    <x v="74"/>
    <x v="107"/>
    <x v="4"/>
    <x v="2"/>
    <x v="1"/>
    <x v="490"/>
    <x v="27"/>
    <x v="44"/>
    <x v="28"/>
    <x v="43"/>
    <x v="120"/>
    <x v="31"/>
    <x v="0"/>
    <x v="12"/>
    <x v="0"/>
    <x v="0"/>
    <x v="0"/>
    <x v="485"/>
  </r>
  <r>
    <x v="6"/>
    <x v="10"/>
    <x v="68"/>
    <x v="10"/>
    <x v="21"/>
    <x v="4"/>
    <x v="2"/>
    <x v="8"/>
    <x v="490"/>
    <x v="27"/>
    <x v="44"/>
    <x v="28"/>
    <x v="43"/>
    <x v="347"/>
    <x v="338"/>
    <x v="0"/>
    <x v="2"/>
    <x v="0"/>
    <x v="0"/>
    <x v="0"/>
    <x v="68"/>
  </r>
  <r>
    <x v="6"/>
    <x v="10"/>
    <x v="644"/>
    <x v="98"/>
    <x v="138"/>
    <x v="4"/>
    <x v="2"/>
    <x v="8"/>
    <x v="490"/>
    <x v="27"/>
    <x v="44"/>
    <x v="28"/>
    <x v="43"/>
    <x v="120"/>
    <x v="31"/>
    <x v="0"/>
    <x v="15"/>
    <x v="0"/>
    <x v="0"/>
    <x v="0"/>
    <x v="644"/>
  </r>
  <r>
    <x v="6"/>
    <x v="10"/>
    <x v="348"/>
    <x v="54"/>
    <x v="80"/>
    <x v="4"/>
    <x v="2"/>
    <x v="1"/>
    <x v="490"/>
    <x v="27"/>
    <x v="44"/>
    <x v="28"/>
    <x v="43"/>
    <x v="120"/>
    <x v="31"/>
    <x v="0"/>
    <x v="6"/>
    <x v="0"/>
    <x v="0"/>
    <x v="0"/>
    <x v="348"/>
  </r>
  <r>
    <x v="6"/>
    <x v="10"/>
    <x v="706"/>
    <x v="106"/>
    <x v="142"/>
    <x v="4"/>
    <x v="2"/>
    <x v="1"/>
    <x v="490"/>
    <x v="27"/>
    <x v="44"/>
    <x v="28"/>
    <x v="43"/>
    <x v="345"/>
    <x v="180"/>
    <x v="0"/>
    <x v="17"/>
    <x v="0"/>
    <x v="0"/>
    <x v="0"/>
    <x v="706"/>
  </r>
  <r>
    <x v="46"/>
    <x v="31"/>
    <x v="486"/>
    <x v="72"/>
    <x v="99"/>
    <x v="4"/>
    <x v="2"/>
    <x v="1"/>
    <x v="352"/>
    <x v="28"/>
    <x v="292"/>
    <x v="29"/>
    <x v="288"/>
    <x v="95"/>
    <x v="329"/>
    <x v="0"/>
    <x v="12"/>
    <x v="0"/>
    <x v="0"/>
    <x v="0"/>
    <x v="486"/>
  </r>
  <r>
    <x v="46"/>
    <x v="31"/>
    <x v="819"/>
    <x v="107"/>
    <x v="144"/>
    <x v="4"/>
    <x v="2"/>
    <x v="2"/>
    <x v="352"/>
    <x v="28"/>
    <x v="292"/>
    <x v="29"/>
    <x v="288"/>
    <x v="95"/>
    <x v="329"/>
    <x v="0"/>
    <x v="18"/>
    <x v="0"/>
    <x v="0"/>
    <x v="0"/>
    <x v="819"/>
  </r>
  <r>
    <x v="46"/>
    <x v="31"/>
    <x v="422"/>
    <x v="66"/>
    <x v="91"/>
    <x v="4"/>
    <x v="2"/>
    <x v="2"/>
    <x v="352"/>
    <x v="28"/>
    <x v="292"/>
    <x v="29"/>
    <x v="288"/>
    <x v="95"/>
    <x v="329"/>
    <x v="0"/>
    <x v="10"/>
    <x v="0"/>
    <x v="0"/>
    <x v="0"/>
    <x v="422"/>
  </r>
  <r>
    <x v="46"/>
    <x v="31"/>
    <x v="1063"/>
    <x v="151"/>
    <x v="200"/>
    <x v="4"/>
    <x v="2"/>
    <x v="1"/>
    <x v="352"/>
    <x v="28"/>
    <x v="292"/>
    <x v="29"/>
    <x v="288"/>
    <x v="82"/>
    <x v="1"/>
    <x v="0"/>
    <x v="23"/>
    <x v="0"/>
    <x v="0"/>
    <x v="0"/>
    <x v="1063"/>
  </r>
  <r>
    <x v="72"/>
    <x v="77"/>
    <x v="611"/>
    <x v="98"/>
    <x v="132"/>
    <x v="4"/>
    <x v="2"/>
    <x v="1"/>
    <x v="307"/>
    <x v="29"/>
    <x v="197"/>
    <x v="30"/>
    <x v="193"/>
    <x v="116"/>
    <x v="209"/>
    <x v="0"/>
    <x v="15"/>
    <x v="0"/>
    <x v="0"/>
    <x v="0"/>
    <x v="611"/>
  </r>
  <r>
    <x v="16"/>
    <x v="0"/>
    <x v="542"/>
    <x v="79"/>
    <x v="120"/>
    <x v="4"/>
    <x v="2"/>
    <x v="3"/>
    <x v="479"/>
    <x v="30"/>
    <x v="42"/>
    <x v="31"/>
    <x v="41"/>
    <x v="248"/>
    <x v="86"/>
    <x v="0"/>
    <x v="13"/>
    <x v="0"/>
    <x v="0"/>
    <x v="0"/>
    <x v="542"/>
  </r>
  <r>
    <x v="16"/>
    <x v="0"/>
    <x v="675"/>
    <x v="106"/>
    <x v="142"/>
    <x v="4"/>
    <x v="2"/>
    <x v="1"/>
    <x v="479"/>
    <x v="30"/>
    <x v="42"/>
    <x v="31"/>
    <x v="41"/>
    <x v="248"/>
    <x v="86"/>
    <x v="0"/>
    <x v="17"/>
    <x v="0"/>
    <x v="0"/>
    <x v="0"/>
    <x v="675"/>
  </r>
  <r>
    <x v="35"/>
    <x v="43"/>
    <x v="629"/>
    <x v="98"/>
    <x v="135"/>
    <x v="4"/>
    <x v="2"/>
    <x v="4"/>
    <x v="422"/>
    <x v="31"/>
    <x v="270"/>
    <x v="32"/>
    <x v="267"/>
    <x v="31"/>
    <x v="251"/>
    <x v="0"/>
    <x v="16"/>
    <x v="0"/>
    <x v="0"/>
    <x v="0"/>
    <x v="629"/>
  </r>
  <r>
    <x v="35"/>
    <x v="43"/>
    <x v="1110"/>
    <x v="156"/>
    <x v="207"/>
    <x v="4"/>
    <x v="2"/>
    <x v="1"/>
    <x v="381"/>
    <x v="31"/>
    <x v="270"/>
    <x v="32"/>
    <x v="267"/>
    <x v="44"/>
    <x v="279"/>
    <x v="0"/>
    <x v="24"/>
    <x v="0"/>
    <x v="0"/>
    <x v="0"/>
    <x v="1110"/>
  </r>
  <r>
    <x v="35"/>
    <x v="43"/>
    <x v="1073"/>
    <x v="150"/>
    <x v="204"/>
    <x v="4"/>
    <x v="2"/>
    <x v="8"/>
    <x v="381"/>
    <x v="31"/>
    <x v="270"/>
    <x v="32"/>
    <x v="267"/>
    <x v="52"/>
    <x v="132"/>
    <x v="0"/>
    <x v="24"/>
    <x v="0"/>
    <x v="0"/>
    <x v="0"/>
    <x v="1073"/>
  </r>
  <r>
    <x v="48"/>
    <x v="33"/>
    <x v="377"/>
    <x v="55"/>
    <x v="82"/>
    <x v="4"/>
    <x v="2"/>
    <x v="2"/>
    <x v="465"/>
    <x v="32"/>
    <x v="310"/>
    <x v="33"/>
    <x v="306"/>
    <x v="323"/>
    <x v="162"/>
    <x v="0"/>
    <x v="7"/>
    <x v="0"/>
    <x v="0"/>
    <x v="0"/>
    <x v="377"/>
  </r>
  <r>
    <x v="48"/>
    <x v="33"/>
    <x v="311"/>
    <x v="49"/>
    <x v="71"/>
    <x v="4"/>
    <x v="2"/>
    <x v="1"/>
    <x v="465"/>
    <x v="32"/>
    <x v="310"/>
    <x v="33"/>
    <x v="306"/>
    <x v="323"/>
    <x v="162"/>
    <x v="0"/>
    <x v="6"/>
    <x v="0"/>
    <x v="0"/>
    <x v="0"/>
    <x v="311"/>
  </r>
  <r>
    <x v="48"/>
    <x v="33"/>
    <x v="464"/>
    <x v="66"/>
    <x v="92"/>
    <x v="4"/>
    <x v="2"/>
    <x v="3"/>
    <x v="465"/>
    <x v="32"/>
    <x v="310"/>
    <x v="33"/>
    <x v="306"/>
    <x v="323"/>
    <x v="162"/>
    <x v="0"/>
    <x v="11"/>
    <x v="0"/>
    <x v="0"/>
    <x v="0"/>
    <x v="464"/>
  </r>
  <r>
    <x v="48"/>
    <x v="33"/>
    <x v="465"/>
    <x v="72"/>
    <x v="99"/>
    <x v="4"/>
    <x v="2"/>
    <x v="1"/>
    <x v="465"/>
    <x v="32"/>
    <x v="310"/>
    <x v="33"/>
    <x v="306"/>
    <x v="323"/>
    <x v="162"/>
    <x v="0"/>
    <x v="11"/>
    <x v="0"/>
    <x v="0"/>
    <x v="0"/>
    <x v="465"/>
  </r>
  <r>
    <x v="48"/>
    <x v="33"/>
    <x v="378"/>
    <x v="64"/>
    <x v="88"/>
    <x v="4"/>
    <x v="2"/>
    <x v="1"/>
    <x v="465"/>
    <x v="32"/>
    <x v="310"/>
    <x v="33"/>
    <x v="306"/>
    <x v="323"/>
    <x v="162"/>
    <x v="0"/>
    <x v="7"/>
    <x v="0"/>
    <x v="0"/>
    <x v="0"/>
    <x v="378"/>
  </r>
  <r>
    <x v="27"/>
    <x v="51"/>
    <x v="180"/>
    <x v="24"/>
    <x v="46"/>
    <x v="4"/>
    <x v="2"/>
    <x v="16"/>
    <x v="460"/>
    <x v="33"/>
    <x v="293"/>
    <x v="34"/>
    <x v="289"/>
    <x v="151"/>
    <x v="7"/>
    <x v="0"/>
    <x v="3"/>
    <x v="0"/>
    <x v="0"/>
    <x v="0"/>
    <x v="180"/>
  </r>
  <r>
    <x v="49"/>
    <x v="35"/>
    <x v="796"/>
    <x v="112"/>
    <x v="154"/>
    <x v="4"/>
    <x v="2"/>
    <x v="4"/>
    <x v="465"/>
    <x v="34"/>
    <x v="123"/>
    <x v="35"/>
    <x v="124"/>
    <x v="108"/>
    <x v="278"/>
    <x v="0"/>
    <x v="18"/>
    <x v="0"/>
    <x v="0"/>
    <x v="0"/>
    <x v="796"/>
  </r>
  <r>
    <x v="49"/>
    <x v="35"/>
    <x v="481"/>
    <x v="65"/>
    <x v="93"/>
    <x v="4"/>
    <x v="2"/>
    <x v="5"/>
    <x v="465"/>
    <x v="34"/>
    <x v="123"/>
    <x v="35"/>
    <x v="124"/>
    <x v="108"/>
    <x v="278"/>
    <x v="0"/>
    <x v="12"/>
    <x v="0"/>
    <x v="0"/>
    <x v="0"/>
    <x v="481"/>
  </r>
  <r>
    <x v="49"/>
    <x v="35"/>
    <x v="513"/>
    <x v="67"/>
    <x v="95"/>
    <x v="2"/>
    <x v="1"/>
    <x v="3"/>
    <x v="658"/>
    <x v="34"/>
    <x v="123"/>
    <x v="35"/>
    <x v="124"/>
    <x v="108"/>
    <x v="278"/>
    <x v="0"/>
    <x v="13"/>
    <x v="0"/>
    <x v="0"/>
    <x v="0"/>
    <x v="513"/>
  </r>
  <r>
    <x v="35"/>
    <x v="43"/>
    <x v="1129"/>
    <x v="156"/>
    <x v="210"/>
    <x v="4"/>
    <x v="2"/>
    <x v="4"/>
    <x v="480"/>
    <x v="35"/>
    <x v="286"/>
    <x v="36"/>
    <x v="282"/>
    <x v="52"/>
    <x v="132"/>
    <x v="0"/>
    <x v="24"/>
    <x v="0"/>
    <x v="0"/>
    <x v="0"/>
    <x v="1129"/>
  </r>
  <r>
    <x v="35"/>
    <x v="43"/>
    <x v="1069"/>
    <x v="150"/>
    <x v="202"/>
    <x v="4"/>
    <x v="2"/>
    <x v="4"/>
    <x v="481"/>
    <x v="35"/>
    <x v="286"/>
    <x v="36"/>
    <x v="282"/>
    <x v="52"/>
    <x v="132"/>
    <x v="0"/>
    <x v="24"/>
    <x v="0"/>
    <x v="0"/>
    <x v="0"/>
    <x v="1069"/>
  </r>
  <r>
    <x v="25"/>
    <x v="8"/>
    <x v="120"/>
    <x v="20"/>
    <x v="31"/>
    <x v="4"/>
    <x v="2"/>
    <x v="6"/>
    <x v="297"/>
    <x v="36"/>
    <x v="74"/>
    <x v="37"/>
    <x v="73"/>
    <x v="15"/>
    <x v="133"/>
    <x v="0"/>
    <x v="2"/>
    <x v="0"/>
    <x v="0"/>
    <x v="0"/>
    <x v="120"/>
  </r>
  <r>
    <x v="29"/>
    <x v="54"/>
    <x v="206"/>
    <x v="15"/>
    <x v="23"/>
    <x v="0"/>
    <x v="0"/>
    <x v="1"/>
    <x v="465"/>
    <x v="37"/>
    <x v="85"/>
    <x v="38"/>
    <x v="85"/>
    <x v="46"/>
    <x v="153"/>
    <x v="0"/>
    <x v="3"/>
    <x v="0"/>
    <x v="0"/>
    <x v="0"/>
    <x v="206"/>
  </r>
  <r>
    <x v="29"/>
    <x v="54"/>
    <x v="900"/>
    <x v="119"/>
    <x v="160"/>
    <x v="4"/>
    <x v="2"/>
    <x v="1"/>
    <x v="465"/>
    <x v="37"/>
    <x v="85"/>
    <x v="38"/>
    <x v="85"/>
    <x v="134"/>
    <x v="328"/>
    <x v="0"/>
    <x v="20"/>
    <x v="0"/>
    <x v="0"/>
    <x v="0"/>
    <x v="900"/>
  </r>
  <r>
    <x v="29"/>
    <x v="54"/>
    <x v="1144"/>
    <x v="162"/>
    <x v="225"/>
    <x v="4"/>
    <x v="2"/>
    <x v="16"/>
    <x v="465"/>
    <x v="37"/>
    <x v="85"/>
    <x v="38"/>
    <x v="85"/>
    <x v="134"/>
    <x v="328"/>
    <x v="0"/>
    <x v="25"/>
    <x v="0"/>
    <x v="0"/>
    <x v="0"/>
    <x v="1144"/>
  </r>
  <r>
    <x v="29"/>
    <x v="54"/>
    <x v="476"/>
    <x v="65"/>
    <x v="91"/>
    <x v="4"/>
    <x v="2"/>
    <x v="3"/>
    <x v="465"/>
    <x v="37"/>
    <x v="85"/>
    <x v="38"/>
    <x v="85"/>
    <x v="134"/>
    <x v="328"/>
    <x v="0"/>
    <x v="12"/>
    <x v="0"/>
    <x v="0"/>
    <x v="0"/>
    <x v="476"/>
  </r>
  <r>
    <x v="29"/>
    <x v="54"/>
    <x v="435"/>
    <x v="48"/>
    <x v="78"/>
    <x v="4"/>
    <x v="2"/>
    <x v="16"/>
    <x v="465"/>
    <x v="37"/>
    <x v="85"/>
    <x v="38"/>
    <x v="85"/>
    <x v="46"/>
    <x v="153"/>
    <x v="0"/>
    <x v="11"/>
    <x v="0"/>
    <x v="0"/>
    <x v="0"/>
    <x v="435"/>
  </r>
  <r>
    <x v="29"/>
    <x v="54"/>
    <x v="635"/>
    <x v="98"/>
    <x v="133"/>
    <x v="4"/>
    <x v="2"/>
    <x v="2"/>
    <x v="465"/>
    <x v="37"/>
    <x v="85"/>
    <x v="38"/>
    <x v="85"/>
    <x v="134"/>
    <x v="328"/>
    <x v="0"/>
    <x v="16"/>
    <x v="0"/>
    <x v="0"/>
    <x v="0"/>
    <x v="635"/>
  </r>
  <r>
    <x v="29"/>
    <x v="54"/>
    <x v="919"/>
    <x v="131"/>
    <x v="180"/>
    <x v="4"/>
    <x v="2"/>
    <x v="7"/>
    <x v="465"/>
    <x v="37"/>
    <x v="85"/>
    <x v="38"/>
    <x v="85"/>
    <x v="134"/>
    <x v="328"/>
    <x v="0"/>
    <x v="20"/>
    <x v="0"/>
    <x v="0"/>
    <x v="0"/>
    <x v="919"/>
  </r>
  <r>
    <x v="29"/>
    <x v="54"/>
    <x v="477"/>
    <x v="71"/>
    <x v="99"/>
    <x v="4"/>
    <x v="2"/>
    <x v="2"/>
    <x v="465"/>
    <x v="37"/>
    <x v="85"/>
    <x v="38"/>
    <x v="85"/>
    <x v="134"/>
    <x v="328"/>
    <x v="0"/>
    <x v="12"/>
    <x v="0"/>
    <x v="0"/>
    <x v="0"/>
    <x v="477"/>
  </r>
  <r>
    <x v="29"/>
    <x v="54"/>
    <x v="548"/>
    <x v="79"/>
    <x v="119"/>
    <x v="4"/>
    <x v="2"/>
    <x v="2"/>
    <x v="465"/>
    <x v="37"/>
    <x v="85"/>
    <x v="38"/>
    <x v="85"/>
    <x v="134"/>
    <x v="328"/>
    <x v="0"/>
    <x v="13"/>
    <x v="0"/>
    <x v="0"/>
    <x v="0"/>
    <x v="548"/>
  </r>
  <r>
    <x v="29"/>
    <x v="54"/>
    <x v="245"/>
    <x v="34"/>
    <x v="49"/>
    <x v="4"/>
    <x v="2"/>
    <x v="1"/>
    <x v="465"/>
    <x v="37"/>
    <x v="85"/>
    <x v="38"/>
    <x v="85"/>
    <x v="46"/>
    <x v="153"/>
    <x v="0"/>
    <x v="5"/>
    <x v="0"/>
    <x v="0"/>
    <x v="0"/>
    <x v="245"/>
  </r>
  <r>
    <x v="29"/>
    <x v="54"/>
    <x v="507"/>
    <x v="74"/>
    <x v="107"/>
    <x v="4"/>
    <x v="2"/>
    <x v="1"/>
    <x v="465"/>
    <x v="37"/>
    <x v="85"/>
    <x v="38"/>
    <x v="85"/>
    <x v="134"/>
    <x v="328"/>
    <x v="0"/>
    <x v="13"/>
    <x v="0"/>
    <x v="0"/>
    <x v="0"/>
    <x v="507"/>
  </r>
  <r>
    <x v="29"/>
    <x v="54"/>
    <x v="1010"/>
    <x v="143"/>
    <x v="192"/>
    <x v="4"/>
    <x v="2"/>
    <x v="1"/>
    <x v="465"/>
    <x v="37"/>
    <x v="85"/>
    <x v="38"/>
    <x v="85"/>
    <x v="134"/>
    <x v="328"/>
    <x v="0"/>
    <x v="22"/>
    <x v="0"/>
    <x v="0"/>
    <x v="0"/>
    <x v="1010"/>
  </r>
  <r>
    <x v="29"/>
    <x v="54"/>
    <x v="650"/>
    <x v="104"/>
    <x v="141"/>
    <x v="4"/>
    <x v="2"/>
    <x v="4"/>
    <x v="465"/>
    <x v="37"/>
    <x v="85"/>
    <x v="38"/>
    <x v="85"/>
    <x v="134"/>
    <x v="328"/>
    <x v="0"/>
    <x v="16"/>
    <x v="0"/>
    <x v="0"/>
    <x v="0"/>
    <x v="650"/>
  </r>
  <r>
    <x v="29"/>
    <x v="54"/>
    <x v="244"/>
    <x v="24"/>
    <x v="43"/>
    <x v="4"/>
    <x v="2"/>
    <x v="10"/>
    <x v="465"/>
    <x v="37"/>
    <x v="85"/>
    <x v="38"/>
    <x v="85"/>
    <x v="46"/>
    <x v="153"/>
    <x v="0"/>
    <x v="5"/>
    <x v="0"/>
    <x v="0"/>
    <x v="0"/>
    <x v="244"/>
  </r>
  <r>
    <x v="29"/>
    <x v="54"/>
    <x v="989"/>
    <x v="135"/>
    <x v="188"/>
    <x v="4"/>
    <x v="2"/>
    <x v="8"/>
    <x v="465"/>
    <x v="37"/>
    <x v="85"/>
    <x v="38"/>
    <x v="85"/>
    <x v="134"/>
    <x v="328"/>
    <x v="0"/>
    <x v="21"/>
    <x v="0"/>
    <x v="0"/>
    <x v="0"/>
    <x v="989"/>
  </r>
  <r>
    <x v="29"/>
    <x v="54"/>
    <x v="858"/>
    <x v="112"/>
    <x v="152"/>
    <x v="4"/>
    <x v="2"/>
    <x v="2"/>
    <x v="465"/>
    <x v="37"/>
    <x v="85"/>
    <x v="38"/>
    <x v="85"/>
    <x v="134"/>
    <x v="328"/>
    <x v="0"/>
    <x v="20"/>
    <x v="0"/>
    <x v="0"/>
    <x v="0"/>
    <x v="858"/>
  </r>
  <r>
    <x v="49"/>
    <x v="35"/>
    <x v="358"/>
    <x v="55"/>
    <x v="81"/>
    <x v="4"/>
    <x v="2"/>
    <x v="1"/>
    <x v="457"/>
    <x v="38"/>
    <x v="265"/>
    <x v="39"/>
    <x v="262"/>
    <x v="108"/>
    <x v="278"/>
    <x v="0"/>
    <x v="7"/>
    <x v="0"/>
    <x v="0"/>
    <x v="0"/>
    <x v="358"/>
  </r>
  <r>
    <x v="49"/>
    <x v="35"/>
    <x v="213"/>
    <x v="35"/>
    <x v="51"/>
    <x v="4"/>
    <x v="2"/>
    <x v="2"/>
    <x v="457"/>
    <x v="38"/>
    <x v="265"/>
    <x v="39"/>
    <x v="262"/>
    <x v="343"/>
    <x v="348"/>
    <x v="0"/>
    <x v="3"/>
    <x v="0"/>
    <x v="0"/>
    <x v="0"/>
    <x v="213"/>
  </r>
  <r>
    <x v="11"/>
    <x v="15"/>
    <x v="738"/>
    <x v="106"/>
    <x v="142"/>
    <x v="4"/>
    <x v="2"/>
    <x v="1"/>
    <x v="522"/>
    <x v="39"/>
    <x v="82"/>
    <x v="40"/>
    <x v="82"/>
    <x v="188"/>
    <x v="26"/>
    <x v="0"/>
    <x v="18"/>
    <x v="0"/>
    <x v="0"/>
    <x v="0"/>
    <x v="738"/>
  </r>
  <r>
    <x v="11"/>
    <x v="15"/>
    <x v="489"/>
    <x v="74"/>
    <x v="108"/>
    <x v="4"/>
    <x v="2"/>
    <x v="2"/>
    <x v="522"/>
    <x v="39"/>
    <x v="82"/>
    <x v="40"/>
    <x v="82"/>
    <x v="271"/>
    <x v="266"/>
    <x v="0"/>
    <x v="13"/>
    <x v="0"/>
    <x v="0"/>
    <x v="0"/>
    <x v="489"/>
  </r>
  <r>
    <x v="11"/>
    <x v="15"/>
    <x v="292"/>
    <x v="48"/>
    <x v="70"/>
    <x v="4"/>
    <x v="2"/>
    <x v="1"/>
    <x v="522"/>
    <x v="39"/>
    <x v="82"/>
    <x v="40"/>
    <x v="82"/>
    <x v="188"/>
    <x v="26"/>
    <x v="0"/>
    <x v="6"/>
    <x v="0"/>
    <x v="0"/>
    <x v="0"/>
    <x v="292"/>
  </r>
  <r>
    <x v="11"/>
    <x v="15"/>
    <x v="973"/>
    <x v="135"/>
    <x v="182"/>
    <x v="4"/>
    <x v="2"/>
    <x v="2"/>
    <x v="522"/>
    <x v="39"/>
    <x v="82"/>
    <x v="40"/>
    <x v="82"/>
    <x v="188"/>
    <x v="26"/>
    <x v="0"/>
    <x v="21"/>
    <x v="0"/>
    <x v="0"/>
    <x v="0"/>
    <x v="973"/>
  </r>
  <r>
    <x v="38"/>
    <x v="47"/>
    <x v="537"/>
    <x v="125"/>
    <x v="172"/>
    <x v="4"/>
    <x v="2"/>
    <x v="2"/>
    <x v="465"/>
    <x v="40"/>
    <x v="73"/>
    <x v="41"/>
    <x v="72"/>
    <x v="154"/>
    <x v="200"/>
    <x v="0"/>
    <x v="13"/>
    <x v="0"/>
    <x v="0"/>
    <x v="0"/>
    <x v="537"/>
  </r>
  <r>
    <x v="38"/>
    <x v="47"/>
    <x v="532"/>
    <x v="75"/>
    <x v="111"/>
    <x v="4"/>
    <x v="2"/>
    <x v="4"/>
    <x v="465"/>
    <x v="40"/>
    <x v="73"/>
    <x v="41"/>
    <x v="72"/>
    <x v="154"/>
    <x v="200"/>
    <x v="0"/>
    <x v="13"/>
    <x v="0"/>
    <x v="0"/>
    <x v="0"/>
    <x v="532"/>
  </r>
  <r>
    <x v="38"/>
    <x v="47"/>
    <x v="368"/>
    <x v="55"/>
    <x v="83"/>
    <x v="4"/>
    <x v="2"/>
    <x v="4"/>
    <x v="465"/>
    <x v="40"/>
    <x v="73"/>
    <x v="41"/>
    <x v="72"/>
    <x v="154"/>
    <x v="200"/>
    <x v="0"/>
    <x v="7"/>
    <x v="0"/>
    <x v="0"/>
    <x v="0"/>
    <x v="368"/>
  </r>
  <r>
    <x v="38"/>
    <x v="47"/>
    <x v="962"/>
    <x v="127"/>
    <x v="177"/>
    <x v="0"/>
    <x v="0"/>
    <x v="6"/>
    <x v="465"/>
    <x v="40"/>
    <x v="73"/>
    <x v="41"/>
    <x v="72"/>
    <x v="154"/>
    <x v="200"/>
    <x v="0"/>
    <x v="21"/>
    <x v="0"/>
    <x v="0"/>
    <x v="0"/>
    <x v="962"/>
  </r>
  <r>
    <x v="29"/>
    <x v="54"/>
    <x v="559"/>
    <x v="87"/>
    <x v="124"/>
    <x v="4"/>
    <x v="2"/>
    <x v="1"/>
    <x v="465"/>
    <x v="41"/>
    <x v="184"/>
    <x v="42"/>
    <x v="181"/>
    <x v="134"/>
    <x v="328"/>
    <x v="0"/>
    <x v="13"/>
    <x v="0"/>
    <x v="0"/>
    <x v="0"/>
    <x v="559"/>
  </r>
  <r>
    <x v="29"/>
    <x v="54"/>
    <x v="279"/>
    <x v="41"/>
    <x v="60"/>
    <x v="4"/>
    <x v="2"/>
    <x v="2"/>
    <x v="465"/>
    <x v="41"/>
    <x v="184"/>
    <x v="42"/>
    <x v="181"/>
    <x v="134"/>
    <x v="328"/>
    <x v="0"/>
    <x v="6"/>
    <x v="0"/>
    <x v="0"/>
    <x v="0"/>
    <x v="279"/>
  </r>
  <r>
    <x v="29"/>
    <x v="54"/>
    <x v="193"/>
    <x v="34"/>
    <x v="49"/>
    <x v="4"/>
    <x v="2"/>
    <x v="1"/>
    <x v="465"/>
    <x v="41"/>
    <x v="184"/>
    <x v="42"/>
    <x v="181"/>
    <x v="134"/>
    <x v="328"/>
    <x v="0"/>
    <x v="3"/>
    <x v="0"/>
    <x v="0"/>
    <x v="0"/>
    <x v="193"/>
  </r>
  <r>
    <x v="29"/>
    <x v="54"/>
    <x v="46"/>
    <x v="8"/>
    <x v="13"/>
    <x v="4"/>
    <x v="2"/>
    <x v="2"/>
    <x v="465"/>
    <x v="41"/>
    <x v="184"/>
    <x v="42"/>
    <x v="181"/>
    <x v="134"/>
    <x v="328"/>
    <x v="0"/>
    <x v="2"/>
    <x v="0"/>
    <x v="0"/>
    <x v="0"/>
    <x v="46"/>
  </r>
  <r>
    <x v="29"/>
    <x v="54"/>
    <x v="104"/>
    <x v="15"/>
    <x v="24"/>
    <x v="4"/>
    <x v="2"/>
    <x v="2"/>
    <x v="465"/>
    <x v="41"/>
    <x v="184"/>
    <x v="42"/>
    <x v="181"/>
    <x v="134"/>
    <x v="328"/>
    <x v="0"/>
    <x v="2"/>
    <x v="0"/>
    <x v="0"/>
    <x v="0"/>
    <x v="104"/>
  </r>
  <r>
    <x v="47"/>
    <x v="32"/>
    <x v="13"/>
    <x v="0"/>
    <x v="0"/>
    <x v="4"/>
    <x v="2"/>
    <x v="1"/>
    <x v="465"/>
    <x v="42"/>
    <x v="124"/>
    <x v="43"/>
    <x v="125"/>
    <x v="99"/>
    <x v="221"/>
    <x v="0"/>
    <x v="1"/>
    <x v="0"/>
    <x v="0"/>
    <x v="0"/>
    <x v="13"/>
  </r>
  <r>
    <x v="47"/>
    <x v="32"/>
    <x v="98"/>
    <x v="15"/>
    <x v="23"/>
    <x v="4"/>
    <x v="2"/>
    <x v="1"/>
    <x v="465"/>
    <x v="42"/>
    <x v="124"/>
    <x v="43"/>
    <x v="125"/>
    <x v="99"/>
    <x v="221"/>
    <x v="0"/>
    <x v="2"/>
    <x v="0"/>
    <x v="0"/>
    <x v="0"/>
    <x v="98"/>
  </r>
  <r>
    <x v="47"/>
    <x v="32"/>
    <x v="134"/>
    <x v="24"/>
    <x v="33"/>
    <x v="4"/>
    <x v="2"/>
    <x v="1"/>
    <x v="465"/>
    <x v="42"/>
    <x v="124"/>
    <x v="43"/>
    <x v="125"/>
    <x v="99"/>
    <x v="221"/>
    <x v="0"/>
    <x v="2"/>
    <x v="0"/>
    <x v="0"/>
    <x v="0"/>
    <x v="134"/>
  </r>
  <r>
    <x v="47"/>
    <x v="32"/>
    <x v="538"/>
    <x v="79"/>
    <x v="118"/>
    <x v="4"/>
    <x v="2"/>
    <x v="1"/>
    <x v="465"/>
    <x v="42"/>
    <x v="124"/>
    <x v="43"/>
    <x v="125"/>
    <x v="99"/>
    <x v="221"/>
    <x v="0"/>
    <x v="13"/>
    <x v="0"/>
    <x v="0"/>
    <x v="0"/>
    <x v="538"/>
  </r>
  <r>
    <x v="47"/>
    <x v="32"/>
    <x v="539"/>
    <x v="74"/>
    <x v="108"/>
    <x v="4"/>
    <x v="2"/>
    <x v="2"/>
    <x v="465"/>
    <x v="42"/>
    <x v="124"/>
    <x v="43"/>
    <x v="125"/>
    <x v="60"/>
    <x v="208"/>
    <x v="0"/>
    <x v="13"/>
    <x v="0"/>
    <x v="0"/>
    <x v="0"/>
    <x v="539"/>
  </r>
  <r>
    <x v="47"/>
    <x v="32"/>
    <x v="774"/>
    <x v="106"/>
    <x v="142"/>
    <x v="4"/>
    <x v="2"/>
    <x v="1"/>
    <x v="465"/>
    <x v="42"/>
    <x v="124"/>
    <x v="43"/>
    <x v="125"/>
    <x v="60"/>
    <x v="208"/>
    <x v="0"/>
    <x v="18"/>
    <x v="0"/>
    <x v="0"/>
    <x v="0"/>
    <x v="774"/>
  </r>
  <r>
    <x v="47"/>
    <x v="32"/>
    <x v="561"/>
    <x v="87"/>
    <x v="124"/>
    <x v="4"/>
    <x v="2"/>
    <x v="1"/>
    <x v="465"/>
    <x v="42"/>
    <x v="124"/>
    <x v="43"/>
    <x v="125"/>
    <x v="99"/>
    <x v="221"/>
    <x v="0"/>
    <x v="14"/>
    <x v="0"/>
    <x v="0"/>
    <x v="0"/>
    <x v="561"/>
  </r>
  <r>
    <x v="47"/>
    <x v="32"/>
    <x v="882"/>
    <x v="124"/>
    <x v="170"/>
    <x v="4"/>
    <x v="2"/>
    <x v="1"/>
    <x v="320"/>
    <x v="42"/>
    <x v="124"/>
    <x v="43"/>
    <x v="125"/>
    <x v="60"/>
    <x v="208"/>
    <x v="0"/>
    <x v="20"/>
    <x v="0"/>
    <x v="0"/>
    <x v="0"/>
    <x v="882"/>
  </r>
  <r>
    <x v="47"/>
    <x v="32"/>
    <x v="442"/>
    <x v="71"/>
    <x v="98"/>
    <x v="4"/>
    <x v="2"/>
    <x v="1"/>
    <x v="465"/>
    <x v="42"/>
    <x v="124"/>
    <x v="43"/>
    <x v="125"/>
    <x v="99"/>
    <x v="221"/>
    <x v="0"/>
    <x v="11"/>
    <x v="0"/>
    <x v="0"/>
    <x v="0"/>
    <x v="442"/>
  </r>
  <r>
    <x v="47"/>
    <x v="32"/>
    <x v="947"/>
    <x v="135"/>
    <x v="181"/>
    <x v="4"/>
    <x v="2"/>
    <x v="1"/>
    <x v="465"/>
    <x v="42"/>
    <x v="124"/>
    <x v="43"/>
    <x v="125"/>
    <x v="99"/>
    <x v="221"/>
    <x v="0"/>
    <x v="21"/>
    <x v="0"/>
    <x v="0"/>
    <x v="0"/>
    <x v="947"/>
  </r>
  <r>
    <x v="47"/>
    <x v="32"/>
    <x v="637"/>
    <x v="103"/>
    <x v="140"/>
    <x v="4"/>
    <x v="2"/>
    <x v="4"/>
    <x v="521"/>
    <x v="42"/>
    <x v="124"/>
    <x v="43"/>
    <x v="125"/>
    <x v="99"/>
    <x v="221"/>
    <x v="0"/>
    <x v="16"/>
    <x v="0"/>
    <x v="0"/>
    <x v="0"/>
    <x v="637"/>
  </r>
  <r>
    <x v="47"/>
    <x v="32"/>
    <x v="224"/>
    <x v="34"/>
    <x v="50"/>
    <x v="4"/>
    <x v="2"/>
    <x v="2"/>
    <x v="465"/>
    <x v="42"/>
    <x v="124"/>
    <x v="43"/>
    <x v="125"/>
    <x v="60"/>
    <x v="208"/>
    <x v="0"/>
    <x v="3"/>
    <x v="0"/>
    <x v="0"/>
    <x v="0"/>
    <x v="224"/>
  </r>
  <r>
    <x v="47"/>
    <x v="32"/>
    <x v="775"/>
    <x v="112"/>
    <x v="151"/>
    <x v="4"/>
    <x v="2"/>
    <x v="1"/>
    <x v="465"/>
    <x v="42"/>
    <x v="124"/>
    <x v="43"/>
    <x v="125"/>
    <x v="99"/>
    <x v="221"/>
    <x v="0"/>
    <x v="18"/>
    <x v="0"/>
    <x v="0"/>
    <x v="0"/>
    <x v="775"/>
  </r>
  <r>
    <x v="47"/>
    <x v="32"/>
    <x v="1146"/>
    <x v="156"/>
    <x v="207"/>
    <x v="4"/>
    <x v="2"/>
    <x v="1"/>
    <x v="465"/>
    <x v="42"/>
    <x v="124"/>
    <x v="43"/>
    <x v="125"/>
    <x v="60"/>
    <x v="208"/>
    <x v="0"/>
    <x v="25"/>
    <x v="0"/>
    <x v="0"/>
    <x v="0"/>
    <x v="1146"/>
  </r>
  <r>
    <x v="47"/>
    <x v="32"/>
    <x v="283"/>
    <x v="8"/>
    <x v="13"/>
    <x v="4"/>
    <x v="2"/>
    <x v="2"/>
    <x v="465"/>
    <x v="42"/>
    <x v="124"/>
    <x v="43"/>
    <x v="125"/>
    <x v="60"/>
    <x v="208"/>
    <x v="0"/>
    <x v="5"/>
    <x v="0"/>
    <x v="0"/>
    <x v="0"/>
    <x v="283"/>
  </r>
  <r>
    <x v="47"/>
    <x v="32"/>
    <x v="441"/>
    <x v="65"/>
    <x v="89"/>
    <x v="4"/>
    <x v="2"/>
    <x v="1"/>
    <x v="465"/>
    <x v="42"/>
    <x v="124"/>
    <x v="43"/>
    <x v="125"/>
    <x v="99"/>
    <x v="221"/>
    <x v="0"/>
    <x v="11"/>
    <x v="0"/>
    <x v="0"/>
    <x v="0"/>
    <x v="441"/>
  </r>
  <r>
    <x v="47"/>
    <x v="32"/>
    <x v="881"/>
    <x v="119"/>
    <x v="160"/>
    <x v="4"/>
    <x v="2"/>
    <x v="1"/>
    <x v="320"/>
    <x v="42"/>
    <x v="124"/>
    <x v="43"/>
    <x v="125"/>
    <x v="99"/>
    <x v="221"/>
    <x v="0"/>
    <x v="20"/>
    <x v="0"/>
    <x v="0"/>
    <x v="0"/>
    <x v="881"/>
  </r>
  <r>
    <x v="47"/>
    <x v="32"/>
    <x v="1012"/>
    <x v="143"/>
    <x v="192"/>
    <x v="4"/>
    <x v="2"/>
    <x v="1"/>
    <x v="465"/>
    <x v="42"/>
    <x v="124"/>
    <x v="43"/>
    <x v="125"/>
    <x v="60"/>
    <x v="208"/>
    <x v="0"/>
    <x v="22"/>
    <x v="0"/>
    <x v="0"/>
    <x v="0"/>
    <x v="1012"/>
  </r>
  <r>
    <x v="7"/>
    <x v="11"/>
    <x v="891"/>
    <x v="124"/>
    <x v="170"/>
    <x v="4"/>
    <x v="2"/>
    <x v="1"/>
    <x v="403"/>
    <x v="43"/>
    <x v="93"/>
    <x v="44"/>
    <x v="94"/>
    <x v="214"/>
    <x v="73"/>
    <x v="0"/>
    <x v="20"/>
    <x v="0"/>
    <x v="0"/>
    <x v="0"/>
    <x v="891"/>
  </r>
  <r>
    <x v="7"/>
    <x v="11"/>
    <x v="167"/>
    <x v="24"/>
    <x v="41"/>
    <x v="4"/>
    <x v="2"/>
    <x v="8"/>
    <x v="113"/>
    <x v="43"/>
    <x v="93"/>
    <x v="44"/>
    <x v="94"/>
    <x v="214"/>
    <x v="73"/>
    <x v="0"/>
    <x v="4"/>
    <x v="0"/>
    <x v="0"/>
    <x v="0"/>
    <x v="167"/>
  </r>
  <r>
    <x v="42"/>
    <x v="21"/>
    <x v="221"/>
    <x v="34"/>
    <x v="50"/>
    <x v="4"/>
    <x v="2"/>
    <x v="2"/>
    <x v="519"/>
    <x v="44"/>
    <x v="384"/>
    <x v="45"/>
    <x v="380"/>
    <x v="314"/>
    <x v="57"/>
    <x v="0"/>
    <x v="3"/>
    <x v="0"/>
    <x v="0"/>
    <x v="0"/>
    <x v="221"/>
  </r>
  <r>
    <x v="42"/>
    <x v="21"/>
    <x v="28"/>
    <x v="0"/>
    <x v="1"/>
    <x v="4"/>
    <x v="2"/>
    <x v="2"/>
    <x v="519"/>
    <x v="44"/>
    <x v="384"/>
    <x v="45"/>
    <x v="380"/>
    <x v="314"/>
    <x v="57"/>
    <x v="0"/>
    <x v="1"/>
    <x v="0"/>
    <x v="0"/>
    <x v="0"/>
    <x v="28"/>
  </r>
  <r>
    <x v="42"/>
    <x v="21"/>
    <x v="423"/>
    <x v="65"/>
    <x v="95"/>
    <x v="4"/>
    <x v="2"/>
    <x v="8"/>
    <x v="238"/>
    <x v="44"/>
    <x v="384"/>
    <x v="45"/>
    <x v="380"/>
    <x v="314"/>
    <x v="57"/>
    <x v="0"/>
    <x v="10"/>
    <x v="0"/>
    <x v="0"/>
    <x v="0"/>
    <x v="423"/>
  </r>
  <r>
    <x v="42"/>
    <x v="21"/>
    <x v="831"/>
    <x v="119"/>
    <x v="161"/>
    <x v="4"/>
    <x v="2"/>
    <x v="2"/>
    <x v="519"/>
    <x v="44"/>
    <x v="384"/>
    <x v="45"/>
    <x v="380"/>
    <x v="314"/>
    <x v="57"/>
    <x v="0"/>
    <x v="18"/>
    <x v="0"/>
    <x v="0"/>
    <x v="0"/>
    <x v="831"/>
  </r>
  <r>
    <x v="42"/>
    <x v="21"/>
    <x v="969"/>
    <x v="135"/>
    <x v="183"/>
    <x v="4"/>
    <x v="2"/>
    <x v="3"/>
    <x v="517"/>
    <x v="44"/>
    <x v="384"/>
    <x v="45"/>
    <x v="380"/>
    <x v="314"/>
    <x v="57"/>
    <x v="0"/>
    <x v="22"/>
    <x v="0"/>
    <x v="0"/>
    <x v="0"/>
    <x v="969"/>
  </r>
  <r>
    <x v="48"/>
    <x v="33"/>
    <x v="294"/>
    <x v="41"/>
    <x v="67"/>
    <x v="0"/>
    <x v="0"/>
    <x v="14"/>
    <x v="465"/>
    <x v="45"/>
    <x v="252"/>
    <x v="46"/>
    <x v="248"/>
    <x v="149"/>
    <x v="152"/>
    <x v="0"/>
    <x v="6"/>
    <x v="0"/>
    <x v="0"/>
    <x v="0"/>
    <x v="294"/>
  </r>
  <r>
    <x v="48"/>
    <x v="33"/>
    <x v="398"/>
    <x v="68"/>
    <x v="96"/>
    <x v="0"/>
    <x v="0"/>
    <x v="6"/>
    <x v="465"/>
    <x v="45"/>
    <x v="252"/>
    <x v="46"/>
    <x v="248"/>
    <x v="149"/>
    <x v="152"/>
    <x v="0"/>
    <x v="9"/>
    <x v="0"/>
    <x v="0"/>
    <x v="0"/>
    <x v="398"/>
  </r>
  <r>
    <x v="45"/>
    <x v="23"/>
    <x v="25"/>
    <x v="0"/>
    <x v="0"/>
    <x v="4"/>
    <x v="2"/>
    <x v="1"/>
    <x v="195"/>
    <x v="46"/>
    <x v="296"/>
    <x v="47"/>
    <x v="292"/>
    <x v="110"/>
    <x v="193"/>
    <x v="0"/>
    <x v="1"/>
    <x v="0"/>
    <x v="0"/>
    <x v="0"/>
    <x v="25"/>
  </r>
  <r>
    <x v="45"/>
    <x v="23"/>
    <x v="974"/>
    <x v="135"/>
    <x v="181"/>
    <x v="4"/>
    <x v="2"/>
    <x v="1"/>
    <x v="253"/>
    <x v="47"/>
    <x v="373"/>
    <x v="48"/>
    <x v="367"/>
    <x v="37"/>
    <x v="301"/>
    <x v="0"/>
    <x v="21"/>
    <x v="0"/>
    <x v="0"/>
    <x v="0"/>
    <x v="974"/>
  </r>
  <r>
    <x v="45"/>
    <x v="23"/>
    <x v="693"/>
    <x v="106"/>
    <x v="142"/>
    <x v="4"/>
    <x v="2"/>
    <x v="1"/>
    <x v="316"/>
    <x v="47"/>
    <x v="373"/>
    <x v="48"/>
    <x v="367"/>
    <x v="37"/>
    <x v="301"/>
    <x v="0"/>
    <x v="17"/>
    <x v="0"/>
    <x v="0"/>
    <x v="0"/>
    <x v="693"/>
  </r>
  <r>
    <x v="45"/>
    <x v="23"/>
    <x v="369"/>
    <x v="54"/>
    <x v="80"/>
    <x v="4"/>
    <x v="2"/>
    <x v="1"/>
    <x v="299"/>
    <x v="47"/>
    <x v="373"/>
    <x v="48"/>
    <x v="367"/>
    <x v="171"/>
    <x v="173"/>
    <x v="0"/>
    <x v="7"/>
    <x v="0"/>
    <x v="0"/>
    <x v="0"/>
    <x v="369"/>
  </r>
  <r>
    <x v="45"/>
    <x v="23"/>
    <x v="957"/>
    <x v="135"/>
    <x v="181"/>
    <x v="4"/>
    <x v="2"/>
    <x v="1"/>
    <x v="254"/>
    <x v="47"/>
    <x v="373"/>
    <x v="48"/>
    <x v="367"/>
    <x v="37"/>
    <x v="301"/>
    <x v="0"/>
    <x v="21"/>
    <x v="0"/>
    <x v="0"/>
    <x v="0"/>
    <x v="957"/>
  </r>
  <r>
    <x v="45"/>
    <x v="23"/>
    <x v="371"/>
    <x v="60"/>
    <x v="87"/>
    <x v="4"/>
    <x v="2"/>
    <x v="6"/>
    <x v="119"/>
    <x v="47"/>
    <x v="373"/>
    <x v="48"/>
    <x v="367"/>
    <x v="171"/>
    <x v="173"/>
    <x v="0"/>
    <x v="7"/>
    <x v="0"/>
    <x v="0"/>
    <x v="0"/>
    <x v="371"/>
  </r>
  <r>
    <x v="45"/>
    <x v="23"/>
    <x v="122"/>
    <x v="22"/>
    <x v="31"/>
    <x v="4"/>
    <x v="2"/>
    <x v="1"/>
    <x v="431"/>
    <x v="47"/>
    <x v="373"/>
    <x v="48"/>
    <x v="367"/>
    <x v="171"/>
    <x v="173"/>
    <x v="0"/>
    <x v="3"/>
    <x v="0"/>
    <x v="0"/>
    <x v="0"/>
    <x v="122"/>
  </r>
  <r>
    <x v="45"/>
    <x v="23"/>
    <x v="96"/>
    <x v="15"/>
    <x v="23"/>
    <x v="4"/>
    <x v="2"/>
    <x v="1"/>
    <x v="136"/>
    <x v="47"/>
    <x v="373"/>
    <x v="48"/>
    <x v="367"/>
    <x v="171"/>
    <x v="173"/>
    <x v="0"/>
    <x v="3"/>
    <x v="0"/>
    <x v="0"/>
    <x v="0"/>
    <x v="96"/>
  </r>
  <r>
    <x v="44"/>
    <x v="24"/>
    <x v="425"/>
    <x v="65"/>
    <x v="94"/>
    <x v="4"/>
    <x v="2"/>
    <x v="8"/>
    <x v="162"/>
    <x v="48"/>
    <x v="222"/>
    <x v="49"/>
    <x v="219"/>
    <x v="94"/>
    <x v="283"/>
    <x v="0"/>
    <x v="11"/>
    <x v="0"/>
    <x v="0"/>
    <x v="0"/>
    <x v="425"/>
  </r>
  <r>
    <x v="10"/>
    <x v="13"/>
    <x v="935"/>
    <x v="128"/>
    <x v="180"/>
    <x v="1"/>
    <x v="3"/>
    <x v="11"/>
    <x v="567"/>
    <x v="49"/>
    <x v="196"/>
    <x v="0"/>
    <x v="91"/>
    <x v="0"/>
    <x v="75"/>
    <x v="0"/>
    <x v="21"/>
    <x v="0"/>
    <x v="0"/>
    <x v="0"/>
    <x v="935"/>
  </r>
  <r>
    <x v="10"/>
    <x v="13"/>
    <x v="934"/>
    <x v="124"/>
    <x v="174"/>
    <x v="4"/>
    <x v="2"/>
    <x v="5"/>
    <x v="567"/>
    <x v="49"/>
    <x v="196"/>
    <x v="0"/>
    <x v="91"/>
    <x v="0"/>
    <x v="75"/>
    <x v="0"/>
    <x v="20"/>
    <x v="0"/>
    <x v="0"/>
    <x v="0"/>
    <x v="934"/>
  </r>
  <r>
    <x v="27"/>
    <x v="51"/>
    <x v="124"/>
    <x v="24"/>
    <x v="46"/>
    <x v="4"/>
    <x v="2"/>
    <x v="16"/>
    <x v="364"/>
    <x v="50"/>
    <x v="61"/>
    <x v="50"/>
    <x v="60"/>
    <x v="358"/>
    <x v="51"/>
    <x v="0"/>
    <x v="2"/>
    <x v="0"/>
    <x v="0"/>
    <x v="0"/>
    <x v="124"/>
  </r>
  <r>
    <x v="27"/>
    <x v="51"/>
    <x v="352"/>
    <x v="54"/>
    <x v="80"/>
    <x v="4"/>
    <x v="2"/>
    <x v="1"/>
    <x v="502"/>
    <x v="50"/>
    <x v="61"/>
    <x v="50"/>
    <x v="60"/>
    <x v="358"/>
    <x v="51"/>
    <x v="0"/>
    <x v="7"/>
    <x v="0"/>
    <x v="0"/>
    <x v="0"/>
    <x v="352"/>
  </r>
  <r>
    <x v="27"/>
    <x v="51"/>
    <x v="1006"/>
    <x v="143"/>
    <x v="192"/>
    <x v="4"/>
    <x v="2"/>
    <x v="1"/>
    <x v="502"/>
    <x v="50"/>
    <x v="61"/>
    <x v="50"/>
    <x v="60"/>
    <x v="358"/>
    <x v="51"/>
    <x v="0"/>
    <x v="22"/>
    <x v="0"/>
    <x v="0"/>
    <x v="0"/>
    <x v="1006"/>
  </r>
  <r>
    <x v="35"/>
    <x v="43"/>
    <x v="1041"/>
    <x v="143"/>
    <x v="198"/>
    <x v="4"/>
    <x v="2"/>
    <x v="16"/>
    <x v="442"/>
    <x v="51"/>
    <x v="321"/>
    <x v="51"/>
    <x v="317"/>
    <x v="25"/>
    <x v="237"/>
    <x v="0"/>
    <x v="24"/>
    <x v="0"/>
    <x v="0"/>
    <x v="0"/>
    <x v="1041"/>
  </r>
  <r>
    <x v="30"/>
    <x v="53"/>
    <x v="281"/>
    <x v="24"/>
    <x v="33"/>
    <x v="4"/>
    <x v="2"/>
    <x v="1"/>
    <x v="465"/>
    <x v="52"/>
    <x v="181"/>
    <x v="52"/>
    <x v="178"/>
    <x v="273"/>
    <x v="61"/>
    <x v="0"/>
    <x v="6"/>
    <x v="0"/>
    <x v="0"/>
    <x v="0"/>
    <x v="281"/>
  </r>
  <r>
    <x v="30"/>
    <x v="53"/>
    <x v="970"/>
    <x v="135"/>
    <x v="183"/>
    <x v="4"/>
    <x v="2"/>
    <x v="3"/>
    <x v="465"/>
    <x v="52"/>
    <x v="181"/>
    <x v="52"/>
    <x v="178"/>
    <x v="273"/>
    <x v="61"/>
    <x v="0"/>
    <x v="21"/>
    <x v="0"/>
    <x v="0"/>
    <x v="0"/>
    <x v="970"/>
  </r>
  <r>
    <x v="30"/>
    <x v="53"/>
    <x v="400"/>
    <x v="65"/>
    <x v="89"/>
    <x v="4"/>
    <x v="2"/>
    <x v="1"/>
    <x v="465"/>
    <x v="52"/>
    <x v="181"/>
    <x v="52"/>
    <x v="178"/>
    <x v="273"/>
    <x v="61"/>
    <x v="0"/>
    <x v="9"/>
    <x v="0"/>
    <x v="0"/>
    <x v="0"/>
    <x v="400"/>
  </r>
  <r>
    <x v="30"/>
    <x v="53"/>
    <x v="1185"/>
    <x v="166"/>
    <x v="225"/>
    <x v="4"/>
    <x v="2"/>
    <x v="9"/>
    <x v="465"/>
    <x v="52"/>
    <x v="181"/>
    <x v="52"/>
    <x v="178"/>
    <x v="273"/>
    <x v="61"/>
    <x v="0"/>
    <x v="26"/>
    <x v="0"/>
    <x v="0"/>
    <x v="0"/>
    <x v="1185"/>
  </r>
  <r>
    <x v="30"/>
    <x v="53"/>
    <x v="971"/>
    <x v="135"/>
    <x v="183"/>
    <x v="4"/>
    <x v="2"/>
    <x v="3"/>
    <x v="516"/>
    <x v="53"/>
    <x v="159"/>
    <x v="53"/>
    <x v="158"/>
    <x v="260"/>
    <x v="172"/>
    <x v="0"/>
    <x v="21"/>
    <x v="0"/>
    <x v="0"/>
    <x v="0"/>
    <x v="971"/>
  </r>
  <r>
    <x v="30"/>
    <x v="53"/>
    <x v="406"/>
    <x v="65"/>
    <x v="89"/>
    <x v="4"/>
    <x v="2"/>
    <x v="1"/>
    <x v="516"/>
    <x v="53"/>
    <x v="159"/>
    <x v="53"/>
    <x v="158"/>
    <x v="260"/>
    <x v="172"/>
    <x v="0"/>
    <x v="9"/>
    <x v="0"/>
    <x v="0"/>
    <x v="0"/>
    <x v="406"/>
  </r>
  <r>
    <x v="30"/>
    <x v="53"/>
    <x v="139"/>
    <x v="24"/>
    <x v="33"/>
    <x v="4"/>
    <x v="2"/>
    <x v="1"/>
    <x v="516"/>
    <x v="53"/>
    <x v="159"/>
    <x v="53"/>
    <x v="158"/>
    <x v="124"/>
    <x v="116"/>
    <x v="0"/>
    <x v="2"/>
    <x v="0"/>
    <x v="0"/>
    <x v="0"/>
    <x v="139"/>
  </r>
  <r>
    <x v="33"/>
    <x v="42"/>
    <x v="158"/>
    <x v="24"/>
    <x v="38"/>
    <x v="4"/>
    <x v="2"/>
    <x v="6"/>
    <x v="468"/>
    <x v="54"/>
    <x v="77"/>
    <x v="54"/>
    <x v="77"/>
    <x v="47"/>
    <x v="284"/>
    <x v="0"/>
    <x v="2"/>
    <x v="0"/>
    <x v="0"/>
    <x v="0"/>
    <x v="158"/>
  </r>
  <r>
    <x v="57"/>
    <x v="61"/>
    <x v="1109"/>
    <x v="156"/>
    <x v="208"/>
    <x v="4"/>
    <x v="2"/>
    <x v="2"/>
    <x v="86"/>
    <x v="55"/>
    <x v="313"/>
    <x v="55"/>
    <x v="309"/>
    <x v="250"/>
    <x v="220"/>
    <x v="0"/>
    <x v="24"/>
    <x v="0"/>
    <x v="0"/>
    <x v="0"/>
    <x v="1109"/>
  </r>
  <r>
    <x v="57"/>
    <x v="61"/>
    <x v="925"/>
    <x v="132"/>
    <x v="180"/>
    <x v="4"/>
    <x v="2"/>
    <x v="6"/>
    <x v="645"/>
    <x v="55"/>
    <x v="313"/>
    <x v="55"/>
    <x v="309"/>
    <x v="237"/>
    <x v="282"/>
    <x v="0"/>
    <x v="20"/>
    <x v="0"/>
    <x v="0"/>
    <x v="0"/>
    <x v="925"/>
  </r>
  <r>
    <x v="57"/>
    <x v="61"/>
    <x v="374"/>
    <x v="62"/>
    <x v="87"/>
    <x v="4"/>
    <x v="2"/>
    <x v="2"/>
    <x v="268"/>
    <x v="55"/>
    <x v="313"/>
    <x v="55"/>
    <x v="309"/>
    <x v="237"/>
    <x v="282"/>
    <x v="0"/>
    <x v="7"/>
    <x v="0"/>
    <x v="0"/>
    <x v="0"/>
    <x v="374"/>
  </r>
  <r>
    <x v="35"/>
    <x v="43"/>
    <x v="365"/>
    <x v="54"/>
    <x v="81"/>
    <x v="4"/>
    <x v="2"/>
    <x v="2"/>
    <x v="465"/>
    <x v="56"/>
    <x v="165"/>
    <x v="56"/>
    <x v="164"/>
    <x v="54"/>
    <x v="158"/>
    <x v="0"/>
    <x v="7"/>
    <x v="0"/>
    <x v="0"/>
    <x v="0"/>
    <x v="365"/>
  </r>
  <r>
    <x v="35"/>
    <x v="43"/>
    <x v="794"/>
    <x v="106"/>
    <x v="142"/>
    <x v="4"/>
    <x v="2"/>
    <x v="1"/>
    <x v="42"/>
    <x v="56"/>
    <x v="165"/>
    <x v="56"/>
    <x v="164"/>
    <x v="54"/>
    <x v="158"/>
    <x v="0"/>
    <x v="18"/>
    <x v="0"/>
    <x v="0"/>
    <x v="0"/>
    <x v="794"/>
  </r>
  <r>
    <x v="40"/>
    <x v="48"/>
    <x v="243"/>
    <x v="34"/>
    <x v="58"/>
    <x v="4"/>
    <x v="2"/>
    <x v="16"/>
    <x v="368"/>
    <x v="57"/>
    <x v="152"/>
    <x v="57"/>
    <x v="151"/>
    <x v="45"/>
    <x v="287"/>
    <x v="0"/>
    <x v="5"/>
    <x v="0"/>
    <x v="0"/>
    <x v="0"/>
    <x v="243"/>
  </r>
  <r>
    <x v="40"/>
    <x v="48"/>
    <x v="241"/>
    <x v="15"/>
    <x v="31"/>
    <x v="4"/>
    <x v="2"/>
    <x v="16"/>
    <x v="368"/>
    <x v="57"/>
    <x v="152"/>
    <x v="57"/>
    <x v="151"/>
    <x v="45"/>
    <x v="287"/>
    <x v="0"/>
    <x v="5"/>
    <x v="0"/>
    <x v="0"/>
    <x v="0"/>
    <x v="241"/>
  </r>
  <r>
    <x v="11"/>
    <x v="15"/>
    <x v="322"/>
    <x v="48"/>
    <x v="71"/>
    <x v="4"/>
    <x v="2"/>
    <x v="2"/>
    <x v="515"/>
    <x v="58"/>
    <x v="34"/>
    <x v="58"/>
    <x v="33"/>
    <x v="262"/>
    <x v="110"/>
    <x v="0"/>
    <x v="6"/>
    <x v="0"/>
    <x v="0"/>
    <x v="0"/>
    <x v="322"/>
  </r>
  <r>
    <x v="11"/>
    <x v="15"/>
    <x v="59"/>
    <x v="8"/>
    <x v="15"/>
    <x v="4"/>
    <x v="2"/>
    <x v="4"/>
    <x v="513"/>
    <x v="58"/>
    <x v="34"/>
    <x v="58"/>
    <x v="33"/>
    <x v="262"/>
    <x v="110"/>
    <x v="0"/>
    <x v="2"/>
    <x v="0"/>
    <x v="0"/>
    <x v="0"/>
    <x v="59"/>
  </r>
  <r>
    <x v="11"/>
    <x v="15"/>
    <x v="166"/>
    <x v="24"/>
    <x v="41"/>
    <x v="4"/>
    <x v="2"/>
    <x v="8"/>
    <x v="513"/>
    <x v="58"/>
    <x v="34"/>
    <x v="58"/>
    <x v="33"/>
    <x v="163"/>
    <x v="187"/>
    <x v="0"/>
    <x v="4"/>
    <x v="0"/>
    <x v="0"/>
    <x v="0"/>
    <x v="166"/>
  </r>
  <r>
    <x v="11"/>
    <x v="15"/>
    <x v="1061"/>
    <x v="150"/>
    <x v="200"/>
    <x v="4"/>
    <x v="2"/>
    <x v="2"/>
    <x v="513"/>
    <x v="58"/>
    <x v="34"/>
    <x v="58"/>
    <x v="33"/>
    <x v="262"/>
    <x v="110"/>
    <x v="0"/>
    <x v="24"/>
    <x v="0"/>
    <x v="0"/>
    <x v="0"/>
    <x v="1061"/>
  </r>
  <r>
    <x v="11"/>
    <x v="15"/>
    <x v="111"/>
    <x v="15"/>
    <x v="25"/>
    <x v="4"/>
    <x v="2"/>
    <x v="3"/>
    <x v="513"/>
    <x v="58"/>
    <x v="34"/>
    <x v="58"/>
    <x v="33"/>
    <x v="262"/>
    <x v="110"/>
    <x v="0"/>
    <x v="2"/>
    <x v="0"/>
    <x v="0"/>
    <x v="0"/>
    <x v="111"/>
  </r>
  <r>
    <x v="11"/>
    <x v="15"/>
    <x v="949"/>
    <x v="135"/>
    <x v="181"/>
    <x v="4"/>
    <x v="2"/>
    <x v="1"/>
    <x v="513"/>
    <x v="58"/>
    <x v="34"/>
    <x v="58"/>
    <x v="33"/>
    <x v="262"/>
    <x v="110"/>
    <x v="0"/>
    <x v="21"/>
    <x v="0"/>
    <x v="0"/>
    <x v="0"/>
    <x v="949"/>
  </r>
  <r>
    <x v="11"/>
    <x v="15"/>
    <x v="573"/>
    <x v="87"/>
    <x v="126"/>
    <x v="4"/>
    <x v="2"/>
    <x v="4"/>
    <x v="513"/>
    <x v="58"/>
    <x v="34"/>
    <x v="58"/>
    <x v="33"/>
    <x v="262"/>
    <x v="110"/>
    <x v="0"/>
    <x v="14"/>
    <x v="0"/>
    <x v="0"/>
    <x v="0"/>
    <x v="573"/>
  </r>
  <r>
    <x v="11"/>
    <x v="15"/>
    <x v="323"/>
    <x v="50"/>
    <x v="97"/>
    <x v="4"/>
    <x v="2"/>
    <x v="27"/>
    <x v="160"/>
    <x v="58"/>
    <x v="34"/>
    <x v="58"/>
    <x v="33"/>
    <x v="262"/>
    <x v="110"/>
    <x v="0"/>
    <x v="7"/>
    <x v="0"/>
    <x v="0"/>
    <x v="0"/>
    <x v="323"/>
  </r>
  <r>
    <x v="11"/>
    <x v="15"/>
    <x v="1117"/>
    <x v="156"/>
    <x v="210"/>
    <x v="4"/>
    <x v="2"/>
    <x v="4"/>
    <x v="511"/>
    <x v="58"/>
    <x v="34"/>
    <x v="58"/>
    <x v="33"/>
    <x v="262"/>
    <x v="110"/>
    <x v="0"/>
    <x v="25"/>
    <x v="0"/>
    <x v="0"/>
    <x v="0"/>
    <x v="1117"/>
  </r>
  <r>
    <x v="11"/>
    <x v="15"/>
    <x v="599"/>
    <x v="98"/>
    <x v="132"/>
    <x v="4"/>
    <x v="2"/>
    <x v="1"/>
    <x v="511"/>
    <x v="58"/>
    <x v="34"/>
    <x v="58"/>
    <x v="33"/>
    <x v="262"/>
    <x v="110"/>
    <x v="0"/>
    <x v="15"/>
    <x v="0"/>
    <x v="0"/>
    <x v="0"/>
    <x v="599"/>
  </r>
  <r>
    <x v="11"/>
    <x v="15"/>
    <x v="1025"/>
    <x v="143"/>
    <x v="194"/>
    <x v="4"/>
    <x v="2"/>
    <x v="3"/>
    <x v="511"/>
    <x v="58"/>
    <x v="34"/>
    <x v="58"/>
    <x v="33"/>
    <x v="262"/>
    <x v="110"/>
    <x v="0"/>
    <x v="23"/>
    <x v="0"/>
    <x v="0"/>
    <x v="0"/>
    <x v="1025"/>
  </r>
  <r>
    <x v="11"/>
    <x v="15"/>
    <x v="262"/>
    <x v="41"/>
    <x v="60"/>
    <x v="4"/>
    <x v="2"/>
    <x v="2"/>
    <x v="511"/>
    <x v="58"/>
    <x v="34"/>
    <x v="58"/>
    <x v="33"/>
    <x v="33"/>
    <x v="69"/>
    <x v="0"/>
    <x v="6"/>
    <x v="0"/>
    <x v="0"/>
    <x v="0"/>
    <x v="262"/>
  </r>
  <r>
    <x v="11"/>
    <x v="15"/>
    <x v="447"/>
    <x v="71"/>
    <x v="99"/>
    <x v="4"/>
    <x v="2"/>
    <x v="2"/>
    <x v="511"/>
    <x v="58"/>
    <x v="34"/>
    <x v="58"/>
    <x v="33"/>
    <x v="262"/>
    <x v="110"/>
    <x v="0"/>
    <x v="11"/>
    <x v="0"/>
    <x v="0"/>
    <x v="0"/>
    <x v="447"/>
  </r>
  <r>
    <x v="46"/>
    <x v="31"/>
    <x v="416"/>
    <x v="66"/>
    <x v="91"/>
    <x v="4"/>
    <x v="2"/>
    <x v="2"/>
    <x v="350"/>
    <x v="59"/>
    <x v="8"/>
    <x v="59"/>
    <x v="8"/>
    <x v="318"/>
    <x v="340"/>
    <x v="0"/>
    <x v="10"/>
    <x v="0"/>
    <x v="0"/>
    <x v="0"/>
    <x v="416"/>
  </r>
  <r>
    <x v="46"/>
    <x v="31"/>
    <x v="483"/>
    <x v="72"/>
    <x v="99"/>
    <x v="4"/>
    <x v="2"/>
    <x v="1"/>
    <x v="350"/>
    <x v="59"/>
    <x v="8"/>
    <x v="59"/>
    <x v="8"/>
    <x v="318"/>
    <x v="340"/>
    <x v="0"/>
    <x v="12"/>
    <x v="0"/>
    <x v="0"/>
    <x v="0"/>
    <x v="483"/>
  </r>
  <r>
    <x v="46"/>
    <x v="31"/>
    <x v="745"/>
    <x v="107"/>
    <x v="144"/>
    <x v="4"/>
    <x v="2"/>
    <x v="2"/>
    <x v="350"/>
    <x v="59"/>
    <x v="8"/>
    <x v="59"/>
    <x v="8"/>
    <x v="318"/>
    <x v="340"/>
    <x v="0"/>
    <x v="18"/>
    <x v="0"/>
    <x v="0"/>
    <x v="0"/>
    <x v="745"/>
  </r>
  <r>
    <x v="46"/>
    <x v="31"/>
    <x v="1064"/>
    <x v="151"/>
    <x v="200"/>
    <x v="4"/>
    <x v="2"/>
    <x v="1"/>
    <x v="350"/>
    <x v="59"/>
    <x v="8"/>
    <x v="59"/>
    <x v="8"/>
    <x v="318"/>
    <x v="340"/>
    <x v="0"/>
    <x v="23"/>
    <x v="0"/>
    <x v="0"/>
    <x v="0"/>
    <x v="1064"/>
  </r>
  <r>
    <x v="46"/>
    <x v="31"/>
    <x v="85"/>
    <x v="9"/>
    <x v="13"/>
    <x v="4"/>
    <x v="2"/>
    <x v="1"/>
    <x v="350"/>
    <x v="59"/>
    <x v="8"/>
    <x v="59"/>
    <x v="8"/>
    <x v="318"/>
    <x v="340"/>
    <x v="0"/>
    <x v="2"/>
    <x v="0"/>
    <x v="0"/>
    <x v="0"/>
    <x v="85"/>
  </r>
  <r>
    <x v="46"/>
    <x v="31"/>
    <x v="305"/>
    <x v="42"/>
    <x v="60"/>
    <x v="4"/>
    <x v="2"/>
    <x v="1"/>
    <x v="350"/>
    <x v="59"/>
    <x v="8"/>
    <x v="59"/>
    <x v="8"/>
    <x v="318"/>
    <x v="340"/>
    <x v="0"/>
    <x v="6"/>
    <x v="0"/>
    <x v="0"/>
    <x v="0"/>
    <x v="305"/>
  </r>
  <r>
    <x v="39"/>
    <x v="49"/>
    <x v="1134"/>
    <x v="156"/>
    <x v="207"/>
    <x v="4"/>
    <x v="2"/>
    <x v="1"/>
    <x v="19"/>
    <x v="60"/>
    <x v="222"/>
    <x v="60"/>
    <x v="219"/>
    <x v="274"/>
    <x v="119"/>
    <x v="0"/>
    <x v="25"/>
    <x v="0"/>
    <x v="0"/>
    <x v="0"/>
    <x v="1134"/>
  </r>
  <r>
    <x v="40"/>
    <x v="48"/>
    <x v="184"/>
    <x v="24"/>
    <x v="46"/>
    <x v="4"/>
    <x v="2"/>
    <x v="16"/>
    <x v="154"/>
    <x v="61"/>
    <x v="55"/>
    <x v="61"/>
    <x v="54"/>
    <x v="168"/>
    <x v="186"/>
    <x v="0"/>
    <x v="3"/>
    <x v="0"/>
    <x v="0"/>
    <x v="0"/>
    <x v="184"/>
  </r>
  <r>
    <x v="47"/>
    <x v="32"/>
    <x v="286"/>
    <x v="50"/>
    <x v="78"/>
    <x v="4"/>
    <x v="2"/>
    <x v="8"/>
    <x v="469"/>
    <x v="62"/>
    <x v="164"/>
    <x v="62"/>
    <x v="163"/>
    <x v="343"/>
    <x v="348"/>
    <x v="0"/>
    <x v="6"/>
    <x v="0"/>
    <x v="0"/>
    <x v="0"/>
    <x v="286"/>
  </r>
  <r>
    <x v="47"/>
    <x v="32"/>
    <x v="731"/>
    <x v="106"/>
    <x v="143"/>
    <x v="4"/>
    <x v="2"/>
    <x v="2"/>
    <x v="469"/>
    <x v="62"/>
    <x v="164"/>
    <x v="62"/>
    <x v="163"/>
    <x v="343"/>
    <x v="348"/>
    <x v="0"/>
    <x v="17"/>
    <x v="0"/>
    <x v="0"/>
    <x v="0"/>
    <x v="731"/>
  </r>
  <r>
    <x v="22"/>
    <x v="6"/>
    <x v="890"/>
    <x v="124"/>
    <x v="169"/>
    <x v="4"/>
    <x v="2"/>
    <x v="0"/>
    <x v="64"/>
    <x v="63"/>
    <x v="139"/>
    <x v="63"/>
    <x v="139"/>
    <x v="131"/>
    <x v="233"/>
    <x v="0"/>
    <x v="20"/>
    <x v="0"/>
    <x v="0"/>
    <x v="0"/>
    <x v="890"/>
  </r>
  <r>
    <x v="22"/>
    <x v="6"/>
    <x v="431"/>
    <x v="65"/>
    <x v="95"/>
    <x v="4"/>
    <x v="2"/>
    <x v="8"/>
    <x v="621"/>
    <x v="63"/>
    <x v="139"/>
    <x v="63"/>
    <x v="139"/>
    <x v="131"/>
    <x v="233"/>
    <x v="0"/>
    <x v="11"/>
    <x v="0"/>
    <x v="0"/>
    <x v="0"/>
    <x v="431"/>
  </r>
  <r>
    <x v="22"/>
    <x v="6"/>
    <x v="1068"/>
    <x v="119"/>
    <x v="170"/>
    <x v="4"/>
    <x v="2"/>
    <x v="17"/>
    <x v="265"/>
    <x v="63"/>
    <x v="139"/>
    <x v="63"/>
    <x v="139"/>
    <x v="322"/>
    <x v="192"/>
    <x v="0"/>
    <x v="23"/>
    <x v="0"/>
    <x v="0"/>
    <x v="0"/>
    <x v="1068"/>
  </r>
  <r>
    <x v="22"/>
    <x v="6"/>
    <x v="602"/>
    <x v="98"/>
    <x v="132"/>
    <x v="4"/>
    <x v="2"/>
    <x v="1"/>
    <x v="617"/>
    <x v="63"/>
    <x v="139"/>
    <x v="63"/>
    <x v="139"/>
    <x v="131"/>
    <x v="233"/>
    <x v="0"/>
    <x v="15"/>
    <x v="0"/>
    <x v="0"/>
    <x v="0"/>
    <x v="602"/>
  </r>
  <r>
    <x v="22"/>
    <x v="6"/>
    <x v="800"/>
    <x v="116"/>
    <x v="158"/>
    <x v="4"/>
    <x v="2"/>
    <x v="4"/>
    <x v="267"/>
    <x v="63"/>
    <x v="139"/>
    <x v="63"/>
    <x v="139"/>
    <x v="131"/>
    <x v="233"/>
    <x v="0"/>
    <x v="19"/>
    <x v="0"/>
    <x v="0"/>
    <x v="0"/>
    <x v="800"/>
  </r>
  <r>
    <x v="22"/>
    <x v="6"/>
    <x v="567"/>
    <x v="87"/>
    <x v="124"/>
    <x v="4"/>
    <x v="2"/>
    <x v="1"/>
    <x v="65"/>
    <x v="63"/>
    <x v="139"/>
    <x v="63"/>
    <x v="139"/>
    <x v="131"/>
    <x v="233"/>
    <x v="0"/>
    <x v="14"/>
    <x v="0"/>
    <x v="0"/>
    <x v="0"/>
    <x v="567"/>
  </r>
  <r>
    <x v="22"/>
    <x v="6"/>
    <x v="676"/>
    <x v="106"/>
    <x v="142"/>
    <x v="4"/>
    <x v="2"/>
    <x v="1"/>
    <x v="64"/>
    <x v="63"/>
    <x v="139"/>
    <x v="63"/>
    <x v="139"/>
    <x v="322"/>
    <x v="192"/>
    <x v="0"/>
    <x v="17"/>
    <x v="0"/>
    <x v="0"/>
    <x v="0"/>
    <x v="676"/>
  </r>
  <r>
    <x v="22"/>
    <x v="6"/>
    <x v="888"/>
    <x v="119"/>
    <x v="159"/>
    <x v="4"/>
    <x v="2"/>
    <x v="0"/>
    <x v="266"/>
    <x v="63"/>
    <x v="139"/>
    <x v="63"/>
    <x v="139"/>
    <x v="131"/>
    <x v="233"/>
    <x v="0"/>
    <x v="20"/>
    <x v="0"/>
    <x v="0"/>
    <x v="0"/>
    <x v="888"/>
  </r>
  <r>
    <x v="26"/>
    <x v="50"/>
    <x v="1099"/>
    <x v="156"/>
    <x v="207"/>
    <x v="4"/>
    <x v="2"/>
    <x v="1"/>
    <x v="205"/>
    <x v="64"/>
    <x v="290"/>
    <x v="64"/>
    <x v="286"/>
    <x v="130"/>
    <x v="349"/>
    <x v="0"/>
    <x v="24"/>
    <x v="0"/>
    <x v="0"/>
    <x v="0"/>
    <x v="1099"/>
  </r>
  <r>
    <x v="12"/>
    <x v="16"/>
    <x v="1114"/>
    <x v="156"/>
    <x v="207"/>
    <x v="4"/>
    <x v="2"/>
    <x v="1"/>
    <x v="414"/>
    <x v="65"/>
    <x v="307"/>
    <x v="65"/>
    <x v="303"/>
    <x v="191"/>
    <x v="159"/>
    <x v="0"/>
    <x v="24"/>
    <x v="0"/>
    <x v="0"/>
    <x v="0"/>
    <x v="1114"/>
  </r>
  <r>
    <x v="12"/>
    <x v="16"/>
    <x v="879"/>
    <x v="119"/>
    <x v="167"/>
    <x v="4"/>
    <x v="2"/>
    <x v="16"/>
    <x v="309"/>
    <x v="65"/>
    <x v="307"/>
    <x v="65"/>
    <x v="303"/>
    <x v="191"/>
    <x v="159"/>
    <x v="0"/>
    <x v="20"/>
    <x v="0"/>
    <x v="0"/>
    <x v="0"/>
    <x v="879"/>
  </r>
  <r>
    <x v="16"/>
    <x v="0"/>
    <x v="818"/>
    <x v="119"/>
    <x v="160"/>
    <x v="4"/>
    <x v="2"/>
    <x v="1"/>
    <x v="247"/>
    <x v="66"/>
    <x v="134"/>
    <x v="66"/>
    <x v="134"/>
    <x v="232"/>
    <x v="36"/>
    <x v="0"/>
    <x v="19"/>
    <x v="0"/>
    <x v="0"/>
    <x v="0"/>
    <x v="818"/>
  </r>
  <r>
    <x v="16"/>
    <x v="0"/>
    <x v="1096"/>
    <x v="156"/>
    <x v="207"/>
    <x v="4"/>
    <x v="2"/>
    <x v="1"/>
    <x v="248"/>
    <x v="66"/>
    <x v="134"/>
    <x v="66"/>
    <x v="134"/>
    <x v="232"/>
    <x v="36"/>
    <x v="0"/>
    <x v="24"/>
    <x v="0"/>
    <x v="0"/>
    <x v="0"/>
    <x v="1096"/>
  </r>
  <r>
    <x v="31"/>
    <x v="40"/>
    <x v="584"/>
    <x v="97"/>
    <x v="131"/>
    <x v="4"/>
    <x v="2"/>
    <x v="1"/>
    <x v="495"/>
    <x v="67"/>
    <x v="241"/>
    <x v="67"/>
    <x v="237"/>
    <x v="238"/>
    <x v="203"/>
    <x v="0"/>
    <x v="14"/>
    <x v="0"/>
    <x v="0"/>
    <x v="0"/>
    <x v="584"/>
  </r>
  <r>
    <x v="47"/>
    <x v="32"/>
    <x v="338"/>
    <x v="48"/>
    <x v="70"/>
    <x v="4"/>
    <x v="2"/>
    <x v="1"/>
    <x v="70"/>
    <x v="68"/>
    <x v="115"/>
    <x v="68"/>
    <x v="116"/>
    <x v="312"/>
    <x v="85"/>
    <x v="0"/>
    <x v="6"/>
    <x v="0"/>
    <x v="0"/>
    <x v="0"/>
    <x v="338"/>
  </r>
  <r>
    <x v="47"/>
    <x v="32"/>
    <x v="725"/>
    <x v="106"/>
    <x v="142"/>
    <x v="4"/>
    <x v="2"/>
    <x v="1"/>
    <x v="20"/>
    <x v="68"/>
    <x v="115"/>
    <x v="68"/>
    <x v="116"/>
    <x v="312"/>
    <x v="85"/>
    <x v="0"/>
    <x v="17"/>
    <x v="0"/>
    <x v="0"/>
    <x v="0"/>
    <x v="725"/>
  </r>
  <r>
    <x v="9"/>
    <x v="14"/>
    <x v="491"/>
    <x v="74"/>
    <x v="109"/>
    <x v="4"/>
    <x v="2"/>
    <x v="3"/>
    <x v="105"/>
    <x v="69"/>
    <x v="304"/>
    <x v="70"/>
    <x v="300"/>
    <x v="160"/>
    <x v="0"/>
    <x v="0"/>
    <x v="12"/>
    <x v="0"/>
    <x v="0"/>
    <x v="0"/>
    <x v="491"/>
  </r>
  <r>
    <x v="9"/>
    <x v="14"/>
    <x v="911"/>
    <x v="124"/>
    <x v="173"/>
    <x v="4"/>
    <x v="2"/>
    <x v="4"/>
    <x v="510"/>
    <x v="69"/>
    <x v="304"/>
    <x v="70"/>
    <x v="300"/>
    <x v="179"/>
    <x v="115"/>
    <x v="0"/>
    <x v="20"/>
    <x v="0"/>
    <x v="0"/>
    <x v="0"/>
    <x v="911"/>
  </r>
  <r>
    <x v="9"/>
    <x v="14"/>
    <x v="838"/>
    <x v="119"/>
    <x v="163"/>
    <x v="4"/>
    <x v="2"/>
    <x v="4"/>
    <x v="510"/>
    <x v="69"/>
    <x v="304"/>
    <x v="70"/>
    <x v="300"/>
    <x v="189"/>
    <x v="291"/>
    <x v="0"/>
    <x v="19"/>
    <x v="0"/>
    <x v="0"/>
    <x v="0"/>
    <x v="838"/>
  </r>
  <r>
    <x v="9"/>
    <x v="14"/>
    <x v="20"/>
    <x v="0"/>
    <x v="2"/>
    <x v="4"/>
    <x v="2"/>
    <x v="3"/>
    <x v="105"/>
    <x v="69"/>
    <x v="304"/>
    <x v="70"/>
    <x v="300"/>
    <x v="160"/>
    <x v="0"/>
    <x v="0"/>
    <x v="1"/>
    <x v="0"/>
    <x v="0"/>
    <x v="0"/>
    <x v="20"/>
  </r>
  <r>
    <x v="14"/>
    <x v="19"/>
    <x v="375"/>
    <x v="65"/>
    <x v="97"/>
    <x v="4"/>
    <x v="2"/>
    <x v="16"/>
    <x v="155"/>
    <x v="70"/>
    <x v="132"/>
    <x v="71"/>
    <x v="132"/>
    <x v="240"/>
    <x v="134"/>
    <x v="0"/>
    <x v="7"/>
    <x v="0"/>
    <x v="0"/>
    <x v="0"/>
    <x v="375"/>
  </r>
  <r>
    <x v="17"/>
    <x v="1"/>
    <x v="125"/>
    <x v="24"/>
    <x v="41"/>
    <x v="4"/>
    <x v="2"/>
    <x v="8"/>
    <x v="344"/>
    <x v="71"/>
    <x v="126"/>
    <x v="69"/>
    <x v="28"/>
    <x v="62"/>
    <x v="22"/>
    <x v="0"/>
    <x v="2"/>
    <x v="0"/>
    <x v="0"/>
    <x v="0"/>
    <x v="125"/>
  </r>
  <r>
    <x v="17"/>
    <x v="1"/>
    <x v="388"/>
    <x v="65"/>
    <x v="95"/>
    <x v="4"/>
    <x v="2"/>
    <x v="8"/>
    <x v="571"/>
    <x v="71"/>
    <x v="126"/>
    <x v="69"/>
    <x v="28"/>
    <x v="62"/>
    <x v="22"/>
    <x v="0"/>
    <x v="10"/>
    <x v="0"/>
    <x v="0"/>
    <x v="0"/>
    <x v="388"/>
  </r>
  <r>
    <x v="53"/>
    <x v="57"/>
    <x v="765"/>
    <x v="106"/>
    <x v="216"/>
    <x v="2"/>
    <x v="1"/>
    <x v="32"/>
    <x v="662"/>
    <x v="72"/>
    <x v="369"/>
    <x v="73"/>
    <x v="363"/>
    <x v="70"/>
    <x v="247"/>
    <x v="0"/>
    <x v="18"/>
    <x v="0"/>
    <x v="0"/>
    <x v="0"/>
    <x v="765"/>
  </r>
  <r>
    <x v="59"/>
    <x v="64"/>
    <x v="138"/>
    <x v="17"/>
    <x v="31"/>
    <x v="4"/>
    <x v="2"/>
    <x v="14"/>
    <x v="418"/>
    <x v="73"/>
    <x v="339"/>
    <x v="74"/>
    <x v="334"/>
    <x v="356"/>
    <x v="149"/>
    <x v="0"/>
    <x v="3"/>
    <x v="0"/>
    <x v="0"/>
    <x v="0"/>
    <x v="138"/>
  </r>
  <r>
    <x v="59"/>
    <x v="64"/>
    <x v="1189"/>
    <x v="164"/>
    <x v="222"/>
    <x v="4"/>
    <x v="2"/>
    <x v="6"/>
    <x v="423"/>
    <x v="73"/>
    <x v="339"/>
    <x v="74"/>
    <x v="334"/>
    <x v="41"/>
    <x v="74"/>
    <x v="0"/>
    <x v="26"/>
    <x v="0"/>
    <x v="0"/>
    <x v="0"/>
    <x v="1189"/>
  </r>
  <r>
    <x v="59"/>
    <x v="64"/>
    <x v="71"/>
    <x v="10"/>
    <x v="21"/>
    <x v="4"/>
    <x v="2"/>
    <x v="8"/>
    <x v="417"/>
    <x v="73"/>
    <x v="339"/>
    <x v="74"/>
    <x v="334"/>
    <x v="356"/>
    <x v="149"/>
    <x v="0"/>
    <x v="2"/>
    <x v="0"/>
    <x v="0"/>
    <x v="0"/>
    <x v="71"/>
  </r>
  <r>
    <x v="64"/>
    <x v="70"/>
    <x v="1022"/>
    <x v="146"/>
    <x v="198"/>
    <x v="4"/>
    <x v="2"/>
    <x v="9"/>
    <x v="647"/>
    <x v="74"/>
    <x v="208"/>
    <x v="75"/>
    <x v="205"/>
    <x v="280"/>
    <x v="91"/>
    <x v="0"/>
    <x v="23"/>
    <x v="0"/>
    <x v="0"/>
    <x v="0"/>
    <x v="1022"/>
  </r>
  <r>
    <x v="64"/>
    <x v="70"/>
    <x v="612"/>
    <x v="79"/>
    <x v="117"/>
    <x v="0"/>
    <x v="0"/>
    <x v="0"/>
    <x v="169"/>
    <x v="74"/>
    <x v="208"/>
    <x v="75"/>
    <x v="205"/>
    <x v="280"/>
    <x v="91"/>
    <x v="0"/>
    <x v="15"/>
    <x v="0"/>
    <x v="0"/>
    <x v="0"/>
    <x v="612"/>
  </r>
  <r>
    <x v="64"/>
    <x v="70"/>
    <x v="614"/>
    <x v="83"/>
    <x v="130"/>
    <x v="0"/>
    <x v="0"/>
    <x v="0"/>
    <x v="169"/>
    <x v="74"/>
    <x v="208"/>
    <x v="75"/>
    <x v="205"/>
    <x v="280"/>
    <x v="91"/>
    <x v="0"/>
    <x v="15"/>
    <x v="0"/>
    <x v="0"/>
    <x v="0"/>
    <x v="614"/>
  </r>
  <r>
    <x v="23"/>
    <x v="7"/>
    <x v="376"/>
    <x v="62"/>
    <x v="87"/>
    <x v="4"/>
    <x v="2"/>
    <x v="2"/>
    <x v="613"/>
    <x v="75"/>
    <x v="182"/>
    <x v="76"/>
    <x v="179"/>
    <x v="74"/>
    <x v="16"/>
    <x v="0"/>
    <x v="7"/>
    <x v="0"/>
    <x v="0"/>
    <x v="0"/>
    <x v="376"/>
  </r>
  <r>
    <x v="23"/>
    <x v="7"/>
    <x v="340"/>
    <x v="48"/>
    <x v="75"/>
    <x v="4"/>
    <x v="2"/>
    <x v="8"/>
    <x v="577"/>
    <x v="75"/>
    <x v="182"/>
    <x v="76"/>
    <x v="179"/>
    <x v="74"/>
    <x v="16"/>
    <x v="0"/>
    <x v="7"/>
    <x v="0"/>
    <x v="0"/>
    <x v="0"/>
    <x v="340"/>
  </r>
  <r>
    <x v="23"/>
    <x v="7"/>
    <x v="1154"/>
    <x v="156"/>
    <x v="216"/>
    <x v="4"/>
    <x v="2"/>
    <x v="16"/>
    <x v="324"/>
    <x v="75"/>
    <x v="182"/>
    <x v="76"/>
    <x v="179"/>
    <x v="257"/>
    <x v="225"/>
    <x v="0"/>
    <x v="25"/>
    <x v="0"/>
    <x v="0"/>
    <x v="0"/>
    <x v="1154"/>
  </r>
  <r>
    <x v="23"/>
    <x v="7"/>
    <x v="607"/>
    <x v="87"/>
    <x v="124"/>
    <x v="4"/>
    <x v="2"/>
    <x v="1"/>
    <x v="15"/>
    <x v="75"/>
    <x v="182"/>
    <x v="76"/>
    <x v="179"/>
    <x v="74"/>
    <x v="16"/>
    <x v="0"/>
    <x v="15"/>
    <x v="0"/>
    <x v="0"/>
    <x v="0"/>
    <x v="607"/>
  </r>
  <r>
    <x v="23"/>
    <x v="7"/>
    <x v="508"/>
    <x v="71"/>
    <x v="98"/>
    <x v="4"/>
    <x v="2"/>
    <x v="1"/>
    <x v="15"/>
    <x v="75"/>
    <x v="182"/>
    <x v="76"/>
    <x v="179"/>
    <x v="74"/>
    <x v="16"/>
    <x v="0"/>
    <x v="12"/>
    <x v="0"/>
    <x v="0"/>
    <x v="0"/>
    <x v="508"/>
  </r>
  <r>
    <x v="23"/>
    <x v="7"/>
    <x v="951"/>
    <x v="124"/>
    <x v="170"/>
    <x v="4"/>
    <x v="2"/>
    <x v="1"/>
    <x v="15"/>
    <x v="75"/>
    <x v="182"/>
    <x v="76"/>
    <x v="179"/>
    <x v="74"/>
    <x v="16"/>
    <x v="0"/>
    <x v="21"/>
    <x v="0"/>
    <x v="0"/>
    <x v="0"/>
    <x v="951"/>
  </r>
  <r>
    <x v="23"/>
    <x v="7"/>
    <x v="923"/>
    <x v="106"/>
    <x v="142"/>
    <x v="4"/>
    <x v="2"/>
    <x v="1"/>
    <x v="15"/>
    <x v="75"/>
    <x v="182"/>
    <x v="76"/>
    <x v="179"/>
    <x v="74"/>
    <x v="16"/>
    <x v="0"/>
    <x v="20"/>
    <x v="0"/>
    <x v="0"/>
    <x v="0"/>
    <x v="923"/>
  </r>
  <r>
    <x v="51"/>
    <x v="55"/>
    <x v="955"/>
    <x v="135"/>
    <x v="181"/>
    <x v="4"/>
    <x v="2"/>
    <x v="1"/>
    <x v="536"/>
    <x v="76"/>
    <x v="91"/>
    <x v="77"/>
    <x v="92"/>
    <x v="6"/>
    <x v="29"/>
    <x v="0"/>
    <x v="22"/>
    <x v="0"/>
    <x v="0"/>
    <x v="0"/>
    <x v="955"/>
  </r>
  <r>
    <x v="51"/>
    <x v="55"/>
    <x v="709"/>
    <x v="106"/>
    <x v="142"/>
    <x v="4"/>
    <x v="2"/>
    <x v="1"/>
    <x v="536"/>
    <x v="76"/>
    <x v="91"/>
    <x v="77"/>
    <x v="92"/>
    <x v="118"/>
    <x v="4"/>
    <x v="0"/>
    <x v="17"/>
    <x v="0"/>
    <x v="0"/>
    <x v="0"/>
    <x v="709"/>
  </r>
  <r>
    <x v="51"/>
    <x v="55"/>
    <x v="11"/>
    <x v="0"/>
    <x v="1"/>
    <x v="4"/>
    <x v="2"/>
    <x v="2"/>
    <x v="536"/>
    <x v="76"/>
    <x v="91"/>
    <x v="77"/>
    <x v="92"/>
    <x v="118"/>
    <x v="4"/>
    <x v="0"/>
    <x v="1"/>
    <x v="0"/>
    <x v="0"/>
    <x v="0"/>
    <x v="11"/>
  </r>
  <r>
    <x v="51"/>
    <x v="55"/>
    <x v="249"/>
    <x v="41"/>
    <x v="59"/>
    <x v="4"/>
    <x v="2"/>
    <x v="1"/>
    <x v="536"/>
    <x v="76"/>
    <x v="91"/>
    <x v="77"/>
    <x v="92"/>
    <x v="7"/>
    <x v="205"/>
    <x v="0"/>
    <x v="5"/>
    <x v="0"/>
    <x v="0"/>
    <x v="0"/>
    <x v="249"/>
  </r>
  <r>
    <x v="15"/>
    <x v="18"/>
    <x v="438"/>
    <x v="59"/>
    <x v="97"/>
    <x v="0"/>
    <x v="0"/>
    <x v="23"/>
    <x v="608"/>
    <x v="77"/>
    <x v="36"/>
    <x v="78"/>
    <x v="35"/>
    <x v="88"/>
    <x v="56"/>
    <x v="0"/>
    <x v="11"/>
    <x v="0"/>
    <x v="0"/>
    <x v="0"/>
    <x v="438"/>
  </r>
  <r>
    <x v="15"/>
    <x v="18"/>
    <x v="437"/>
    <x v="54"/>
    <x v="85"/>
    <x v="4"/>
    <x v="2"/>
    <x v="8"/>
    <x v="612"/>
    <x v="77"/>
    <x v="36"/>
    <x v="78"/>
    <x v="35"/>
    <x v="88"/>
    <x v="56"/>
    <x v="0"/>
    <x v="11"/>
    <x v="0"/>
    <x v="0"/>
    <x v="0"/>
    <x v="437"/>
  </r>
  <r>
    <x v="15"/>
    <x v="18"/>
    <x v="181"/>
    <x v="41"/>
    <x v="78"/>
    <x v="4"/>
    <x v="2"/>
    <x v="26"/>
    <x v="609"/>
    <x v="77"/>
    <x v="36"/>
    <x v="78"/>
    <x v="35"/>
    <x v="88"/>
    <x v="56"/>
    <x v="0"/>
    <x v="4"/>
    <x v="0"/>
    <x v="0"/>
    <x v="0"/>
    <x v="181"/>
  </r>
  <r>
    <x v="15"/>
    <x v="18"/>
    <x v="915"/>
    <x v="124"/>
    <x v="170"/>
    <x v="4"/>
    <x v="2"/>
    <x v="1"/>
    <x v="607"/>
    <x v="77"/>
    <x v="36"/>
    <x v="78"/>
    <x v="35"/>
    <x v="86"/>
    <x v="191"/>
    <x v="0"/>
    <x v="20"/>
    <x v="0"/>
    <x v="0"/>
    <x v="0"/>
    <x v="915"/>
  </r>
  <r>
    <x v="23"/>
    <x v="7"/>
    <x v="1161"/>
    <x v="162"/>
    <x v="217"/>
    <x v="4"/>
    <x v="2"/>
    <x v="1"/>
    <x v="392"/>
    <x v="78"/>
    <x v="25"/>
    <x v="79"/>
    <x v="23"/>
    <x v="164"/>
    <x v="92"/>
    <x v="0"/>
    <x v="25"/>
    <x v="0"/>
    <x v="0"/>
    <x v="0"/>
    <x v="1161"/>
  </r>
  <r>
    <x v="23"/>
    <x v="7"/>
    <x v="99"/>
    <x v="15"/>
    <x v="23"/>
    <x v="4"/>
    <x v="2"/>
    <x v="1"/>
    <x v="257"/>
    <x v="78"/>
    <x v="25"/>
    <x v="79"/>
    <x v="23"/>
    <x v="255"/>
    <x v="318"/>
    <x v="0"/>
    <x v="2"/>
    <x v="0"/>
    <x v="0"/>
    <x v="0"/>
    <x v="99"/>
  </r>
  <r>
    <x v="23"/>
    <x v="7"/>
    <x v="820"/>
    <x v="119"/>
    <x v="160"/>
    <x v="4"/>
    <x v="2"/>
    <x v="1"/>
    <x v="393"/>
    <x v="78"/>
    <x v="25"/>
    <x v="79"/>
    <x v="23"/>
    <x v="255"/>
    <x v="318"/>
    <x v="0"/>
    <x v="19"/>
    <x v="0"/>
    <x v="0"/>
    <x v="0"/>
    <x v="820"/>
  </r>
  <r>
    <x v="12"/>
    <x v="16"/>
    <x v="850"/>
    <x v="119"/>
    <x v="160"/>
    <x v="4"/>
    <x v="2"/>
    <x v="1"/>
    <x v="524"/>
    <x v="79"/>
    <x v="58"/>
    <x v="80"/>
    <x v="57"/>
    <x v="133"/>
    <x v="337"/>
    <x v="0"/>
    <x v="19"/>
    <x v="0"/>
    <x v="0"/>
    <x v="0"/>
    <x v="850"/>
  </r>
  <r>
    <x v="12"/>
    <x v="16"/>
    <x v="179"/>
    <x v="24"/>
    <x v="41"/>
    <x v="4"/>
    <x v="2"/>
    <x v="8"/>
    <x v="522"/>
    <x v="79"/>
    <x v="58"/>
    <x v="80"/>
    <x v="57"/>
    <x v="133"/>
    <x v="337"/>
    <x v="0"/>
    <x v="4"/>
    <x v="0"/>
    <x v="0"/>
    <x v="0"/>
    <x v="179"/>
  </r>
  <r>
    <x v="12"/>
    <x v="16"/>
    <x v="721"/>
    <x v="106"/>
    <x v="142"/>
    <x v="4"/>
    <x v="2"/>
    <x v="1"/>
    <x v="522"/>
    <x v="79"/>
    <x v="58"/>
    <x v="80"/>
    <x v="57"/>
    <x v="133"/>
    <x v="337"/>
    <x v="0"/>
    <x v="17"/>
    <x v="0"/>
    <x v="0"/>
    <x v="0"/>
    <x v="721"/>
  </r>
  <r>
    <x v="12"/>
    <x v="16"/>
    <x v="1036"/>
    <x v="143"/>
    <x v="197"/>
    <x v="4"/>
    <x v="2"/>
    <x v="8"/>
    <x v="450"/>
    <x v="79"/>
    <x v="58"/>
    <x v="80"/>
    <x v="57"/>
    <x v="133"/>
    <x v="337"/>
    <x v="0"/>
    <x v="23"/>
    <x v="0"/>
    <x v="0"/>
    <x v="0"/>
    <x v="1036"/>
  </r>
  <r>
    <x v="12"/>
    <x v="16"/>
    <x v="795"/>
    <x v="112"/>
    <x v="156"/>
    <x v="4"/>
    <x v="2"/>
    <x v="8"/>
    <x v="263"/>
    <x v="79"/>
    <x v="58"/>
    <x v="80"/>
    <x v="57"/>
    <x v="133"/>
    <x v="337"/>
    <x v="0"/>
    <x v="18"/>
    <x v="0"/>
    <x v="0"/>
    <x v="0"/>
    <x v="795"/>
  </r>
  <r>
    <x v="12"/>
    <x v="16"/>
    <x v="427"/>
    <x v="65"/>
    <x v="90"/>
    <x v="4"/>
    <x v="2"/>
    <x v="2"/>
    <x v="522"/>
    <x v="79"/>
    <x v="58"/>
    <x v="80"/>
    <x v="57"/>
    <x v="133"/>
    <x v="337"/>
    <x v="0"/>
    <x v="10"/>
    <x v="0"/>
    <x v="0"/>
    <x v="0"/>
    <x v="427"/>
  </r>
  <r>
    <x v="9"/>
    <x v="14"/>
    <x v="301"/>
    <x v="50"/>
    <x v="77"/>
    <x v="4"/>
    <x v="2"/>
    <x v="6"/>
    <x v="314"/>
    <x v="80"/>
    <x v="158"/>
    <x v="81"/>
    <x v="157"/>
    <x v="192"/>
    <x v="346"/>
    <x v="0"/>
    <x v="6"/>
    <x v="0"/>
    <x v="0"/>
    <x v="0"/>
    <x v="301"/>
  </r>
  <r>
    <x v="61"/>
    <x v="65"/>
    <x v="0"/>
    <x v="0"/>
    <x v="180"/>
    <x v="3"/>
    <x v="4"/>
    <x v="33"/>
    <x v="573"/>
    <x v="81"/>
    <x v="360"/>
    <x v="378"/>
    <x v="375"/>
    <x v="22"/>
    <x v="176"/>
    <x v="0"/>
    <x v="0"/>
    <x v="0"/>
    <x v="0"/>
    <x v="0"/>
    <x v="0"/>
  </r>
  <r>
    <x v="14"/>
    <x v="19"/>
    <x v="142"/>
    <x v="24"/>
    <x v="34"/>
    <x v="4"/>
    <x v="2"/>
    <x v="2"/>
    <x v="94"/>
    <x v="82"/>
    <x v="260"/>
    <x v="82"/>
    <x v="257"/>
    <x v="204"/>
    <x v="320"/>
    <x v="0"/>
    <x v="2"/>
    <x v="0"/>
    <x v="0"/>
    <x v="0"/>
    <x v="142"/>
  </r>
  <r>
    <x v="14"/>
    <x v="19"/>
    <x v="1088"/>
    <x v="150"/>
    <x v="206"/>
    <x v="4"/>
    <x v="2"/>
    <x v="16"/>
    <x v="603"/>
    <x v="82"/>
    <x v="260"/>
    <x v="82"/>
    <x v="257"/>
    <x v="204"/>
    <x v="320"/>
    <x v="0"/>
    <x v="24"/>
    <x v="0"/>
    <x v="0"/>
    <x v="0"/>
    <x v="1088"/>
  </r>
  <r>
    <x v="8"/>
    <x v="12"/>
    <x v="409"/>
    <x v="65"/>
    <x v="90"/>
    <x v="4"/>
    <x v="2"/>
    <x v="2"/>
    <x v="522"/>
    <x v="83"/>
    <x v="57"/>
    <x v="83"/>
    <x v="56"/>
    <x v="359"/>
    <x v="166"/>
    <x v="0"/>
    <x v="10"/>
    <x v="0"/>
    <x v="0"/>
    <x v="0"/>
    <x v="409"/>
  </r>
  <r>
    <x v="8"/>
    <x v="12"/>
    <x v="479"/>
    <x v="74"/>
    <x v="107"/>
    <x v="4"/>
    <x v="2"/>
    <x v="1"/>
    <x v="522"/>
    <x v="83"/>
    <x v="57"/>
    <x v="83"/>
    <x v="56"/>
    <x v="359"/>
    <x v="166"/>
    <x v="0"/>
    <x v="12"/>
    <x v="0"/>
    <x v="0"/>
    <x v="0"/>
    <x v="479"/>
  </r>
  <r>
    <x v="8"/>
    <x v="12"/>
    <x v="1054"/>
    <x v="150"/>
    <x v="199"/>
    <x v="4"/>
    <x v="2"/>
    <x v="1"/>
    <x v="522"/>
    <x v="83"/>
    <x v="57"/>
    <x v="83"/>
    <x v="56"/>
    <x v="359"/>
    <x v="166"/>
    <x v="0"/>
    <x v="24"/>
    <x v="0"/>
    <x v="0"/>
    <x v="0"/>
    <x v="1054"/>
  </r>
  <r>
    <x v="8"/>
    <x v="12"/>
    <x v="251"/>
    <x v="41"/>
    <x v="59"/>
    <x v="4"/>
    <x v="2"/>
    <x v="1"/>
    <x v="522"/>
    <x v="83"/>
    <x v="57"/>
    <x v="83"/>
    <x v="56"/>
    <x v="359"/>
    <x v="166"/>
    <x v="0"/>
    <x v="5"/>
    <x v="0"/>
    <x v="0"/>
    <x v="0"/>
    <x v="251"/>
  </r>
  <r>
    <x v="8"/>
    <x v="12"/>
    <x v="713"/>
    <x v="106"/>
    <x v="142"/>
    <x v="4"/>
    <x v="2"/>
    <x v="1"/>
    <x v="520"/>
    <x v="83"/>
    <x v="57"/>
    <x v="83"/>
    <x v="56"/>
    <x v="359"/>
    <x v="166"/>
    <x v="0"/>
    <x v="17"/>
    <x v="0"/>
    <x v="0"/>
    <x v="0"/>
    <x v="713"/>
  </r>
  <r>
    <x v="17"/>
    <x v="1"/>
    <x v="1029"/>
    <x v="147"/>
    <x v="198"/>
    <x v="4"/>
    <x v="2"/>
    <x v="8"/>
    <x v="400"/>
    <x v="84"/>
    <x v="280"/>
    <x v="84"/>
    <x v="277"/>
    <x v="137"/>
    <x v="306"/>
    <x v="0"/>
    <x v="23"/>
    <x v="0"/>
    <x v="0"/>
    <x v="0"/>
    <x v="1029"/>
  </r>
  <r>
    <x v="15"/>
    <x v="18"/>
    <x v="342"/>
    <x v="54"/>
    <x v="87"/>
    <x v="4"/>
    <x v="2"/>
    <x v="16"/>
    <x v="615"/>
    <x v="85"/>
    <x v="348"/>
    <x v="94"/>
    <x v="215"/>
    <x v="86"/>
    <x v="191"/>
    <x v="0"/>
    <x v="6"/>
    <x v="0"/>
    <x v="0"/>
    <x v="0"/>
    <x v="342"/>
  </r>
  <r>
    <x v="15"/>
    <x v="18"/>
    <x v="1142"/>
    <x v="162"/>
    <x v="225"/>
    <x v="4"/>
    <x v="2"/>
    <x v="16"/>
    <x v="300"/>
    <x v="85"/>
    <x v="348"/>
    <x v="85"/>
    <x v="343"/>
    <x v="332"/>
    <x v="262"/>
    <x v="0"/>
    <x v="25"/>
    <x v="0"/>
    <x v="0"/>
    <x v="0"/>
    <x v="1142"/>
  </r>
  <r>
    <x v="67"/>
    <x v="73"/>
    <x v="48"/>
    <x v="10"/>
    <x v="31"/>
    <x v="4"/>
    <x v="2"/>
    <x v="23"/>
    <x v="143"/>
    <x v="86"/>
    <x v="402"/>
    <x v="86"/>
    <x v="398"/>
    <x v="225"/>
    <x v="240"/>
    <x v="0"/>
    <x v="2"/>
    <x v="0"/>
    <x v="0"/>
    <x v="0"/>
    <x v="48"/>
  </r>
  <r>
    <x v="8"/>
    <x v="12"/>
    <x v="186"/>
    <x v="24"/>
    <x v="35"/>
    <x v="4"/>
    <x v="2"/>
    <x v="3"/>
    <x v="358"/>
    <x v="87"/>
    <x v="188"/>
    <x v="87"/>
    <x v="185"/>
    <x v="192"/>
    <x v="346"/>
    <x v="0"/>
    <x v="4"/>
    <x v="0"/>
    <x v="0"/>
    <x v="0"/>
    <x v="186"/>
  </r>
  <r>
    <x v="8"/>
    <x v="12"/>
    <x v="418"/>
    <x v="65"/>
    <x v="92"/>
    <x v="4"/>
    <x v="2"/>
    <x v="4"/>
    <x v="360"/>
    <x v="87"/>
    <x v="188"/>
    <x v="87"/>
    <x v="185"/>
    <x v="192"/>
    <x v="346"/>
    <x v="0"/>
    <x v="10"/>
    <x v="0"/>
    <x v="0"/>
    <x v="0"/>
    <x v="418"/>
  </r>
  <r>
    <x v="8"/>
    <x v="12"/>
    <x v="17"/>
    <x v="0"/>
    <x v="1"/>
    <x v="4"/>
    <x v="2"/>
    <x v="2"/>
    <x v="385"/>
    <x v="87"/>
    <x v="188"/>
    <x v="87"/>
    <x v="185"/>
    <x v="192"/>
    <x v="346"/>
    <x v="0"/>
    <x v="1"/>
    <x v="0"/>
    <x v="0"/>
    <x v="0"/>
    <x v="17"/>
  </r>
  <r>
    <x v="8"/>
    <x v="12"/>
    <x v="832"/>
    <x v="119"/>
    <x v="162"/>
    <x v="4"/>
    <x v="2"/>
    <x v="3"/>
    <x v="358"/>
    <x v="87"/>
    <x v="188"/>
    <x v="87"/>
    <x v="185"/>
    <x v="192"/>
    <x v="346"/>
    <x v="0"/>
    <x v="19"/>
    <x v="0"/>
    <x v="0"/>
    <x v="0"/>
    <x v="832"/>
  </r>
  <r>
    <x v="8"/>
    <x v="12"/>
    <x v="976"/>
    <x v="135"/>
    <x v="184"/>
    <x v="4"/>
    <x v="2"/>
    <x v="4"/>
    <x v="358"/>
    <x v="87"/>
    <x v="188"/>
    <x v="87"/>
    <x v="185"/>
    <x v="146"/>
    <x v="272"/>
    <x v="0"/>
    <x v="23"/>
    <x v="0"/>
    <x v="0"/>
    <x v="0"/>
    <x v="976"/>
  </r>
  <r>
    <x v="8"/>
    <x v="12"/>
    <x v="621"/>
    <x v="98"/>
    <x v="134"/>
    <x v="4"/>
    <x v="2"/>
    <x v="3"/>
    <x v="358"/>
    <x v="87"/>
    <x v="188"/>
    <x v="87"/>
    <x v="185"/>
    <x v="192"/>
    <x v="346"/>
    <x v="0"/>
    <x v="15"/>
    <x v="0"/>
    <x v="0"/>
    <x v="0"/>
    <x v="621"/>
  </r>
  <r>
    <x v="25"/>
    <x v="8"/>
    <x v="652"/>
    <x v="104"/>
    <x v="141"/>
    <x v="4"/>
    <x v="2"/>
    <x v="4"/>
    <x v="127"/>
    <x v="88"/>
    <x v="183"/>
    <x v="88"/>
    <x v="180"/>
    <x v="186"/>
    <x v="47"/>
    <x v="0"/>
    <x v="17"/>
    <x v="0"/>
    <x v="0"/>
    <x v="0"/>
    <x v="652"/>
  </r>
  <r>
    <x v="25"/>
    <x v="8"/>
    <x v="682"/>
    <x v="106"/>
    <x v="142"/>
    <x v="4"/>
    <x v="2"/>
    <x v="1"/>
    <x v="28"/>
    <x v="88"/>
    <x v="183"/>
    <x v="88"/>
    <x v="180"/>
    <x v="186"/>
    <x v="47"/>
    <x v="0"/>
    <x v="17"/>
    <x v="0"/>
    <x v="0"/>
    <x v="0"/>
    <x v="682"/>
  </r>
  <r>
    <x v="21"/>
    <x v="5"/>
    <x v="140"/>
    <x v="24"/>
    <x v="34"/>
    <x v="4"/>
    <x v="2"/>
    <x v="2"/>
    <x v="103"/>
    <x v="89"/>
    <x v="154"/>
    <x v="89"/>
    <x v="153"/>
    <x v="16"/>
    <x v="141"/>
    <x v="0"/>
    <x v="2"/>
    <x v="0"/>
    <x v="0"/>
    <x v="0"/>
    <x v="140"/>
  </r>
  <r>
    <x v="21"/>
    <x v="5"/>
    <x v="357"/>
    <x v="54"/>
    <x v="82"/>
    <x v="4"/>
    <x v="2"/>
    <x v="3"/>
    <x v="605"/>
    <x v="89"/>
    <x v="154"/>
    <x v="89"/>
    <x v="153"/>
    <x v="14"/>
    <x v="129"/>
    <x v="0"/>
    <x v="7"/>
    <x v="0"/>
    <x v="0"/>
    <x v="0"/>
    <x v="357"/>
  </r>
  <r>
    <x v="12"/>
    <x v="16"/>
    <x v="847"/>
    <x v="119"/>
    <x v="166"/>
    <x v="4"/>
    <x v="2"/>
    <x v="8"/>
    <x v="436"/>
    <x v="90"/>
    <x v="135"/>
    <x v="90"/>
    <x v="135"/>
    <x v="334"/>
    <x v="342"/>
    <x v="0"/>
    <x v="19"/>
    <x v="0"/>
    <x v="0"/>
    <x v="0"/>
    <x v="847"/>
  </r>
  <r>
    <x v="12"/>
    <x v="16"/>
    <x v="424"/>
    <x v="65"/>
    <x v="90"/>
    <x v="4"/>
    <x v="2"/>
    <x v="2"/>
    <x v="251"/>
    <x v="90"/>
    <x v="135"/>
    <x v="90"/>
    <x v="135"/>
    <x v="13"/>
    <x v="157"/>
    <x v="0"/>
    <x v="10"/>
    <x v="0"/>
    <x v="0"/>
    <x v="0"/>
    <x v="424"/>
  </r>
  <r>
    <x v="12"/>
    <x v="16"/>
    <x v="1066"/>
    <x v="150"/>
    <x v="200"/>
    <x v="4"/>
    <x v="2"/>
    <x v="2"/>
    <x v="251"/>
    <x v="90"/>
    <x v="135"/>
    <x v="90"/>
    <x v="135"/>
    <x v="334"/>
    <x v="342"/>
    <x v="0"/>
    <x v="24"/>
    <x v="0"/>
    <x v="0"/>
    <x v="0"/>
    <x v="1066"/>
  </r>
  <r>
    <x v="12"/>
    <x v="16"/>
    <x v="74"/>
    <x v="8"/>
    <x v="18"/>
    <x v="4"/>
    <x v="2"/>
    <x v="8"/>
    <x v="652"/>
    <x v="90"/>
    <x v="135"/>
    <x v="90"/>
    <x v="135"/>
    <x v="269"/>
    <x v="250"/>
    <x v="0"/>
    <x v="2"/>
    <x v="0"/>
    <x v="0"/>
    <x v="0"/>
    <x v="74"/>
  </r>
  <r>
    <x v="12"/>
    <x v="16"/>
    <x v="666"/>
    <x v="106"/>
    <x v="142"/>
    <x v="4"/>
    <x v="2"/>
    <x v="1"/>
    <x v="406"/>
    <x v="90"/>
    <x v="135"/>
    <x v="90"/>
    <x v="135"/>
    <x v="334"/>
    <x v="342"/>
    <x v="0"/>
    <x v="17"/>
    <x v="0"/>
    <x v="0"/>
    <x v="0"/>
    <x v="666"/>
  </r>
  <r>
    <x v="12"/>
    <x v="16"/>
    <x v="1003"/>
    <x v="135"/>
    <x v="190"/>
    <x v="4"/>
    <x v="2"/>
    <x v="16"/>
    <x v="568"/>
    <x v="90"/>
    <x v="135"/>
    <x v="90"/>
    <x v="135"/>
    <x v="334"/>
    <x v="342"/>
    <x v="0"/>
    <x v="23"/>
    <x v="0"/>
    <x v="0"/>
    <x v="0"/>
    <x v="1003"/>
  </r>
  <r>
    <x v="12"/>
    <x v="16"/>
    <x v="589"/>
    <x v="79"/>
    <x v="131"/>
    <x v="4"/>
    <x v="2"/>
    <x v="26"/>
    <x v="572"/>
    <x v="90"/>
    <x v="135"/>
    <x v="90"/>
    <x v="135"/>
    <x v="334"/>
    <x v="342"/>
    <x v="0"/>
    <x v="15"/>
    <x v="0"/>
    <x v="0"/>
    <x v="0"/>
    <x v="589"/>
  </r>
  <r>
    <x v="12"/>
    <x v="16"/>
    <x v="504"/>
    <x v="74"/>
    <x v="113"/>
    <x v="4"/>
    <x v="2"/>
    <x v="8"/>
    <x v="546"/>
    <x v="90"/>
    <x v="135"/>
    <x v="90"/>
    <x v="135"/>
    <x v="334"/>
    <x v="342"/>
    <x v="0"/>
    <x v="12"/>
    <x v="0"/>
    <x v="0"/>
    <x v="0"/>
    <x v="504"/>
  </r>
  <r>
    <x v="46"/>
    <x v="31"/>
    <x v="1016"/>
    <x v="136"/>
    <x v="191"/>
    <x v="4"/>
    <x v="2"/>
    <x v="16"/>
    <x v="441"/>
    <x v="91"/>
    <x v="2"/>
    <x v="91"/>
    <x v="2"/>
    <x v="53"/>
    <x v="6"/>
    <x v="0"/>
    <x v="22"/>
    <x v="0"/>
    <x v="0"/>
    <x v="0"/>
    <x v="1016"/>
  </r>
  <r>
    <x v="12"/>
    <x v="16"/>
    <x v="277"/>
    <x v="41"/>
    <x v="64"/>
    <x v="4"/>
    <x v="2"/>
    <x v="8"/>
    <x v="117"/>
    <x v="92"/>
    <x v="288"/>
    <x v="92"/>
    <x v="284"/>
    <x v="147"/>
    <x v="336"/>
    <x v="0"/>
    <x v="5"/>
    <x v="0"/>
    <x v="0"/>
    <x v="0"/>
    <x v="277"/>
  </r>
  <r>
    <x v="12"/>
    <x v="16"/>
    <x v="456"/>
    <x v="69"/>
    <x v="102"/>
    <x v="0"/>
    <x v="0"/>
    <x v="13"/>
    <x v="550"/>
    <x v="92"/>
    <x v="288"/>
    <x v="92"/>
    <x v="284"/>
    <x v="147"/>
    <x v="336"/>
    <x v="0"/>
    <x v="11"/>
    <x v="0"/>
    <x v="0"/>
    <x v="0"/>
    <x v="456"/>
  </r>
  <r>
    <x v="12"/>
    <x v="16"/>
    <x v="455"/>
    <x v="65"/>
    <x v="94"/>
    <x v="4"/>
    <x v="2"/>
    <x v="8"/>
    <x v="550"/>
    <x v="92"/>
    <x v="288"/>
    <x v="92"/>
    <x v="284"/>
    <x v="147"/>
    <x v="336"/>
    <x v="0"/>
    <x v="11"/>
    <x v="0"/>
    <x v="0"/>
    <x v="0"/>
    <x v="455"/>
  </r>
  <r>
    <x v="12"/>
    <x v="16"/>
    <x v="1060"/>
    <x v="143"/>
    <x v="193"/>
    <x v="4"/>
    <x v="2"/>
    <x v="2"/>
    <x v="663"/>
    <x v="92"/>
    <x v="288"/>
    <x v="92"/>
    <x v="284"/>
    <x v="147"/>
    <x v="336"/>
    <x v="0"/>
    <x v="24"/>
    <x v="0"/>
    <x v="0"/>
    <x v="0"/>
    <x v="1060"/>
  </r>
  <r>
    <x v="25"/>
    <x v="8"/>
    <x v="296"/>
    <x v="48"/>
    <x v="70"/>
    <x v="4"/>
    <x v="2"/>
    <x v="1"/>
    <x v="595"/>
    <x v="93"/>
    <x v="136"/>
    <x v="93"/>
    <x v="136"/>
    <x v="253"/>
    <x v="12"/>
    <x v="0"/>
    <x v="6"/>
    <x v="0"/>
    <x v="0"/>
    <x v="0"/>
    <x v="296"/>
  </r>
  <r>
    <x v="19"/>
    <x v="4"/>
    <x v="1131"/>
    <x v="156"/>
    <x v="213"/>
    <x v="4"/>
    <x v="2"/>
    <x v="8"/>
    <x v="305"/>
    <x v="94"/>
    <x v="218"/>
    <x v="94"/>
    <x v="215"/>
    <x v="285"/>
    <x v="145"/>
    <x v="0"/>
    <x v="25"/>
    <x v="0"/>
    <x v="0"/>
    <x v="0"/>
    <x v="1131"/>
  </r>
  <r>
    <x v="15"/>
    <x v="18"/>
    <x v="863"/>
    <x v="124"/>
    <x v="170"/>
    <x v="4"/>
    <x v="2"/>
    <x v="1"/>
    <x v="583"/>
    <x v="95"/>
    <x v="72"/>
    <x v="95"/>
    <x v="71"/>
    <x v="270"/>
    <x v="189"/>
    <x v="0"/>
    <x v="20"/>
    <x v="0"/>
    <x v="0"/>
    <x v="0"/>
    <x v="863"/>
  </r>
  <r>
    <x v="16"/>
    <x v="0"/>
    <x v="664"/>
    <x v="106"/>
    <x v="142"/>
    <x v="4"/>
    <x v="2"/>
    <x v="1"/>
    <x v="592"/>
    <x v="96"/>
    <x v="385"/>
    <x v="96"/>
    <x v="381"/>
    <x v="248"/>
    <x v="86"/>
    <x v="0"/>
    <x v="17"/>
    <x v="0"/>
    <x v="0"/>
    <x v="0"/>
    <x v="664"/>
  </r>
  <r>
    <x v="24"/>
    <x v="9"/>
    <x v="337"/>
    <x v="48"/>
    <x v="70"/>
    <x v="4"/>
    <x v="2"/>
    <x v="1"/>
    <x v="408"/>
    <x v="97"/>
    <x v="247"/>
    <x v="97"/>
    <x v="243"/>
    <x v="211"/>
    <x v="314"/>
    <x v="0"/>
    <x v="6"/>
    <x v="0"/>
    <x v="0"/>
    <x v="0"/>
    <x v="337"/>
  </r>
  <r>
    <x v="24"/>
    <x v="9"/>
    <x v="743"/>
    <x v="106"/>
    <x v="142"/>
    <x v="4"/>
    <x v="2"/>
    <x v="1"/>
    <x v="408"/>
    <x v="97"/>
    <x v="247"/>
    <x v="97"/>
    <x v="243"/>
    <x v="206"/>
    <x v="236"/>
    <x v="0"/>
    <x v="19"/>
    <x v="0"/>
    <x v="0"/>
    <x v="0"/>
    <x v="743"/>
  </r>
  <r>
    <x v="24"/>
    <x v="9"/>
    <x v="391"/>
    <x v="65"/>
    <x v="89"/>
    <x v="4"/>
    <x v="2"/>
    <x v="1"/>
    <x v="408"/>
    <x v="97"/>
    <x v="247"/>
    <x v="97"/>
    <x v="243"/>
    <x v="206"/>
    <x v="236"/>
    <x v="0"/>
    <x v="10"/>
    <x v="0"/>
    <x v="0"/>
    <x v="0"/>
    <x v="391"/>
  </r>
  <r>
    <x v="7"/>
    <x v="11"/>
    <x v="574"/>
    <x v="93"/>
    <x v="131"/>
    <x v="4"/>
    <x v="2"/>
    <x v="8"/>
    <x v="87"/>
    <x v="98"/>
    <x v="167"/>
    <x v="98"/>
    <x v="166"/>
    <x v="145"/>
    <x v="150"/>
    <x v="0"/>
    <x v="14"/>
    <x v="0"/>
    <x v="0"/>
    <x v="0"/>
    <x v="574"/>
  </r>
  <r>
    <x v="7"/>
    <x v="11"/>
    <x v="1151"/>
    <x v="170"/>
    <x v="225"/>
    <x v="4"/>
    <x v="2"/>
    <x v="4"/>
    <x v="99"/>
    <x v="98"/>
    <x v="167"/>
    <x v="98"/>
    <x v="166"/>
    <x v="266"/>
    <x v="72"/>
    <x v="0"/>
    <x v="25"/>
    <x v="0"/>
    <x v="0"/>
    <x v="0"/>
    <x v="1151"/>
  </r>
  <r>
    <x v="7"/>
    <x v="11"/>
    <x v="710"/>
    <x v="106"/>
    <x v="142"/>
    <x v="4"/>
    <x v="2"/>
    <x v="1"/>
    <x v="288"/>
    <x v="98"/>
    <x v="167"/>
    <x v="98"/>
    <x v="166"/>
    <x v="266"/>
    <x v="72"/>
    <x v="0"/>
    <x v="18"/>
    <x v="0"/>
    <x v="0"/>
    <x v="0"/>
    <x v="710"/>
  </r>
  <r>
    <x v="7"/>
    <x v="11"/>
    <x v="309"/>
    <x v="41"/>
    <x v="87"/>
    <x v="2"/>
    <x v="1"/>
    <x v="28"/>
    <x v="549"/>
    <x v="98"/>
    <x v="167"/>
    <x v="361"/>
    <x v="198"/>
    <x v="145"/>
    <x v="150"/>
    <x v="0"/>
    <x v="7"/>
    <x v="0"/>
    <x v="0"/>
    <x v="0"/>
    <x v="309"/>
  </r>
  <r>
    <x v="7"/>
    <x v="11"/>
    <x v="814"/>
    <x v="119"/>
    <x v="160"/>
    <x v="4"/>
    <x v="2"/>
    <x v="1"/>
    <x v="288"/>
    <x v="98"/>
    <x v="167"/>
    <x v="98"/>
    <x v="166"/>
    <x v="266"/>
    <x v="72"/>
    <x v="0"/>
    <x v="20"/>
    <x v="0"/>
    <x v="0"/>
    <x v="0"/>
    <x v="814"/>
  </r>
  <r>
    <x v="7"/>
    <x v="11"/>
    <x v="880"/>
    <x v="124"/>
    <x v="170"/>
    <x v="4"/>
    <x v="2"/>
    <x v="1"/>
    <x v="403"/>
    <x v="98"/>
    <x v="167"/>
    <x v="98"/>
    <x v="166"/>
    <x v="266"/>
    <x v="72"/>
    <x v="0"/>
    <x v="20"/>
    <x v="0"/>
    <x v="0"/>
    <x v="0"/>
    <x v="880"/>
  </r>
  <r>
    <x v="18"/>
    <x v="2"/>
    <x v="892"/>
    <x v="124"/>
    <x v="170"/>
    <x v="4"/>
    <x v="2"/>
    <x v="1"/>
    <x v="39"/>
    <x v="99"/>
    <x v="88"/>
    <x v="99"/>
    <x v="88"/>
    <x v="77"/>
    <x v="246"/>
    <x v="0"/>
    <x v="20"/>
    <x v="0"/>
    <x v="0"/>
    <x v="0"/>
    <x v="892"/>
  </r>
  <r>
    <x v="18"/>
    <x v="2"/>
    <x v="625"/>
    <x v="98"/>
    <x v="135"/>
    <x v="4"/>
    <x v="2"/>
    <x v="4"/>
    <x v="452"/>
    <x v="99"/>
    <x v="88"/>
    <x v="99"/>
    <x v="88"/>
    <x v="77"/>
    <x v="246"/>
    <x v="0"/>
    <x v="17"/>
    <x v="0"/>
    <x v="0"/>
    <x v="0"/>
    <x v="625"/>
  </r>
  <r>
    <x v="18"/>
    <x v="2"/>
    <x v="102"/>
    <x v="15"/>
    <x v="24"/>
    <x v="4"/>
    <x v="2"/>
    <x v="2"/>
    <x v="452"/>
    <x v="99"/>
    <x v="88"/>
    <x v="99"/>
    <x v="88"/>
    <x v="77"/>
    <x v="246"/>
    <x v="0"/>
    <x v="2"/>
    <x v="0"/>
    <x v="0"/>
    <x v="0"/>
    <x v="102"/>
  </r>
  <r>
    <x v="19"/>
    <x v="4"/>
    <x v="506"/>
    <x v="82"/>
    <x v="131"/>
    <x v="4"/>
    <x v="2"/>
    <x v="23"/>
    <x v="147"/>
    <x v="100"/>
    <x v="254"/>
    <x v="100"/>
    <x v="250"/>
    <x v="220"/>
    <x v="199"/>
    <x v="0"/>
    <x v="13"/>
    <x v="0"/>
    <x v="0"/>
    <x v="0"/>
    <x v="506"/>
  </r>
  <r>
    <x v="16"/>
    <x v="0"/>
    <x v="843"/>
    <x v="119"/>
    <x v="164"/>
    <x v="4"/>
    <x v="2"/>
    <x v="6"/>
    <x v="504"/>
    <x v="101"/>
    <x v="192"/>
    <x v="101"/>
    <x v="189"/>
    <x v="185"/>
    <x v="83"/>
    <x v="0"/>
    <x v="19"/>
    <x v="0"/>
    <x v="0"/>
    <x v="0"/>
    <x v="843"/>
  </r>
  <r>
    <x v="16"/>
    <x v="0"/>
    <x v="324"/>
    <x v="52"/>
    <x v="78"/>
    <x v="4"/>
    <x v="2"/>
    <x v="5"/>
    <x v="504"/>
    <x v="101"/>
    <x v="192"/>
    <x v="101"/>
    <x v="189"/>
    <x v="185"/>
    <x v="83"/>
    <x v="0"/>
    <x v="6"/>
    <x v="0"/>
    <x v="0"/>
    <x v="0"/>
    <x v="324"/>
  </r>
  <r>
    <x v="16"/>
    <x v="0"/>
    <x v="115"/>
    <x v="18"/>
    <x v="30"/>
    <x v="4"/>
    <x v="2"/>
    <x v="5"/>
    <x v="541"/>
    <x v="101"/>
    <x v="192"/>
    <x v="101"/>
    <x v="189"/>
    <x v="185"/>
    <x v="83"/>
    <x v="0"/>
    <x v="2"/>
    <x v="0"/>
    <x v="0"/>
    <x v="0"/>
    <x v="115"/>
  </r>
  <r>
    <x v="16"/>
    <x v="0"/>
    <x v="556"/>
    <x v="87"/>
    <x v="124"/>
    <x v="4"/>
    <x v="2"/>
    <x v="1"/>
    <x v="252"/>
    <x v="101"/>
    <x v="192"/>
    <x v="101"/>
    <x v="189"/>
    <x v="185"/>
    <x v="83"/>
    <x v="0"/>
    <x v="14"/>
    <x v="0"/>
    <x v="0"/>
    <x v="0"/>
    <x v="556"/>
  </r>
  <r>
    <x v="27"/>
    <x v="51"/>
    <x v="1170"/>
    <x v="163"/>
    <x v="218"/>
    <x v="4"/>
    <x v="2"/>
    <x v="1"/>
    <x v="456"/>
    <x v="102"/>
    <x v="190"/>
    <x v="102"/>
    <x v="187"/>
    <x v="40"/>
    <x v="196"/>
    <x v="0"/>
    <x v="25"/>
    <x v="0"/>
    <x v="0"/>
    <x v="0"/>
    <x v="1170"/>
  </r>
  <r>
    <x v="27"/>
    <x v="51"/>
    <x v="263"/>
    <x v="42"/>
    <x v="60"/>
    <x v="4"/>
    <x v="2"/>
    <x v="1"/>
    <x v="456"/>
    <x v="102"/>
    <x v="190"/>
    <x v="102"/>
    <x v="187"/>
    <x v="40"/>
    <x v="196"/>
    <x v="0"/>
    <x v="5"/>
    <x v="0"/>
    <x v="0"/>
    <x v="0"/>
    <x v="263"/>
  </r>
  <r>
    <x v="27"/>
    <x v="51"/>
    <x v="217"/>
    <x v="35"/>
    <x v="52"/>
    <x v="4"/>
    <x v="2"/>
    <x v="3"/>
    <x v="456"/>
    <x v="102"/>
    <x v="190"/>
    <x v="102"/>
    <x v="187"/>
    <x v="40"/>
    <x v="196"/>
    <x v="0"/>
    <x v="3"/>
    <x v="0"/>
    <x v="0"/>
    <x v="0"/>
    <x v="217"/>
  </r>
  <r>
    <x v="27"/>
    <x v="51"/>
    <x v="735"/>
    <x v="107"/>
    <x v="143"/>
    <x v="4"/>
    <x v="2"/>
    <x v="1"/>
    <x v="456"/>
    <x v="102"/>
    <x v="190"/>
    <x v="102"/>
    <x v="187"/>
    <x v="40"/>
    <x v="196"/>
    <x v="0"/>
    <x v="17"/>
    <x v="0"/>
    <x v="0"/>
    <x v="0"/>
    <x v="735"/>
  </r>
  <r>
    <x v="27"/>
    <x v="51"/>
    <x v="487"/>
    <x v="75"/>
    <x v="108"/>
    <x v="4"/>
    <x v="2"/>
    <x v="1"/>
    <x v="456"/>
    <x v="102"/>
    <x v="190"/>
    <x v="102"/>
    <x v="187"/>
    <x v="40"/>
    <x v="196"/>
    <x v="0"/>
    <x v="12"/>
    <x v="0"/>
    <x v="0"/>
    <x v="0"/>
    <x v="487"/>
  </r>
  <r>
    <x v="27"/>
    <x v="51"/>
    <x v="313"/>
    <x v="49"/>
    <x v="71"/>
    <x v="4"/>
    <x v="2"/>
    <x v="1"/>
    <x v="456"/>
    <x v="102"/>
    <x v="190"/>
    <x v="102"/>
    <x v="187"/>
    <x v="40"/>
    <x v="196"/>
    <x v="0"/>
    <x v="6"/>
    <x v="0"/>
    <x v="0"/>
    <x v="0"/>
    <x v="313"/>
  </r>
  <r>
    <x v="27"/>
    <x v="51"/>
    <x v="415"/>
    <x v="66"/>
    <x v="91"/>
    <x v="4"/>
    <x v="2"/>
    <x v="2"/>
    <x v="456"/>
    <x v="102"/>
    <x v="190"/>
    <x v="102"/>
    <x v="187"/>
    <x v="40"/>
    <x v="196"/>
    <x v="0"/>
    <x v="9"/>
    <x v="0"/>
    <x v="0"/>
    <x v="0"/>
    <x v="415"/>
  </r>
  <r>
    <x v="27"/>
    <x v="51"/>
    <x v="1015"/>
    <x v="144"/>
    <x v="193"/>
    <x v="4"/>
    <x v="2"/>
    <x v="1"/>
    <x v="456"/>
    <x v="102"/>
    <x v="190"/>
    <x v="102"/>
    <x v="187"/>
    <x v="40"/>
    <x v="196"/>
    <x v="0"/>
    <x v="22"/>
    <x v="0"/>
    <x v="0"/>
    <x v="0"/>
    <x v="1015"/>
  </r>
  <r>
    <x v="27"/>
    <x v="51"/>
    <x v="47"/>
    <x v="9"/>
    <x v="13"/>
    <x v="4"/>
    <x v="2"/>
    <x v="1"/>
    <x v="456"/>
    <x v="102"/>
    <x v="190"/>
    <x v="102"/>
    <x v="187"/>
    <x v="155"/>
    <x v="260"/>
    <x v="0"/>
    <x v="2"/>
    <x v="0"/>
    <x v="0"/>
    <x v="0"/>
    <x v="47"/>
  </r>
  <r>
    <x v="46"/>
    <x v="31"/>
    <x v="531"/>
    <x v="80"/>
    <x v="120"/>
    <x v="4"/>
    <x v="2"/>
    <x v="2"/>
    <x v="516"/>
    <x v="103"/>
    <x v="377"/>
    <x v="103"/>
    <x v="371"/>
    <x v="318"/>
    <x v="340"/>
    <x v="0"/>
    <x v="13"/>
    <x v="0"/>
    <x v="0"/>
    <x v="0"/>
    <x v="531"/>
  </r>
  <r>
    <x v="46"/>
    <x v="31"/>
    <x v="1174"/>
    <x v="163"/>
    <x v="219"/>
    <x v="4"/>
    <x v="2"/>
    <x v="2"/>
    <x v="516"/>
    <x v="103"/>
    <x v="377"/>
    <x v="103"/>
    <x v="371"/>
    <x v="82"/>
    <x v="1"/>
    <x v="0"/>
    <x v="25"/>
    <x v="0"/>
    <x v="0"/>
    <x v="0"/>
    <x v="1174"/>
  </r>
  <r>
    <x v="46"/>
    <x v="31"/>
    <x v="482"/>
    <x v="75"/>
    <x v="108"/>
    <x v="4"/>
    <x v="2"/>
    <x v="1"/>
    <x v="516"/>
    <x v="103"/>
    <x v="377"/>
    <x v="103"/>
    <x v="371"/>
    <x v="318"/>
    <x v="340"/>
    <x v="0"/>
    <x v="12"/>
    <x v="0"/>
    <x v="0"/>
    <x v="0"/>
    <x v="482"/>
  </r>
  <r>
    <x v="46"/>
    <x v="31"/>
    <x v="782"/>
    <x v="113"/>
    <x v="152"/>
    <x v="4"/>
    <x v="2"/>
    <x v="1"/>
    <x v="516"/>
    <x v="103"/>
    <x v="377"/>
    <x v="103"/>
    <x v="371"/>
    <x v="318"/>
    <x v="340"/>
    <x v="0"/>
    <x v="18"/>
    <x v="0"/>
    <x v="0"/>
    <x v="0"/>
    <x v="782"/>
  </r>
  <r>
    <x v="6"/>
    <x v="10"/>
    <x v="401"/>
    <x v="65"/>
    <x v="90"/>
    <x v="4"/>
    <x v="2"/>
    <x v="2"/>
    <x v="610"/>
    <x v="104"/>
    <x v="327"/>
    <x v="104"/>
    <x v="323"/>
    <x v="120"/>
    <x v="31"/>
    <x v="0"/>
    <x v="10"/>
    <x v="0"/>
    <x v="0"/>
    <x v="0"/>
    <x v="401"/>
  </r>
  <r>
    <x v="6"/>
    <x v="10"/>
    <x v="829"/>
    <x v="119"/>
    <x v="161"/>
    <x v="4"/>
    <x v="2"/>
    <x v="2"/>
    <x v="477"/>
    <x v="104"/>
    <x v="327"/>
    <x v="104"/>
    <x v="323"/>
    <x v="120"/>
    <x v="31"/>
    <x v="0"/>
    <x v="19"/>
    <x v="0"/>
    <x v="0"/>
    <x v="0"/>
    <x v="829"/>
  </r>
  <r>
    <x v="6"/>
    <x v="10"/>
    <x v="1004"/>
    <x v="135"/>
    <x v="190"/>
    <x v="4"/>
    <x v="2"/>
    <x v="16"/>
    <x v="329"/>
    <x v="104"/>
    <x v="327"/>
    <x v="104"/>
    <x v="323"/>
    <x v="120"/>
    <x v="31"/>
    <x v="0"/>
    <x v="23"/>
    <x v="0"/>
    <x v="0"/>
    <x v="0"/>
    <x v="1004"/>
  </r>
  <r>
    <x v="6"/>
    <x v="10"/>
    <x v="729"/>
    <x v="106"/>
    <x v="142"/>
    <x v="4"/>
    <x v="2"/>
    <x v="1"/>
    <x v="6"/>
    <x v="105"/>
    <x v="146"/>
    <x v="105"/>
    <x v="146"/>
    <x v="87"/>
    <x v="289"/>
    <x v="0"/>
    <x v="17"/>
    <x v="0"/>
    <x v="0"/>
    <x v="0"/>
    <x v="729"/>
  </r>
  <r>
    <x v="6"/>
    <x v="10"/>
    <x v="70"/>
    <x v="8"/>
    <x v="15"/>
    <x v="4"/>
    <x v="2"/>
    <x v="4"/>
    <x v="627"/>
    <x v="105"/>
    <x v="146"/>
    <x v="105"/>
    <x v="146"/>
    <x v="183"/>
    <x v="147"/>
    <x v="0"/>
    <x v="2"/>
    <x v="0"/>
    <x v="0"/>
    <x v="0"/>
    <x v="70"/>
  </r>
  <r>
    <x v="17"/>
    <x v="1"/>
    <x v="155"/>
    <x v="26"/>
    <x v="46"/>
    <x v="4"/>
    <x v="2"/>
    <x v="10"/>
    <x v="279"/>
    <x v="106"/>
    <x v="287"/>
    <x v="106"/>
    <x v="283"/>
    <x v="187"/>
    <x v="302"/>
    <x v="0"/>
    <x v="4"/>
    <x v="0"/>
    <x v="0"/>
    <x v="0"/>
    <x v="155"/>
  </r>
  <r>
    <x v="23"/>
    <x v="7"/>
    <x v="619"/>
    <x v="98"/>
    <x v="133"/>
    <x v="4"/>
    <x v="2"/>
    <x v="2"/>
    <x v="107"/>
    <x v="107"/>
    <x v="227"/>
    <x v="107"/>
    <x v="224"/>
    <x v="18"/>
    <x v="276"/>
    <x v="0"/>
    <x v="15"/>
    <x v="0"/>
    <x v="0"/>
    <x v="0"/>
    <x v="619"/>
  </r>
  <r>
    <x v="23"/>
    <x v="7"/>
    <x v="781"/>
    <x v="112"/>
    <x v="152"/>
    <x v="4"/>
    <x v="2"/>
    <x v="2"/>
    <x v="107"/>
    <x v="107"/>
    <x v="227"/>
    <x v="107"/>
    <x v="224"/>
    <x v="18"/>
    <x v="276"/>
    <x v="0"/>
    <x v="18"/>
    <x v="0"/>
    <x v="0"/>
    <x v="0"/>
    <x v="781"/>
  </r>
  <r>
    <x v="23"/>
    <x v="7"/>
    <x v="1065"/>
    <x v="150"/>
    <x v="201"/>
    <x v="4"/>
    <x v="2"/>
    <x v="3"/>
    <x v="106"/>
    <x v="107"/>
    <x v="227"/>
    <x v="107"/>
    <x v="224"/>
    <x v="18"/>
    <x v="276"/>
    <x v="0"/>
    <x v="24"/>
    <x v="0"/>
    <x v="0"/>
    <x v="0"/>
    <x v="1065"/>
  </r>
  <r>
    <x v="23"/>
    <x v="7"/>
    <x v="997"/>
    <x v="140"/>
    <x v="189"/>
    <x v="4"/>
    <x v="2"/>
    <x v="4"/>
    <x v="424"/>
    <x v="107"/>
    <x v="227"/>
    <x v="107"/>
    <x v="224"/>
    <x v="18"/>
    <x v="276"/>
    <x v="0"/>
    <x v="22"/>
    <x v="0"/>
    <x v="0"/>
    <x v="0"/>
    <x v="997"/>
  </r>
  <r>
    <x v="23"/>
    <x v="7"/>
    <x v="1150"/>
    <x v="156"/>
    <x v="208"/>
    <x v="4"/>
    <x v="2"/>
    <x v="2"/>
    <x v="107"/>
    <x v="107"/>
    <x v="227"/>
    <x v="107"/>
    <x v="224"/>
    <x v="18"/>
    <x v="276"/>
    <x v="0"/>
    <x v="25"/>
    <x v="0"/>
    <x v="0"/>
    <x v="0"/>
    <x v="1150"/>
  </r>
  <r>
    <x v="23"/>
    <x v="7"/>
    <x v="822"/>
    <x v="119"/>
    <x v="161"/>
    <x v="4"/>
    <x v="2"/>
    <x v="2"/>
    <x v="107"/>
    <x v="107"/>
    <x v="227"/>
    <x v="107"/>
    <x v="224"/>
    <x v="18"/>
    <x v="276"/>
    <x v="0"/>
    <x v="19"/>
    <x v="0"/>
    <x v="0"/>
    <x v="0"/>
    <x v="822"/>
  </r>
  <r>
    <x v="23"/>
    <x v="7"/>
    <x v="965"/>
    <x v="135"/>
    <x v="182"/>
    <x v="4"/>
    <x v="2"/>
    <x v="2"/>
    <x v="107"/>
    <x v="107"/>
    <x v="227"/>
    <x v="107"/>
    <x v="224"/>
    <x v="18"/>
    <x v="276"/>
    <x v="0"/>
    <x v="22"/>
    <x v="0"/>
    <x v="0"/>
    <x v="0"/>
    <x v="965"/>
  </r>
  <r>
    <x v="23"/>
    <x v="7"/>
    <x v="908"/>
    <x v="124"/>
    <x v="171"/>
    <x v="4"/>
    <x v="2"/>
    <x v="2"/>
    <x v="107"/>
    <x v="107"/>
    <x v="227"/>
    <x v="107"/>
    <x v="224"/>
    <x v="18"/>
    <x v="276"/>
    <x v="0"/>
    <x v="20"/>
    <x v="0"/>
    <x v="0"/>
    <x v="0"/>
    <x v="908"/>
  </r>
  <r>
    <x v="11"/>
    <x v="15"/>
    <x v="210"/>
    <x v="34"/>
    <x v="50"/>
    <x v="4"/>
    <x v="2"/>
    <x v="2"/>
    <x v="466"/>
    <x v="108"/>
    <x v="387"/>
    <x v="108"/>
    <x v="383"/>
    <x v="162"/>
    <x v="238"/>
    <x v="0"/>
    <x v="4"/>
    <x v="0"/>
    <x v="0"/>
    <x v="0"/>
    <x v="210"/>
  </r>
  <r>
    <x v="11"/>
    <x v="15"/>
    <x v="106"/>
    <x v="15"/>
    <x v="24"/>
    <x v="4"/>
    <x v="2"/>
    <x v="2"/>
    <x v="466"/>
    <x v="108"/>
    <x v="387"/>
    <x v="108"/>
    <x v="383"/>
    <x v="247"/>
    <x v="177"/>
    <x v="0"/>
    <x v="2"/>
    <x v="0"/>
    <x v="0"/>
    <x v="0"/>
    <x v="106"/>
  </r>
  <r>
    <x v="11"/>
    <x v="15"/>
    <x v="150"/>
    <x v="24"/>
    <x v="36"/>
    <x v="4"/>
    <x v="2"/>
    <x v="4"/>
    <x v="466"/>
    <x v="108"/>
    <x v="387"/>
    <x v="108"/>
    <x v="383"/>
    <x v="162"/>
    <x v="238"/>
    <x v="0"/>
    <x v="4"/>
    <x v="0"/>
    <x v="0"/>
    <x v="0"/>
    <x v="150"/>
  </r>
  <r>
    <x v="11"/>
    <x v="15"/>
    <x v="62"/>
    <x v="8"/>
    <x v="15"/>
    <x v="4"/>
    <x v="2"/>
    <x v="4"/>
    <x v="466"/>
    <x v="108"/>
    <x v="387"/>
    <x v="108"/>
    <x v="383"/>
    <x v="162"/>
    <x v="238"/>
    <x v="0"/>
    <x v="2"/>
    <x v="0"/>
    <x v="0"/>
    <x v="0"/>
    <x v="62"/>
  </r>
  <r>
    <x v="25"/>
    <x v="8"/>
    <x v="310"/>
    <x v="48"/>
    <x v="70"/>
    <x v="4"/>
    <x v="2"/>
    <x v="1"/>
    <x v="632"/>
    <x v="109"/>
    <x v="356"/>
    <x v="109"/>
    <x v="351"/>
    <x v="166"/>
    <x v="122"/>
    <x v="0"/>
    <x v="6"/>
    <x v="0"/>
    <x v="0"/>
    <x v="0"/>
    <x v="310"/>
  </r>
  <r>
    <x v="25"/>
    <x v="8"/>
    <x v="1020"/>
    <x v="143"/>
    <x v="192"/>
    <x v="4"/>
    <x v="2"/>
    <x v="1"/>
    <x v="396"/>
    <x v="109"/>
    <x v="356"/>
    <x v="109"/>
    <x v="351"/>
    <x v="166"/>
    <x v="122"/>
    <x v="0"/>
    <x v="24"/>
    <x v="0"/>
    <x v="0"/>
    <x v="0"/>
    <x v="1020"/>
  </r>
  <r>
    <x v="25"/>
    <x v="8"/>
    <x v="742"/>
    <x v="106"/>
    <x v="143"/>
    <x v="4"/>
    <x v="2"/>
    <x v="2"/>
    <x v="396"/>
    <x v="109"/>
    <x v="356"/>
    <x v="109"/>
    <x v="351"/>
    <x v="85"/>
    <x v="107"/>
    <x v="0"/>
    <x v="17"/>
    <x v="0"/>
    <x v="0"/>
    <x v="0"/>
    <x v="742"/>
  </r>
  <r>
    <x v="47"/>
    <x v="32"/>
    <x v="639"/>
    <x v="98"/>
    <x v="132"/>
    <x v="4"/>
    <x v="2"/>
    <x v="1"/>
    <x v="516"/>
    <x v="110"/>
    <x v="257"/>
    <x v="110"/>
    <x v="253"/>
    <x v="60"/>
    <x v="208"/>
    <x v="0"/>
    <x v="16"/>
    <x v="0"/>
    <x v="0"/>
    <x v="0"/>
    <x v="639"/>
  </r>
  <r>
    <x v="47"/>
    <x v="32"/>
    <x v="680"/>
    <x v="106"/>
    <x v="142"/>
    <x v="4"/>
    <x v="2"/>
    <x v="1"/>
    <x v="514"/>
    <x v="110"/>
    <x v="257"/>
    <x v="110"/>
    <x v="253"/>
    <x v="60"/>
    <x v="208"/>
    <x v="0"/>
    <x v="17"/>
    <x v="0"/>
    <x v="0"/>
    <x v="0"/>
    <x v="680"/>
  </r>
  <r>
    <x v="47"/>
    <x v="32"/>
    <x v="1130"/>
    <x v="156"/>
    <x v="207"/>
    <x v="4"/>
    <x v="2"/>
    <x v="1"/>
    <x v="512"/>
    <x v="110"/>
    <x v="257"/>
    <x v="110"/>
    <x v="253"/>
    <x v="60"/>
    <x v="208"/>
    <x v="0"/>
    <x v="25"/>
    <x v="0"/>
    <x v="0"/>
    <x v="0"/>
    <x v="1130"/>
  </r>
  <r>
    <x v="47"/>
    <x v="32"/>
    <x v="1017"/>
    <x v="143"/>
    <x v="192"/>
    <x v="4"/>
    <x v="2"/>
    <x v="1"/>
    <x v="512"/>
    <x v="110"/>
    <x v="257"/>
    <x v="110"/>
    <x v="253"/>
    <x v="57"/>
    <x v="254"/>
    <x v="0"/>
    <x v="22"/>
    <x v="0"/>
    <x v="0"/>
    <x v="0"/>
    <x v="1017"/>
  </r>
  <r>
    <x v="47"/>
    <x v="32"/>
    <x v="53"/>
    <x v="8"/>
    <x v="13"/>
    <x v="4"/>
    <x v="2"/>
    <x v="2"/>
    <x v="510"/>
    <x v="110"/>
    <x v="257"/>
    <x v="110"/>
    <x v="253"/>
    <x v="60"/>
    <x v="208"/>
    <x v="0"/>
    <x v="2"/>
    <x v="0"/>
    <x v="0"/>
    <x v="0"/>
    <x v="53"/>
  </r>
  <r>
    <x v="47"/>
    <x v="32"/>
    <x v="478"/>
    <x v="74"/>
    <x v="107"/>
    <x v="4"/>
    <x v="2"/>
    <x v="1"/>
    <x v="510"/>
    <x v="110"/>
    <x v="257"/>
    <x v="110"/>
    <x v="253"/>
    <x v="57"/>
    <x v="254"/>
    <x v="0"/>
    <x v="12"/>
    <x v="0"/>
    <x v="0"/>
    <x v="0"/>
    <x v="478"/>
  </r>
  <r>
    <x v="47"/>
    <x v="32"/>
    <x v="1160"/>
    <x v="162"/>
    <x v="217"/>
    <x v="4"/>
    <x v="2"/>
    <x v="1"/>
    <x v="510"/>
    <x v="110"/>
    <x v="257"/>
    <x v="110"/>
    <x v="253"/>
    <x v="60"/>
    <x v="208"/>
    <x v="0"/>
    <x v="25"/>
    <x v="0"/>
    <x v="0"/>
    <x v="0"/>
    <x v="1160"/>
  </r>
  <r>
    <x v="47"/>
    <x v="32"/>
    <x v="137"/>
    <x v="24"/>
    <x v="34"/>
    <x v="4"/>
    <x v="2"/>
    <x v="2"/>
    <x v="510"/>
    <x v="110"/>
    <x v="257"/>
    <x v="110"/>
    <x v="253"/>
    <x v="60"/>
    <x v="208"/>
    <x v="0"/>
    <x v="2"/>
    <x v="0"/>
    <x v="0"/>
    <x v="0"/>
    <x v="137"/>
  </r>
  <r>
    <x v="47"/>
    <x v="32"/>
    <x v="1043"/>
    <x v="150"/>
    <x v="199"/>
    <x v="4"/>
    <x v="2"/>
    <x v="1"/>
    <x v="510"/>
    <x v="110"/>
    <x v="257"/>
    <x v="110"/>
    <x v="253"/>
    <x v="60"/>
    <x v="208"/>
    <x v="0"/>
    <x v="23"/>
    <x v="0"/>
    <x v="0"/>
    <x v="0"/>
    <x v="1043"/>
  </r>
  <r>
    <x v="47"/>
    <x v="32"/>
    <x v="870"/>
    <x v="124"/>
    <x v="170"/>
    <x v="4"/>
    <x v="2"/>
    <x v="1"/>
    <x v="510"/>
    <x v="110"/>
    <x v="257"/>
    <x v="110"/>
    <x v="253"/>
    <x v="60"/>
    <x v="208"/>
    <x v="0"/>
    <x v="20"/>
    <x v="0"/>
    <x v="0"/>
    <x v="0"/>
    <x v="870"/>
  </r>
  <r>
    <x v="34"/>
    <x v="44"/>
    <x v="788"/>
    <x v="112"/>
    <x v="153"/>
    <x v="4"/>
    <x v="2"/>
    <x v="3"/>
    <x v="121"/>
    <x v="111"/>
    <x v="323"/>
    <x v="111"/>
    <x v="319"/>
    <x v="100"/>
    <x v="164"/>
    <x v="0"/>
    <x v="18"/>
    <x v="0"/>
    <x v="0"/>
    <x v="0"/>
    <x v="788"/>
  </r>
  <r>
    <x v="34"/>
    <x v="44"/>
    <x v="157"/>
    <x v="24"/>
    <x v="46"/>
    <x v="4"/>
    <x v="2"/>
    <x v="16"/>
    <x v="124"/>
    <x v="111"/>
    <x v="323"/>
    <x v="111"/>
    <x v="319"/>
    <x v="313"/>
    <x v="206"/>
    <x v="0"/>
    <x v="3"/>
    <x v="0"/>
    <x v="0"/>
    <x v="0"/>
    <x v="157"/>
  </r>
  <r>
    <x v="47"/>
    <x v="32"/>
    <x v="552"/>
    <x v="79"/>
    <x v="118"/>
    <x v="4"/>
    <x v="2"/>
    <x v="1"/>
    <x v="353"/>
    <x v="112"/>
    <x v="361"/>
    <x v="112"/>
    <x v="355"/>
    <x v="122"/>
    <x v="97"/>
    <x v="0"/>
    <x v="13"/>
    <x v="0"/>
    <x v="0"/>
    <x v="0"/>
    <x v="552"/>
  </r>
  <r>
    <x v="47"/>
    <x v="32"/>
    <x v="278"/>
    <x v="41"/>
    <x v="59"/>
    <x v="4"/>
    <x v="2"/>
    <x v="1"/>
    <x v="353"/>
    <x v="112"/>
    <x v="361"/>
    <x v="112"/>
    <x v="355"/>
    <x v="122"/>
    <x v="97"/>
    <x v="0"/>
    <x v="5"/>
    <x v="0"/>
    <x v="0"/>
    <x v="0"/>
    <x v="278"/>
  </r>
  <r>
    <x v="37"/>
    <x v="46"/>
    <x v="126"/>
    <x v="24"/>
    <x v="58"/>
    <x v="4"/>
    <x v="2"/>
    <x v="26"/>
    <x v="362"/>
    <x v="113"/>
    <x v="28"/>
    <x v="113"/>
    <x v="26"/>
    <x v="148"/>
    <x v="49"/>
    <x v="0"/>
    <x v="2"/>
    <x v="0"/>
    <x v="0"/>
    <x v="0"/>
    <x v="126"/>
  </r>
  <r>
    <x v="37"/>
    <x v="46"/>
    <x v="5"/>
    <x v="0"/>
    <x v="31"/>
    <x v="4"/>
    <x v="2"/>
    <x v="28"/>
    <x v="362"/>
    <x v="113"/>
    <x v="28"/>
    <x v="113"/>
    <x v="26"/>
    <x v="148"/>
    <x v="49"/>
    <x v="0"/>
    <x v="1"/>
    <x v="0"/>
    <x v="0"/>
    <x v="0"/>
    <x v="5"/>
  </r>
  <r>
    <x v="37"/>
    <x v="46"/>
    <x v="828"/>
    <x v="119"/>
    <x v="160"/>
    <x v="4"/>
    <x v="2"/>
    <x v="1"/>
    <x v="449"/>
    <x v="113"/>
    <x v="28"/>
    <x v="113"/>
    <x v="26"/>
    <x v="331"/>
    <x v="127"/>
    <x v="0"/>
    <x v="20"/>
    <x v="0"/>
    <x v="0"/>
    <x v="0"/>
    <x v="828"/>
  </r>
  <r>
    <x v="36"/>
    <x v="45"/>
    <x v="811"/>
    <x v="112"/>
    <x v="151"/>
    <x v="4"/>
    <x v="2"/>
    <x v="1"/>
    <x v="509"/>
    <x v="114"/>
    <x v="294"/>
    <x v="114"/>
    <x v="290"/>
    <x v="107"/>
    <x v="81"/>
    <x v="0"/>
    <x v="20"/>
    <x v="0"/>
    <x v="0"/>
    <x v="0"/>
    <x v="811"/>
  </r>
  <r>
    <x v="36"/>
    <x v="45"/>
    <x v="1183"/>
    <x v="106"/>
    <x v="142"/>
    <x v="4"/>
    <x v="2"/>
    <x v="1"/>
    <x v="529"/>
    <x v="114"/>
    <x v="294"/>
    <x v="114"/>
    <x v="290"/>
    <x v="107"/>
    <x v="81"/>
    <x v="0"/>
    <x v="26"/>
    <x v="0"/>
    <x v="0"/>
    <x v="0"/>
    <x v="1183"/>
  </r>
  <r>
    <x v="36"/>
    <x v="45"/>
    <x v="169"/>
    <x v="8"/>
    <x v="13"/>
    <x v="4"/>
    <x v="2"/>
    <x v="2"/>
    <x v="529"/>
    <x v="114"/>
    <x v="294"/>
    <x v="114"/>
    <x v="290"/>
    <x v="107"/>
    <x v="81"/>
    <x v="0"/>
    <x v="3"/>
    <x v="0"/>
    <x v="0"/>
    <x v="0"/>
    <x v="169"/>
  </r>
  <r>
    <x v="36"/>
    <x v="45"/>
    <x v="549"/>
    <x v="86"/>
    <x v="131"/>
    <x v="4"/>
    <x v="2"/>
    <x v="18"/>
    <x v="171"/>
    <x v="115"/>
    <x v="31"/>
    <x v="115"/>
    <x v="30"/>
    <x v="105"/>
    <x v="257"/>
    <x v="0"/>
    <x v="13"/>
    <x v="0"/>
    <x v="0"/>
    <x v="0"/>
    <x v="549"/>
  </r>
  <r>
    <x v="36"/>
    <x v="45"/>
    <x v="510"/>
    <x v="65"/>
    <x v="91"/>
    <x v="4"/>
    <x v="2"/>
    <x v="3"/>
    <x v="429"/>
    <x v="115"/>
    <x v="31"/>
    <x v="115"/>
    <x v="30"/>
    <x v="105"/>
    <x v="257"/>
    <x v="0"/>
    <x v="13"/>
    <x v="0"/>
    <x v="0"/>
    <x v="0"/>
    <x v="510"/>
  </r>
  <r>
    <x v="36"/>
    <x v="45"/>
    <x v="285"/>
    <x v="24"/>
    <x v="42"/>
    <x v="4"/>
    <x v="2"/>
    <x v="9"/>
    <x v="429"/>
    <x v="115"/>
    <x v="31"/>
    <x v="115"/>
    <x v="30"/>
    <x v="105"/>
    <x v="257"/>
    <x v="0"/>
    <x v="6"/>
    <x v="0"/>
    <x v="0"/>
    <x v="0"/>
    <x v="285"/>
  </r>
  <r>
    <x v="36"/>
    <x v="45"/>
    <x v="1014"/>
    <x v="143"/>
    <x v="192"/>
    <x v="4"/>
    <x v="2"/>
    <x v="1"/>
    <x v="475"/>
    <x v="116"/>
    <x v="97"/>
    <x v="116"/>
    <x v="98"/>
    <x v="152"/>
    <x v="59"/>
    <x v="0"/>
    <x v="23"/>
    <x v="0"/>
    <x v="0"/>
    <x v="0"/>
    <x v="1014"/>
  </r>
  <r>
    <x v="35"/>
    <x v="43"/>
    <x v="770"/>
    <x v="106"/>
    <x v="142"/>
    <x v="4"/>
    <x v="2"/>
    <x v="1"/>
    <x v="440"/>
    <x v="117"/>
    <x v="5"/>
    <x v="117"/>
    <x v="5"/>
    <x v="54"/>
    <x v="158"/>
    <x v="0"/>
    <x v="18"/>
    <x v="0"/>
    <x v="0"/>
    <x v="0"/>
    <x v="770"/>
  </r>
  <r>
    <x v="35"/>
    <x v="43"/>
    <x v="958"/>
    <x v="135"/>
    <x v="182"/>
    <x v="4"/>
    <x v="2"/>
    <x v="2"/>
    <x v="440"/>
    <x v="117"/>
    <x v="5"/>
    <x v="117"/>
    <x v="5"/>
    <x v="54"/>
    <x v="158"/>
    <x v="0"/>
    <x v="21"/>
    <x v="0"/>
    <x v="0"/>
    <x v="0"/>
    <x v="958"/>
  </r>
  <r>
    <x v="49"/>
    <x v="35"/>
    <x v="1049"/>
    <x v="150"/>
    <x v="199"/>
    <x v="4"/>
    <x v="2"/>
    <x v="1"/>
    <x v="455"/>
    <x v="118"/>
    <x v="320"/>
    <x v="118"/>
    <x v="316"/>
    <x v="326"/>
    <x v="303"/>
    <x v="0"/>
    <x v="24"/>
    <x v="0"/>
    <x v="0"/>
    <x v="0"/>
    <x v="1049"/>
  </r>
  <r>
    <x v="49"/>
    <x v="35"/>
    <x v="728"/>
    <x v="106"/>
    <x v="142"/>
    <x v="4"/>
    <x v="2"/>
    <x v="1"/>
    <x v="455"/>
    <x v="118"/>
    <x v="320"/>
    <x v="118"/>
    <x v="316"/>
    <x v="326"/>
    <x v="303"/>
    <x v="0"/>
    <x v="17"/>
    <x v="0"/>
    <x v="0"/>
    <x v="0"/>
    <x v="728"/>
  </r>
  <r>
    <x v="45"/>
    <x v="23"/>
    <x v="105"/>
    <x v="18"/>
    <x v="31"/>
    <x v="4"/>
    <x v="2"/>
    <x v="8"/>
    <x v="162"/>
    <x v="119"/>
    <x v="357"/>
    <x v="119"/>
    <x v="352"/>
    <x v="39"/>
    <x v="325"/>
    <x v="0"/>
    <x v="3"/>
    <x v="0"/>
    <x v="0"/>
    <x v="0"/>
    <x v="105"/>
  </r>
  <r>
    <x v="45"/>
    <x v="23"/>
    <x v="1153"/>
    <x v="162"/>
    <x v="217"/>
    <x v="4"/>
    <x v="2"/>
    <x v="1"/>
    <x v="242"/>
    <x v="119"/>
    <x v="357"/>
    <x v="119"/>
    <x v="352"/>
    <x v="135"/>
    <x v="2"/>
    <x v="0"/>
    <x v="26"/>
    <x v="0"/>
    <x v="0"/>
    <x v="0"/>
    <x v="1153"/>
  </r>
  <r>
    <x v="45"/>
    <x v="23"/>
    <x v="856"/>
    <x v="106"/>
    <x v="142"/>
    <x v="4"/>
    <x v="2"/>
    <x v="1"/>
    <x v="242"/>
    <x v="119"/>
    <x v="357"/>
    <x v="119"/>
    <x v="352"/>
    <x v="135"/>
    <x v="2"/>
    <x v="0"/>
    <x v="19"/>
    <x v="0"/>
    <x v="0"/>
    <x v="0"/>
    <x v="856"/>
  </r>
  <r>
    <x v="45"/>
    <x v="23"/>
    <x v="685"/>
    <x v="98"/>
    <x v="132"/>
    <x v="4"/>
    <x v="2"/>
    <x v="1"/>
    <x v="242"/>
    <x v="119"/>
    <x v="357"/>
    <x v="119"/>
    <x v="352"/>
    <x v="39"/>
    <x v="325"/>
    <x v="0"/>
    <x v="17"/>
    <x v="0"/>
    <x v="0"/>
    <x v="0"/>
    <x v="685"/>
  </r>
  <r>
    <x v="45"/>
    <x v="23"/>
    <x v="1148"/>
    <x v="162"/>
    <x v="217"/>
    <x v="4"/>
    <x v="2"/>
    <x v="1"/>
    <x v="669"/>
    <x v="120"/>
    <x v="219"/>
    <x v="120"/>
    <x v="216"/>
    <x v="38"/>
    <x v="259"/>
    <x v="0"/>
    <x v="26"/>
    <x v="0"/>
    <x v="0"/>
    <x v="0"/>
    <x v="1148"/>
  </r>
  <r>
    <x v="45"/>
    <x v="23"/>
    <x v="514"/>
    <x v="79"/>
    <x v="118"/>
    <x v="4"/>
    <x v="2"/>
    <x v="1"/>
    <x v="669"/>
    <x v="120"/>
    <x v="219"/>
    <x v="120"/>
    <x v="216"/>
    <x v="38"/>
    <x v="259"/>
    <x v="0"/>
    <x v="13"/>
    <x v="0"/>
    <x v="0"/>
    <x v="0"/>
    <x v="514"/>
  </r>
  <r>
    <x v="45"/>
    <x v="23"/>
    <x v="1102"/>
    <x v="156"/>
    <x v="208"/>
    <x v="4"/>
    <x v="2"/>
    <x v="2"/>
    <x v="579"/>
    <x v="120"/>
    <x v="219"/>
    <x v="120"/>
    <x v="216"/>
    <x v="38"/>
    <x v="259"/>
    <x v="0"/>
    <x v="24"/>
    <x v="0"/>
    <x v="0"/>
    <x v="0"/>
    <x v="1102"/>
  </r>
  <r>
    <x v="45"/>
    <x v="23"/>
    <x v="1075"/>
    <x v="150"/>
    <x v="199"/>
    <x v="4"/>
    <x v="2"/>
    <x v="1"/>
    <x v="245"/>
    <x v="121"/>
    <x v="51"/>
    <x v="121"/>
    <x v="50"/>
    <x v="37"/>
    <x v="301"/>
    <x v="0"/>
    <x v="24"/>
    <x v="0"/>
    <x v="0"/>
    <x v="0"/>
    <x v="1075"/>
  </r>
  <r>
    <x v="45"/>
    <x v="23"/>
    <x v="808"/>
    <x v="106"/>
    <x v="142"/>
    <x v="4"/>
    <x v="2"/>
    <x v="1"/>
    <x v="41"/>
    <x v="121"/>
    <x v="51"/>
    <x v="121"/>
    <x v="50"/>
    <x v="37"/>
    <x v="301"/>
    <x v="0"/>
    <x v="18"/>
    <x v="0"/>
    <x v="0"/>
    <x v="0"/>
    <x v="808"/>
  </r>
  <r>
    <x v="45"/>
    <x v="23"/>
    <x v="220"/>
    <x v="24"/>
    <x v="46"/>
    <x v="4"/>
    <x v="2"/>
    <x v="16"/>
    <x v="430"/>
    <x v="121"/>
    <x v="51"/>
    <x v="121"/>
    <x v="50"/>
    <x v="37"/>
    <x v="301"/>
    <x v="0"/>
    <x v="3"/>
    <x v="0"/>
    <x v="0"/>
    <x v="0"/>
    <x v="220"/>
  </r>
  <r>
    <x v="63"/>
    <x v="67"/>
    <x v="1078"/>
    <x v="164"/>
    <x v="221"/>
    <x v="0"/>
    <x v="0"/>
    <x v="4"/>
    <x v="371"/>
    <x v="122"/>
    <x v="110"/>
    <x v="122"/>
    <x v="111"/>
    <x v="121"/>
    <x v="100"/>
    <x v="0"/>
    <x v="24"/>
    <x v="0"/>
    <x v="0"/>
    <x v="0"/>
    <x v="1078"/>
  </r>
  <r>
    <x v="63"/>
    <x v="67"/>
    <x v="1077"/>
    <x v="160"/>
    <x v="218"/>
    <x v="4"/>
    <x v="2"/>
    <x v="10"/>
    <x v="371"/>
    <x v="122"/>
    <x v="110"/>
    <x v="122"/>
    <x v="111"/>
    <x v="121"/>
    <x v="100"/>
    <x v="0"/>
    <x v="24"/>
    <x v="0"/>
    <x v="0"/>
    <x v="0"/>
    <x v="1077"/>
  </r>
  <r>
    <x v="63"/>
    <x v="67"/>
    <x v="1079"/>
    <x v="165"/>
    <x v="225"/>
    <x v="1"/>
    <x v="3"/>
    <x v="10"/>
    <x v="371"/>
    <x v="122"/>
    <x v="110"/>
    <x v="122"/>
    <x v="111"/>
    <x v="121"/>
    <x v="100"/>
    <x v="0"/>
    <x v="24"/>
    <x v="0"/>
    <x v="0"/>
    <x v="0"/>
    <x v="1079"/>
  </r>
  <r>
    <x v="65"/>
    <x v="68"/>
    <x v="1087"/>
    <x v="112"/>
    <x v="151"/>
    <x v="4"/>
    <x v="2"/>
    <x v="1"/>
    <x v="175"/>
    <x v="123"/>
    <x v="386"/>
    <x v="123"/>
    <x v="382"/>
    <x v="338"/>
    <x v="271"/>
    <x v="0"/>
    <x v="24"/>
    <x v="0"/>
    <x v="0"/>
    <x v="0"/>
    <x v="1087"/>
  </r>
  <r>
    <x v="65"/>
    <x v="68"/>
    <x v="569"/>
    <x v="65"/>
    <x v="89"/>
    <x v="4"/>
    <x v="2"/>
    <x v="1"/>
    <x v="176"/>
    <x v="123"/>
    <x v="386"/>
    <x v="123"/>
    <x v="382"/>
    <x v="338"/>
    <x v="271"/>
    <x v="0"/>
    <x v="14"/>
    <x v="0"/>
    <x v="0"/>
    <x v="0"/>
    <x v="569"/>
  </r>
  <r>
    <x v="58"/>
    <x v="62"/>
    <x v="1085"/>
    <x v="150"/>
    <x v="206"/>
    <x v="4"/>
    <x v="2"/>
    <x v="16"/>
    <x v="558"/>
    <x v="124"/>
    <x v="275"/>
    <x v="124"/>
    <x v="272"/>
    <x v="195"/>
    <x v="358"/>
    <x v="0"/>
    <x v="24"/>
    <x v="0"/>
    <x v="0"/>
    <x v="0"/>
    <x v="1085"/>
  </r>
  <r>
    <x v="58"/>
    <x v="62"/>
    <x v="269"/>
    <x v="41"/>
    <x v="63"/>
    <x v="4"/>
    <x v="2"/>
    <x v="5"/>
    <x v="53"/>
    <x v="125"/>
    <x v="40"/>
    <x v="125"/>
    <x v="39"/>
    <x v="336"/>
    <x v="333"/>
    <x v="0"/>
    <x v="6"/>
    <x v="0"/>
    <x v="0"/>
    <x v="0"/>
    <x v="269"/>
  </r>
  <r>
    <x v="58"/>
    <x v="62"/>
    <x v="571"/>
    <x v="87"/>
    <x v="127"/>
    <x v="4"/>
    <x v="2"/>
    <x v="5"/>
    <x v="336"/>
    <x v="125"/>
    <x v="40"/>
    <x v="125"/>
    <x v="39"/>
    <x v="336"/>
    <x v="333"/>
    <x v="0"/>
    <x v="14"/>
    <x v="0"/>
    <x v="0"/>
    <x v="0"/>
    <x v="571"/>
  </r>
  <r>
    <x v="58"/>
    <x v="62"/>
    <x v="226"/>
    <x v="34"/>
    <x v="55"/>
    <x v="4"/>
    <x v="2"/>
    <x v="7"/>
    <x v="334"/>
    <x v="125"/>
    <x v="40"/>
    <x v="125"/>
    <x v="39"/>
    <x v="349"/>
    <x v="245"/>
    <x v="0"/>
    <x v="6"/>
    <x v="0"/>
    <x v="0"/>
    <x v="0"/>
    <x v="226"/>
  </r>
  <r>
    <x v="58"/>
    <x v="62"/>
    <x v="56"/>
    <x v="0"/>
    <x v="15"/>
    <x v="4"/>
    <x v="2"/>
    <x v="20"/>
    <x v="333"/>
    <x v="125"/>
    <x v="40"/>
    <x v="125"/>
    <x v="39"/>
    <x v="336"/>
    <x v="333"/>
    <x v="0"/>
    <x v="2"/>
    <x v="0"/>
    <x v="0"/>
    <x v="0"/>
    <x v="56"/>
  </r>
  <r>
    <x v="59"/>
    <x v="64"/>
    <x v="948"/>
    <x v="87"/>
    <x v="124"/>
    <x v="4"/>
    <x v="2"/>
    <x v="1"/>
    <x v="31"/>
    <x v="126"/>
    <x v="118"/>
    <x v="126"/>
    <x v="119"/>
    <x v="277"/>
    <x v="146"/>
    <x v="0"/>
    <x v="22"/>
    <x v="0"/>
    <x v="0"/>
    <x v="0"/>
    <x v="948"/>
  </r>
  <r>
    <x v="59"/>
    <x v="64"/>
    <x v="950"/>
    <x v="112"/>
    <x v="151"/>
    <x v="4"/>
    <x v="2"/>
    <x v="1"/>
    <x v="52"/>
    <x v="126"/>
    <x v="118"/>
    <x v="126"/>
    <x v="119"/>
    <x v="277"/>
    <x v="146"/>
    <x v="0"/>
    <x v="22"/>
    <x v="0"/>
    <x v="0"/>
    <x v="0"/>
    <x v="950"/>
  </r>
  <r>
    <x v="59"/>
    <x v="64"/>
    <x v="583"/>
    <x v="48"/>
    <x v="70"/>
    <x v="4"/>
    <x v="2"/>
    <x v="1"/>
    <x v="600"/>
    <x v="126"/>
    <x v="118"/>
    <x v="126"/>
    <x v="119"/>
    <x v="243"/>
    <x v="17"/>
    <x v="0"/>
    <x v="14"/>
    <x v="0"/>
    <x v="0"/>
    <x v="0"/>
    <x v="583"/>
  </r>
  <r>
    <x v="59"/>
    <x v="64"/>
    <x v="332"/>
    <x v="24"/>
    <x v="40"/>
    <x v="4"/>
    <x v="2"/>
    <x v="8"/>
    <x v="644"/>
    <x v="126"/>
    <x v="118"/>
    <x v="126"/>
    <x v="119"/>
    <x v="243"/>
    <x v="17"/>
    <x v="0"/>
    <x v="6"/>
    <x v="0"/>
    <x v="0"/>
    <x v="0"/>
    <x v="332"/>
  </r>
  <r>
    <x v="76"/>
    <x v="37"/>
    <x v="658"/>
    <x v="98"/>
    <x v="139"/>
    <x v="4"/>
    <x v="2"/>
    <x v="9"/>
    <x v="295"/>
    <x v="127"/>
    <x v="78"/>
    <x v="127"/>
    <x v="78"/>
    <x v="288"/>
    <x v="167"/>
    <x v="0"/>
    <x v="16"/>
    <x v="0"/>
    <x v="0"/>
    <x v="0"/>
    <x v="658"/>
  </r>
  <r>
    <x v="76"/>
    <x v="37"/>
    <x v="807"/>
    <x v="118"/>
    <x v="158"/>
    <x v="4"/>
    <x v="2"/>
    <x v="1"/>
    <x v="227"/>
    <x v="127"/>
    <x v="78"/>
    <x v="127"/>
    <x v="78"/>
    <x v="288"/>
    <x v="167"/>
    <x v="0"/>
    <x v="18"/>
    <x v="0"/>
    <x v="0"/>
    <x v="0"/>
    <x v="807"/>
  </r>
  <r>
    <x v="76"/>
    <x v="37"/>
    <x v="275"/>
    <x v="47"/>
    <x v="68"/>
    <x v="4"/>
    <x v="2"/>
    <x v="4"/>
    <x v="225"/>
    <x v="127"/>
    <x v="78"/>
    <x v="127"/>
    <x v="78"/>
    <x v="288"/>
    <x v="167"/>
    <x v="0"/>
    <x v="5"/>
    <x v="0"/>
    <x v="0"/>
    <x v="0"/>
    <x v="275"/>
  </r>
  <r>
    <x v="76"/>
    <x v="37"/>
    <x v="932"/>
    <x v="134"/>
    <x v="180"/>
    <x v="4"/>
    <x v="2"/>
    <x v="2"/>
    <x v="227"/>
    <x v="127"/>
    <x v="78"/>
    <x v="127"/>
    <x v="78"/>
    <x v="293"/>
    <x v="269"/>
    <x v="0"/>
    <x v="20"/>
    <x v="0"/>
    <x v="0"/>
    <x v="0"/>
    <x v="932"/>
  </r>
  <r>
    <x v="76"/>
    <x v="37"/>
    <x v="769"/>
    <x v="111"/>
    <x v="150"/>
    <x v="4"/>
    <x v="2"/>
    <x v="1"/>
    <x v="225"/>
    <x v="127"/>
    <x v="78"/>
    <x v="127"/>
    <x v="78"/>
    <x v="293"/>
    <x v="269"/>
    <x v="0"/>
    <x v="17"/>
    <x v="0"/>
    <x v="0"/>
    <x v="0"/>
    <x v="769"/>
  </r>
  <r>
    <x v="76"/>
    <x v="37"/>
    <x v="453"/>
    <x v="71"/>
    <x v="100"/>
    <x v="4"/>
    <x v="2"/>
    <x v="3"/>
    <x v="225"/>
    <x v="127"/>
    <x v="78"/>
    <x v="127"/>
    <x v="78"/>
    <x v="288"/>
    <x v="167"/>
    <x v="0"/>
    <x v="11"/>
    <x v="0"/>
    <x v="0"/>
    <x v="0"/>
    <x v="453"/>
  </r>
  <r>
    <x v="76"/>
    <x v="37"/>
    <x v="363"/>
    <x v="54"/>
    <x v="82"/>
    <x v="4"/>
    <x v="2"/>
    <x v="3"/>
    <x v="225"/>
    <x v="127"/>
    <x v="78"/>
    <x v="127"/>
    <x v="78"/>
    <x v="288"/>
    <x v="167"/>
    <x v="0"/>
    <x v="7"/>
    <x v="0"/>
    <x v="0"/>
    <x v="0"/>
    <x v="363"/>
  </r>
  <r>
    <x v="76"/>
    <x v="37"/>
    <x v="855"/>
    <x v="123"/>
    <x v="167"/>
    <x v="4"/>
    <x v="2"/>
    <x v="1"/>
    <x v="227"/>
    <x v="127"/>
    <x v="78"/>
    <x v="127"/>
    <x v="78"/>
    <x v="293"/>
    <x v="269"/>
    <x v="0"/>
    <x v="19"/>
    <x v="0"/>
    <x v="0"/>
    <x v="0"/>
    <x v="855"/>
  </r>
  <r>
    <x v="67"/>
    <x v="73"/>
    <x v="265"/>
    <x v="41"/>
    <x v="61"/>
    <x v="4"/>
    <x v="2"/>
    <x v="3"/>
    <x v="354"/>
    <x v="128"/>
    <x v="388"/>
    <x v="128"/>
    <x v="384"/>
    <x v="252"/>
    <x v="101"/>
    <x v="0"/>
    <x v="5"/>
    <x v="0"/>
    <x v="0"/>
    <x v="0"/>
    <x v="265"/>
  </r>
  <r>
    <x v="67"/>
    <x v="73"/>
    <x v="837"/>
    <x v="119"/>
    <x v="163"/>
    <x v="4"/>
    <x v="2"/>
    <x v="4"/>
    <x v="354"/>
    <x v="128"/>
    <x v="388"/>
    <x v="128"/>
    <x v="384"/>
    <x v="252"/>
    <x v="101"/>
    <x v="0"/>
    <x v="19"/>
    <x v="0"/>
    <x v="0"/>
    <x v="0"/>
    <x v="837"/>
  </r>
  <r>
    <x v="67"/>
    <x v="73"/>
    <x v="168"/>
    <x v="29"/>
    <x v="46"/>
    <x v="4"/>
    <x v="2"/>
    <x v="6"/>
    <x v="270"/>
    <x v="129"/>
    <x v="95"/>
    <x v="129"/>
    <x v="96"/>
    <x v="29"/>
    <x v="65"/>
    <x v="0"/>
    <x v="3"/>
    <x v="0"/>
    <x v="0"/>
    <x v="0"/>
    <x v="168"/>
  </r>
  <r>
    <x v="62"/>
    <x v="66"/>
    <x v="555"/>
    <x v="87"/>
    <x v="124"/>
    <x v="4"/>
    <x v="2"/>
    <x v="1"/>
    <x v="618"/>
    <x v="130"/>
    <x v="226"/>
    <x v="130"/>
    <x v="223"/>
    <x v="138"/>
    <x v="24"/>
    <x v="0"/>
    <x v="14"/>
    <x v="0"/>
    <x v="0"/>
    <x v="0"/>
    <x v="555"/>
  </r>
  <r>
    <x v="62"/>
    <x v="66"/>
    <x v="1071"/>
    <x v="152"/>
    <x v="206"/>
    <x v="4"/>
    <x v="2"/>
    <x v="8"/>
    <x v="277"/>
    <x v="130"/>
    <x v="226"/>
    <x v="130"/>
    <x v="223"/>
    <x v="279"/>
    <x v="223"/>
    <x v="0"/>
    <x v="25"/>
    <x v="0"/>
    <x v="0"/>
    <x v="0"/>
    <x v="1071"/>
  </r>
  <r>
    <x v="62"/>
    <x v="66"/>
    <x v="756"/>
    <x v="106"/>
    <x v="147"/>
    <x v="4"/>
    <x v="2"/>
    <x v="7"/>
    <x v="276"/>
    <x v="130"/>
    <x v="226"/>
    <x v="130"/>
    <x v="223"/>
    <x v="279"/>
    <x v="223"/>
    <x v="0"/>
    <x v="17"/>
    <x v="0"/>
    <x v="0"/>
    <x v="0"/>
    <x v="756"/>
  </r>
  <r>
    <x v="72"/>
    <x v="77"/>
    <x v="657"/>
    <x v="106"/>
    <x v="150"/>
    <x v="4"/>
    <x v="2"/>
    <x v="16"/>
    <x v="236"/>
    <x v="131"/>
    <x v="243"/>
    <x v="131"/>
    <x v="239"/>
    <x v="114"/>
    <x v="27"/>
    <x v="0"/>
    <x v="16"/>
    <x v="0"/>
    <x v="0"/>
    <x v="0"/>
    <x v="657"/>
  </r>
  <r>
    <x v="72"/>
    <x v="77"/>
    <x v="861"/>
    <x v="124"/>
    <x v="170"/>
    <x v="4"/>
    <x v="2"/>
    <x v="1"/>
    <x v="47"/>
    <x v="132"/>
    <x v="397"/>
    <x v="132"/>
    <x v="393"/>
    <x v="115"/>
    <x v="160"/>
    <x v="0"/>
    <x v="20"/>
    <x v="0"/>
    <x v="0"/>
    <x v="0"/>
    <x v="861"/>
  </r>
  <r>
    <x v="51"/>
    <x v="55"/>
    <x v="334"/>
    <x v="24"/>
    <x v="53"/>
    <x v="4"/>
    <x v="2"/>
    <x v="21"/>
    <x v="89"/>
    <x v="133"/>
    <x v="4"/>
    <x v="133"/>
    <x v="4"/>
    <x v="73"/>
    <x v="76"/>
    <x v="0"/>
    <x v="6"/>
    <x v="0"/>
    <x v="0"/>
    <x v="0"/>
    <x v="334"/>
  </r>
  <r>
    <x v="51"/>
    <x v="55"/>
    <x v="333"/>
    <x v="36"/>
    <x v="68"/>
    <x v="0"/>
    <x v="0"/>
    <x v="24"/>
    <x v="89"/>
    <x v="133"/>
    <x v="4"/>
    <x v="133"/>
    <x v="4"/>
    <x v="190"/>
    <x v="125"/>
    <x v="0"/>
    <x v="6"/>
    <x v="0"/>
    <x v="0"/>
    <x v="0"/>
    <x v="333"/>
  </r>
  <r>
    <x v="61"/>
    <x v="65"/>
    <x v="530"/>
    <x v="79"/>
    <x v="118"/>
    <x v="4"/>
    <x v="2"/>
    <x v="1"/>
    <x v="201"/>
    <x v="134"/>
    <x v="370"/>
    <x v="134"/>
    <x v="364"/>
    <x v="23"/>
    <x v="28"/>
    <x v="0"/>
    <x v="13"/>
    <x v="0"/>
    <x v="0"/>
    <x v="0"/>
    <x v="530"/>
  </r>
  <r>
    <x v="61"/>
    <x v="65"/>
    <x v="448"/>
    <x v="71"/>
    <x v="98"/>
    <x v="4"/>
    <x v="2"/>
    <x v="1"/>
    <x v="199"/>
    <x v="134"/>
    <x v="370"/>
    <x v="134"/>
    <x v="364"/>
    <x v="23"/>
    <x v="28"/>
    <x v="0"/>
    <x v="11"/>
    <x v="0"/>
    <x v="0"/>
    <x v="0"/>
    <x v="448"/>
  </r>
  <r>
    <x v="61"/>
    <x v="65"/>
    <x v="493"/>
    <x v="74"/>
    <x v="109"/>
    <x v="4"/>
    <x v="2"/>
    <x v="3"/>
    <x v="200"/>
    <x v="134"/>
    <x v="370"/>
    <x v="134"/>
    <x v="364"/>
    <x v="23"/>
    <x v="28"/>
    <x v="0"/>
    <x v="12"/>
    <x v="0"/>
    <x v="0"/>
    <x v="0"/>
    <x v="493"/>
  </r>
  <r>
    <x v="61"/>
    <x v="65"/>
    <x v="618"/>
    <x v="98"/>
    <x v="133"/>
    <x v="4"/>
    <x v="2"/>
    <x v="2"/>
    <x v="202"/>
    <x v="134"/>
    <x v="370"/>
    <x v="134"/>
    <x v="364"/>
    <x v="23"/>
    <x v="28"/>
    <x v="0"/>
    <x v="15"/>
    <x v="0"/>
    <x v="0"/>
    <x v="0"/>
    <x v="618"/>
  </r>
  <r>
    <x v="61"/>
    <x v="65"/>
    <x v="196"/>
    <x v="25"/>
    <x v="35"/>
    <x v="0"/>
    <x v="0"/>
    <x v="1"/>
    <x v="199"/>
    <x v="134"/>
    <x v="370"/>
    <x v="134"/>
    <x v="364"/>
    <x v="23"/>
    <x v="28"/>
    <x v="0"/>
    <x v="3"/>
    <x v="0"/>
    <x v="0"/>
    <x v="0"/>
    <x v="196"/>
  </r>
  <r>
    <x v="61"/>
    <x v="65"/>
    <x v="195"/>
    <x v="24"/>
    <x v="34"/>
    <x v="4"/>
    <x v="2"/>
    <x v="2"/>
    <x v="199"/>
    <x v="134"/>
    <x v="370"/>
    <x v="134"/>
    <x v="364"/>
    <x v="23"/>
    <x v="28"/>
    <x v="0"/>
    <x v="3"/>
    <x v="0"/>
    <x v="0"/>
    <x v="0"/>
    <x v="195"/>
  </r>
  <r>
    <x v="61"/>
    <x v="65"/>
    <x v="558"/>
    <x v="87"/>
    <x v="124"/>
    <x v="4"/>
    <x v="2"/>
    <x v="1"/>
    <x v="198"/>
    <x v="134"/>
    <x v="370"/>
    <x v="134"/>
    <x v="364"/>
    <x v="23"/>
    <x v="28"/>
    <x v="0"/>
    <x v="14"/>
    <x v="0"/>
    <x v="0"/>
    <x v="0"/>
    <x v="558"/>
  </r>
  <r>
    <x v="61"/>
    <x v="65"/>
    <x v="22"/>
    <x v="0"/>
    <x v="2"/>
    <x v="4"/>
    <x v="2"/>
    <x v="3"/>
    <x v="199"/>
    <x v="134"/>
    <x v="370"/>
    <x v="134"/>
    <x v="364"/>
    <x v="23"/>
    <x v="28"/>
    <x v="0"/>
    <x v="1"/>
    <x v="0"/>
    <x v="0"/>
    <x v="0"/>
    <x v="22"/>
  </r>
  <r>
    <x v="61"/>
    <x v="65"/>
    <x v="288"/>
    <x v="48"/>
    <x v="70"/>
    <x v="4"/>
    <x v="2"/>
    <x v="1"/>
    <x v="199"/>
    <x v="134"/>
    <x v="370"/>
    <x v="134"/>
    <x v="364"/>
    <x v="23"/>
    <x v="28"/>
    <x v="0"/>
    <x v="6"/>
    <x v="0"/>
    <x v="0"/>
    <x v="0"/>
    <x v="288"/>
  </r>
  <r>
    <x v="51"/>
    <x v="55"/>
    <x v="844"/>
    <x v="119"/>
    <x v="166"/>
    <x v="4"/>
    <x v="2"/>
    <x v="8"/>
    <x v="528"/>
    <x v="135"/>
    <x v="211"/>
    <x v="135"/>
    <x v="208"/>
    <x v="73"/>
    <x v="76"/>
    <x v="0"/>
    <x v="20"/>
    <x v="0"/>
    <x v="0"/>
    <x v="0"/>
    <x v="844"/>
  </r>
  <r>
    <x v="51"/>
    <x v="55"/>
    <x v="1184"/>
    <x v="162"/>
    <x v="219"/>
    <x v="4"/>
    <x v="2"/>
    <x v="3"/>
    <x v="528"/>
    <x v="135"/>
    <x v="211"/>
    <x v="135"/>
    <x v="208"/>
    <x v="190"/>
    <x v="125"/>
    <x v="0"/>
    <x v="26"/>
    <x v="0"/>
    <x v="0"/>
    <x v="0"/>
    <x v="1184"/>
  </r>
  <r>
    <x v="51"/>
    <x v="55"/>
    <x v="918"/>
    <x v="124"/>
    <x v="170"/>
    <x v="4"/>
    <x v="2"/>
    <x v="1"/>
    <x v="528"/>
    <x v="135"/>
    <x v="211"/>
    <x v="135"/>
    <x v="208"/>
    <x v="73"/>
    <x v="76"/>
    <x v="0"/>
    <x v="20"/>
    <x v="0"/>
    <x v="0"/>
    <x v="0"/>
    <x v="918"/>
  </r>
  <r>
    <x v="51"/>
    <x v="55"/>
    <x v="641"/>
    <x v="103"/>
    <x v="141"/>
    <x v="4"/>
    <x v="2"/>
    <x v="8"/>
    <x v="528"/>
    <x v="135"/>
    <x v="211"/>
    <x v="135"/>
    <x v="208"/>
    <x v="117"/>
    <x v="351"/>
    <x v="0"/>
    <x v="15"/>
    <x v="0"/>
    <x v="0"/>
    <x v="0"/>
    <x v="641"/>
  </r>
  <r>
    <x v="51"/>
    <x v="55"/>
    <x v="550"/>
    <x v="87"/>
    <x v="131"/>
    <x v="4"/>
    <x v="2"/>
    <x v="16"/>
    <x v="528"/>
    <x v="135"/>
    <x v="211"/>
    <x v="135"/>
    <x v="208"/>
    <x v="117"/>
    <x v="351"/>
    <x v="0"/>
    <x v="14"/>
    <x v="0"/>
    <x v="0"/>
    <x v="0"/>
    <x v="550"/>
  </r>
  <r>
    <x v="51"/>
    <x v="55"/>
    <x v="1141"/>
    <x v="156"/>
    <x v="215"/>
    <x v="4"/>
    <x v="2"/>
    <x v="10"/>
    <x v="528"/>
    <x v="135"/>
    <x v="211"/>
    <x v="135"/>
    <x v="208"/>
    <x v="190"/>
    <x v="125"/>
    <x v="0"/>
    <x v="25"/>
    <x v="0"/>
    <x v="0"/>
    <x v="0"/>
    <x v="1141"/>
  </r>
  <r>
    <x v="51"/>
    <x v="55"/>
    <x v="308"/>
    <x v="48"/>
    <x v="71"/>
    <x v="4"/>
    <x v="2"/>
    <x v="2"/>
    <x v="528"/>
    <x v="135"/>
    <x v="211"/>
    <x v="135"/>
    <x v="208"/>
    <x v="111"/>
    <x v="124"/>
    <x v="0"/>
    <x v="6"/>
    <x v="0"/>
    <x v="0"/>
    <x v="0"/>
    <x v="308"/>
  </r>
  <r>
    <x v="51"/>
    <x v="55"/>
    <x v="1033"/>
    <x v="143"/>
    <x v="197"/>
    <x v="4"/>
    <x v="2"/>
    <x v="8"/>
    <x v="528"/>
    <x v="135"/>
    <x v="211"/>
    <x v="135"/>
    <x v="208"/>
    <x v="190"/>
    <x v="125"/>
    <x v="0"/>
    <x v="23"/>
    <x v="0"/>
    <x v="0"/>
    <x v="0"/>
    <x v="1033"/>
  </r>
  <r>
    <x v="51"/>
    <x v="55"/>
    <x v="268"/>
    <x v="41"/>
    <x v="62"/>
    <x v="4"/>
    <x v="2"/>
    <x v="4"/>
    <x v="528"/>
    <x v="135"/>
    <x v="211"/>
    <x v="135"/>
    <x v="208"/>
    <x v="111"/>
    <x v="124"/>
    <x v="0"/>
    <x v="5"/>
    <x v="0"/>
    <x v="0"/>
    <x v="0"/>
    <x v="268"/>
  </r>
  <r>
    <x v="51"/>
    <x v="55"/>
    <x v="1072"/>
    <x v="150"/>
    <x v="204"/>
    <x v="4"/>
    <x v="2"/>
    <x v="8"/>
    <x v="528"/>
    <x v="135"/>
    <x v="211"/>
    <x v="135"/>
    <x v="208"/>
    <x v="190"/>
    <x v="125"/>
    <x v="0"/>
    <x v="24"/>
    <x v="0"/>
    <x v="0"/>
    <x v="0"/>
    <x v="1072"/>
  </r>
  <r>
    <x v="51"/>
    <x v="55"/>
    <x v="968"/>
    <x v="135"/>
    <x v="182"/>
    <x v="4"/>
    <x v="2"/>
    <x v="2"/>
    <x v="526"/>
    <x v="135"/>
    <x v="211"/>
    <x v="135"/>
    <x v="208"/>
    <x v="190"/>
    <x v="125"/>
    <x v="0"/>
    <x v="22"/>
    <x v="0"/>
    <x v="0"/>
    <x v="0"/>
    <x v="968"/>
  </r>
  <r>
    <x v="71"/>
    <x v="76"/>
    <x v="727"/>
    <x v="106"/>
    <x v="142"/>
    <x v="4"/>
    <x v="2"/>
    <x v="1"/>
    <x v="242"/>
    <x v="136"/>
    <x v="105"/>
    <x v="136"/>
    <x v="106"/>
    <x v="128"/>
    <x v="347"/>
    <x v="0"/>
    <x v="17"/>
    <x v="0"/>
    <x v="0"/>
    <x v="0"/>
    <x v="727"/>
  </r>
  <r>
    <x v="6"/>
    <x v="10"/>
    <x v="673"/>
    <x v="106"/>
    <x v="142"/>
    <x v="4"/>
    <x v="2"/>
    <x v="1"/>
    <x v="593"/>
    <x v="137"/>
    <x v="162"/>
    <x v="137"/>
    <x v="161"/>
    <x v="87"/>
    <x v="289"/>
    <x v="0"/>
    <x v="17"/>
    <x v="0"/>
    <x v="0"/>
    <x v="0"/>
    <x v="673"/>
  </r>
  <r>
    <x v="41"/>
    <x v="20"/>
    <x v="295"/>
    <x v="48"/>
    <x v="70"/>
    <x v="4"/>
    <x v="2"/>
    <x v="1"/>
    <x v="438"/>
    <x v="138"/>
    <x v="121"/>
    <x v="138"/>
    <x v="122"/>
    <x v="102"/>
    <x v="316"/>
    <x v="0"/>
    <x v="7"/>
    <x v="0"/>
    <x v="0"/>
    <x v="0"/>
    <x v="295"/>
  </r>
  <r>
    <x v="43"/>
    <x v="22"/>
    <x v="1094"/>
    <x v="156"/>
    <x v="207"/>
    <x v="4"/>
    <x v="2"/>
    <x v="1"/>
    <x v="660"/>
    <x v="139"/>
    <x v="277"/>
    <x v="139"/>
    <x v="274"/>
    <x v="333"/>
    <x v="331"/>
    <x v="0"/>
    <x v="24"/>
    <x v="0"/>
    <x v="0"/>
    <x v="0"/>
    <x v="1094"/>
  </r>
  <r>
    <x v="43"/>
    <x v="22"/>
    <x v="1018"/>
    <x v="143"/>
    <x v="192"/>
    <x v="4"/>
    <x v="2"/>
    <x v="1"/>
    <x v="581"/>
    <x v="139"/>
    <x v="277"/>
    <x v="139"/>
    <x v="274"/>
    <x v="333"/>
    <x v="331"/>
    <x v="0"/>
    <x v="22"/>
    <x v="0"/>
    <x v="0"/>
    <x v="0"/>
    <x v="1018"/>
  </r>
  <r>
    <x v="43"/>
    <x v="22"/>
    <x v="815"/>
    <x v="119"/>
    <x v="160"/>
    <x v="4"/>
    <x v="2"/>
    <x v="1"/>
    <x v="653"/>
    <x v="139"/>
    <x v="277"/>
    <x v="139"/>
    <x v="274"/>
    <x v="333"/>
    <x v="331"/>
    <x v="0"/>
    <x v="18"/>
    <x v="0"/>
    <x v="0"/>
    <x v="0"/>
    <x v="815"/>
  </r>
  <r>
    <x v="43"/>
    <x v="22"/>
    <x v="692"/>
    <x v="106"/>
    <x v="142"/>
    <x v="4"/>
    <x v="2"/>
    <x v="1"/>
    <x v="48"/>
    <x v="139"/>
    <x v="277"/>
    <x v="139"/>
    <x v="274"/>
    <x v="333"/>
    <x v="331"/>
    <x v="0"/>
    <x v="17"/>
    <x v="0"/>
    <x v="0"/>
    <x v="0"/>
    <x v="692"/>
  </r>
  <r>
    <x v="30"/>
    <x v="53"/>
    <x v="81"/>
    <x v="0"/>
    <x v="0"/>
    <x v="1"/>
    <x v="3"/>
    <x v="1"/>
    <x v="526"/>
    <x v="140"/>
    <x v="149"/>
    <x v="53"/>
    <x v="158"/>
    <x v="49"/>
    <x v="121"/>
    <x v="0"/>
    <x v="2"/>
    <x v="0"/>
    <x v="0"/>
    <x v="0"/>
    <x v="81"/>
  </r>
  <r>
    <x v="37"/>
    <x v="46"/>
    <x v="136"/>
    <x v="9"/>
    <x v="13"/>
    <x v="4"/>
    <x v="2"/>
    <x v="1"/>
    <x v="458"/>
    <x v="141"/>
    <x v="242"/>
    <x v="140"/>
    <x v="238"/>
    <x v="148"/>
    <x v="49"/>
    <x v="0"/>
    <x v="3"/>
    <x v="0"/>
    <x v="0"/>
    <x v="0"/>
    <x v="136"/>
  </r>
  <r>
    <x v="37"/>
    <x v="46"/>
    <x v="258"/>
    <x v="42"/>
    <x v="60"/>
    <x v="4"/>
    <x v="2"/>
    <x v="1"/>
    <x v="13"/>
    <x v="141"/>
    <x v="242"/>
    <x v="140"/>
    <x v="238"/>
    <x v="9"/>
    <x v="224"/>
    <x v="0"/>
    <x v="5"/>
    <x v="0"/>
    <x v="0"/>
    <x v="0"/>
    <x v="258"/>
  </r>
  <r>
    <x v="37"/>
    <x v="46"/>
    <x v="839"/>
    <x v="120"/>
    <x v="163"/>
    <x v="4"/>
    <x v="2"/>
    <x v="3"/>
    <x v="459"/>
    <x v="141"/>
    <x v="242"/>
    <x v="140"/>
    <x v="238"/>
    <x v="9"/>
    <x v="224"/>
    <x v="0"/>
    <x v="20"/>
    <x v="0"/>
    <x v="0"/>
    <x v="0"/>
    <x v="839"/>
  </r>
  <r>
    <x v="62"/>
    <x v="66"/>
    <x v="1137"/>
    <x v="156"/>
    <x v="214"/>
    <x v="4"/>
    <x v="2"/>
    <x v="8"/>
    <x v="655"/>
    <x v="142"/>
    <x v="276"/>
    <x v="141"/>
    <x v="273"/>
    <x v="19"/>
    <x v="38"/>
    <x v="0"/>
    <x v="25"/>
    <x v="0"/>
    <x v="0"/>
    <x v="0"/>
    <x v="1137"/>
  </r>
  <r>
    <x v="27"/>
    <x v="51"/>
    <x v="233"/>
    <x v="34"/>
    <x v="56"/>
    <x v="4"/>
    <x v="2"/>
    <x v="8"/>
    <x v="96"/>
    <x v="143"/>
    <x v="6"/>
    <x v="142"/>
    <x v="6"/>
    <x v="43"/>
    <x v="46"/>
    <x v="0"/>
    <x v="3"/>
    <x v="0"/>
    <x v="0"/>
    <x v="0"/>
    <x v="233"/>
  </r>
  <r>
    <x v="27"/>
    <x v="51"/>
    <x v="461"/>
    <x v="65"/>
    <x v="89"/>
    <x v="4"/>
    <x v="2"/>
    <x v="1"/>
    <x v="443"/>
    <x v="143"/>
    <x v="6"/>
    <x v="142"/>
    <x v="6"/>
    <x v="43"/>
    <x v="46"/>
    <x v="0"/>
    <x v="11"/>
    <x v="0"/>
    <x v="0"/>
    <x v="0"/>
    <x v="461"/>
  </r>
  <r>
    <x v="27"/>
    <x v="51"/>
    <x v="1128"/>
    <x v="150"/>
    <x v="199"/>
    <x v="4"/>
    <x v="2"/>
    <x v="1"/>
    <x v="443"/>
    <x v="143"/>
    <x v="6"/>
    <x v="142"/>
    <x v="6"/>
    <x v="327"/>
    <x v="304"/>
    <x v="0"/>
    <x v="25"/>
    <x v="0"/>
    <x v="0"/>
    <x v="0"/>
    <x v="1128"/>
  </r>
  <r>
    <x v="27"/>
    <x v="51"/>
    <x v="1123"/>
    <x v="98"/>
    <x v="132"/>
    <x v="4"/>
    <x v="2"/>
    <x v="1"/>
    <x v="443"/>
    <x v="143"/>
    <x v="6"/>
    <x v="142"/>
    <x v="6"/>
    <x v="43"/>
    <x v="46"/>
    <x v="0"/>
    <x v="25"/>
    <x v="0"/>
    <x v="0"/>
    <x v="0"/>
    <x v="1123"/>
  </r>
  <r>
    <x v="27"/>
    <x v="51"/>
    <x v="1126"/>
    <x v="135"/>
    <x v="181"/>
    <x v="4"/>
    <x v="2"/>
    <x v="1"/>
    <x v="443"/>
    <x v="143"/>
    <x v="6"/>
    <x v="142"/>
    <x v="6"/>
    <x v="43"/>
    <x v="46"/>
    <x v="0"/>
    <x v="25"/>
    <x v="0"/>
    <x v="0"/>
    <x v="0"/>
    <x v="1126"/>
  </r>
  <r>
    <x v="27"/>
    <x v="51"/>
    <x v="1125"/>
    <x v="112"/>
    <x v="151"/>
    <x v="4"/>
    <x v="2"/>
    <x v="1"/>
    <x v="443"/>
    <x v="143"/>
    <x v="6"/>
    <x v="142"/>
    <x v="6"/>
    <x v="43"/>
    <x v="46"/>
    <x v="0"/>
    <x v="25"/>
    <x v="0"/>
    <x v="0"/>
    <x v="0"/>
    <x v="1125"/>
  </r>
  <r>
    <x v="27"/>
    <x v="51"/>
    <x v="460"/>
    <x v="41"/>
    <x v="60"/>
    <x v="4"/>
    <x v="2"/>
    <x v="2"/>
    <x v="443"/>
    <x v="143"/>
    <x v="6"/>
    <x v="142"/>
    <x v="6"/>
    <x v="43"/>
    <x v="46"/>
    <x v="0"/>
    <x v="11"/>
    <x v="0"/>
    <x v="0"/>
    <x v="0"/>
    <x v="460"/>
  </r>
  <r>
    <x v="27"/>
    <x v="51"/>
    <x v="1127"/>
    <x v="143"/>
    <x v="192"/>
    <x v="4"/>
    <x v="2"/>
    <x v="1"/>
    <x v="443"/>
    <x v="143"/>
    <x v="6"/>
    <x v="142"/>
    <x v="6"/>
    <x v="327"/>
    <x v="304"/>
    <x v="0"/>
    <x v="25"/>
    <x v="0"/>
    <x v="0"/>
    <x v="0"/>
    <x v="1127"/>
  </r>
  <r>
    <x v="27"/>
    <x v="51"/>
    <x v="232"/>
    <x v="15"/>
    <x v="23"/>
    <x v="4"/>
    <x v="2"/>
    <x v="1"/>
    <x v="443"/>
    <x v="143"/>
    <x v="6"/>
    <x v="142"/>
    <x v="6"/>
    <x v="43"/>
    <x v="46"/>
    <x v="0"/>
    <x v="3"/>
    <x v="0"/>
    <x v="0"/>
    <x v="0"/>
    <x v="232"/>
  </r>
  <r>
    <x v="27"/>
    <x v="51"/>
    <x v="777"/>
    <x v="79"/>
    <x v="119"/>
    <x v="4"/>
    <x v="2"/>
    <x v="2"/>
    <x v="443"/>
    <x v="143"/>
    <x v="6"/>
    <x v="142"/>
    <x v="6"/>
    <x v="43"/>
    <x v="46"/>
    <x v="0"/>
    <x v="18"/>
    <x v="0"/>
    <x v="0"/>
    <x v="0"/>
    <x v="777"/>
  </r>
  <r>
    <x v="27"/>
    <x v="51"/>
    <x v="1124"/>
    <x v="106"/>
    <x v="142"/>
    <x v="4"/>
    <x v="2"/>
    <x v="1"/>
    <x v="443"/>
    <x v="143"/>
    <x v="6"/>
    <x v="142"/>
    <x v="6"/>
    <x v="43"/>
    <x v="46"/>
    <x v="0"/>
    <x v="25"/>
    <x v="0"/>
    <x v="0"/>
    <x v="0"/>
    <x v="1124"/>
  </r>
  <r>
    <x v="27"/>
    <x v="51"/>
    <x v="66"/>
    <x v="0"/>
    <x v="0"/>
    <x v="4"/>
    <x v="2"/>
    <x v="1"/>
    <x v="443"/>
    <x v="143"/>
    <x v="6"/>
    <x v="142"/>
    <x v="6"/>
    <x v="43"/>
    <x v="46"/>
    <x v="0"/>
    <x v="2"/>
    <x v="0"/>
    <x v="0"/>
    <x v="0"/>
    <x v="66"/>
  </r>
  <r>
    <x v="27"/>
    <x v="51"/>
    <x v="67"/>
    <x v="8"/>
    <x v="14"/>
    <x v="4"/>
    <x v="2"/>
    <x v="3"/>
    <x v="443"/>
    <x v="143"/>
    <x v="6"/>
    <x v="142"/>
    <x v="6"/>
    <x v="43"/>
    <x v="46"/>
    <x v="0"/>
    <x v="2"/>
    <x v="0"/>
    <x v="0"/>
    <x v="0"/>
    <x v="67"/>
  </r>
  <r>
    <x v="20"/>
    <x v="3"/>
    <x v="1008"/>
    <x v="143"/>
    <x v="192"/>
    <x v="4"/>
    <x v="2"/>
    <x v="1"/>
    <x v="595"/>
    <x v="144"/>
    <x v="244"/>
    <x v="143"/>
    <x v="240"/>
    <x v="348"/>
    <x v="32"/>
    <x v="0"/>
    <x v="23"/>
    <x v="0"/>
    <x v="0"/>
    <x v="0"/>
    <x v="1008"/>
  </r>
  <r>
    <x v="20"/>
    <x v="3"/>
    <x v="744"/>
    <x v="106"/>
    <x v="142"/>
    <x v="4"/>
    <x v="2"/>
    <x v="1"/>
    <x v="40"/>
    <x v="144"/>
    <x v="244"/>
    <x v="143"/>
    <x v="240"/>
    <x v="20"/>
    <x v="70"/>
    <x v="0"/>
    <x v="17"/>
    <x v="0"/>
    <x v="0"/>
    <x v="0"/>
    <x v="744"/>
  </r>
  <r>
    <x v="20"/>
    <x v="3"/>
    <x v="1159"/>
    <x v="162"/>
    <x v="217"/>
    <x v="4"/>
    <x v="2"/>
    <x v="1"/>
    <x v="565"/>
    <x v="144"/>
    <x v="244"/>
    <x v="143"/>
    <x v="240"/>
    <x v="348"/>
    <x v="32"/>
    <x v="0"/>
    <x v="26"/>
    <x v="0"/>
    <x v="0"/>
    <x v="0"/>
    <x v="1159"/>
  </r>
  <r>
    <x v="20"/>
    <x v="3"/>
    <x v="841"/>
    <x v="119"/>
    <x v="161"/>
    <x v="4"/>
    <x v="2"/>
    <x v="2"/>
    <x v="565"/>
    <x v="144"/>
    <x v="244"/>
    <x v="143"/>
    <x v="240"/>
    <x v="348"/>
    <x v="32"/>
    <x v="0"/>
    <x v="20"/>
    <x v="0"/>
    <x v="0"/>
    <x v="0"/>
    <x v="841"/>
  </r>
  <r>
    <x v="20"/>
    <x v="3"/>
    <x v="412"/>
    <x v="65"/>
    <x v="91"/>
    <x v="4"/>
    <x v="2"/>
    <x v="3"/>
    <x v="432"/>
    <x v="144"/>
    <x v="244"/>
    <x v="143"/>
    <x v="240"/>
    <x v="348"/>
    <x v="32"/>
    <x v="0"/>
    <x v="11"/>
    <x v="0"/>
    <x v="0"/>
    <x v="0"/>
    <x v="412"/>
  </r>
  <r>
    <x v="20"/>
    <x v="3"/>
    <x v="594"/>
    <x v="98"/>
    <x v="132"/>
    <x v="4"/>
    <x v="2"/>
    <x v="1"/>
    <x v="72"/>
    <x v="144"/>
    <x v="244"/>
    <x v="143"/>
    <x v="240"/>
    <x v="348"/>
    <x v="32"/>
    <x v="0"/>
    <x v="17"/>
    <x v="0"/>
    <x v="0"/>
    <x v="0"/>
    <x v="594"/>
  </r>
  <r>
    <x v="20"/>
    <x v="3"/>
    <x v="242"/>
    <x v="34"/>
    <x v="49"/>
    <x v="4"/>
    <x v="2"/>
    <x v="1"/>
    <x v="565"/>
    <x v="144"/>
    <x v="244"/>
    <x v="143"/>
    <x v="240"/>
    <x v="348"/>
    <x v="32"/>
    <x v="0"/>
    <x v="5"/>
    <x v="0"/>
    <x v="0"/>
    <x v="0"/>
    <x v="242"/>
  </r>
  <r>
    <x v="20"/>
    <x v="3"/>
    <x v="361"/>
    <x v="54"/>
    <x v="82"/>
    <x v="4"/>
    <x v="2"/>
    <x v="3"/>
    <x v="565"/>
    <x v="144"/>
    <x v="244"/>
    <x v="143"/>
    <x v="240"/>
    <x v="348"/>
    <x v="32"/>
    <x v="0"/>
    <x v="7"/>
    <x v="0"/>
    <x v="0"/>
    <x v="0"/>
    <x v="361"/>
  </r>
  <r>
    <x v="20"/>
    <x v="3"/>
    <x v="913"/>
    <x v="124"/>
    <x v="173"/>
    <x v="4"/>
    <x v="2"/>
    <x v="4"/>
    <x v="433"/>
    <x v="144"/>
    <x v="244"/>
    <x v="143"/>
    <x v="240"/>
    <x v="348"/>
    <x v="32"/>
    <x v="0"/>
    <x v="20"/>
    <x v="0"/>
    <x v="0"/>
    <x v="0"/>
    <x v="913"/>
  </r>
  <r>
    <x v="20"/>
    <x v="3"/>
    <x v="959"/>
    <x v="135"/>
    <x v="182"/>
    <x v="4"/>
    <x v="2"/>
    <x v="2"/>
    <x v="256"/>
    <x v="144"/>
    <x v="244"/>
    <x v="143"/>
    <x v="240"/>
    <x v="348"/>
    <x v="32"/>
    <x v="0"/>
    <x v="22"/>
    <x v="0"/>
    <x v="0"/>
    <x v="0"/>
    <x v="959"/>
  </r>
  <r>
    <x v="20"/>
    <x v="3"/>
    <x v="527"/>
    <x v="79"/>
    <x v="119"/>
    <x v="4"/>
    <x v="2"/>
    <x v="2"/>
    <x v="217"/>
    <x v="144"/>
    <x v="244"/>
    <x v="143"/>
    <x v="240"/>
    <x v="348"/>
    <x v="32"/>
    <x v="0"/>
    <x v="12"/>
    <x v="0"/>
    <x v="0"/>
    <x v="0"/>
    <x v="527"/>
  </r>
  <r>
    <x v="33"/>
    <x v="42"/>
    <x v="591"/>
    <x v="24"/>
    <x v="34"/>
    <x v="4"/>
    <x v="2"/>
    <x v="2"/>
    <x v="476"/>
    <x v="145"/>
    <x v="362"/>
    <x v="144"/>
    <x v="356"/>
    <x v="156"/>
    <x v="296"/>
    <x v="0"/>
    <x v="16"/>
    <x v="0"/>
    <x v="0"/>
    <x v="0"/>
    <x v="591"/>
  </r>
  <r>
    <x v="33"/>
    <x v="42"/>
    <x v="592"/>
    <x v="25"/>
    <x v="35"/>
    <x v="0"/>
    <x v="0"/>
    <x v="1"/>
    <x v="476"/>
    <x v="145"/>
    <x v="362"/>
    <x v="144"/>
    <x v="356"/>
    <x v="156"/>
    <x v="296"/>
    <x v="0"/>
    <x v="16"/>
    <x v="0"/>
    <x v="0"/>
    <x v="0"/>
    <x v="592"/>
  </r>
  <r>
    <x v="33"/>
    <x v="42"/>
    <x v="119"/>
    <x v="34"/>
    <x v="68"/>
    <x v="4"/>
    <x v="2"/>
    <x v="26"/>
    <x v="151"/>
    <x v="145"/>
    <x v="362"/>
    <x v="144"/>
    <x v="356"/>
    <x v="156"/>
    <x v="296"/>
    <x v="0"/>
    <x v="2"/>
    <x v="0"/>
    <x v="0"/>
    <x v="0"/>
    <x v="119"/>
  </r>
  <r>
    <x v="8"/>
    <x v="12"/>
    <x v="488"/>
    <x v="74"/>
    <x v="108"/>
    <x v="4"/>
    <x v="2"/>
    <x v="2"/>
    <x v="526"/>
    <x v="146"/>
    <x v="191"/>
    <x v="145"/>
    <x v="188"/>
    <x v="359"/>
    <x v="166"/>
    <x v="0"/>
    <x v="12"/>
    <x v="0"/>
    <x v="0"/>
    <x v="0"/>
    <x v="488"/>
  </r>
  <r>
    <x v="8"/>
    <x v="12"/>
    <x v="410"/>
    <x v="65"/>
    <x v="90"/>
    <x v="4"/>
    <x v="2"/>
    <x v="2"/>
    <x v="526"/>
    <x v="146"/>
    <x v="191"/>
    <x v="145"/>
    <x v="188"/>
    <x v="359"/>
    <x v="166"/>
    <x v="0"/>
    <x v="10"/>
    <x v="0"/>
    <x v="0"/>
    <x v="0"/>
    <x v="410"/>
  </r>
  <r>
    <x v="8"/>
    <x v="12"/>
    <x v="42"/>
    <x v="8"/>
    <x v="12"/>
    <x v="4"/>
    <x v="2"/>
    <x v="1"/>
    <x v="526"/>
    <x v="146"/>
    <x v="191"/>
    <x v="145"/>
    <x v="188"/>
    <x v="359"/>
    <x v="166"/>
    <x v="0"/>
    <x v="2"/>
    <x v="0"/>
    <x v="0"/>
    <x v="0"/>
    <x v="42"/>
  </r>
  <r>
    <x v="8"/>
    <x v="12"/>
    <x v="711"/>
    <x v="106"/>
    <x v="142"/>
    <x v="4"/>
    <x v="2"/>
    <x v="1"/>
    <x v="526"/>
    <x v="146"/>
    <x v="191"/>
    <x v="145"/>
    <x v="188"/>
    <x v="359"/>
    <x v="166"/>
    <x v="0"/>
    <x v="17"/>
    <x v="0"/>
    <x v="0"/>
    <x v="0"/>
    <x v="711"/>
  </r>
  <r>
    <x v="8"/>
    <x v="12"/>
    <x v="18"/>
    <x v="0"/>
    <x v="1"/>
    <x v="4"/>
    <x v="2"/>
    <x v="2"/>
    <x v="526"/>
    <x v="146"/>
    <x v="191"/>
    <x v="145"/>
    <x v="188"/>
    <x v="359"/>
    <x v="166"/>
    <x v="0"/>
    <x v="1"/>
    <x v="0"/>
    <x v="0"/>
    <x v="0"/>
    <x v="18"/>
  </r>
  <r>
    <x v="8"/>
    <x v="12"/>
    <x v="964"/>
    <x v="135"/>
    <x v="182"/>
    <x v="4"/>
    <x v="2"/>
    <x v="2"/>
    <x v="526"/>
    <x v="146"/>
    <x v="191"/>
    <x v="145"/>
    <x v="188"/>
    <x v="359"/>
    <x v="166"/>
    <x v="0"/>
    <x v="23"/>
    <x v="0"/>
    <x v="0"/>
    <x v="0"/>
    <x v="964"/>
  </r>
  <r>
    <x v="8"/>
    <x v="12"/>
    <x v="889"/>
    <x v="124"/>
    <x v="171"/>
    <x v="4"/>
    <x v="2"/>
    <x v="2"/>
    <x v="524"/>
    <x v="146"/>
    <x v="191"/>
    <x v="145"/>
    <x v="188"/>
    <x v="359"/>
    <x v="166"/>
    <x v="0"/>
    <x v="20"/>
    <x v="0"/>
    <x v="0"/>
    <x v="0"/>
    <x v="889"/>
  </r>
  <r>
    <x v="38"/>
    <x v="47"/>
    <x v="326"/>
    <x v="48"/>
    <x v="76"/>
    <x v="4"/>
    <x v="2"/>
    <x v="10"/>
    <x v="465"/>
    <x v="147"/>
    <x v="301"/>
    <x v="146"/>
    <x v="297"/>
    <x v="154"/>
    <x v="200"/>
    <x v="0"/>
    <x v="6"/>
    <x v="0"/>
    <x v="0"/>
    <x v="0"/>
    <x v="326"/>
  </r>
  <r>
    <x v="38"/>
    <x v="47"/>
    <x v="590"/>
    <x v="87"/>
    <x v="131"/>
    <x v="4"/>
    <x v="2"/>
    <x v="16"/>
    <x v="465"/>
    <x v="147"/>
    <x v="301"/>
    <x v="146"/>
    <x v="297"/>
    <x v="127"/>
    <x v="317"/>
    <x v="0"/>
    <x v="16"/>
    <x v="0"/>
    <x v="0"/>
    <x v="0"/>
    <x v="590"/>
  </r>
  <r>
    <x v="26"/>
    <x v="50"/>
    <x v="665"/>
    <x v="106"/>
    <x v="142"/>
    <x v="4"/>
    <x v="2"/>
    <x v="1"/>
    <x v="465"/>
    <x v="148"/>
    <x v="393"/>
    <x v="147"/>
    <x v="389"/>
    <x v="60"/>
    <x v="208"/>
    <x v="0"/>
    <x v="17"/>
    <x v="0"/>
    <x v="0"/>
    <x v="0"/>
    <x v="665"/>
  </r>
  <r>
    <x v="26"/>
    <x v="50"/>
    <x v="943"/>
    <x v="135"/>
    <x v="181"/>
    <x v="4"/>
    <x v="2"/>
    <x v="1"/>
    <x v="465"/>
    <x v="148"/>
    <x v="393"/>
    <x v="147"/>
    <x v="389"/>
    <x v="57"/>
    <x v="254"/>
    <x v="0"/>
    <x v="21"/>
    <x v="0"/>
    <x v="0"/>
    <x v="0"/>
    <x v="943"/>
  </r>
  <r>
    <x v="26"/>
    <x v="50"/>
    <x v="133"/>
    <x v="24"/>
    <x v="68"/>
    <x v="4"/>
    <x v="2"/>
    <x v="28"/>
    <x v="365"/>
    <x v="148"/>
    <x v="393"/>
    <x v="147"/>
    <x v="389"/>
    <x v="57"/>
    <x v="254"/>
    <x v="0"/>
    <x v="3"/>
    <x v="0"/>
    <x v="0"/>
    <x v="0"/>
    <x v="133"/>
  </r>
  <r>
    <x v="26"/>
    <x v="50"/>
    <x v="1052"/>
    <x v="150"/>
    <x v="200"/>
    <x v="4"/>
    <x v="2"/>
    <x v="2"/>
    <x v="465"/>
    <x v="148"/>
    <x v="393"/>
    <x v="147"/>
    <x v="389"/>
    <x v="57"/>
    <x v="254"/>
    <x v="0"/>
    <x v="23"/>
    <x v="0"/>
    <x v="0"/>
    <x v="0"/>
    <x v="1052"/>
  </r>
  <r>
    <x v="7"/>
    <x v="11"/>
    <x v="895"/>
    <x v="124"/>
    <x v="170"/>
    <x v="4"/>
    <x v="2"/>
    <x v="1"/>
    <x v="29"/>
    <x v="149"/>
    <x v="76"/>
    <x v="148"/>
    <x v="75"/>
    <x v="143"/>
    <x v="184"/>
    <x v="0"/>
    <x v="20"/>
    <x v="0"/>
    <x v="0"/>
    <x v="0"/>
    <x v="895"/>
  </r>
  <r>
    <x v="7"/>
    <x v="11"/>
    <x v="707"/>
    <x v="106"/>
    <x v="150"/>
    <x v="4"/>
    <x v="2"/>
    <x v="1"/>
    <x v="29"/>
    <x v="149"/>
    <x v="76"/>
    <x v="148"/>
    <x v="75"/>
    <x v="4"/>
    <x v="311"/>
    <x v="0"/>
    <x v="18"/>
    <x v="0"/>
    <x v="0"/>
    <x v="0"/>
    <x v="707"/>
  </r>
  <r>
    <x v="7"/>
    <x v="11"/>
    <x v="252"/>
    <x v="41"/>
    <x v="59"/>
    <x v="4"/>
    <x v="2"/>
    <x v="1"/>
    <x v="445"/>
    <x v="149"/>
    <x v="76"/>
    <x v="148"/>
    <x v="75"/>
    <x v="4"/>
    <x v="311"/>
    <x v="0"/>
    <x v="5"/>
    <x v="0"/>
    <x v="0"/>
    <x v="0"/>
    <x v="252"/>
  </r>
  <r>
    <x v="7"/>
    <x v="11"/>
    <x v="520"/>
    <x v="79"/>
    <x v="118"/>
    <x v="4"/>
    <x v="2"/>
    <x v="1"/>
    <x v="446"/>
    <x v="149"/>
    <x v="76"/>
    <x v="148"/>
    <x v="75"/>
    <x v="199"/>
    <x v="216"/>
    <x v="0"/>
    <x v="12"/>
    <x v="0"/>
    <x v="0"/>
    <x v="0"/>
    <x v="520"/>
  </r>
  <r>
    <x v="7"/>
    <x v="11"/>
    <x v="1040"/>
    <x v="150"/>
    <x v="199"/>
    <x v="4"/>
    <x v="2"/>
    <x v="1"/>
    <x v="448"/>
    <x v="149"/>
    <x v="76"/>
    <x v="148"/>
    <x v="75"/>
    <x v="4"/>
    <x v="311"/>
    <x v="0"/>
    <x v="23"/>
    <x v="0"/>
    <x v="0"/>
    <x v="0"/>
    <x v="1040"/>
  </r>
  <r>
    <x v="7"/>
    <x v="11"/>
    <x v="624"/>
    <x v="98"/>
    <x v="134"/>
    <x v="4"/>
    <x v="2"/>
    <x v="3"/>
    <x v="446"/>
    <x v="149"/>
    <x v="76"/>
    <x v="148"/>
    <x v="75"/>
    <x v="4"/>
    <x v="311"/>
    <x v="0"/>
    <x v="16"/>
    <x v="0"/>
    <x v="0"/>
    <x v="0"/>
    <x v="624"/>
  </r>
  <r>
    <x v="32"/>
    <x v="41"/>
    <x v="732"/>
    <x v="106"/>
    <x v="143"/>
    <x v="4"/>
    <x v="2"/>
    <x v="2"/>
    <x v="540"/>
    <x v="150"/>
    <x v="322"/>
    <x v="149"/>
    <x v="318"/>
    <x v="136"/>
    <x v="201"/>
    <x v="0"/>
    <x v="17"/>
    <x v="0"/>
    <x v="0"/>
    <x v="0"/>
    <x v="732"/>
  </r>
  <r>
    <x v="32"/>
    <x v="41"/>
    <x v="97"/>
    <x v="15"/>
    <x v="23"/>
    <x v="4"/>
    <x v="2"/>
    <x v="1"/>
    <x v="482"/>
    <x v="150"/>
    <x v="322"/>
    <x v="149"/>
    <x v="318"/>
    <x v="136"/>
    <x v="201"/>
    <x v="0"/>
    <x v="2"/>
    <x v="0"/>
    <x v="0"/>
    <x v="0"/>
    <x v="97"/>
  </r>
  <r>
    <x v="32"/>
    <x v="41"/>
    <x v="817"/>
    <x v="119"/>
    <x v="160"/>
    <x v="4"/>
    <x v="2"/>
    <x v="1"/>
    <x v="540"/>
    <x v="150"/>
    <x v="322"/>
    <x v="149"/>
    <x v="318"/>
    <x v="136"/>
    <x v="201"/>
    <x v="0"/>
    <x v="18"/>
    <x v="0"/>
    <x v="0"/>
    <x v="0"/>
    <x v="817"/>
  </r>
  <r>
    <x v="32"/>
    <x v="41"/>
    <x v="960"/>
    <x v="135"/>
    <x v="182"/>
    <x v="4"/>
    <x v="2"/>
    <x v="2"/>
    <x v="540"/>
    <x v="150"/>
    <x v="322"/>
    <x v="149"/>
    <x v="318"/>
    <x v="136"/>
    <x v="201"/>
    <x v="0"/>
    <x v="21"/>
    <x v="0"/>
    <x v="0"/>
    <x v="0"/>
    <x v="960"/>
  </r>
  <r>
    <x v="32"/>
    <x v="41"/>
    <x v="906"/>
    <x v="124"/>
    <x v="172"/>
    <x v="4"/>
    <x v="2"/>
    <x v="3"/>
    <x v="540"/>
    <x v="150"/>
    <x v="322"/>
    <x v="149"/>
    <x v="318"/>
    <x v="136"/>
    <x v="201"/>
    <x v="0"/>
    <x v="20"/>
    <x v="0"/>
    <x v="0"/>
    <x v="0"/>
    <x v="906"/>
  </r>
  <r>
    <x v="32"/>
    <x v="41"/>
    <x v="1157"/>
    <x v="162"/>
    <x v="217"/>
    <x v="4"/>
    <x v="2"/>
    <x v="1"/>
    <x v="540"/>
    <x v="150"/>
    <x v="322"/>
    <x v="149"/>
    <x v="318"/>
    <x v="136"/>
    <x v="201"/>
    <x v="0"/>
    <x v="25"/>
    <x v="0"/>
    <x v="0"/>
    <x v="0"/>
    <x v="1157"/>
  </r>
  <r>
    <x v="32"/>
    <x v="41"/>
    <x v="299"/>
    <x v="48"/>
    <x v="70"/>
    <x v="4"/>
    <x v="2"/>
    <x v="1"/>
    <x v="538"/>
    <x v="150"/>
    <x v="322"/>
    <x v="149"/>
    <x v="318"/>
    <x v="136"/>
    <x v="201"/>
    <x v="0"/>
    <x v="6"/>
    <x v="0"/>
    <x v="0"/>
    <x v="0"/>
    <x v="299"/>
  </r>
  <r>
    <x v="45"/>
    <x v="23"/>
    <x v="149"/>
    <x v="24"/>
    <x v="36"/>
    <x v="4"/>
    <x v="2"/>
    <x v="4"/>
    <x v="129"/>
    <x v="151"/>
    <x v="3"/>
    <x v="150"/>
    <x v="3"/>
    <x v="109"/>
    <x v="310"/>
    <x v="0"/>
    <x v="3"/>
    <x v="0"/>
    <x v="0"/>
    <x v="0"/>
    <x v="149"/>
  </r>
  <r>
    <x v="16"/>
    <x v="0"/>
    <x v="981"/>
    <x v="135"/>
    <x v="184"/>
    <x v="4"/>
    <x v="2"/>
    <x v="4"/>
    <x v="355"/>
    <x v="152"/>
    <x v="122"/>
    <x v="151"/>
    <x v="123"/>
    <x v="64"/>
    <x v="105"/>
    <x v="0"/>
    <x v="21"/>
    <x v="0"/>
    <x v="0"/>
    <x v="0"/>
    <x v="981"/>
  </r>
  <r>
    <x v="16"/>
    <x v="0"/>
    <x v="804"/>
    <x v="121"/>
    <x v="180"/>
    <x v="4"/>
    <x v="2"/>
    <x v="23"/>
    <x v="503"/>
    <x v="152"/>
    <x v="122"/>
    <x v="151"/>
    <x v="123"/>
    <x v="64"/>
    <x v="105"/>
    <x v="0"/>
    <x v="21"/>
    <x v="0"/>
    <x v="0"/>
    <x v="0"/>
    <x v="804"/>
  </r>
  <r>
    <x v="17"/>
    <x v="1"/>
    <x v="240"/>
    <x v="46"/>
    <x v="68"/>
    <x v="1"/>
    <x v="3"/>
    <x v="6"/>
    <x v="93"/>
    <x v="153"/>
    <x v="354"/>
    <x v="152"/>
    <x v="349"/>
    <x v="77"/>
    <x v="246"/>
    <x v="0"/>
    <x v="5"/>
    <x v="0"/>
    <x v="0"/>
    <x v="0"/>
    <x v="240"/>
  </r>
  <r>
    <x v="17"/>
    <x v="1"/>
    <x v="239"/>
    <x v="44"/>
    <x v="65"/>
    <x v="4"/>
    <x v="2"/>
    <x v="3"/>
    <x v="93"/>
    <x v="153"/>
    <x v="354"/>
    <x v="152"/>
    <x v="349"/>
    <x v="77"/>
    <x v="246"/>
    <x v="0"/>
    <x v="5"/>
    <x v="0"/>
    <x v="0"/>
    <x v="0"/>
    <x v="239"/>
  </r>
  <r>
    <x v="62"/>
    <x v="66"/>
    <x v="578"/>
    <x v="92"/>
    <x v="129"/>
    <x v="4"/>
    <x v="2"/>
    <x v="1"/>
    <x v="648"/>
    <x v="154"/>
    <x v="32"/>
    <x v="153"/>
    <x v="31"/>
    <x v="23"/>
    <x v="28"/>
    <x v="0"/>
    <x v="14"/>
    <x v="0"/>
    <x v="0"/>
    <x v="0"/>
    <x v="578"/>
  </r>
  <r>
    <x v="18"/>
    <x v="2"/>
    <x v="1076"/>
    <x v="154"/>
    <x v="206"/>
    <x v="4"/>
    <x v="2"/>
    <x v="2"/>
    <x v="454"/>
    <x v="155"/>
    <x v="237"/>
    <x v="154"/>
    <x v="233"/>
    <x v="62"/>
    <x v="22"/>
    <x v="0"/>
    <x v="24"/>
    <x v="0"/>
    <x v="0"/>
    <x v="0"/>
    <x v="1076"/>
  </r>
  <r>
    <x v="15"/>
    <x v="18"/>
    <x v="230"/>
    <x v="34"/>
    <x v="57"/>
    <x v="4"/>
    <x v="2"/>
    <x v="8"/>
    <x v="359"/>
    <x v="156"/>
    <x v="21"/>
    <x v="155"/>
    <x v="20"/>
    <x v="335"/>
    <x v="53"/>
    <x v="0"/>
    <x v="5"/>
    <x v="0"/>
    <x v="0"/>
    <x v="0"/>
    <x v="230"/>
  </r>
  <r>
    <x v="15"/>
    <x v="18"/>
    <x v="254"/>
    <x v="41"/>
    <x v="59"/>
    <x v="1"/>
    <x v="3"/>
    <x v="1"/>
    <x v="359"/>
    <x v="156"/>
    <x v="21"/>
    <x v="155"/>
    <x v="20"/>
    <x v="335"/>
    <x v="53"/>
    <x v="0"/>
    <x v="5"/>
    <x v="0"/>
    <x v="0"/>
    <x v="0"/>
    <x v="254"/>
  </r>
  <r>
    <x v="68"/>
    <x v="74"/>
    <x v="545"/>
    <x v="79"/>
    <x v="118"/>
    <x v="4"/>
    <x v="2"/>
    <x v="1"/>
    <x v="221"/>
    <x v="157"/>
    <x v="289"/>
    <x v="156"/>
    <x v="285"/>
    <x v="354"/>
    <x v="109"/>
    <x v="0"/>
    <x v="14"/>
    <x v="0"/>
    <x v="0"/>
    <x v="0"/>
    <x v="545"/>
  </r>
  <r>
    <x v="68"/>
    <x v="74"/>
    <x v="980"/>
    <x v="48"/>
    <x v="70"/>
    <x v="4"/>
    <x v="2"/>
    <x v="1"/>
    <x v="221"/>
    <x v="157"/>
    <x v="289"/>
    <x v="156"/>
    <x v="285"/>
    <x v="354"/>
    <x v="109"/>
    <x v="0"/>
    <x v="22"/>
    <x v="0"/>
    <x v="0"/>
    <x v="0"/>
    <x v="980"/>
  </r>
  <r>
    <x v="68"/>
    <x v="74"/>
    <x v="171"/>
    <x v="30"/>
    <x v="46"/>
    <x v="4"/>
    <x v="2"/>
    <x v="4"/>
    <x v="221"/>
    <x v="157"/>
    <x v="289"/>
    <x v="156"/>
    <x v="285"/>
    <x v="354"/>
    <x v="109"/>
    <x v="0"/>
    <x v="3"/>
    <x v="0"/>
    <x v="0"/>
    <x v="0"/>
    <x v="171"/>
  </r>
  <r>
    <x v="68"/>
    <x v="74"/>
    <x v="996"/>
    <x v="142"/>
    <x v="190"/>
    <x v="4"/>
    <x v="2"/>
    <x v="2"/>
    <x v="332"/>
    <x v="157"/>
    <x v="289"/>
    <x v="156"/>
    <x v="285"/>
    <x v="354"/>
    <x v="109"/>
    <x v="0"/>
    <x v="22"/>
    <x v="0"/>
    <x v="0"/>
    <x v="0"/>
    <x v="996"/>
  </r>
  <r>
    <x v="7"/>
    <x v="11"/>
    <x v="560"/>
    <x v="87"/>
    <x v="124"/>
    <x v="4"/>
    <x v="2"/>
    <x v="1"/>
    <x v="667"/>
    <x v="158"/>
    <x v="209"/>
    <x v="157"/>
    <x v="206"/>
    <x v="199"/>
    <x v="216"/>
    <x v="0"/>
    <x v="14"/>
    <x v="0"/>
    <x v="0"/>
    <x v="0"/>
    <x v="560"/>
  </r>
  <r>
    <x v="7"/>
    <x v="11"/>
    <x v="926"/>
    <x v="99"/>
    <x v="133"/>
    <x v="4"/>
    <x v="2"/>
    <x v="1"/>
    <x v="656"/>
    <x v="158"/>
    <x v="209"/>
    <x v="157"/>
    <x v="206"/>
    <x v="199"/>
    <x v="216"/>
    <x v="0"/>
    <x v="20"/>
    <x v="0"/>
    <x v="0"/>
    <x v="0"/>
    <x v="926"/>
  </r>
  <r>
    <x v="7"/>
    <x v="11"/>
    <x v="945"/>
    <x v="135"/>
    <x v="181"/>
    <x v="4"/>
    <x v="2"/>
    <x v="1"/>
    <x v="656"/>
    <x v="158"/>
    <x v="209"/>
    <x v="157"/>
    <x v="206"/>
    <x v="199"/>
    <x v="216"/>
    <x v="0"/>
    <x v="21"/>
    <x v="0"/>
    <x v="0"/>
    <x v="0"/>
    <x v="945"/>
  </r>
  <r>
    <x v="7"/>
    <x v="11"/>
    <x v="613"/>
    <x v="98"/>
    <x v="132"/>
    <x v="4"/>
    <x v="2"/>
    <x v="1"/>
    <x v="656"/>
    <x v="158"/>
    <x v="209"/>
    <x v="157"/>
    <x v="206"/>
    <x v="199"/>
    <x v="216"/>
    <x v="0"/>
    <x v="16"/>
    <x v="0"/>
    <x v="0"/>
    <x v="0"/>
    <x v="613"/>
  </r>
  <r>
    <x v="7"/>
    <x v="11"/>
    <x v="786"/>
    <x v="112"/>
    <x v="152"/>
    <x v="4"/>
    <x v="2"/>
    <x v="2"/>
    <x v="656"/>
    <x v="158"/>
    <x v="209"/>
    <x v="157"/>
    <x v="206"/>
    <x v="199"/>
    <x v="216"/>
    <x v="0"/>
    <x v="18"/>
    <x v="0"/>
    <x v="0"/>
    <x v="0"/>
    <x v="786"/>
  </r>
  <r>
    <x v="8"/>
    <x v="12"/>
    <x v="484"/>
    <x v="74"/>
    <x v="108"/>
    <x v="4"/>
    <x v="2"/>
    <x v="2"/>
    <x v="522"/>
    <x v="159"/>
    <x v="336"/>
    <x v="158"/>
    <x v="331"/>
    <x v="189"/>
    <x v="291"/>
    <x v="0"/>
    <x v="12"/>
    <x v="0"/>
    <x v="0"/>
    <x v="0"/>
    <x v="484"/>
  </r>
  <r>
    <x v="8"/>
    <x v="12"/>
    <x v="291"/>
    <x v="48"/>
    <x v="70"/>
    <x v="4"/>
    <x v="2"/>
    <x v="1"/>
    <x v="518"/>
    <x v="159"/>
    <x v="336"/>
    <x v="158"/>
    <x v="331"/>
    <x v="153"/>
    <x v="350"/>
    <x v="0"/>
    <x v="6"/>
    <x v="0"/>
    <x v="0"/>
    <x v="0"/>
    <x v="291"/>
  </r>
  <r>
    <x v="8"/>
    <x v="12"/>
    <x v="205"/>
    <x v="34"/>
    <x v="50"/>
    <x v="4"/>
    <x v="2"/>
    <x v="2"/>
    <x v="518"/>
    <x v="159"/>
    <x v="336"/>
    <x v="158"/>
    <x v="331"/>
    <x v="153"/>
    <x v="350"/>
    <x v="0"/>
    <x v="4"/>
    <x v="0"/>
    <x v="0"/>
    <x v="0"/>
    <x v="205"/>
  </r>
  <r>
    <x v="8"/>
    <x v="12"/>
    <x v="737"/>
    <x v="106"/>
    <x v="143"/>
    <x v="4"/>
    <x v="2"/>
    <x v="2"/>
    <x v="528"/>
    <x v="159"/>
    <x v="336"/>
    <x v="158"/>
    <x v="331"/>
    <x v="189"/>
    <x v="291"/>
    <x v="0"/>
    <x v="17"/>
    <x v="0"/>
    <x v="0"/>
    <x v="0"/>
    <x v="737"/>
  </r>
  <r>
    <x v="45"/>
    <x v="23"/>
    <x v="871"/>
    <x v="119"/>
    <x v="170"/>
    <x v="4"/>
    <x v="2"/>
    <x v="17"/>
    <x v="439"/>
    <x v="160"/>
    <x v="56"/>
    <x v="159"/>
    <x v="55"/>
    <x v="109"/>
    <x v="310"/>
    <x v="0"/>
    <x v="20"/>
    <x v="0"/>
    <x v="0"/>
    <x v="0"/>
    <x v="871"/>
  </r>
  <r>
    <x v="45"/>
    <x v="23"/>
    <x v="153"/>
    <x v="24"/>
    <x v="37"/>
    <x v="4"/>
    <x v="2"/>
    <x v="5"/>
    <x v="197"/>
    <x v="160"/>
    <x v="56"/>
    <x v="159"/>
    <x v="55"/>
    <x v="109"/>
    <x v="310"/>
    <x v="0"/>
    <x v="3"/>
    <x v="0"/>
    <x v="0"/>
    <x v="0"/>
    <x v="153"/>
  </r>
  <r>
    <x v="45"/>
    <x v="23"/>
    <x v="359"/>
    <x v="48"/>
    <x v="78"/>
    <x v="4"/>
    <x v="2"/>
    <x v="16"/>
    <x v="439"/>
    <x v="160"/>
    <x v="56"/>
    <x v="159"/>
    <x v="55"/>
    <x v="109"/>
    <x v="310"/>
    <x v="0"/>
    <x v="7"/>
    <x v="0"/>
    <x v="0"/>
    <x v="0"/>
    <x v="359"/>
  </r>
  <r>
    <x v="45"/>
    <x v="23"/>
    <x v="659"/>
    <x v="98"/>
    <x v="132"/>
    <x v="4"/>
    <x v="2"/>
    <x v="1"/>
    <x v="139"/>
    <x v="160"/>
    <x v="56"/>
    <x v="159"/>
    <x v="55"/>
    <x v="109"/>
    <x v="310"/>
    <x v="0"/>
    <x v="17"/>
    <x v="0"/>
    <x v="0"/>
    <x v="0"/>
    <x v="659"/>
  </r>
  <r>
    <x v="45"/>
    <x v="23"/>
    <x v="1101"/>
    <x v="156"/>
    <x v="207"/>
    <x v="4"/>
    <x v="2"/>
    <x v="1"/>
    <x v="139"/>
    <x v="160"/>
    <x v="56"/>
    <x v="159"/>
    <x v="55"/>
    <x v="109"/>
    <x v="310"/>
    <x v="0"/>
    <x v="25"/>
    <x v="0"/>
    <x v="0"/>
    <x v="0"/>
    <x v="1101"/>
  </r>
  <r>
    <x v="45"/>
    <x v="23"/>
    <x v="748"/>
    <x v="106"/>
    <x v="145"/>
    <x v="4"/>
    <x v="2"/>
    <x v="4"/>
    <x v="285"/>
    <x v="160"/>
    <x v="56"/>
    <x v="159"/>
    <x v="55"/>
    <x v="109"/>
    <x v="310"/>
    <x v="0"/>
    <x v="17"/>
    <x v="0"/>
    <x v="0"/>
    <x v="0"/>
    <x v="748"/>
  </r>
  <r>
    <x v="61"/>
    <x v="65"/>
    <x v="93"/>
    <x v="15"/>
    <x v="23"/>
    <x v="4"/>
    <x v="2"/>
    <x v="1"/>
    <x v="71"/>
    <x v="161"/>
    <x v="53"/>
    <x v="160"/>
    <x v="52"/>
    <x v="125"/>
    <x v="239"/>
    <x v="0"/>
    <x v="2"/>
    <x v="0"/>
    <x v="0"/>
    <x v="0"/>
    <x v="93"/>
  </r>
  <r>
    <x v="61"/>
    <x v="65"/>
    <x v="182"/>
    <x v="24"/>
    <x v="33"/>
    <x v="4"/>
    <x v="2"/>
    <x v="1"/>
    <x v="280"/>
    <x v="161"/>
    <x v="53"/>
    <x v="160"/>
    <x v="52"/>
    <x v="125"/>
    <x v="239"/>
    <x v="0"/>
    <x v="3"/>
    <x v="0"/>
    <x v="0"/>
    <x v="0"/>
    <x v="182"/>
  </r>
  <r>
    <x v="7"/>
    <x v="11"/>
    <x v="689"/>
    <x v="106"/>
    <x v="142"/>
    <x v="4"/>
    <x v="2"/>
    <x v="1"/>
    <x v="403"/>
    <x v="162"/>
    <x v="177"/>
    <x v="161"/>
    <x v="174"/>
    <x v="214"/>
    <x v="73"/>
    <x v="0"/>
    <x v="18"/>
    <x v="0"/>
    <x v="0"/>
    <x v="0"/>
    <x v="689"/>
  </r>
  <r>
    <x v="9"/>
    <x v="14"/>
    <x v="626"/>
    <x v="98"/>
    <x v="135"/>
    <x v="4"/>
    <x v="2"/>
    <x v="4"/>
    <x v="527"/>
    <x v="163"/>
    <x v="311"/>
    <x v="162"/>
    <x v="307"/>
    <x v="192"/>
    <x v="346"/>
    <x v="0"/>
    <x v="15"/>
    <x v="0"/>
    <x v="0"/>
    <x v="0"/>
    <x v="626"/>
  </r>
  <r>
    <x v="13"/>
    <x v="17"/>
    <x v="860"/>
    <x v="119"/>
    <x v="167"/>
    <x v="4"/>
    <x v="2"/>
    <x v="16"/>
    <x v="293"/>
    <x v="164"/>
    <x v="379"/>
    <x v="163"/>
    <x v="373"/>
    <x v="84"/>
    <x v="252"/>
    <x v="0"/>
    <x v="20"/>
    <x v="0"/>
    <x v="0"/>
    <x v="0"/>
    <x v="860"/>
  </r>
  <r>
    <x v="37"/>
    <x v="46"/>
    <x v="88"/>
    <x v="15"/>
    <x v="23"/>
    <x v="4"/>
    <x v="2"/>
    <x v="1"/>
    <x v="453"/>
    <x v="165"/>
    <x v="65"/>
    <x v="164"/>
    <x v="64"/>
    <x v="106"/>
    <x v="23"/>
    <x v="0"/>
    <x v="2"/>
    <x v="0"/>
    <x v="0"/>
    <x v="0"/>
    <x v="88"/>
  </r>
  <r>
    <x v="37"/>
    <x v="46"/>
    <x v="346"/>
    <x v="54"/>
    <x v="80"/>
    <x v="4"/>
    <x v="2"/>
    <x v="1"/>
    <x v="453"/>
    <x v="165"/>
    <x v="65"/>
    <x v="164"/>
    <x v="64"/>
    <x v="104"/>
    <x v="19"/>
    <x v="0"/>
    <x v="7"/>
    <x v="0"/>
    <x v="0"/>
    <x v="0"/>
    <x v="346"/>
  </r>
  <r>
    <x v="37"/>
    <x v="46"/>
    <x v="1009"/>
    <x v="143"/>
    <x v="192"/>
    <x v="4"/>
    <x v="2"/>
    <x v="1"/>
    <x v="453"/>
    <x v="165"/>
    <x v="65"/>
    <x v="164"/>
    <x v="64"/>
    <x v="104"/>
    <x v="19"/>
    <x v="0"/>
    <x v="22"/>
    <x v="0"/>
    <x v="0"/>
    <x v="0"/>
    <x v="1009"/>
  </r>
  <r>
    <x v="37"/>
    <x v="46"/>
    <x v="475"/>
    <x v="74"/>
    <x v="107"/>
    <x v="4"/>
    <x v="2"/>
    <x v="1"/>
    <x v="453"/>
    <x v="165"/>
    <x v="65"/>
    <x v="164"/>
    <x v="64"/>
    <x v="104"/>
    <x v="19"/>
    <x v="0"/>
    <x v="12"/>
    <x v="0"/>
    <x v="0"/>
    <x v="0"/>
    <x v="475"/>
  </r>
  <r>
    <x v="37"/>
    <x v="46"/>
    <x v="192"/>
    <x v="34"/>
    <x v="49"/>
    <x v="4"/>
    <x v="2"/>
    <x v="1"/>
    <x v="453"/>
    <x v="165"/>
    <x v="65"/>
    <x v="164"/>
    <x v="64"/>
    <x v="106"/>
    <x v="23"/>
    <x v="0"/>
    <x v="3"/>
    <x v="0"/>
    <x v="0"/>
    <x v="0"/>
    <x v="192"/>
  </r>
  <r>
    <x v="48"/>
    <x v="33"/>
    <x v="1059"/>
    <x v="151"/>
    <x v="200"/>
    <x v="4"/>
    <x v="2"/>
    <x v="1"/>
    <x v="403"/>
    <x v="166"/>
    <x v="180"/>
    <x v="165"/>
    <x v="177"/>
    <x v="323"/>
    <x v="162"/>
    <x v="0"/>
    <x v="23"/>
    <x v="0"/>
    <x v="0"/>
    <x v="0"/>
    <x v="1059"/>
  </r>
  <r>
    <x v="48"/>
    <x v="33"/>
    <x v="790"/>
    <x v="113"/>
    <x v="154"/>
    <x v="4"/>
    <x v="2"/>
    <x v="3"/>
    <x v="465"/>
    <x v="166"/>
    <x v="180"/>
    <x v="165"/>
    <x v="177"/>
    <x v="323"/>
    <x v="162"/>
    <x v="0"/>
    <x v="18"/>
    <x v="0"/>
    <x v="0"/>
    <x v="0"/>
    <x v="790"/>
  </r>
  <r>
    <x v="28"/>
    <x v="52"/>
    <x v="121"/>
    <x v="22"/>
    <x v="31"/>
    <x v="4"/>
    <x v="2"/>
    <x v="1"/>
    <x v="624"/>
    <x v="167"/>
    <x v="178"/>
    <x v="166"/>
    <x v="175"/>
    <x v="103"/>
    <x v="285"/>
    <x v="0"/>
    <x v="2"/>
    <x v="0"/>
    <x v="0"/>
    <x v="0"/>
    <x v="121"/>
  </r>
  <r>
    <x v="28"/>
    <x v="52"/>
    <x v="515"/>
    <x v="79"/>
    <x v="118"/>
    <x v="4"/>
    <x v="2"/>
    <x v="1"/>
    <x v="543"/>
    <x v="167"/>
    <x v="178"/>
    <x v="166"/>
    <x v="175"/>
    <x v="103"/>
    <x v="285"/>
    <x v="0"/>
    <x v="13"/>
    <x v="0"/>
    <x v="0"/>
    <x v="0"/>
    <x v="515"/>
  </r>
  <r>
    <x v="28"/>
    <x v="52"/>
    <x v="585"/>
    <x v="95"/>
    <x v="131"/>
    <x v="4"/>
    <x v="2"/>
    <x v="4"/>
    <x v="624"/>
    <x v="167"/>
    <x v="178"/>
    <x v="166"/>
    <x v="175"/>
    <x v="103"/>
    <x v="285"/>
    <x v="0"/>
    <x v="14"/>
    <x v="0"/>
    <x v="0"/>
    <x v="0"/>
    <x v="585"/>
  </r>
  <r>
    <x v="27"/>
    <x v="51"/>
    <x v="1050"/>
    <x v="150"/>
    <x v="199"/>
    <x v="4"/>
    <x v="2"/>
    <x v="1"/>
    <x v="505"/>
    <x v="168"/>
    <x v="10"/>
    <x v="167"/>
    <x v="10"/>
    <x v="26"/>
    <x v="256"/>
    <x v="0"/>
    <x v="24"/>
    <x v="0"/>
    <x v="0"/>
    <x v="0"/>
    <x v="1050"/>
  </r>
  <r>
    <x v="36"/>
    <x v="45"/>
    <x v="865"/>
    <x v="119"/>
    <x v="167"/>
    <x v="4"/>
    <x v="2"/>
    <x v="16"/>
    <x v="465"/>
    <x v="169"/>
    <x v="75"/>
    <x v="168"/>
    <x v="74"/>
    <x v="105"/>
    <x v="257"/>
    <x v="0"/>
    <x v="20"/>
    <x v="0"/>
    <x v="0"/>
    <x v="0"/>
    <x v="865"/>
  </r>
  <r>
    <x v="38"/>
    <x v="47"/>
    <x v="394"/>
    <x v="65"/>
    <x v="89"/>
    <x v="4"/>
    <x v="2"/>
    <x v="1"/>
    <x v="446"/>
    <x v="170"/>
    <x v="228"/>
    <x v="169"/>
    <x v="225"/>
    <x v="129"/>
    <x v="264"/>
    <x v="0"/>
    <x v="9"/>
    <x v="0"/>
    <x v="0"/>
    <x v="0"/>
    <x v="394"/>
  </r>
  <r>
    <x v="38"/>
    <x v="47"/>
    <x v="698"/>
    <x v="106"/>
    <x v="142"/>
    <x v="4"/>
    <x v="2"/>
    <x v="1"/>
    <x v="446"/>
    <x v="170"/>
    <x v="228"/>
    <x v="169"/>
    <x v="225"/>
    <x v="129"/>
    <x v="264"/>
    <x v="0"/>
    <x v="17"/>
    <x v="0"/>
    <x v="0"/>
    <x v="0"/>
    <x v="698"/>
  </r>
  <r>
    <x v="38"/>
    <x v="47"/>
    <x v="95"/>
    <x v="15"/>
    <x v="23"/>
    <x v="4"/>
    <x v="2"/>
    <x v="1"/>
    <x v="446"/>
    <x v="170"/>
    <x v="228"/>
    <x v="169"/>
    <x v="225"/>
    <x v="129"/>
    <x v="264"/>
    <x v="0"/>
    <x v="2"/>
    <x v="0"/>
    <x v="0"/>
    <x v="0"/>
    <x v="95"/>
  </r>
  <r>
    <x v="38"/>
    <x v="47"/>
    <x v="191"/>
    <x v="34"/>
    <x v="49"/>
    <x v="4"/>
    <x v="2"/>
    <x v="1"/>
    <x v="446"/>
    <x v="170"/>
    <x v="228"/>
    <x v="169"/>
    <x v="225"/>
    <x v="129"/>
    <x v="264"/>
    <x v="0"/>
    <x v="3"/>
    <x v="0"/>
    <x v="0"/>
    <x v="0"/>
    <x v="191"/>
  </r>
  <r>
    <x v="33"/>
    <x v="42"/>
    <x v="187"/>
    <x v="24"/>
    <x v="46"/>
    <x v="4"/>
    <x v="2"/>
    <x v="16"/>
    <x v="306"/>
    <x v="171"/>
    <x v="281"/>
    <x v="170"/>
    <x v="278"/>
    <x v="156"/>
    <x v="296"/>
    <x v="0"/>
    <x v="3"/>
    <x v="0"/>
    <x v="0"/>
    <x v="0"/>
    <x v="187"/>
  </r>
  <r>
    <x v="27"/>
    <x v="51"/>
    <x v="178"/>
    <x v="34"/>
    <x v="58"/>
    <x v="4"/>
    <x v="2"/>
    <x v="16"/>
    <x v="463"/>
    <x v="172"/>
    <x v="297"/>
    <x v="171"/>
    <x v="293"/>
    <x v="93"/>
    <x v="163"/>
    <x v="0"/>
    <x v="3"/>
    <x v="0"/>
    <x v="0"/>
    <x v="0"/>
    <x v="178"/>
  </r>
  <r>
    <x v="20"/>
    <x v="3"/>
    <x v="694"/>
    <x v="106"/>
    <x v="142"/>
    <x v="4"/>
    <x v="2"/>
    <x v="1"/>
    <x v="9"/>
    <x v="173"/>
    <x v="11"/>
    <x v="172"/>
    <x v="11"/>
    <x v="20"/>
    <x v="70"/>
    <x v="0"/>
    <x v="17"/>
    <x v="0"/>
    <x v="0"/>
    <x v="0"/>
    <x v="694"/>
  </r>
  <r>
    <x v="14"/>
    <x v="19"/>
    <x v="497"/>
    <x v="74"/>
    <x v="111"/>
    <x v="4"/>
    <x v="2"/>
    <x v="5"/>
    <x v="535"/>
    <x v="174"/>
    <x v="380"/>
    <x v="173"/>
    <x v="374"/>
    <x v="75"/>
    <x v="226"/>
    <x v="0"/>
    <x v="12"/>
    <x v="0"/>
    <x v="0"/>
    <x v="0"/>
    <x v="497"/>
  </r>
  <r>
    <x v="14"/>
    <x v="19"/>
    <x v="321"/>
    <x v="48"/>
    <x v="73"/>
    <x v="4"/>
    <x v="2"/>
    <x v="4"/>
    <x v="535"/>
    <x v="174"/>
    <x v="380"/>
    <x v="173"/>
    <x v="374"/>
    <x v="75"/>
    <x v="226"/>
    <x v="0"/>
    <x v="6"/>
    <x v="0"/>
    <x v="0"/>
    <x v="0"/>
    <x v="321"/>
  </r>
  <r>
    <x v="14"/>
    <x v="19"/>
    <x v="733"/>
    <x v="106"/>
    <x v="142"/>
    <x v="4"/>
    <x v="2"/>
    <x v="1"/>
    <x v="319"/>
    <x v="174"/>
    <x v="380"/>
    <x v="173"/>
    <x v="374"/>
    <x v="83"/>
    <x v="103"/>
    <x v="0"/>
    <x v="18"/>
    <x v="0"/>
    <x v="0"/>
    <x v="0"/>
    <x v="733"/>
  </r>
  <r>
    <x v="14"/>
    <x v="19"/>
    <x v="826"/>
    <x v="119"/>
    <x v="160"/>
    <x v="4"/>
    <x v="2"/>
    <x v="1"/>
    <x v="319"/>
    <x v="174"/>
    <x v="380"/>
    <x v="173"/>
    <x v="374"/>
    <x v="83"/>
    <x v="103"/>
    <x v="0"/>
    <x v="19"/>
    <x v="0"/>
    <x v="0"/>
    <x v="0"/>
    <x v="826"/>
  </r>
  <r>
    <x v="14"/>
    <x v="19"/>
    <x v="1055"/>
    <x v="150"/>
    <x v="199"/>
    <x v="4"/>
    <x v="2"/>
    <x v="1"/>
    <x v="240"/>
    <x v="174"/>
    <x v="380"/>
    <x v="173"/>
    <x v="374"/>
    <x v="83"/>
    <x v="103"/>
    <x v="0"/>
    <x v="24"/>
    <x v="0"/>
    <x v="0"/>
    <x v="0"/>
    <x v="1055"/>
  </r>
  <r>
    <x v="29"/>
    <x v="54"/>
    <x v="402"/>
    <x v="65"/>
    <x v="90"/>
    <x v="4"/>
    <x v="2"/>
    <x v="2"/>
    <x v="504"/>
    <x v="175"/>
    <x v="148"/>
    <x v="174"/>
    <x v="148"/>
    <x v="134"/>
    <x v="328"/>
    <x v="0"/>
    <x v="9"/>
    <x v="0"/>
    <x v="0"/>
    <x v="0"/>
    <x v="402"/>
  </r>
  <r>
    <x v="29"/>
    <x v="54"/>
    <x v="29"/>
    <x v="0"/>
    <x v="2"/>
    <x v="4"/>
    <x v="2"/>
    <x v="3"/>
    <x v="504"/>
    <x v="175"/>
    <x v="148"/>
    <x v="174"/>
    <x v="148"/>
    <x v="134"/>
    <x v="328"/>
    <x v="0"/>
    <x v="1"/>
    <x v="0"/>
    <x v="0"/>
    <x v="0"/>
    <x v="29"/>
  </r>
  <r>
    <x v="50"/>
    <x v="34"/>
    <x v="404"/>
    <x v="65"/>
    <x v="90"/>
    <x v="4"/>
    <x v="2"/>
    <x v="2"/>
    <x v="465"/>
    <x v="176"/>
    <x v="153"/>
    <x v="175"/>
    <x v="152"/>
    <x v="173"/>
    <x v="235"/>
    <x v="0"/>
    <x v="9"/>
    <x v="0"/>
    <x v="0"/>
    <x v="0"/>
    <x v="404"/>
  </r>
  <r>
    <x v="50"/>
    <x v="34"/>
    <x v="19"/>
    <x v="0"/>
    <x v="2"/>
    <x v="4"/>
    <x v="2"/>
    <x v="3"/>
    <x v="465"/>
    <x v="176"/>
    <x v="153"/>
    <x v="175"/>
    <x v="152"/>
    <x v="173"/>
    <x v="235"/>
    <x v="0"/>
    <x v="1"/>
    <x v="0"/>
    <x v="0"/>
    <x v="0"/>
    <x v="19"/>
  </r>
  <r>
    <x v="15"/>
    <x v="18"/>
    <x v="671"/>
    <x v="106"/>
    <x v="142"/>
    <x v="4"/>
    <x v="2"/>
    <x v="1"/>
    <x v="38"/>
    <x v="177"/>
    <x v="271"/>
    <x v="176"/>
    <x v="268"/>
    <x v="90"/>
    <x v="219"/>
    <x v="0"/>
    <x v="17"/>
    <x v="0"/>
    <x v="0"/>
    <x v="0"/>
    <x v="671"/>
  </r>
  <r>
    <x v="6"/>
    <x v="10"/>
    <x v="597"/>
    <x v="98"/>
    <x v="132"/>
    <x v="4"/>
    <x v="2"/>
    <x v="1"/>
    <x v="498"/>
    <x v="178"/>
    <x v="171"/>
    <x v="177"/>
    <x v="170"/>
    <x v="325"/>
    <x v="94"/>
    <x v="0"/>
    <x v="15"/>
    <x v="0"/>
    <x v="0"/>
    <x v="0"/>
    <x v="597"/>
  </r>
  <r>
    <x v="18"/>
    <x v="2"/>
    <x v="284"/>
    <x v="48"/>
    <x v="75"/>
    <x v="4"/>
    <x v="2"/>
    <x v="8"/>
    <x v="282"/>
    <x v="179"/>
    <x v="15"/>
    <x v="72"/>
    <x v="127"/>
    <x v="67"/>
    <x v="102"/>
    <x v="0"/>
    <x v="6"/>
    <x v="0"/>
    <x v="0"/>
    <x v="0"/>
    <x v="284"/>
  </r>
  <r>
    <x v="6"/>
    <x v="10"/>
    <x v="108"/>
    <x v="15"/>
    <x v="24"/>
    <x v="4"/>
    <x v="2"/>
    <x v="2"/>
    <x v="667"/>
    <x v="180"/>
    <x v="249"/>
    <x v="178"/>
    <x v="245"/>
    <x v="183"/>
    <x v="147"/>
    <x v="0"/>
    <x v="2"/>
    <x v="0"/>
    <x v="0"/>
    <x v="0"/>
    <x v="108"/>
  </r>
  <r>
    <x v="7"/>
    <x v="11"/>
    <x v="270"/>
    <x v="48"/>
    <x v="106"/>
    <x v="4"/>
    <x v="2"/>
    <x v="30"/>
    <x v="351"/>
    <x v="181"/>
    <x v="314"/>
    <x v="179"/>
    <x v="310"/>
    <x v="139"/>
    <x v="226"/>
    <x v="0"/>
    <x v="5"/>
    <x v="0"/>
    <x v="0"/>
    <x v="0"/>
    <x v="270"/>
  </r>
  <r>
    <x v="13"/>
    <x v="17"/>
    <x v="344"/>
    <x v="58"/>
    <x v="97"/>
    <x v="4"/>
    <x v="2"/>
    <x v="23"/>
    <x v="166"/>
    <x v="182"/>
    <x v="246"/>
    <x v="180"/>
    <x v="242"/>
    <x v="13"/>
    <x v="157"/>
    <x v="0"/>
    <x v="6"/>
    <x v="0"/>
    <x v="0"/>
    <x v="0"/>
    <x v="344"/>
  </r>
  <r>
    <x v="13"/>
    <x v="17"/>
    <x v="851"/>
    <x v="124"/>
    <x v="190"/>
    <x v="4"/>
    <x v="2"/>
    <x v="26"/>
    <x v="166"/>
    <x v="182"/>
    <x v="246"/>
    <x v="180"/>
    <x v="242"/>
    <x v="13"/>
    <x v="157"/>
    <x v="0"/>
    <x v="19"/>
    <x v="0"/>
    <x v="0"/>
    <x v="0"/>
    <x v="851"/>
  </r>
  <r>
    <x v="9"/>
    <x v="14"/>
    <x v="714"/>
    <x v="106"/>
    <x v="142"/>
    <x v="4"/>
    <x v="2"/>
    <x v="1"/>
    <x v="524"/>
    <x v="183"/>
    <x v="1"/>
    <x v="181"/>
    <x v="1"/>
    <x v="63"/>
    <x v="267"/>
    <x v="0"/>
    <x v="17"/>
    <x v="0"/>
    <x v="0"/>
    <x v="0"/>
    <x v="714"/>
  </r>
  <r>
    <x v="9"/>
    <x v="14"/>
    <x v="519"/>
    <x v="79"/>
    <x v="118"/>
    <x v="4"/>
    <x v="2"/>
    <x v="1"/>
    <x v="524"/>
    <x v="183"/>
    <x v="1"/>
    <x v="181"/>
    <x v="1"/>
    <x v="184"/>
    <x v="244"/>
    <x v="0"/>
    <x v="12"/>
    <x v="0"/>
    <x v="0"/>
    <x v="0"/>
    <x v="519"/>
  </r>
  <r>
    <x v="9"/>
    <x v="14"/>
    <x v="836"/>
    <x v="119"/>
    <x v="163"/>
    <x v="4"/>
    <x v="2"/>
    <x v="4"/>
    <x v="524"/>
    <x v="183"/>
    <x v="1"/>
    <x v="181"/>
    <x v="1"/>
    <x v="189"/>
    <x v="291"/>
    <x v="0"/>
    <x v="19"/>
    <x v="0"/>
    <x v="0"/>
    <x v="0"/>
    <x v="836"/>
  </r>
  <r>
    <x v="9"/>
    <x v="14"/>
    <x v="306"/>
    <x v="48"/>
    <x v="71"/>
    <x v="4"/>
    <x v="2"/>
    <x v="2"/>
    <x v="524"/>
    <x v="183"/>
    <x v="1"/>
    <x v="181"/>
    <x v="1"/>
    <x v="184"/>
    <x v="244"/>
    <x v="0"/>
    <x v="6"/>
    <x v="0"/>
    <x v="0"/>
    <x v="0"/>
    <x v="306"/>
  </r>
  <r>
    <x v="17"/>
    <x v="1"/>
    <x v="670"/>
    <x v="106"/>
    <x v="142"/>
    <x v="4"/>
    <x v="2"/>
    <x v="1"/>
    <x v="41"/>
    <x v="184"/>
    <x v="399"/>
    <x v="182"/>
    <x v="395"/>
    <x v="200"/>
    <x v="126"/>
    <x v="0"/>
    <x v="17"/>
    <x v="0"/>
    <x v="0"/>
    <x v="0"/>
    <x v="670"/>
  </r>
  <r>
    <x v="17"/>
    <x v="1"/>
    <x v="867"/>
    <x v="124"/>
    <x v="170"/>
    <x v="4"/>
    <x v="2"/>
    <x v="1"/>
    <x v="51"/>
    <x v="184"/>
    <x v="399"/>
    <x v="182"/>
    <x v="395"/>
    <x v="187"/>
    <x v="302"/>
    <x v="0"/>
    <x v="20"/>
    <x v="0"/>
    <x v="0"/>
    <x v="0"/>
    <x v="867"/>
  </r>
  <r>
    <x v="19"/>
    <x v="4"/>
    <x v="557"/>
    <x v="87"/>
    <x v="124"/>
    <x v="4"/>
    <x v="2"/>
    <x v="1"/>
    <x v="504"/>
    <x v="185"/>
    <x v="272"/>
    <x v="183"/>
    <x v="269"/>
    <x v="241"/>
    <x v="140"/>
    <x v="0"/>
    <x v="14"/>
    <x v="0"/>
    <x v="0"/>
    <x v="0"/>
    <x v="557"/>
  </r>
  <r>
    <x v="19"/>
    <x v="4"/>
    <x v="874"/>
    <x v="124"/>
    <x v="170"/>
    <x v="4"/>
    <x v="2"/>
    <x v="1"/>
    <x v="504"/>
    <x v="185"/>
    <x v="272"/>
    <x v="183"/>
    <x v="269"/>
    <x v="241"/>
    <x v="140"/>
    <x v="0"/>
    <x v="20"/>
    <x v="0"/>
    <x v="0"/>
    <x v="0"/>
    <x v="874"/>
  </r>
  <r>
    <x v="16"/>
    <x v="0"/>
    <x v="89"/>
    <x v="15"/>
    <x v="23"/>
    <x v="4"/>
    <x v="2"/>
    <x v="1"/>
    <x v="241"/>
    <x v="186"/>
    <x v="303"/>
    <x v="184"/>
    <x v="299"/>
    <x v="91"/>
    <x v="165"/>
    <x v="0"/>
    <x v="2"/>
    <x v="0"/>
    <x v="0"/>
    <x v="0"/>
    <x v="89"/>
  </r>
  <r>
    <x v="16"/>
    <x v="0"/>
    <x v="718"/>
    <x v="106"/>
    <x v="142"/>
    <x v="4"/>
    <x v="2"/>
    <x v="1"/>
    <x v="44"/>
    <x v="186"/>
    <x v="303"/>
    <x v="184"/>
    <x v="299"/>
    <x v="91"/>
    <x v="165"/>
    <x v="0"/>
    <x v="17"/>
    <x v="0"/>
    <x v="0"/>
    <x v="0"/>
    <x v="718"/>
  </r>
  <r>
    <x v="16"/>
    <x v="0"/>
    <x v="474"/>
    <x v="74"/>
    <x v="107"/>
    <x v="4"/>
    <x v="2"/>
    <x v="1"/>
    <x v="507"/>
    <x v="186"/>
    <x v="303"/>
    <x v="184"/>
    <x v="299"/>
    <x v="91"/>
    <x v="165"/>
    <x v="0"/>
    <x v="12"/>
    <x v="0"/>
    <x v="0"/>
    <x v="0"/>
    <x v="474"/>
  </r>
  <r>
    <x v="16"/>
    <x v="0"/>
    <x v="878"/>
    <x v="124"/>
    <x v="170"/>
    <x v="4"/>
    <x v="2"/>
    <x v="1"/>
    <x v="44"/>
    <x v="186"/>
    <x v="303"/>
    <x v="184"/>
    <x v="299"/>
    <x v="91"/>
    <x v="165"/>
    <x v="0"/>
    <x v="20"/>
    <x v="0"/>
    <x v="0"/>
    <x v="0"/>
    <x v="878"/>
  </r>
  <r>
    <x v="21"/>
    <x v="5"/>
    <x v="893"/>
    <x v="124"/>
    <x v="170"/>
    <x v="4"/>
    <x v="2"/>
    <x v="1"/>
    <x v="25"/>
    <x v="187"/>
    <x v="215"/>
    <x v="185"/>
    <x v="212"/>
    <x v="165"/>
    <x v="339"/>
    <x v="0"/>
    <x v="20"/>
    <x v="0"/>
    <x v="0"/>
    <x v="0"/>
    <x v="893"/>
  </r>
  <r>
    <x v="21"/>
    <x v="5"/>
    <x v="717"/>
    <x v="106"/>
    <x v="142"/>
    <x v="4"/>
    <x v="2"/>
    <x v="1"/>
    <x v="25"/>
    <x v="187"/>
    <x v="215"/>
    <x v="185"/>
    <x v="212"/>
    <x v="212"/>
    <x v="357"/>
    <x v="0"/>
    <x v="17"/>
    <x v="0"/>
    <x v="0"/>
    <x v="0"/>
    <x v="717"/>
  </r>
  <r>
    <x v="25"/>
    <x v="8"/>
    <x v="734"/>
    <x v="106"/>
    <x v="143"/>
    <x v="4"/>
    <x v="2"/>
    <x v="2"/>
    <x v="388"/>
    <x v="188"/>
    <x v="161"/>
    <x v="187"/>
    <x v="160"/>
    <x v="258"/>
    <x v="356"/>
    <x v="0"/>
    <x v="17"/>
    <x v="0"/>
    <x v="0"/>
    <x v="0"/>
    <x v="734"/>
  </r>
  <r>
    <x v="25"/>
    <x v="8"/>
    <x v="516"/>
    <x v="82"/>
    <x v="123"/>
    <x v="4"/>
    <x v="2"/>
    <x v="8"/>
    <x v="130"/>
    <x v="188"/>
    <x v="161"/>
    <x v="187"/>
    <x v="160"/>
    <x v="85"/>
    <x v="107"/>
    <x v="0"/>
    <x v="12"/>
    <x v="0"/>
    <x v="0"/>
    <x v="0"/>
    <x v="516"/>
  </r>
  <r>
    <x v="25"/>
    <x v="8"/>
    <x v="1108"/>
    <x v="156"/>
    <x v="208"/>
    <x v="4"/>
    <x v="2"/>
    <x v="2"/>
    <x v="395"/>
    <x v="188"/>
    <x v="161"/>
    <x v="187"/>
    <x v="160"/>
    <x v="263"/>
    <x v="255"/>
    <x v="0"/>
    <x v="24"/>
    <x v="0"/>
    <x v="0"/>
    <x v="0"/>
    <x v="1108"/>
  </r>
  <r>
    <x v="40"/>
    <x v="48"/>
    <x v="690"/>
    <x v="106"/>
    <x v="142"/>
    <x v="4"/>
    <x v="2"/>
    <x v="1"/>
    <x v="17"/>
    <x v="189"/>
    <x v="338"/>
    <x v="188"/>
    <x v="333"/>
    <x v="167"/>
    <x v="308"/>
    <x v="0"/>
    <x v="17"/>
    <x v="0"/>
    <x v="0"/>
    <x v="0"/>
    <x v="690"/>
  </r>
  <r>
    <x v="40"/>
    <x v="48"/>
    <x v="1023"/>
    <x v="143"/>
    <x v="192"/>
    <x v="4"/>
    <x v="2"/>
    <x v="1"/>
    <x v="17"/>
    <x v="189"/>
    <x v="338"/>
    <x v="188"/>
    <x v="333"/>
    <x v="167"/>
    <x v="308"/>
    <x v="0"/>
    <x v="22"/>
    <x v="0"/>
    <x v="0"/>
    <x v="0"/>
    <x v="1023"/>
  </r>
  <r>
    <x v="40"/>
    <x v="48"/>
    <x v="1045"/>
    <x v="150"/>
    <x v="199"/>
    <x v="4"/>
    <x v="2"/>
    <x v="1"/>
    <x v="247"/>
    <x v="190"/>
    <x v="212"/>
    <x v="189"/>
    <x v="209"/>
    <x v="167"/>
    <x v="308"/>
    <x v="0"/>
    <x v="23"/>
    <x v="0"/>
    <x v="0"/>
    <x v="0"/>
    <x v="1045"/>
  </r>
  <r>
    <x v="45"/>
    <x v="23"/>
    <x v="568"/>
    <x v="65"/>
    <x v="89"/>
    <x v="4"/>
    <x v="2"/>
    <x v="1"/>
    <x v="254"/>
    <x v="191"/>
    <x v="48"/>
    <x v="190"/>
    <x v="47"/>
    <x v="170"/>
    <x v="185"/>
    <x v="0"/>
    <x v="14"/>
    <x v="0"/>
    <x v="0"/>
    <x v="0"/>
    <x v="568"/>
  </r>
  <r>
    <x v="45"/>
    <x v="23"/>
    <x v="695"/>
    <x v="106"/>
    <x v="142"/>
    <x v="4"/>
    <x v="2"/>
    <x v="1"/>
    <x v="412"/>
    <x v="191"/>
    <x v="48"/>
    <x v="190"/>
    <x v="47"/>
    <x v="170"/>
    <x v="185"/>
    <x v="0"/>
    <x v="17"/>
    <x v="0"/>
    <x v="0"/>
    <x v="0"/>
    <x v="695"/>
  </r>
  <r>
    <x v="45"/>
    <x v="23"/>
    <x v="979"/>
    <x v="119"/>
    <x v="165"/>
    <x v="4"/>
    <x v="2"/>
    <x v="8"/>
    <x v="331"/>
    <x v="191"/>
    <x v="48"/>
    <x v="190"/>
    <x v="47"/>
    <x v="170"/>
    <x v="185"/>
    <x v="0"/>
    <x v="21"/>
    <x v="0"/>
    <x v="0"/>
    <x v="0"/>
    <x v="979"/>
  </r>
  <r>
    <x v="45"/>
    <x v="23"/>
    <x v="1037"/>
    <x v="135"/>
    <x v="181"/>
    <x v="4"/>
    <x v="2"/>
    <x v="1"/>
    <x v="412"/>
    <x v="191"/>
    <x v="48"/>
    <x v="190"/>
    <x v="47"/>
    <x v="170"/>
    <x v="185"/>
    <x v="0"/>
    <x v="23"/>
    <x v="0"/>
    <x v="0"/>
    <x v="0"/>
    <x v="1037"/>
  </r>
  <r>
    <x v="45"/>
    <x v="23"/>
    <x v="914"/>
    <x v="124"/>
    <x v="173"/>
    <x v="4"/>
    <x v="2"/>
    <x v="4"/>
    <x v="337"/>
    <x v="192"/>
    <x v="210"/>
    <x v="191"/>
    <x v="207"/>
    <x v="171"/>
    <x v="173"/>
    <x v="0"/>
    <x v="20"/>
    <x v="0"/>
    <x v="0"/>
    <x v="0"/>
    <x v="914"/>
  </r>
  <r>
    <x v="45"/>
    <x v="23"/>
    <x v="636"/>
    <x v="98"/>
    <x v="136"/>
    <x v="4"/>
    <x v="2"/>
    <x v="5"/>
    <x v="335"/>
    <x v="192"/>
    <x v="210"/>
    <x v="191"/>
    <x v="207"/>
    <x v="171"/>
    <x v="173"/>
    <x v="0"/>
    <x v="16"/>
    <x v="0"/>
    <x v="0"/>
    <x v="0"/>
    <x v="636"/>
  </r>
  <r>
    <x v="45"/>
    <x v="23"/>
    <x v="60"/>
    <x v="0"/>
    <x v="15"/>
    <x v="4"/>
    <x v="2"/>
    <x v="20"/>
    <x v="642"/>
    <x v="192"/>
    <x v="210"/>
    <x v="191"/>
    <x v="207"/>
    <x v="172"/>
    <x v="136"/>
    <x v="0"/>
    <x v="2"/>
    <x v="0"/>
    <x v="0"/>
    <x v="0"/>
    <x v="60"/>
  </r>
  <r>
    <x v="45"/>
    <x v="23"/>
    <x v="471"/>
    <x v="71"/>
    <x v="106"/>
    <x v="4"/>
    <x v="2"/>
    <x v="16"/>
    <x v="635"/>
    <x v="192"/>
    <x v="210"/>
    <x v="191"/>
    <x v="207"/>
    <x v="171"/>
    <x v="173"/>
    <x v="0"/>
    <x v="12"/>
    <x v="0"/>
    <x v="0"/>
    <x v="0"/>
    <x v="471"/>
  </r>
  <r>
    <x v="45"/>
    <x v="23"/>
    <x v="705"/>
    <x v="106"/>
    <x v="142"/>
    <x v="4"/>
    <x v="2"/>
    <x v="1"/>
    <x v="137"/>
    <x v="193"/>
    <x v="201"/>
    <x v="192"/>
    <x v="197"/>
    <x v="135"/>
    <x v="2"/>
    <x v="0"/>
    <x v="17"/>
    <x v="0"/>
    <x v="0"/>
    <x v="0"/>
    <x v="705"/>
  </r>
  <r>
    <x v="45"/>
    <x v="23"/>
    <x v="1007"/>
    <x v="143"/>
    <x v="192"/>
    <x v="4"/>
    <x v="2"/>
    <x v="1"/>
    <x v="255"/>
    <x v="193"/>
    <x v="201"/>
    <x v="192"/>
    <x v="197"/>
    <x v="135"/>
    <x v="2"/>
    <x v="0"/>
    <x v="22"/>
    <x v="0"/>
    <x v="0"/>
    <x v="0"/>
    <x v="1007"/>
  </r>
  <r>
    <x v="45"/>
    <x v="23"/>
    <x v="379"/>
    <x v="63"/>
    <x v="87"/>
    <x v="4"/>
    <x v="2"/>
    <x v="1"/>
    <x v="601"/>
    <x v="193"/>
    <x v="201"/>
    <x v="192"/>
    <x v="197"/>
    <x v="135"/>
    <x v="2"/>
    <x v="0"/>
    <x v="9"/>
    <x v="0"/>
    <x v="0"/>
    <x v="0"/>
    <x v="379"/>
  </r>
  <r>
    <x v="45"/>
    <x v="23"/>
    <x v="719"/>
    <x v="106"/>
    <x v="142"/>
    <x v="4"/>
    <x v="2"/>
    <x v="1"/>
    <x v="317"/>
    <x v="194"/>
    <x v="170"/>
    <x v="193"/>
    <x v="169"/>
    <x v="38"/>
    <x v="259"/>
    <x v="0"/>
    <x v="17"/>
    <x v="0"/>
    <x v="0"/>
    <x v="0"/>
    <x v="719"/>
  </r>
  <r>
    <x v="45"/>
    <x v="23"/>
    <x v="1005"/>
    <x v="143"/>
    <x v="192"/>
    <x v="4"/>
    <x v="2"/>
    <x v="1"/>
    <x v="403"/>
    <x v="194"/>
    <x v="170"/>
    <x v="193"/>
    <x v="169"/>
    <x v="38"/>
    <x v="259"/>
    <x v="0"/>
    <x v="22"/>
    <x v="0"/>
    <x v="0"/>
    <x v="0"/>
    <x v="1005"/>
  </r>
  <r>
    <x v="47"/>
    <x v="32"/>
    <x v="887"/>
    <x v="124"/>
    <x v="170"/>
    <x v="4"/>
    <x v="2"/>
    <x v="1"/>
    <x v="465"/>
    <x v="195"/>
    <x v="157"/>
    <x v="194"/>
    <x v="156"/>
    <x v="230"/>
    <x v="231"/>
    <x v="0"/>
    <x v="20"/>
    <x v="0"/>
    <x v="0"/>
    <x v="0"/>
    <x v="887"/>
  </r>
  <r>
    <x v="47"/>
    <x v="32"/>
    <x v="764"/>
    <x v="106"/>
    <x v="148"/>
    <x v="4"/>
    <x v="2"/>
    <x v="8"/>
    <x v="465"/>
    <x v="195"/>
    <x v="157"/>
    <x v="194"/>
    <x v="156"/>
    <x v="3"/>
    <x v="112"/>
    <x v="0"/>
    <x v="17"/>
    <x v="0"/>
    <x v="0"/>
    <x v="0"/>
    <x v="764"/>
  </r>
  <r>
    <x v="29"/>
    <x v="54"/>
    <x v="336"/>
    <x v="48"/>
    <x v="70"/>
    <x v="4"/>
    <x v="2"/>
    <x v="1"/>
    <x v="287"/>
    <x v="196"/>
    <x v="64"/>
    <x v="195"/>
    <x v="63"/>
    <x v="134"/>
    <x v="328"/>
    <x v="0"/>
    <x v="6"/>
    <x v="0"/>
    <x v="0"/>
    <x v="0"/>
    <x v="336"/>
  </r>
  <r>
    <x v="29"/>
    <x v="54"/>
    <x v="450"/>
    <x v="71"/>
    <x v="99"/>
    <x v="4"/>
    <x v="2"/>
    <x v="2"/>
    <x v="286"/>
    <x v="196"/>
    <x v="64"/>
    <x v="195"/>
    <x v="63"/>
    <x v="134"/>
    <x v="328"/>
    <x v="0"/>
    <x v="11"/>
    <x v="0"/>
    <x v="0"/>
    <x v="0"/>
    <x v="450"/>
  </r>
  <r>
    <x v="29"/>
    <x v="54"/>
    <x v="1116"/>
    <x v="156"/>
    <x v="207"/>
    <x v="4"/>
    <x v="2"/>
    <x v="1"/>
    <x v="287"/>
    <x v="196"/>
    <x v="64"/>
    <x v="195"/>
    <x v="63"/>
    <x v="134"/>
    <x v="328"/>
    <x v="0"/>
    <x v="24"/>
    <x v="0"/>
    <x v="0"/>
    <x v="0"/>
    <x v="1116"/>
  </r>
  <r>
    <x v="29"/>
    <x v="54"/>
    <x v="1053"/>
    <x v="150"/>
    <x v="199"/>
    <x v="4"/>
    <x v="2"/>
    <x v="1"/>
    <x v="287"/>
    <x v="196"/>
    <x v="64"/>
    <x v="195"/>
    <x v="63"/>
    <x v="134"/>
    <x v="328"/>
    <x v="0"/>
    <x v="23"/>
    <x v="0"/>
    <x v="0"/>
    <x v="0"/>
    <x v="1053"/>
  </r>
  <r>
    <x v="29"/>
    <x v="54"/>
    <x v="107"/>
    <x v="15"/>
    <x v="24"/>
    <x v="4"/>
    <x v="2"/>
    <x v="2"/>
    <x v="287"/>
    <x v="196"/>
    <x v="64"/>
    <x v="195"/>
    <x v="63"/>
    <x v="134"/>
    <x v="328"/>
    <x v="0"/>
    <x v="2"/>
    <x v="0"/>
    <x v="0"/>
    <x v="0"/>
    <x v="107"/>
  </r>
  <r>
    <x v="29"/>
    <x v="54"/>
    <x v="953"/>
    <x v="135"/>
    <x v="181"/>
    <x v="4"/>
    <x v="2"/>
    <x v="1"/>
    <x v="287"/>
    <x v="196"/>
    <x v="64"/>
    <x v="195"/>
    <x v="63"/>
    <x v="134"/>
    <x v="328"/>
    <x v="0"/>
    <x v="21"/>
    <x v="0"/>
    <x v="0"/>
    <x v="0"/>
    <x v="953"/>
  </r>
  <r>
    <x v="29"/>
    <x v="54"/>
    <x v="228"/>
    <x v="34"/>
    <x v="49"/>
    <x v="4"/>
    <x v="2"/>
    <x v="1"/>
    <x v="287"/>
    <x v="196"/>
    <x v="64"/>
    <x v="195"/>
    <x v="63"/>
    <x v="134"/>
    <x v="328"/>
    <x v="0"/>
    <x v="3"/>
    <x v="0"/>
    <x v="0"/>
    <x v="0"/>
    <x v="228"/>
  </r>
  <r>
    <x v="31"/>
    <x v="40"/>
    <x v="403"/>
    <x v="55"/>
    <x v="81"/>
    <x v="4"/>
    <x v="2"/>
    <x v="1"/>
    <x v="584"/>
    <x v="197"/>
    <x v="66"/>
    <x v="196"/>
    <x v="65"/>
    <x v="158"/>
    <x v="117"/>
    <x v="0"/>
    <x v="9"/>
    <x v="0"/>
    <x v="0"/>
    <x v="0"/>
    <x v="403"/>
  </r>
  <r>
    <x v="31"/>
    <x v="40"/>
    <x v="405"/>
    <x v="66"/>
    <x v="90"/>
    <x v="4"/>
    <x v="2"/>
    <x v="1"/>
    <x v="576"/>
    <x v="197"/>
    <x v="66"/>
    <x v="196"/>
    <x v="65"/>
    <x v="340"/>
    <x v="144"/>
    <x v="0"/>
    <x v="9"/>
    <x v="0"/>
    <x v="0"/>
    <x v="0"/>
    <x v="405"/>
  </r>
  <r>
    <x v="31"/>
    <x v="40"/>
    <x v="12"/>
    <x v="0"/>
    <x v="1"/>
    <x v="4"/>
    <x v="2"/>
    <x v="2"/>
    <x v="288"/>
    <x v="197"/>
    <x v="66"/>
    <x v="196"/>
    <x v="65"/>
    <x v="158"/>
    <x v="117"/>
    <x v="0"/>
    <x v="1"/>
    <x v="0"/>
    <x v="0"/>
    <x v="0"/>
    <x v="12"/>
  </r>
  <r>
    <x v="31"/>
    <x v="40"/>
    <x v="445"/>
    <x v="72"/>
    <x v="99"/>
    <x v="4"/>
    <x v="2"/>
    <x v="1"/>
    <x v="288"/>
    <x v="197"/>
    <x v="66"/>
    <x v="196"/>
    <x v="65"/>
    <x v="158"/>
    <x v="117"/>
    <x v="0"/>
    <x v="11"/>
    <x v="0"/>
    <x v="0"/>
    <x v="0"/>
    <x v="445"/>
  </r>
  <r>
    <x v="49"/>
    <x v="35"/>
    <x v="767"/>
    <x v="106"/>
    <x v="143"/>
    <x v="4"/>
    <x v="2"/>
    <x v="2"/>
    <x v="465"/>
    <x v="198"/>
    <x v="138"/>
    <x v="197"/>
    <x v="138"/>
    <x v="326"/>
    <x v="303"/>
    <x v="0"/>
    <x v="18"/>
    <x v="0"/>
    <x v="0"/>
    <x v="0"/>
    <x v="767"/>
  </r>
  <r>
    <x v="49"/>
    <x v="35"/>
    <x v="129"/>
    <x v="24"/>
    <x v="33"/>
    <x v="4"/>
    <x v="2"/>
    <x v="1"/>
    <x v="465"/>
    <x v="198"/>
    <x v="138"/>
    <x v="197"/>
    <x v="138"/>
    <x v="326"/>
    <x v="303"/>
    <x v="0"/>
    <x v="2"/>
    <x v="0"/>
    <x v="0"/>
    <x v="0"/>
    <x v="129"/>
  </r>
  <r>
    <x v="49"/>
    <x v="35"/>
    <x v="883"/>
    <x v="124"/>
    <x v="170"/>
    <x v="4"/>
    <x v="2"/>
    <x v="1"/>
    <x v="465"/>
    <x v="198"/>
    <x v="138"/>
    <x v="197"/>
    <x v="138"/>
    <x v="326"/>
    <x v="303"/>
    <x v="0"/>
    <x v="20"/>
    <x v="0"/>
    <x v="0"/>
    <x v="0"/>
    <x v="883"/>
  </r>
  <r>
    <x v="50"/>
    <x v="34"/>
    <x v="663"/>
    <x v="106"/>
    <x v="142"/>
    <x v="4"/>
    <x v="2"/>
    <x v="1"/>
    <x v="465"/>
    <x v="199"/>
    <x v="268"/>
    <x v="198"/>
    <x v="265"/>
    <x v="158"/>
    <x v="117"/>
    <x v="0"/>
    <x v="17"/>
    <x v="0"/>
    <x v="0"/>
    <x v="0"/>
    <x v="663"/>
  </r>
  <r>
    <x v="73"/>
    <x v="71"/>
    <x v="617"/>
    <x v="98"/>
    <x v="150"/>
    <x v="4"/>
    <x v="2"/>
    <x v="26"/>
    <x v="222"/>
    <x v="200"/>
    <x v="305"/>
    <x v="199"/>
    <x v="301"/>
    <x v="177"/>
    <x v="33"/>
    <x v="0"/>
    <x v="15"/>
    <x v="0"/>
    <x v="0"/>
    <x v="0"/>
    <x v="617"/>
  </r>
  <r>
    <x v="66"/>
    <x v="69"/>
    <x v="69"/>
    <x v="13"/>
    <x v="31"/>
    <x v="4"/>
    <x v="2"/>
    <x v="18"/>
    <x v="4"/>
    <x v="201"/>
    <x v="231"/>
    <x v="200"/>
    <x v="227"/>
    <x v="320"/>
    <x v="248"/>
    <x v="0"/>
    <x v="2"/>
    <x v="0"/>
    <x v="0"/>
    <x v="0"/>
    <x v="69"/>
  </r>
  <r>
    <x v="73"/>
    <x v="71"/>
    <x v="237"/>
    <x v="24"/>
    <x v="46"/>
    <x v="4"/>
    <x v="2"/>
    <x v="16"/>
    <x v="374"/>
    <x v="202"/>
    <x v="172"/>
    <x v="201"/>
    <x v="171"/>
    <x v="174"/>
    <x v="315"/>
    <x v="0"/>
    <x v="4"/>
    <x v="0"/>
    <x v="0"/>
    <x v="0"/>
    <x v="237"/>
  </r>
  <r>
    <x v="73"/>
    <x v="71"/>
    <x v="593"/>
    <x v="87"/>
    <x v="131"/>
    <x v="4"/>
    <x v="2"/>
    <x v="16"/>
    <x v="326"/>
    <x v="203"/>
    <x v="331"/>
    <x v="202"/>
    <x v="327"/>
    <x v="176"/>
    <x v="88"/>
    <x v="0"/>
    <x v="15"/>
    <x v="0"/>
    <x v="0"/>
    <x v="0"/>
    <x v="593"/>
  </r>
  <r>
    <x v="74"/>
    <x v="72"/>
    <x v="638"/>
    <x v="87"/>
    <x v="150"/>
    <x v="4"/>
    <x v="2"/>
    <x v="28"/>
    <x v="5"/>
    <x v="204"/>
    <x v="300"/>
    <x v="203"/>
    <x v="296"/>
    <x v="177"/>
    <x v="33"/>
    <x v="0"/>
    <x v="17"/>
    <x v="0"/>
    <x v="0"/>
    <x v="0"/>
    <x v="638"/>
  </r>
  <r>
    <x v="73"/>
    <x v="71"/>
    <x v="177"/>
    <x v="8"/>
    <x v="31"/>
    <x v="4"/>
    <x v="2"/>
    <x v="26"/>
    <x v="622"/>
    <x v="205"/>
    <x v="382"/>
    <x v="204"/>
    <x v="377"/>
    <x v="175"/>
    <x v="99"/>
    <x v="0"/>
    <x v="3"/>
    <x v="0"/>
    <x v="0"/>
    <x v="0"/>
    <x v="177"/>
  </r>
  <r>
    <x v="73"/>
    <x v="71"/>
    <x v="1115"/>
    <x v="156"/>
    <x v="209"/>
    <x v="4"/>
    <x v="2"/>
    <x v="3"/>
    <x v="114"/>
    <x v="205"/>
    <x v="382"/>
    <x v="204"/>
    <x v="377"/>
    <x v="355"/>
    <x v="265"/>
    <x v="0"/>
    <x v="24"/>
    <x v="0"/>
    <x v="0"/>
    <x v="0"/>
    <x v="1115"/>
  </r>
  <r>
    <x v="73"/>
    <x v="71"/>
    <x v="791"/>
    <x v="106"/>
    <x v="142"/>
    <x v="4"/>
    <x v="2"/>
    <x v="1"/>
    <x v="24"/>
    <x v="205"/>
    <x v="382"/>
    <x v="204"/>
    <x v="377"/>
    <x v="355"/>
    <x v="265"/>
    <x v="0"/>
    <x v="18"/>
    <x v="0"/>
    <x v="0"/>
    <x v="0"/>
    <x v="791"/>
  </r>
  <r>
    <x v="74"/>
    <x v="72"/>
    <x v="696"/>
    <x v="106"/>
    <x v="142"/>
    <x v="4"/>
    <x v="2"/>
    <x v="1"/>
    <x v="32"/>
    <x v="206"/>
    <x v="160"/>
    <x v="205"/>
    <x v="159"/>
    <x v="177"/>
    <x v="33"/>
    <x v="0"/>
    <x v="17"/>
    <x v="0"/>
    <x v="0"/>
    <x v="0"/>
    <x v="696"/>
  </r>
  <r>
    <x v="74"/>
    <x v="72"/>
    <x v="846"/>
    <x v="119"/>
    <x v="165"/>
    <x v="4"/>
    <x v="2"/>
    <x v="8"/>
    <x v="115"/>
    <x v="206"/>
    <x v="160"/>
    <x v="205"/>
    <x v="159"/>
    <x v="177"/>
    <x v="33"/>
    <x v="0"/>
    <x v="20"/>
    <x v="0"/>
    <x v="0"/>
    <x v="0"/>
    <x v="846"/>
  </r>
  <r>
    <x v="8"/>
    <x v="12"/>
    <x v="763"/>
    <x v="106"/>
    <x v="149"/>
    <x v="4"/>
    <x v="2"/>
    <x v="8"/>
    <x v="3"/>
    <x v="207"/>
    <x v="148"/>
    <x v="206"/>
    <x v="148"/>
    <x v="63"/>
    <x v="267"/>
    <x v="0"/>
    <x v="17"/>
    <x v="0"/>
    <x v="0"/>
    <x v="0"/>
    <x v="763"/>
  </r>
  <r>
    <x v="8"/>
    <x v="12"/>
    <x v="260"/>
    <x v="41"/>
    <x v="60"/>
    <x v="4"/>
    <x v="2"/>
    <x v="2"/>
    <x v="3"/>
    <x v="207"/>
    <x v="148"/>
    <x v="206"/>
    <x v="148"/>
    <x v="160"/>
    <x v="0"/>
    <x v="0"/>
    <x v="5"/>
    <x v="0"/>
    <x v="0"/>
    <x v="0"/>
    <x v="260"/>
  </r>
  <r>
    <x v="8"/>
    <x v="12"/>
    <x v="355"/>
    <x v="54"/>
    <x v="81"/>
    <x v="4"/>
    <x v="2"/>
    <x v="2"/>
    <x v="3"/>
    <x v="207"/>
    <x v="148"/>
    <x v="206"/>
    <x v="148"/>
    <x v="160"/>
    <x v="0"/>
    <x v="0"/>
    <x v="6"/>
    <x v="0"/>
    <x v="0"/>
    <x v="0"/>
    <x v="355"/>
  </r>
  <r>
    <x v="8"/>
    <x v="12"/>
    <x v="1095"/>
    <x v="156"/>
    <x v="207"/>
    <x v="4"/>
    <x v="2"/>
    <x v="1"/>
    <x v="3"/>
    <x v="207"/>
    <x v="148"/>
    <x v="206"/>
    <x v="148"/>
    <x v="160"/>
    <x v="0"/>
    <x v="0"/>
    <x v="25"/>
    <x v="0"/>
    <x v="0"/>
    <x v="0"/>
    <x v="1095"/>
  </r>
  <r>
    <x v="8"/>
    <x v="12"/>
    <x v="845"/>
    <x v="119"/>
    <x v="166"/>
    <x v="4"/>
    <x v="2"/>
    <x v="8"/>
    <x v="3"/>
    <x v="207"/>
    <x v="148"/>
    <x v="206"/>
    <x v="148"/>
    <x v="242"/>
    <x v="181"/>
    <x v="0"/>
    <x v="19"/>
    <x v="0"/>
    <x v="0"/>
    <x v="0"/>
    <x v="845"/>
  </r>
  <r>
    <x v="8"/>
    <x v="12"/>
    <x v="776"/>
    <x v="112"/>
    <x v="151"/>
    <x v="4"/>
    <x v="2"/>
    <x v="1"/>
    <x v="3"/>
    <x v="207"/>
    <x v="148"/>
    <x v="206"/>
    <x v="148"/>
    <x v="160"/>
    <x v="0"/>
    <x v="0"/>
    <x v="18"/>
    <x v="0"/>
    <x v="0"/>
    <x v="0"/>
    <x v="776"/>
  </r>
  <r>
    <x v="8"/>
    <x v="12"/>
    <x v="961"/>
    <x v="135"/>
    <x v="182"/>
    <x v="4"/>
    <x v="2"/>
    <x v="2"/>
    <x v="3"/>
    <x v="207"/>
    <x v="148"/>
    <x v="206"/>
    <x v="148"/>
    <x v="160"/>
    <x v="0"/>
    <x v="0"/>
    <x v="21"/>
    <x v="0"/>
    <x v="0"/>
    <x v="0"/>
    <x v="961"/>
  </r>
  <r>
    <x v="25"/>
    <x v="8"/>
    <x v="679"/>
    <x v="106"/>
    <x v="142"/>
    <x v="4"/>
    <x v="2"/>
    <x v="1"/>
    <x v="26"/>
    <x v="208"/>
    <x v="127"/>
    <x v="207"/>
    <x v="128"/>
    <x v="221"/>
    <x v="217"/>
    <x v="0"/>
    <x v="17"/>
    <x v="0"/>
    <x v="0"/>
    <x v="0"/>
    <x v="679"/>
  </r>
  <r>
    <x v="6"/>
    <x v="10"/>
    <x v="662"/>
    <x v="106"/>
    <x v="142"/>
    <x v="4"/>
    <x v="2"/>
    <x v="1"/>
    <x v="588"/>
    <x v="209"/>
    <x v="130"/>
    <x v="208"/>
    <x v="131"/>
    <x v="261"/>
    <x v="213"/>
    <x v="0"/>
    <x v="17"/>
    <x v="0"/>
    <x v="0"/>
    <x v="0"/>
    <x v="662"/>
  </r>
  <r>
    <x v="9"/>
    <x v="14"/>
    <x v="753"/>
    <x v="106"/>
    <x v="146"/>
    <x v="4"/>
    <x v="2"/>
    <x v="6"/>
    <x v="313"/>
    <x v="210"/>
    <x v="147"/>
    <x v="209"/>
    <x v="147"/>
    <x v="189"/>
    <x v="291"/>
    <x v="0"/>
    <x v="18"/>
    <x v="0"/>
    <x v="0"/>
    <x v="0"/>
    <x v="753"/>
  </r>
  <r>
    <x v="9"/>
    <x v="14"/>
    <x v="632"/>
    <x v="98"/>
    <x v="134"/>
    <x v="4"/>
    <x v="2"/>
    <x v="3"/>
    <x v="313"/>
    <x v="210"/>
    <x v="147"/>
    <x v="209"/>
    <x v="147"/>
    <x v="144"/>
    <x v="292"/>
    <x v="0"/>
    <x v="15"/>
    <x v="0"/>
    <x v="0"/>
    <x v="0"/>
    <x v="632"/>
  </r>
  <r>
    <x v="9"/>
    <x v="14"/>
    <x v="172"/>
    <x v="32"/>
    <x v="46"/>
    <x v="4"/>
    <x v="2"/>
    <x v="2"/>
    <x v="313"/>
    <x v="210"/>
    <x v="147"/>
    <x v="209"/>
    <x v="147"/>
    <x v="153"/>
    <x v="350"/>
    <x v="0"/>
    <x v="4"/>
    <x v="0"/>
    <x v="0"/>
    <x v="0"/>
    <x v="172"/>
  </r>
  <r>
    <x v="9"/>
    <x v="14"/>
    <x v="1169"/>
    <x v="162"/>
    <x v="218"/>
    <x v="4"/>
    <x v="2"/>
    <x v="2"/>
    <x v="313"/>
    <x v="210"/>
    <x v="147"/>
    <x v="209"/>
    <x v="147"/>
    <x v="144"/>
    <x v="292"/>
    <x v="0"/>
    <x v="25"/>
    <x v="0"/>
    <x v="0"/>
    <x v="0"/>
    <x v="1169"/>
  </r>
  <r>
    <x v="9"/>
    <x v="14"/>
    <x v="253"/>
    <x v="41"/>
    <x v="59"/>
    <x v="4"/>
    <x v="2"/>
    <x v="1"/>
    <x v="313"/>
    <x v="210"/>
    <x v="147"/>
    <x v="209"/>
    <x v="147"/>
    <x v="153"/>
    <x v="350"/>
    <x v="0"/>
    <x v="5"/>
    <x v="0"/>
    <x v="0"/>
    <x v="0"/>
    <x v="253"/>
  </r>
  <r>
    <x v="22"/>
    <x v="6"/>
    <x v="26"/>
    <x v="0"/>
    <x v="3"/>
    <x v="4"/>
    <x v="2"/>
    <x v="4"/>
    <x v="212"/>
    <x v="211"/>
    <x v="195"/>
    <x v="210"/>
    <x v="192"/>
    <x v="205"/>
    <x v="3"/>
    <x v="0"/>
    <x v="2"/>
    <x v="0"/>
    <x v="0"/>
    <x v="0"/>
    <x v="26"/>
  </r>
  <r>
    <x v="22"/>
    <x v="6"/>
    <x v="314"/>
    <x v="48"/>
    <x v="71"/>
    <x v="4"/>
    <x v="2"/>
    <x v="2"/>
    <x v="212"/>
    <x v="211"/>
    <x v="195"/>
    <x v="210"/>
    <x v="192"/>
    <x v="205"/>
    <x v="3"/>
    <x v="0"/>
    <x v="6"/>
    <x v="0"/>
    <x v="0"/>
    <x v="0"/>
    <x v="314"/>
  </r>
  <r>
    <x v="22"/>
    <x v="6"/>
    <x v="912"/>
    <x v="124"/>
    <x v="171"/>
    <x v="4"/>
    <x v="2"/>
    <x v="2"/>
    <x v="212"/>
    <x v="211"/>
    <x v="195"/>
    <x v="210"/>
    <x v="192"/>
    <x v="205"/>
    <x v="3"/>
    <x v="0"/>
    <x v="20"/>
    <x v="0"/>
    <x v="0"/>
    <x v="0"/>
    <x v="912"/>
  </r>
  <r>
    <x v="22"/>
    <x v="6"/>
    <x v="610"/>
    <x v="98"/>
    <x v="133"/>
    <x v="4"/>
    <x v="2"/>
    <x v="2"/>
    <x v="212"/>
    <x v="211"/>
    <x v="195"/>
    <x v="210"/>
    <x v="192"/>
    <x v="89"/>
    <x v="214"/>
    <x v="0"/>
    <x v="15"/>
    <x v="0"/>
    <x v="0"/>
    <x v="0"/>
    <x v="610"/>
  </r>
  <r>
    <x v="22"/>
    <x v="6"/>
    <x v="992"/>
    <x v="135"/>
    <x v="188"/>
    <x v="4"/>
    <x v="2"/>
    <x v="8"/>
    <x v="262"/>
    <x v="211"/>
    <x v="195"/>
    <x v="210"/>
    <x v="192"/>
    <x v="205"/>
    <x v="3"/>
    <x v="0"/>
    <x v="22"/>
    <x v="0"/>
    <x v="0"/>
    <x v="0"/>
    <x v="992"/>
  </r>
  <r>
    <x v="11"/>
    <x v="15"/>
    <x v="975"/>
    <x v="135"/>
    <x v="184"/>
    <x v="4"/>
    <x v="2"/>
    <x v="4"/>
    <x v="512"/>
    <x v="212"/>
    <x v="308"/>
    <x v="211"/>
    <x v="304"/>
    <x v="262"/>
    <x v="110"/>
    <x v="0"/>
    <x v="21"/>
    <x v="0"/>
    <x v="0"/>
    <x v="0"/>
    <x v="975"/>
  </r>
  <r>
    <x v="14"/>
    <x v="19"/>
    <x v="92"/>
    <x v="15"/>
    <x v="23"/>
    <x v="4"/>
    <x v="2"/>
    <x v="1"/>
    <x v="308"/>
    <x v="213"/>
    <x v="213"/>
    <x v="212"/>
    <x v="210"/>
    <x v="64"/>
    <x v="105"/>
    <x v="0"/>
    <x v="2"/>
    <x v="0"/>
    <x v="0"/>
    <x v="0"/>
    <x v="92"/>
  </r>
  <r>
    <x v="14"/>
    <x v="19"/>
    <x v="677"/>
    <x v="106"/>
    <x v="142"/>
    <x v="4"/>
    <x v="2"/>
    <x v="1"/>
    <x v="67"/>
    <x v="213"/>
    <x v="213"/>
    <x v="212"/>
    <x v="210"/>
    <x v="64"/>
    <x v="105"/>
    <x v="0"/>
    <x v="17"/>
    <x v="0"/>
    <x v="0"/>
    <x v="0"/>
    <x v="677"/>
  </r>
  <r>
    <x v="14"/>
    <x v="19"/>
    <x v="868"/>
    <x v="124"/>
    <x v="170"/>
    <x v="4"/>
    <x v="2"/>
    <x v="1"/>
    <x v="34"/>
    <x v="213"/>
    <x v="213"/>
    <x v="212"/>
    <x v="210"/>
    <x v="64"/>
    <x v="105"/>
    <x v="0"/>
    <x v="20"/>
    <x v="0"/>
    <x v="0"/>
    <x v="0"/>
    <x v="868"/>
  </r>
  <r>
    <x v="14"/>
    <x v="19"/>
    <x v="565"/>
    <x v="87"/>
    <x v="125"/>
    <x v="4"/>
    <x v="2"/>
    <x v="2"/>
    <x v="250"/>
    <x v="213"/>
    <x v="213"/>
    <x v="212"/>
    <x v="210"/>
    <x v="203"/>
    <x v="71"/>
    <x v="0"/>
    <x v="14"/>
    <x v="0"/>
    <x v="0"/>
    <x v="0"/>
    <x v="565"/>
  </r>
  <r>
    <x v="14"/>
    <x v="19"/>
    <x v="784"/>
    <x v="112"/>
    <x v="152"/>
    <x v="4"/>
    <x v="2"/>
    <x v="2"/>
    <x v="447"/>
    <x v="213"/>
    <x v="213"/>
    <x v="212"/>
    <x v="210"/>
    <x v="64"/>
    <x v="105"/>
    <x v="0"/>
    <x v="18"/>
    <x v="0"/>
    <x v="0"/>
    <x v="0"/>
    <x v="784"/>
  </r>
  <r>
    <x v="7"/>
    <x v="11"/>
    <x v="633"/>
    <x v="98"/>
    <x v="135"/>
    <x v="4"/>
    <x v="2"/>
    <x v="4"/>
    <x v="292"/>
    <x v="214"/>
    <x v="266"/>
    <x v="213"/>
    <x v="263"/>
    <x v="78"/>
    <x v="263"/>
    <x v="0"/>
    <x v="16"/>
    <x v="0"/>
    <x v="0"/>
    <x v="0"/>
    <x v="633"/>
  </r>
  <r>
    <x v="7"/>
    <x v="11"/>
    <x v="907"/>
    <x v="124"/>
    <x v="170"/>
    <x v="4"/>
    <x v="2"/>
    <x v="1"/>
    <x v="50"/>
    <x v="214"/>
    <x v="266"/>
    <x v="213"/>
    <x v="263"/>
    <x v="78"/>
    <x v="263"/>
    <x v="0"/>
    <x v="20"/>
    <x v="0"/>
    <x v="0"/>
    <x v="0"/>
    <x v="907"/>
  </r>
  <r>
    <x v="7"/>
    <x v="11"/>
    <x v="1188"/>
    <x v="162"/>
    <x v="222"/>
    <x v="4"/>
    <x v="2"/>
    <x v="8"/>
    <x v="442"/>
    <x v="214"/>
    <x v="266"/>
    <x v="213"/>
    <x v="263"/>
    <x v="78"/>
    <x v="263"/>
    <x v="0"/>
    <x v="25"/>
    <x v="0"/>
    <x v="0"/>
    <x v="0"/>
    <x v="1188"/>
  </r>
  <r>
    <x v="7"/>
    <x v="11"/>
    <x v="747"/>
    <x v="106"/>
    <x v="142"/>
    <x v="4"/>
    <x v="2"/>
    <x v="1"/>
    <x v="50"/>
    <x v="214"/>
    <x v="266"/>
    <x v="213"/>
    <x v="263"/>
    <x v="78"/>
    <x v="263"/>
    <x v="0"/>
    <x v="18"/>
    <x v="0"/>
    <x v="0"/>
    <x v="0"/>
    <x v="747"/>
  </r>
  <r>
    <x v="7"/>
    <x v="11"/>
    <x v="30"/>
    <x v="0"/>
    <x v="0"/>
    <x v="4"/>
    <x v="2"/>
    <x v="1"/>
    <x v="1"/>
    <x v="214"/>
    <x v="266"/>
    <x v="213"/>
    <x v="263"/>
    <x v="245"/>
    <x v="319"/>
    <x v="0"/>
    <x v="1"/>
    <x v="0"/>
    <x v="0"/>
    <x v="0"/>
    <x v="30"/>
  </r>
  <r>
    <x v="7"/>
    <x v="11"/>
    <x v="772"/>
    <x v="112"/>
    <x v="151"/>
    <x v="4"/>
    <x v="2"/>
    <x v="1"/>
    <x v="292"/>
    <x v="214"/>
    <x v="266"/>
    <x v="213"/>
    <x v="263"/>
    <x v="78"/>
    <x v="263"/>
    <x v="0"/>
    <x v="18"/>
    <x v="0"/>
    <x v="0"/>
    <x v="0"/>
    <x v="772"/>
  </r>
  <r>
    <x v="7"/>
    <x v="11"/>
    <x v="494"/>
    <x v="74"/>
    <x v="110"/>
    <x v="4"/>
    <x v="2"/>
    <x v="4"/>
    <x v="292"/>
    <x v="214"/>
    <x v="266"/>
    <x v="213"/>
    <x v="263"/>
    <x v="78"/>
    <x v="263"/>
    <x v="0"/>
    <x v="12"/>
    <x v="0"/>
    <x v="0"/>
    <x v="0"/>
    <x v="494"/>
  </r>
  <r>
    <x v="20"/>
    <x v="3"/>
    <x v="117"/>
    <x v="20"/>
    <x v="31"/>
    <x v="4"/>
    <x v="2"/>
    <x v="6"/>
    <x v="239"/>
    <x v="215"/>
    <x v="62"/>
    <x v="214"/>
    <x v="61"/>
    <x v="218"/>
    <x v="232"/>
    <x v="0"/>
    <x v="2"/>
    <x v="0"/>
    <x v="0"/>
    <x v="0"/>
    <x v="117"/>
  </r>
  <r>
    <x v="20"/>
    <x v="3"/>
    <x v="1155"/>
    <x v="162"/>
    <x v="217"/>
    <x v="4"/>
    <x v="2"/>
    <x v="1"/>
    <x v="564"/>
    <x v="216"/>
    <x v="324"/>
    <x v="215"/>
    <x v="320"/>
    <x v="213"/>
    <x v="210"/>
    <x v="0"/>
    <x v="26"/>
    <x v="0"/>
    <x v="0"/>
    <x v="0"/>
    <x v="1155"/>
  </r>
  <r>
    <x v="20"/>
    <x v="3"/>
    <x v="492"/>
    <x v="74"/>
    <x v="110"/>
    <x v="4"/>
    <x v="2"/>
    <x v="4"/>
    <x v="554"/>
    <x v="216"/>
    <x v="324"/>
    <x v="215"/>
    <x v="320"/>
    <x v="126"/>
    <x v="234"/>
    <x v="0"/>
    <x v="12"/>
    <x v="0"/>
    <x v="0"/>
    <x v="0"/>
    <x v="492"/>
  </r>
  <r>
    <x v="20"/>
    <x v="3"/>
    <x v="144"/>
    <x v="24"/>
    <x v="35"/>
    <x v="4"/>
    <x v="2"/>
    <x v="3"/>
    <x v="323"/>
    <x v="216"/>
    <x v="324"/>
    <x v="215"/>
    <x v="320"/>
    <x v="126"/>
    <x v="234"/>
    <x v="0"/>
    <x v="2"/>
    <x v="0"/>
    <x v="0"/>
    <x v="0"/>
    <x v="144"/>
  </r>
  <r>
    <x v="20"/>
    <x v="3"/>
    <x v="1058"/>
    <x v="150"/>
    <x v="200"/>
    <x v="4"/>
    <x v="2"/>
    <x v="2"/>
    <x v="599"/>
    <x v="216"/>
    <x v="324"/>
    <x v="215"/>
    <x v="320"/>
    <x v="213"/>
    <x v="210"/>
    <x v="0"/>
    <x v="23"/>
    <x v="0"/>
    <x v="0"/>
    <x v="0"/>
    <x v="1058"/>
  </r>
  <r>
    <x v="20"/>
    <x v="3"/>
    <x v="793"/>
    <x v="112"/>
    <x v="155"/>
    <x v="4"/>
    <x v="2"/>
    <x v="6"/>
    <x v="123"/>
    <x v="216"/>
    <x v="324"/>
    <x v="215"/>
    <x v="320"/>
    <x v="213"/>
    <x v="210"/>
    <x v="0"/>
    <x v="18"/>
    <x v="0"/>
    <x v="0"/>
    <x v="0"/>
    <x v="793"/>
  </r>
  <r>
    <x v="20"/>
    <x v="3"/>
    <x v="347"/>
    <x v="54"/>
    <x v="80"/>
    <x v="4"/>
    <x v="2"/>
    <x v="1"/>
    <x v="598"/>
    <x v="216"/>
    <x v="324"/>
    <x v="215"/>
    <x v="320"/>
    <x v="213"/>
    <x v="210"/>
    <x v="0"/>
    <x v="7"/>
    <x v="0"/>
    <x v="0"/>
    <x v="0"/>
    <x v="347"/>
  </r>
  <r>
    <x v="20"/>
    <x v="3"/>
    <x v="536"/>
    <x v="79"/>
    <x v="121"/>
    <x v="4"/>
    <x v="2"/>
    <x v="4"/>
    <x v="235"/>
    <x v="216"/>
    <x v="324"/>
    <x v="215"/>
    <x v="320"/>
    <x v="213"/>
    <x v="210"/>
    <x v="0"/>
    <x v="13"/>
    <x v="0"/>
    <x v="0"/>
    <x v="0"/>
    <x v="536"/>
  </r>
  <r>
    <x v="20"/>
    <x v="3"/>
    <x v="24"/>
    <x v="0"/>
    <x v="3"/>
    <x v="4"/>
    <x v="2"/>
    <x v="4"/>
    <x v="606"/>
    <x v="216"/>
    <x v="324"/>
    <x v="215"/>
    <x v="320"/>
    <x v="126"/>
    <x v="234"/>
    <x v="0"/>
    <x v="1"/>
    <x v="0"/>
    <x v="0"/>
    <x v="0"/>
    <x v="24"/>
  </r>
  <r>
    <x v="25"/>
    <x v="8"/>
    <x v="554"/>
    <x v="87"/>
    <x v="124"/>
    <x v="4"/>
    <x v="2"/>
    <x v="1"/>
    <x v="404"/>
    <x v="217"/>
    <x v="306"/>
    <x v="216"/>
    <x v="302"/>
    <x v="357"/>
    <x v="353"/>
    <x v="0"/>
    <x v="14"/>
    <x v="0"/>
    <x v="0"/>
    <x v="0"/>
    <x v="554"/>
  </r>
  <r>
    <x v="25"/>
    <x v="8"/>
    <x v="582"/>
    <x v="96"/>
    <x v="131"/>
    <x v="4"/>
    <x v="2"/>
    <x v="2"/>
    <x v="104"/>
    <x v="217"/>
    <x v="306"/>
    <x v="216"/>
    <x v="302"/>
    <x v="357"/>
    <x v="353"/>
    <x v="0"/>
    <x v="14"/>
    <x v="0"/>
    <x v="0"/>
    <x v="0"/>
    <x v="582"/>
  </r>
  <r>
    <x v="25"/>
    <x v="8"/>
    <x v="183"/>
    <x v="24"/>
    <x v="58"/>
    <x v="0"/>
    <x v="0"/>
    <x v="16"/>
    <x v="569"/>
    <x v="217"/>
    <x v="306"/>
    <x v="216"/>
    <x v="302"/>
    <x v="186"/>
    <x v="47"/>
    <x v="0"/>
    <x v="4"/>
    <x v="0"/>
    <x v="0"/>
    <x v="0"/>
    <x v="183"/>
  </r>
  <r>
    <x v="25"/>
    <x v="8"/>
    <x v="395"/>
    <x v="65"/>
    <x v="89"/>
    <x v="0"/>
    <x v="0"/>
    <x v="1"/>
    <x v="407"/>
    <x v="217"/>
    <x v="306"/>
    <x v="216"/>
    <x v="302"/>
    <x v="222"/>
    <x v="290"/>
    <x v="0"/>
    <x v="10"/>
    <x v="0"/>
    <x v="0"/>
    <x v="0"/>
    <x v="395"/>
  </r>
  <r>
    <x v="25"/>
    <x v="8"/>
    <x v="920"/>
    <x v="124"/>
    <x v="175"/>
    <x v="4"/>
    <x v="2"/>
    <x v="7"/>
    <x v="233"/>
    <x v="217"/>
    <x v="306"/>
    <x v="216"/>
    <x v="302"/>
    <x v="357"/>
    <x v="353"/>
    <x v="0"/>
    <x v="20"/>
    <x v="0"/>
    <x v="0"/>
    <x v="0"/>
    <x v="920"/>
  </r>
  <r>
    <x v="25"/>
    <x v="8"/>
    <x v="921"/>
    <x v="129"/>
    <x v="176"/>
    <x v="0"/>
    <x v="0"/>
    <x v="1"/>
    <x v="233"/>
    <x v="217"/>
    <x v="306"/>
    <x v="216"/>
    <x v="302"/>
    <x v="357"/>
    <x v="353"/>
    <x v="0"/>
    <x v="20"/>
    <x v="0"/>
    <x v="0"/>
    <x v="0"/>
    <x v="921"/>
  </r>
  <r>
    <x v="7"/>
    <x v="11"/>
    <x v="985"/>
    <x v="140"/>
    <x v="198"/>
    <x v="4"/>
    <x v="2"/>
    <x v="23"/>
    <x v="382"/>
    <x v="218"/>
    <x v="100"/>
    <x v="217"/>
    <x v="101"/>
    <x v="324"/>
    <x v="174"/>
    <x v="0"/>
    <x v="22"/>
    <x v="0"/>
    <x v="0"/>
    <x v="0"/>
    <x v="985"/>
  </r>
  <r>
    <x v="7"/>
    <x v="11"/>
    <x v="6"/>
    <x v="0"/>
    <x v="0"/>
    <x v="4"/>
    <x v="2"/>
    <x v="1"/>
    <x v="584"/>
    <x v="218"/>
    <x v="100"/>
    <x v="217"/>
    <x v="101"/>
    <x v="35"/>
    <x v="78"/>
    <x v="0"/>
    <x v="1"/>
    <x v="0"/>
    <x v="0"/>
    <x v="0"/>
    <x v="6"/>
  </r>
  <r>
    <x v="8"/>
    <x v="12"/>
    <x v="250"/>
    <x v="41"/>
    <x v="59"/>
    <x v="4"/>
    <x v="2"/>
    <x v="1"/>
    <x v="516"/>
    <x v="219"/>
    <x v="278"/>
    <x v="218"/>
    <x v="275"/>
    <x v="160"/>
    <x v="0"/>
    <x v="0"/>
    <x v="5"/>
    <x v="0"/>
    <x v="0"/>
    <x v="0"/>
    <x v="250"/>
  </r>
  <r>
    <x v="8"/>
    <x v="12"/>
    <x v="145"/>
    <x v="24"/>
    <x v="35"/>
    <x v="4"/>
    <x v="2"/>
    <x v="3"/>
    <x v="516"/>
    <x v="219"/>
    <x v="278"/>
    <x v="218"/>
    <x v="275"/>
    <x v="160"/>
    <x v="0"/>
    <x v="0"/>
    <x v="2"/>
    <x v="0"/>
    <x v="0"/>
    <x v="0"/>
    <x v="145"/>
  </r>
  <r>
    <x v="8"/>
    <x v="12"/>
    <x v="354"/>
    <x v="54"/>
    <x v="80"/>
    <x v="4"/>
    <x v="2"/>
    <x v="1"/>
    <x v="526"/>
    <x v="219"/>
    <x v="278"/>
    <x v="218"/>
    <x v="275"/>
    <x v="160"/>
    <x v="0"/>
    <x v="0"/>
    <x v="6"/>
    <x v="0"/>
    <x v="0"/>
    <x v="0"/>
    <x v="354"/>
  </r>
  <r>
    <x v="8"/>
    <x v="12"/>
    <x v="821"/>
    <x v="119"/>
    <x v="161"/>
    <x v="4"/>
    <x v="2"/>
    <x v="2"/>
    <x v="516"/>
    <x v="219"/>
    <x v="278"/>
    <x v="218"/>
    <x v="275"/>
    <x v="189"/>
    <x v="291"/>
    <x v="0"/>
    <x v="19"/>
    <x v="0"/>
    <x v="0"/>
    <x v="0"/>
    <x v="821"/>
  </r>
  <r>
    <x v="8"/>
    <x v="12"/>
    <x v="8"/>
    <x v="0"/>
    <x v="0"/>
    <x v="4"/>
    <x v="2"/>
    <x v="1"/>
    <x v="516"/>
    <x v="219"/>
    <x v="278"/>
    <x v="218"/>
    <x v="275"/>
    <x v="160"/>
    <x v="0"/>
    <x v="0"/>
    <x v="1"/>
    <x v="0"/>
    <x v="0"/>
    <x v="0"/>
    <x v="8"/>
  </r>
  <r>
    <x v="8"/>
    <x v="12"/>
    <x v="894"/>
    <x v="124"/>
    <x v="170"/>
    <x v="4"/>
    <x v="2"/>
    <x v="1"/>
    <x v="516"/>
    <x v="219"/>
    <x v="278"/>
    <x v="218"/>
    <x v="275"/>
    <x v="160"/>
    <x v="0"/>
    <x v="0"/>
    <x v="20"/>
    <x v="0"/>
    <x v="0"/>
    <x v="0"/>
    <x v="894"/>
  </r>
  <r>
    <x v="8"/>
    <x v="12"/>
    <x v="91"/>
    <x v="15"/>
    <x v="23"/>
    <x v="4"/>
    <x v="2"/>
    <x v="1"/>
    <x v="516"/>
    <x v="219"/>
    <x v="278"/>
    <x v="218"/>
    <x v="275"/>
    <x v="160"/>
    <x v="0"/>
    <x v="0"/>
    <x v="2"/>
    <x v="0"/>
    <x v="0"/>
    <x v="0"/>
    <x v="91"/>
  </r>
  <r>
    <x v="8"/>
    <x v="12"/>
    <x v="730"/>
    <x v="106"/>
    <x v="143"/>
    <x v="4"/>
    <x v="2"/>
    <x v="2"/>
    <x v="516"/>
    <x v="219"/>
    <x v="278"/>
    <x v="218"/>
    <x v="275"/>
    <x v="63"/>
    <x v="267"/>
    <x v="0"/>
    <x v="17"/>
    <x v="0"/>
    <x v="0"/>
    <x v="0"/>
    <x v="730"/>
  </r>
  <r>
    <x v="8"/>
    <x v="12"/>
    <x v="1011"/>
    <x v="143"/>
    <x v="192"/>
    <x v="4"/>
    <x v="2"/>
    <x v="1"/>
    <x v="518"/>
    <x v="219"/>
    <x v="278"/>
    <x v="218"/>
    <x v="275"/>
    <x v="160"/>
    <x v="0"/>
    <x v="0"/>
    <x v="23"/>
    <x v="0"/>
    <x v="0"/>
    <x v="0"/>
    <x v="1011"/>
  </r>
  <r>
    <x v="8"/>
    <x v="12"/>
    <x v="417"/>
    <x v="65"/>
    <x v="92"/>
    <x v="4"/>
    <x v="2"/>
    <x v="4"/>
    <x v="518"/>
    <x v="219"/>
    <x v="278"/>
    <x v="218"/>
    <x v="275"/>
    <x v="160"/>
    <x v="0"/>
    <x v="0"/>
    <x v="10"/>
    <x v="0"/>
    <x v="0"/>
    <x v="0"/>
    <x v="417"/>
  </r>
  <r>
    <x v="16"/>
    <x v="0"/>
    <x v="797"/>
    <x v="112"/>
    <x v="154"/>
    <x v="4"/>
    <x v="2"/>
    <x v="4"/>
    <x v="474"/>
    <x v="220"/>
    <x v="99"/>
    <x v="219"/>
    <x v="100"/>
    <x v="91"/>
    <x v="165"/>
    <x v="0"/>
    <x v="18"/>
    <x v="0"/>
    <x v="0"/>
    <x v="0"/>
    <x v="797"/>
  </r>
  <r>
    <x v="16"/>
    <x v="0"/>
    <x v="723"/>
    <x v="106"/>
    <x v="142"/>
    <x v="4"/>
    <x v="2"/>
    <x v="1"/>
    <x v="318"/>
    <x v="220"/>
    <x v="99"/>
    <x v="219"/>
    <x v="100"/>
    <x v="91"/>
    <x v="165"/>
    <x v="0"/>
    <x v="17"/>
    <x v="0"/>
    <x v="0"/>
    <x v="0"/>
    <x v="723"/>
  </r>
  <r>
    <x v="20"/>
    <x v="3"/>
    <x v="669"/>
    <x v="106"/>
    <x v="142"/>
    <x v="0"/>
    <x v="0"/>
    <x v="1"/>
    <x v="45"/>
    <x v="221"/>
    <x v="0"/>
    <x v="220"/>
    <x v="0"/>
    <x v="213"/>
    <x v="210"/>
    <x v="0"/>
    <x v="17"/>
    <x v="0"/>
    <x v="0"/>
    <x v="0"/>
    <x v="669"/>
  </r>
  <r>
    <x v="20"/>
    <x v="3"/>
    <x v="511"/>
    <x v="65"/>
    <x v="95"/>
    <x v="4"/>
    <x v="2"/>
    <x v="8"/>
    <x v="211"/>
    <x v="221"/>
    <x v="0"/>
    <x v="220"/>
    <x v="0"/>
    <x v="348"/>
    <x v="32"/>
    <x v="0"/>
    <x v="12"/>
    <x v="0"/>
    <x v="0"/>
    <x v="0"/>
    <x v="511"/>
  </r>
  <r>
    <x v="20"/>
    <x v="3"/>
    <x v="760"/>
    <x v="115"/>
    <x v="166"/>
    <x v="0"/>
    <x v="0"/>
    <x v="16"/>
    <x v="380"/>
    <x v="221"/>
    <x v="0"/>
    <x v="220"/>
    <x v="0"/>
    <x v="348"/>
    <x v="32"/>
    <x v="0"/>
    <x v="17"/>
    <x v="0"/>
    <x v="0"/>
    <x v="0"/>
    <x v="760"/>
  </r>
  <r>
    <x v="25"/>
    <x v="8"/>
    <x v="419"/>
    <x v="65"/>
    <x v="90"/>
    <x v="4"/>
    <x v="2"/>
    <x v="2"/>
    <x v="435"/>
    <x v="222"/>
    <x v="63"/>
    <x v="221"/>
    <x v="62"/>
    <x v="80"/>
    <x v="155"/>
    <x v="0"/>
    <x v="10"/>
    <x v="0"/>
    <x v="0"/>
    <x v="0"/>
    <x v="419"/>
  </r>
  <r>
    <x v="25"/>
    <x v="8"/>
    <x v="256"/>
    <x v="41"/>
    <x v="59"/>
    <x v="4"/>
    <x v="2"/>
    <x v="1"/>
    <x v="435"/>
    <x v="222"/>
    <x v="63"/>
    <x v="221"/>
    <x v="62"/>
    <x v="80"/>
    <x v="155"/>
    <x v="0"/>
    <x v="5"/>
    <x v="0"/>
    <x v="0"/>
    <x v="0"/>
    <x v="256"/>
  </r>
  <r>
    <x v="25"/>
    <x v="8"/>
    <x v="1057"/>
    <x v="150"/>
    <x v="199"/>
    <x v="4"/>
    <x v="2"/>
    <x v="1"/>
    <x v="435"/>
    <x v="222"/>
    <x v="63"/>
    <x v="221"/>
    <x v="62"/>
    <x v="80"/>
    <x v="155"/>
    <x v="0"/>
    <x v="24"/>
    <x v="0"/>
    <x v="0"/>
    <x v="0"/>
    <x v="1057"/>
  </r>
  <r>
    <x v="25"/>
    <x v="8"/>
    <x v="766"/>
    <x v="106"/>
    <x v="142"/>
    <x v="4"/>
    <x v="2"/>
    <x v="1"/>
    <x v="435"/>
    <x v="222"/>
    <x v="63"/>
    <x v="221"/>
    <x v="62"/>
    <x v="259"/>
    <x v="79"/>
    <x v="0"/>
    <x v="17"/>
    <x v="0"/>
    <x v="0"/>
    <x v="0"/>
    <x v="766"/>
  </r>
  <r>
    <x v="25"/>
    <x v="8"/>
    <x v="480"/>
    <x v="74"/>
    <x v="107"/>
    <x v="4"/>
    <x v="2"/>
    <x v="1"/>
    <x v="410"/>
    <x v="222"/>
    <x v="63"/>
    <x v="221"/>
    <x v="62"/>
    <x v="80"/>
    <x v="155"/>
    <x v="0"/>
    <x v="12"/>
    <x v="0"/>
    <x v="0"/>
    <x v="0"/>
    <x v="480"/>
  </r>
  <r>
    <x v="25"/>
    <x v="8"/>
    <x v="372"/>
    <x v="62"/>
    <x v="87"/>
    <x v="4"/>
    <x v="2"/>
    <x v="2"/>
    <x v="90"/>
    <x v="222"/>
    <x v="63"/>
    <x v="221"/>
    <x v="62"/>
    <x v="80"/>
    <x v="155"/>
    <x v="0"/>
    <x v="7"/>
    <x v="0"/>
    <x v="0"/>
    <x v="0"/>
    <x v="372"/>
  </r>
  <r>
    <x v="18"/>
    <x v="2"/>
    <x v="672"/>
    <x v="106"/>
    <x v="142"/>
    <x v="4"/>
    <x v="2"/>
    <x v="1"/>
    <x v="23"/>
    <x v="223"/>
    <x v="349"/>
    <x v="222"/>
    <x v="344"/>
    <x v="200"/>
    <x v="126"/>
    <x v="0"/>
    <x v="17"/>
    <x v="0"/>
    <x v="0"/>
    <x v="0"/>
    <x v="672"/>
  </r>
  <r>
    <x v="11"/>
    <x v="15"/>
    <x v="45"/>
    <x v="8"/>
    <x v="13"/>
    <x v="4"/>
    <x v="2"/>
    <x v="2"/>
    <x v="522"/>
    <x v="224"/>
    <x v="33"/>
    <x v="223"/>
    <x v="32"/>
    <x v="316"/>
    <x v="135"/>
    <x v="0"/>
    <x v="2"/>
    <x v="0"/>
    <x v="0"/>
    <x v="0"/>
    <x v="45"/>
  </r>
  <r>
    <x v="11"/>
    <x v="15"/>
    <x v="1034"/>
    <x v="149"/>
    <x v="198"/>
    <x v="4"/>
    <x v="2"/>
    <x v="6"/>
    <x v="284"/>
    <x v="224"/>
    <x v="33"/>
    <x v="223"/>
    <x v="32"/>
    <x v="316"/>
    <x v="135"/>
    <x v="0"/>
    <x v="24"/>
    <x v="0"/>
    <x v="0"/>
    <x v="0"/>
    <x v="1034"/>
  </r>
  <r>
    <x v="11"/>
    <x v="15"/>
    <x v="446"/>
    <x v="65"/>
    <x v="97"/>
    <x v="4"/>
    <x v="2"/>
    <x v="16"/>
    <x v="555"/>
    <x v="224"/>
    <x v="33"/>
    <x v="223"/>
    <x v="32"/>
    <x v="282"/>
    <x v="307"/>
    <x v="0"/>
    <x v="11"/>
    <x v="0"/>
    <x v="0"/>
    <x v="0"/>
    <x v="446"/>
  </r>
  <r>
    <x v="9"/>
    <x v="14"/>
    <x v="255"/>
    <x v="41"/>
    <x v="59"/>
    <x v="4"/>
    <x v="2"/>
    <x v="1"/>
    <x v="522"/>
    <x v="225"/>
    <x v="333"/>
    <x v="224"/>
    <x v="329"/>
    <x v="144"/>
    <x v="292"/>
    <x v="0"/>
    <x v="5"/>
    <x v="0"/>
    <x v="0"/>
    <x v="0"/>
    <x v="255"/>
  </r>
  <r>
    <x v="9"/>
    <x v="14"/>
    <x v="884"/>
    <x v="124"/>
    <x v="170"/>
    <x v="4"/>
    <x v="2"/>
    <x v="1"/>
    <x v="522"/>
    <x v="225"/>
    <x v="333"/>
    <x v="224"/>
    <x v="329"/>
    <x v="180"/>
    <x v="114"/>
    <x v="0"/>
    <x v="20"/>
    <x v="0"/>
    <x v="0"/>
    <x v="0"/>
    <x v="884"/>
  </r>
  <r>
    <x v="9"/>
    <x v="14"/>
    <x v="7"/>
    <x v="0"/>
    <x v="0"/>
    <x v="4"/>
    <x v="2"/>
    <x v="1"/>
    <x v="522"/>
    <x v="225"/>
    <x v="333"/>
    <x v="224"/>
    <x v="329"/>
    <x v="180"/>
    <x v="114"/>
    <x v="0"/>
    <x v="1"/>
    <x v="0"/>
    <x v="0"/>
    <x v="0"/>
    <x v="7"/>
  </r>
  <r>
    <x v="9"/>
    <x v="14"/>
    <x v="94"/>
    <x v="15"/>
    <x v="23"/>
    <x v="4"/>
    <x v="2"/>
    <x v="1"/>
    <x v="522"/>
    <x v="225"/>
    <x v="333"/>
    <x v="224"/>
    <x v="329"/>
    <x v="180"/>
    <x v="114"/>
    <x v="0"/>
    <x v="2"/>
    <x v="0"/>
    <x v="0"/>
    <x v="0"/>
    <x v="94"/>
  </r>
  <r>
    <x v="9"/>
    <x v="14"/>
    <x v="353"/>
    <x v="54"/>
    <x v="80"/>
    <x v="4"/>
    <x v="2"/>
    <x v="1"/>
    <x v="464"/>
    <x v="225"/>
    <x v="333"/>
    <x v="224"/>
    <x v="329"/>
    <x v="180"/>
    <x v="114"/>
    <x v="0"/>
    <x v="6"/>
    <x v="0"/>
    <x v="0"/>
    <x v="0"/>
    <x v="353"/>
  </r>
  <r>
    <x v="9"/>
    <x v="14"/>
    <x v="1013"/>
    <x v="143"/>
    <x v="192"/>
    <x v="4"/>
    <x v="2"/>
    <x v="1"/>
    <x v="522"/>
    <x v="225"/>
    <x v="333"/>
    <x v="224"/>
    <x v="329"/>
    <x v="144"/>
    <x v="292"/>
    <x v="0"/>
    <x v="23"/>
    <x v="0"/>
    <x v="0"/>
    <x v="0"/>
    <x v="1013"/>
  </r>
  <r>
    <x v="60"/>
    <x v="63"/>
    <x v="389"/>
    <x v="54"/>
    <x v="87"/>
    <x v="1"/>
    <x v="3"/>
    <x v="16"/>
    <x v="61"/>
    <x v="226"/>
    <x v="256"/>
    <x v="225"/>
    <x v="252"/>
    <x v="69"/>
    <x v="359"/>
    <x v="0"/>
    <x v="12"/>
    <x v="0"/>
    <x v="0"/>
    <x v="0"/>
    <x v="389"/>
  </r>
  <r>
    <x v="60"/>
    <x v="63"/>
    <x v="387"/>
    <x v="51"/>
    <x v="78"/>
    <x v="0"/>
    <x v="0"/>
    <x v="6"/>
    <x v="61"/>
    <x v="226"/>
    <x v="256"/>
    <x v="225"/>
    <x v="252"/>
    <x v="69"/>
    <x v="359"/>
    <x v="0"/>
    <x v="12"/>
    <x v="0"/>
    <x v="0"/>
    <x v="0"/>
    <x v="387"/>
  </r>
  <r>
    <x v="60"/>
    <x v="63"/>
    <x v="215"/>
    <x v="24"/>
    <x v="49"/>
    <x v="4"/>
    <x v="2"/>
    <x v="17"/>
    <x v="361"/>
    <x v="226"/>
    <x v="256"/>
    <x v="225"/>
    <x v="252"/>
    <x v="69"/>
    <x v="359"/>
    <x v="0"/>
    <x v="3"/>
    <x v="0"/>
    <x v="0"/>
    <x v="0"/>
    <x v="215"/>
  </r>
  <r>
    <x v="60"/>
    <x v="63"/>
    <x v="212"/>
    <x v="34"/>
    <x v="48"/>
    <x v="4"/>
    <x v="2"/>
    <x v="0"/>
    <x v="204"/>
    <x v="226"/>
    <x v="256"/>
    <x v="225"/>
    <x v="252"/>
    <x v="69"/>
    <x v="359"/>
    <x v="0"/>
    <x v="3"/>
    <x v="0"/>
    <x v="0"/>
    <x v="0"/>
    <x v="212"/>
  </r>
  <r>
    <x v="60"/>
    <x v="63"/>
    <x v="384"/>
    <x v="48"/>
    <x v="76"/>
    <x v="4"/>
    <x v="2"/>
    <x v="10"/>
    <x v="61"/>
    <x v="226"/>
    <x v="256"/>
    <x v="225"/>
    <x v="252"/>
    <x v="69"/>
    <x v="359"/>
    <x v="0"/>
    <x v="12"/>
    <x v="0"/>
    <x v="0"/>
    <x v="0"/>
    <x v="384"/>
  </r>
  <r>
    <x v="24"/>
    <x v="9"/>
    <x v="724"/>
    <x v="106"/>
    <x v="143"/>
    <x v="4"/>
    <x v="2"/>
    <x v="2"/>
    <x v="322"/>
    <x v="227"/>
    <x v="194"/>
    <x v="226"/>
    <x v="191"/>
    <x v="206"/>
    <x v="236"/>
    <x v="0"/>
    <x v="19"/>
    <x v="0"/>
    <x v="0"/>
    <x v="0"/>
    <x v="724"/>
  </r>
  <r>
    <x v="24"/>
    <x v="9"/>
    <x v="223"/>
    <x v="34"/>
    <x v="49"/>
    <x v="4"/>
    <x v="2"/>
    <x v="1"/>
    <x v="415"/>
    <x v="227"/>
    <x v="194"/>
    <x v="226"/>
    <x v="191"/>
    <x v="206"/>
    <x v="236"/>
    <x v="0"/>
    <x v="5"/>
    <x v="0"/>
    <x v="0"/>
    <x v="0"/>
    <x v="223"/>
  </r>
  <r>
    <x v="24"/>
    <x v="9"/>
    <x v="317"/>
    <x v="41"/>
    <x v="68"/>
    <x v="4"/>
    <x v="2"/>
    <x v="16"/>
    <x v="561"/>
    <x v="227"/>
    <x v="194"/>
    <x v="226"/>
    <x v="191"/>
    <x v="322"/>
    <x v="192"/>
    <x v="0"/>
    <x v="6"/>
    <x v="0"/>
    <x v="0"/>
    <x v="0"/>
    <x v="317"/>
  </r>
  <r>
    <x v="24"/>
    <x v="9"/>
    <x v="842"/>
    <x v="119"/>
    <x v="160"/>
    <x v="4"/>
    <x v="2"/>
    <x v="1"/>
    <x v="173"/>
    <x v="227"/>
    <x v="194"/>
    <x v="226"/>
    <x v="191"/>
    <x v="205"/>
    <x v="3"/>
    <x v="0"/>
    <x v="19"/>
    <x v="0"/>
    <x v="0"/>
    <x v="0"/>
    <x v="842"/>
  </r>
  <r>
    <x v="10"/>
    <x v="13"/>
    <x v="749"/>
    <x v="106"/>
    <x v="142"/>
    <x v="1"/>
    <x v="3"/>
    <x v="1"/>
    <x v="36"/>
    <x v="228"/>
    <x v="298"/>
    <x v="227"/>
    <x v="294"/>
    <x v="210"/>
    <x v="170"/>
    <x v="0"/>
    <x v="18"/>
    <x v="0"/>
    <x v="0"/>
    <x v="0"/>
    <x v="749"/>
  </r>
  <r>
    <x v="10"/>
    <x v="13"/>
    <x v="620"/>
    <x v="98"/>
    <x v="132"/>
    <x v="1"/>
    <x v="3"/>
    <x v="1"/>
    <x v="216"/>
    <x v="228"/>
    <x v="298"/>
    <x v="227"/>
    <x v="294"/>
    <x v="42"/>
    <x v="169"/>
    <x v="0"/>
    <x v="15"/>
    <x v="0"/>
    <x v="0"/>
    <x v="0"/>
    <x v="620"/>
  </r>
  <r>
    <x v="10"/>
    <x v="13"/>
    <x v="200"/>
    <x v="28"/>
    <x v="58"/>
    <x v="1"/>
    <x v="3"/>
    <x v="8"/>
    <x v="92"/>
    <x v="228"/>
    <x v="298"/>
    <x v="227"/>
    <x v="294"/>
    <x v="42"/>
    <x v="169"/>
    <x v="0"/>
    <x v="4"/>
    <x v="0"/>
    <x v="0"/>
    <x v="0"/>
    <x v="200"/>
  </r>
  <r>
    <x v="10"/>
    <x v="13"/>
    <x v="199"/>
    <x v="24"/>
    <x v="40"/>
    <x v="4"/>
    <x v="2"/>
    <x v="8"/>
    <x v="92"/>
    <x v="228"/>
    <x v="298"/>
    <x v="227"/>
    <x v="294"/>
    <x v="42"/>
    <x v="169"/>
    <x v="0"/>
    <x v="4"/>
    <x v="0"/>
    <x v="0"/>
    <x v="0"/>
    <x v="199"/>
  </r>
  <r>
    <x v="10"/>
    <x v="13"/>
    <x v="1105"/>
    <x v="156"/>
    <x v="208"/>
    <x v="4"/>
    <x v="2"/>
    <x v="2"/>
    <x v="478"/>
    <x v="228"/>
    <x v="298"/>
    <x v="227"/>
    <x v="294"/>
    <x v="210"/>
    <x v="170"/>
    <x v="0"/>
    <x v="24"/>
    <x v="0"/>
    <x v="0"/>
    <x v="0"/>
    <x v="1105"/>
  </r>
  <r>
    <x v="10"/>
    <x v="13"/>
    <x v="526"/>
    <x v="79"/>
    <x v="120"/>
    <x v="1"/>
    <x v="3"/>
    <x v="3"/>
    <x v="478"/>
    <x v="228"/>
    <x v="298"/>
    <x v="227"/>
    <x v="294"/>
    <x v="42"/>
    <x v="169"/>
    <x v="0"/>
    <x v="14"/>
    <x v="0"/>
    <x v="0"/>
    <x v="0"/>
    <x v="526"/>
  </r>
  <r>
    <x v="24"/>
    <x v="9"/>
    <x v="1028"/>
    <x v="143"/>
    <x v="194"/>
    <x v="4"/>
    <x v="2"/>
    <x v="3"/>
    <x v="206"/>
    <x v="229"/>
    <x v="198"/>
    <x v="228"/>
    <x v="194"/>
    <x v="48"/>
    <x v="84"/>
    <x v="0"/>
    <x v="24"/>
    <x v="0"/>
    <x v="0"/>
    <x v="0"/>
    <x v="1028"/>
  </r>
  <r>
    <x v="24"/>
    <x v="9"/>
    <x v="623"/>
    <x v="98"/>
    <x v="132"/>
    <x v="4"/>
    <x v="2"/>
    <x v="1"/>
    <x v="387"/>
    <x v="229"/>
    <x v="198"/>
    <x v="228"/>
    <x v="194"/>
    <x v="48"/>
    <x v="84"/>
    <x v="0"/>
    <x v="15"/>
    <x v="0"/>
    <x v="0"/>
    <x v="0"/>
    <x v="623"/>
  </r>
  <r>
    <x v="24"/>
    <x v="9"/>
    <x v="805"/>
    <x v="106"/>
    <x v="142"/>
    <x v="4"/>
    <x v="2"/>
    <x v="1"/>
    <x v="7"/>
    <x v="229"/>
    <x v="198"/>
    <x v="228"/>
    <x v="194"/>
    <x v="48"/>
    <x v="84"/>
    <x v="0"/>
    <x v="19"/>
    <x v="0"/>
    <x v="0"/>
    <x v="0"/>
    <x v="805"/>
  </r>
  <r>
    <x v="24"/>
    <x v="9"/>
    <x v="1173"/>
    <x v="162"/>
    <x v="218"/>
    <x v="4"/>
    <x v="2"/>
    <x v="2"/>
    <x v="220"/>
    <x v="229"/>
    <x v="198"/>
    <x v="228"/>
    <x v="194"/>
    <x v="48"/>
    <x v="84"/>
    <x v="0"/>
    <x v="26"/>
    <x v="0"/>
    <x v="0"/>
    <x v="0"/>
    <x v="1173"/>
  </r>
  <r>
    <x v="24"/>
    <x v="9"/>
    <x v="852"/>
    <x v="122"/>
    <x v="167"/>
    <x v="4"/>
    <x v="2"/>
    <x v="4"/>
    <x v="560"/>
    <x v="229"/>
    <x v="198"/>
    <x v="228"/>
    <x v="194"/>
    <x v="48"/>
    <x v="84"/>
    <x v="0"/>
    <x v="19"/>
    <x v="0"/>
    <x v="0"/>
    <x v="0"/>
    <x v="852"/>
  </r>
  <r>
    <x v="12"/>
    <x v="16"/>
    <x v="156"/>
    <x v="24"/>
    <x v="34"/>
    <x v="4"/>
    <x v="2"/>
    <x v="2"/>
    <x v="244"/>
    <x v="230"/>
    <x v="186"/>
    <x v="229"/>
    <x v="183"/>
    <x v="319"/>
    <x v="5"/>
    <x v="0"/>
    <x v="2"/>
    <x v="0"/>
    <x v="0"/>
    <x v="0"/>
    <x v="156"/>
  </r>
  <r>
    <x v="12"/>
    <x v="16"/>
    <x v="1093"/>
    <x v="124"/>
    <x v="180"/>
    <x v="4"/>
    <x v="2"/>
    <x v="16"/>
    <x v="451"/>
    <x v="230"/>
    <x v="186"/>
    <x v="229"/>
    <x v="183"/>
    <x v="59"/>
    <x v="268"/>
    <x v="0"/>
    <x v="24"/>
    <x v="0"/>
    <x v="0"/>
    <x v="0"/>
    <x v="1093"/>
  </r>
  <r>
    <x v="19"/>
    <x v="4"/>
    <x v="954"/>
    <x v="135"/>
    <x v="181"/>
    <x v="4"/>
    <x v="2"/>
    <x v="1"/>
    <x v="524"/>
    <x v="231"/>
    <x v="347"/>
    <x v="230"/>
    <x v="342"/>
    <x v="267"/>
    <x v="194"/>
    <x v="0"/>
    <x v="21"/>
    <x v="0"/>
    <x v="0"/>
    <x v="0"/>
    <x v="954"/>
  </r>
  <r>
    <x v="19"/>
    <x v="4"/>
    <x v="903"/>
    <x v="124"/>
    <x v="170"/>
    <x v="4"/>
    <x v="2"/>
    <x v="1"/>
    <x v="524"/>
    <x v="231"/>
    <x v="347"/>
    <x v="230"/>
    <x v="342"/>
    <x v="267"/>
    <x v="194"/>
    <x v="0"/>
    <x v="20"/>
    <x v="0"/>
    <x v="0"/>
    <x v="0"/>
    <x v="903"/>
  </r>
  <r>
    <x v="19"/>
    <x v="4"/>
    <x v="34"/>
    <x v="6"/>
    <x v="10"/>
    <x v="4"/>
    <x v="2"/>
    <x v="8"/>
    <x v="524"/>
    <x v="231"/>
    <x v="347"/>
    <x v="230"/>
    <x v="342"/>
    <x v="267"/>
    <x v="194"/>
    <x v="0"/>
    <x v="1"/>
    <x v="0"/>
    <x v="0"/>
    <x v="0"/>
    <x v="34"/>
  </r>
  <r>
    <x v="59"/>
    <x v="64"/>
    <x v="110"/>
    <x v="15"/>
    <x v="23"/>
    <x v="4"/>
    <x v="2"/>
    <x v="1"/>
    <x v="391"/>
    <x v="232"/>
    <x v="401"/>
    <x v="231"/>
    <x v="397"/>
    <x v="196"/>
    <x v="50"/>
    <x v="0"/>
    <x v="2"/>
    <x v="0"/>
    <x v="0"/>
    <x v="0"/>
    <x v="110"/>
  </r>
  <r>
    <x v="59"/>
    <x v="64"/>
    <x v="660"/>
    <x v="110"/>
    <x v="158"/>
    <x v="4"/>
    <x v="2"/>
    <x v="23"/>
    <x v="548"/>
    <x v="232"/>
    <x v="401"/>
    <x v="231"/>
    <x v="397"/>
    <x v="276"/>
    <x v="352"/>
    <x v="0"/>
    <x v="18"/>
    <x v="0"/>
    <x v="0"/>
    <x v="0"/>
    <x v="660"/>
  </r>
  <r>
    <x v="58"/>
    <x v="62"/>
    <x v="331"/>
    <x v="48"/>
    <x v="70"/>
    <x v="4"/>
    <x v="2"/>
    <x v="1"/>
    <x v="394"/>
    <x v="233"/>
    <x v="67"/>
    <x v="232"/>
    <x v="66"/>
    <x v="195"/>
    <x v="358"/>
    <x v="0"/>
    <x v="7"/>
    <x v="0"/>
    <x v="0"/>
    <x v="0"/>
    <x v="331"/>
  </r>
  <r>
    <x v="58"/>
    <x v="62"/>
    <x v="937"/>
    <x v="133"/>
    <x v="180"/>
    <x v="0"/>
    <x v="0"/>
    <x v="3"/>
    <x v="379"/>
    <x v="233"/>
    <x v="67"/>
    <x v="232"/>
    <x v="66"/>
    <x v="41"/>
    <x v="74"/>
    <x v="0"/>
    <x v="23"/>
    <x v="0"/>
    <x v="0"/>
    <x v="0"/>
    <x v="937"/>
  </r>
  <r>
    <x v="58"/>
    <x v="62"/>
    <x v="502"/>
    <x v="65"/>
    <x v="106"/>
    <x v="4"/>
    <x v="2"/>
    <x v="26"/>
    <x v="626"/>
    <x v="233"/>
    <x v="67"/>
    <x v="232"/>
    <x v="66"/>
    <x v="41"/>
    <x v="74"/>
    <x v="0"/>
    <x v="13"/>
    <x v="0"/>
    <x v="0"/>
    <x v="0"/>
    <x v="502"/>
  </r>
  <r>
    <x v="58"/>
    <x v="62"/>
    <x v="936"/>
    <x v="119"/>
    <x v="179"/>
    <x v="4"/>
    <x v="2"/>
    <x v="25"/>
    <x v="379"/>
    <x v="233"/>
    <x v="67"/>
    <x v="232"/>
    <x v="66"/>
    <x v="41"/>
    <x v="74"/>
    <x v="0"/>
    <x v="23"/>
    <x v="0"/>
    <x v="0"/>
    <x v="0"/>
    <x v="936"/>
  </r>
  <r>
    <x v="17"/>
    <x v="1"/>
    <x v="259"/>
    <x v="43"/>
    <x v="65"/>
    <x v="4"/>
    <x v="2"/>
    <x v="8"/>
    <x v="507"/>
    <x v="234"/>
    <x v="199"/>
    <x v="233"/>
    <x v="195"/>
    <x v="201"/>
    <x v="148"/>
    <x v="0"/>
    <x v="5"/>
    <x v="0"/>
    <x v="0"/>
    <x v="0"/>
    <x v="259"/>
  </r>
  <r>
    <x v="17"/>
    <x v="1"/>
    <x v="236"/>
    <x v="40"/>
    <x v="58"/>
    <x v="4"/>
    <x v="2"/>
    <x v="1"/>
    <x v="444"/>
    <x v="234"/>
    <x v="199"/>
    <x v="233"/>
    <x v="195"/>
    <x v="201"/>
    <x v="148"/>
    <x v="0"/>
    <x v="5"/>
    <x v="0"/>
    <x v="0"/>
    <x v="0"/>
    <x v="236"/>
  </r>
  <r>
    <x v="17"/>
    <x v="1"/>
    <x v="543"/>
    <x v="85"/>
    <x v="158"/>
    <x v="4"/>
    <x v="2"/>
    <x v="31"/>
    <x v="159"/>
    <x v="234"/>
    <x v="199"/>
    <x v="233"/>
    <x v="195"/>
    <x v="201"/>
    <x v="148"/>
    <x v="0"/>
    <x v="14"/>
    <x v="0"/>
    <x v="0"/>
    <x v="0"/>
    <x v="543"/>
  </r>
  <r>
    <x v="17"/>
    <x v="1"/>
    <x v="276"/>
    <x v="46"/>
    <x v="66"/>
    <x v="4"/>
    <x v="2"/>
    <x v="1"/>
    <x v="444"/>
    <x v="234"/>
    <x v="199"/>
    <x v="233"/>
    <x v="195"/>
    <x v="201"/>
    <x v="148"/>
    <x v="0"/>
    <x v="6"/>
    <x v="0"/>
    <x v="0"/>
    <x v="0"/>
    <x v="276"/>
  </r>
  <r>
    <x v="17"/>
    <x v="1"/>
    <x v="686"/>
    <x v="119"/>
    <x v="180"/>
    <x v="4"/>
    <x v="2"/>
    <x v="26"/>
    <x v="159"/>
    <x v="234"/>
    <x v="199"/>
    <x v="233"/>
    <x v="195"/>
    <x v="201"/>
    <x v="148"/>
    <x v="0"/>
    <x v="17"/>
    <x v="0"/>
    <x v="0"/>
    <x v="0"/>
    <x v="686"/>
  </r>
  <r>
    <x v="10"/>
    <x v="13"/>
    <x v="688"/>
    <x v="106"/>
    <x v="142"/>
    <x v="4"/>
    <x v="2"/>
    <x v="1"/>
    <x v="584"/>
    <x v="235"/>
    <x v="251"/>
    <x v="234"/>
    <x v="247"/>
    <x v="143"/>
    <x v="184"/>
    <x v="0"/>
    <x v="17"/>
    <x v="0"/>
    <x v="0"/>
    <x v="0"/>
    <x v="688"/>
  </r>
  <r>
    <x v="10"/>
    <x v="13"/>
    <x v="896"/>
    <x v="124"/>
    <x v="170"/>
    <x v="4"/>
    <x v="2"/>
    <x v="1"/>
    <x v="584"/>
    <x v="235"/>
    <x v="251"/>
    <x v="234"/>
    <x v="247"/>
    <x v="143"/>
    <x v="184"/>
    <x v="0"/>
    <x v="20"/>
    <x v="0"/>
    <x v="0"/>
    <x v="0"/>
    <x v="896"/>
  </r>
  <r>
    <x v="18"/>
    <x v="2"/>
    <x v="312"/>
    <x v="49"/>
    <x v="79"/>
    <x v="4"/>
    <x v="2"/>
    <x v="16"/>
    <x v="444"/>
    <x v="236"/>
    <x v="176"/>
    <x v="233"/>
    <x v="195"/>
    <x v="197"/>
    <x v="171"/>
    <x v="0"/>
    <x v="6"/>
    <x v="0"/>
    <x v="0"/>
    <x v="0"/>
    <x v="312"/>
  </r>
  <r>
    <x v="11"/>
    <x v="15"/>
    <x v="546"/>
    <x v="74"/>
    <x v="112"/>
    <x v="4"/>
    <x v="2"/>
    <x v="8"/>
    <x v="291"/>
    <x v="237"/>
    <x v="345"/>
    <x v="235"/>
    <x v="340"/>
    <x v="241"/>
    <x v="140"/>
    <x v="0"/>
    <x v="13"/>
    <x v="0"/>
    <x v="0"/>
    <x v="0"/>
    <x v="546"/>
  </r>
  <r>
    <x v="11"/>
    <x v="15"/>
    <x v="993"/>
    <x v="135"/>
    <x v="187"/>
    <x v="4"/>
    <x v="2"/>
    <x v="8"/>
    <x v="274"/>
    <x v="237"/>
    <x v="345"/>
    <x v="235"/>
    <x v="340"/>
    <x v="241"/>
    <x v="140"/>
    <x v="0"/>
    <x v="23"/>
    <x v="0"/>
    <x v="0"/>
    <x v="0"/>
    <x v="993"/>
  </r>
  <r>
    <x v="16"/>
    <x v="0"/>
    <x v="938"/>
    <x v="135"/>
    <x v="190"/>
    <x v="4"/>
    <x v="2"/>
    <x v="16"/>
    <x v="356"/>
    <x v="238"/>
    <x v="84"/>
    <x v="236"/>
    <x v="84"/>
    <x v="83"/>
    <x v="103"/>
    <x v="0"/>
    <x v="21"/>
    <x v="0"/>
    <x v="0"/>
    <x v="0"/>
    <x v="938"/>
  </r>
  <r>
    <x v="16"/>
    <x v="0"/>
    <x v="684"/>
    <x v="106"/>
    <x v="142"/>
    <x v="4"/>
    <x v="2"/>
    <x v="1"/>
    <x v="69"/>
    <x v="238"/>
    <x v="84"/>
    <x v="236"/>
    <x v="84"/>
    <x v="83"/>
    <x v="103"/>
    <x v="0"/>
    <x v="17"/>
    <x v="0"/>
    <x v="0"/>
    <x v="0"/>
    <x v="684"/>
  </r>
  <r>
    <x v="24"/>
    <x v="9"/>
    <x v="246"/>
    <x v="15"/>
    <x v="58"/>
    <x v="1"/>
    <x v="3"/>
    <x v="28"/>
    <x v="170"/>
    <x v="239"/>
    <x v="229"/>
    <x v="241"/>
    <x v="354"/>
    <x v="207"/>
    <x v="42"/>
    <x v="0"/>
    <x v="7"/>
    <x v="0"/>
    <x v="0"/>
    <x v="0"/>
    <x v="246"/>
  </r>
  <r>
    <x v="24"/>
    <x v="9"/>
    <x v="390"/>
    <x v="68"/>
    <x v="106"/>
    <x v="4"/>
    <x v="2"/>
    <x v="23"/>
    <x v="348"/>
    <x v="240"/>
    <x v="269"/>
    <x v="237"/>
    <x v="266"/>
    <x v="48"/>
    <x v="84"/>
    <x v="0"/>
    <x v="10"/>
    <x v="0"/>
    <x v="0"/>
    <x v="0"/>
    <x v="390"/>
  </r>
  <r>
    <x v="24"/>
    <x v="9"/>
    <x v="176"/>
    <x v="24"/>
    <x v="41"/>
    <x v="4"/>
    <x v="2"/>
    <x v="8"/>
    <x v="83"/>
    <x v="240"/>
    <x v="269"/>
    <x v="237"/>
    <x v="266"/>
    <x v="89"/>
    <x v="214"/>
    <x v="0"/>
    <x v="5"/>
    <x v="0"/>
    <x v="0"/>
    <x v="0"/>
    <x v="176"/>
  </r>
  <r>
    <x v="24"/>
    <x v="9"/>
    <x v="848"/>
    <x v="119"/>
    <x v="167"/>
    <x v="4"/>
    <x v="2"/>
    <x v="16"/>
    <x v="559"/>
    <x v="240"/>
    <x v="269"/>
    <x v="226"/>
    <x v="191"/>
    <x v="181"/>
    <x v="168"/>
    <x v="0"/>
    <x v="19"/>
    <x v="0"/>
    <x v="0"/>
    <x v="0"/>
    <x v="848"/>
  </r>
  <r>
    <x v="25"/>
    <x v="8"/>
    <x v="564"/>
    <x v="87"/>
    <x v="125"/>
    <x v="4"/>
    <x v="2"/>
    <x v="2"/>
    <x v="566"/>
    <x v="241"/>
    <x v="45"/>
    <x v="238"/>
    <x v="44"/>
    <x v="194"/>
    <x v="137"/>
    <x v="0"/>
    <x v="14"/>
    <x v="0"/>
    <x v="0"/>
    <x v="0"/>
    <x v="564"/>
  </r>
  <r>
    <x v="25"/>
    <x v="8"/>
    <x v="1113"/>
    <x v="156"/>
    <x v="208"/>
    <x v="4"/>
    <x v="2"/>
    <x v="2"/>
    <x v="563"/>
    <x v="241"/>
    <x v="45"/>
    <x v="238"/>
    <x v="44"/>
    <x v="251"/>
    <x v="294"/>
    <x v="0"/>
    <x v="24"/>
    <x v="0"/>
    <x v="0"/>
    <x v="0"/>
    <x v="1113"/>
  </r>
  <r>
    <x v="25"/>
    <x v="8"/>
    <x v="627"/>
    <x v="98"/>
    <x v="135"/>
    <x v="4"/>
    <x v="2"/>
    <x v="4"/>
    <x v="100"/>
    <x v="241"/>
    <x v="45"/>
    <x v="238"/>
    <x v="44"/>
    <x v="166"/>
    <x v="122"/>
    <x v="0"/>
    <x v="15"/>
    <x v="0"/>
    <x v="0"/>
    <x v="0"/>
    <x v="627"/>
  </r>
  <r>
    <x v="25"/>
    <x v="8"/>
    <x v="315"/>
    <x v="48"/>
    <x v="72"/>
    <x v="4"/>
    <x v="2"/>
    <x v="3"/>
    <x v="84"/>
    <x v="241"/>
    <x v="45"/>
    <x v="238"/>
    <x v="44"/>
    <x v="258"/>
    <x v="356"/>
    <x v="0"/>
    <x v="6"/>
    <x v="0"/>
    <x v="0"/>
    <x v="0"/>
    <x v="315"/>
  </r>
  <r>
    <x v="23"/>
    <x v="7"/>
    <x v="927"/>
    <x v="119"/>
    <x v="165"/>
    <x v="4"/>
    <x v="2"/>
    <x v="8"/>
    <x v="237"/>
    <x v="242"/>
    <x v="232"/>
    <x v="239"/>
    <x v="228"/>
    <x v="12"/>
    <x v="204"/>
    <x v="0"/>
    <x v="20"/>
    <x v="0"/>
    <x v="0"/>
    <x v="0"/>
    <x v="927"/>
  </r>
  <r>
    <x v="23"/>
    <x v="7"/>
    <x v="408"/>
    <x v="65"/>
    <x v="90"/>
    <x v="4"/>
    <x v="2"/>
    <x v="2"/>
    <x v="209"/>
    <x v="242"/>
    <x v="232"/>
    <x v="239"/>
    <x v="228"/>
    <x v="12"/>
    <x v="204"/>
    <x v="0"/>
    <x v="10"/>
    <x v="0"/>
    <x v="0"/>
    <x v="0"/>
    <x v="408"/>
  </r>
  <r>
    <x v="23"/>
    <x v="7"/>
    <x v="1070"/>
    <x v="150"/>
    <x v="203"/>
    <x v="4"/>
    <x v="2"/>
    <x v="6"/>
    <x v="208"/>
    <x v="242"/>
    <x v="232"/>
    <x v="239"/>
    <x v="228"/>
    <x v="12"/>
    <x v="204"/>
    <x v="0"/>
    <x v="24"/>
    <x v="0"/>
    <x v="0"/>
    <x v="0"/>
    <x v="1070"/>
  </r>
  <r>
    <x v="23"/>
    <x v="7"/>
    <x v="1158"/>
    <x v="162"/>
    <x v="217"/>
    <x v="4"/>
    <x v="2"/>
    <x v="1"/>
    <x v="207"/>
    <x v="242"/>
    <x v="232"/>
    <x v="239"/>
    <x v="228"/>
    <x v="231"/>
    <x v="222"/>
    <x v="0"/>
    <x v="25"/>
    <x v="0"/>
    <x v="0"/>
    <x v="0"/>
    <x v="1158"/>
  </r>
  <r>
    <x v="23"/>
    <x v="7"/>
    <x v="768"/>
    <x v="106"/>
    <x v="142"/>
    <x v="4"/>
    <x v="2"/>
    <x v="1"/>
    <x v="596"/>
    <x v="242"/>
    <x v="232"/>
    <x v="263"/>
    <x v="254"/>
    <x v="12"/>
    <x v="204"/>
    <x v="0"/>
    <x v="17"/>
    <x v="0"/>
    <x v="0"/>
    <x v="0"/>
    <x v="768"/>
  </r>
  <r>
    <x v="16"/>
    <x v="0"/>
    <x v="643"/>
    <x v="98"/>
    <x v="138"/>
    <x v="4"/>
    <x v="2"/>
    <x v="8"/>
    <x v="472"/>
    <x v="243"/>
    <x v="337"/>
    <x v="240"/>
    <x v="332"/>
    <x v="204"/>
    <x v="320"/>
    <x v="0"/>
    <x v="16"/>
    <x v="0"/>
    <x v="0"/>
    <x v="0"/>
    <x v="643"/>
  </r>
  <r>
    <x v="16"/>
    <x v="0"/>
    <x v="154"/>
    <x v="24"/>
    <x v="36"/>
    <x v="4"/>
    <x v="2"/>
    <x v="4"/>
    <x v="473"/>
    <x v="243"/>
    <x v="337"/>
    <x v="240"/>
    <x v="332"/>
    <x v="248"/>
    <x v="86"/>
    <x v="0"/>
    <x v="4"/>
    <x v="0"/>
    <x v="0"/>
    <x v="0"/>
    <x v="154"/>
  </r>
  <r>
    <x v="16"/>
    <x v="0"/>
    <x v="1103"/>
    <x v="156"/>
    <x v="207"/>
    <x v="4"/>
    <x v="2"/>
    <x v="1"/>
    <x v="249"/>
    <x v="243"/>
    <x v="337"/>
    <x v="279"/>
    <x v="104"/>
    <x v="204"/>
    <x v="320"/>
    <x v="0"/>
    <x v="24"/>
    <x v="0"/>
    <x v="0"/>
    <x v="0"/>
    <x v="1103"/>
  </r>
  <r>
    <x v="16"/>
    <x v="0"/>
    <x v="498"/>
    <x v="74"/>
    <x v="110"/>
    <x v="4"/>
    <x v="2"/>
    <x v="4"/>
    <x v="473"/>
    <x v="243"/>
    <x v="337"/>
    <x v="240"/>
    <x v="332"/>
    <x v="248"/>
    <x v="86"/>
    <x v="0"/>
    <x v="12"/>
    <x v="0"/>
    <x v="0"/>
    <x v="0"/>
    <x v="498"/>
  </r>
  <r>
    <x v="16"/>
    <x v="0"/>
    <x v="872"/>
    <x v="124"/>
    <x v="170"/>
    <x v="4"/>
    <x v="2"/>
    <x v="1"/>
    <x v="66"/>
    <x v="243"/>
    <x v="337"/>
    <x v="240"/>
    <x v="332"/>
    <x v="204"/>
    <x v="320"/>
    <x v="0"/>
    <x v="20"/>
    <x v="0"/>
    <x v="0"/>
    <x v="0"/>
    <x v="872"/>
  </r>
  <r>
    <x v="16"/>
    <x v="0"/>
    <x v="708"/>
    <x v="106"/>
    <x v="142"/>
    <x v="4"/>
    <x v="2"/>
    <x v="1"/>
    <x v="66"/>
    <x v="243"/>
    <x v="337"/>
    <x v="240"/>
    <x v="332"/>
    <x v="204"/>
    <x v="320"/>
    <x v="0"/>
    <x v="17"/>
    <x v="0"/>
    <x v="0"/>
    <x v="0"/>
    <x v="708"/>
  </r>
  <r>
    <x v="16"/>
    <x v="0"/>
    <x v="792"/>
    <x v="112"/>
    <x v="154"/>
    <x v="4"/>
    <x v="2"/>
    <x v="4"/>
    <x v="473"/>
    <x v="243"/>
    <x v="337"/>
    <x v="240"/>
    <x v="332"/>
    <x v="204"/>
    <x v="320"/>
    <x v="0"/>
    <x v="18"/>
    <x v="0"/>
    <x v="0"/>
    <x v="0"/>
    <x v="792"/>
  </r>
  <r>
    <x v="22"/>
    <x v="6"/>
    <x v="194"/>
    <x v="34"/>
    <x v="49"/>
    <x v="1"/>
    <x v="3"/>
    <x v="1"/>
    <x v="666"/>
    <x v="244"/>
    <x v="359"/>
    <x v="241"/>
    <x v="354"/>
    <x v="207"/>
    <x v="42"/>
    <x v="0"/>
    <x v="5"/>
    <x v="0"/>
    <x v="0"/>
    <x v="0"/>
    <x v="194"/>
  </r>
  <r>
    <x v="54"/>
    <x v="59"/>
    <x v="615"/>
    <x v="98"/>
    <x v="133"/>
    <x v="4"/>
    <x v="2"/>
    <x v="2"/>
    <x v="631"/>
    <x v="245"/>
    <x v="267"/>
    <x v="242"/>
    <x v="264"/>
    <x v="21"/>
    <x v="120"/>
    <x v="0"/>
    <x v="16"/>
    <x v="0"/>
    <x v="0"/>
    <x v="0"/>
    <x v="615"/>
  </r>
  <r>
    <x v="54"/>
    <x v="59"/>
    <x v="290"/>
    <x v="48"/>
    <x v="70"/>
    <x v="4"/>
    <x v="2"/>
    <x v="1"/>
    <x v="416"/>
    <x v="245"/>
    <x v="267"/>
    <x v="242"/>
    <x v="264"/>
    <x v="21"/>
    <x v="120"/>
    <x v="0"/>
    <x v="6"/>
    <x v="0"/>
    <x v="0"/>
    <x v="0"/>
    <x v="290"/>
  </r>
  <r>
    <x v="40"/>
    <x v="48"/>
    <x v="114"/>
    <x v="18"/>
    <x v="31"/>
    <x v="4"/>
    <x v="2"/>
    <x v="8"/>
    <x v="158"/>
    <x v="246"/>
    <x v="19"/>
    <x v="243"/>
    <x v="18"/>
    <x v="215"/>
    <x v="343"/>
    <x v="0"/>
    <x v="2"/>
    <x v="0"/>
    <x v="0"/>
    <x v="0"/>
    <x v="114"/>
  </r>
  <r>
    <x v="25"/>
    <x v="8"/>
    <x v="82"/>
    <x v="15"/>
    <x v="31"/>
    <x v="4"/>
    <x v="2"/>
    <x v="16"/>
    <x v="182"/>
    <x v="247"/>
    <x v="261"/>
    <x v="244"/>
    <x v="258"/>
    <x v="140"/>
    <x v="11"/>
    <x v="0"/>
    <x v="2"/>
    <x v="0"/>
    <x v="0"/>
    <x v="0"/>
    <x v="82"/>
  </r>
  <r>
    <x v="20"/>
    <x v="3"/>
    <x v="393"/>
    <x v="65"/>
    <x v="89"/>
    <x v="4"/>
    <x v="2"/>
    <x v="1"/>
    <x v="671"/>
    <x v="248"/>
    <x v="245"/>
    <x v="245"/>
    <x v="241"/>
    <x v="182"/>
    <x v="280"/>
    <x v="0"/>
    <x v="11"/>
    <x v="0"/>
    <x v="0"/>
    <x v="0"/>
    <x v="393"/>
  </r>
  <r>
    <x v="20"/>
    <x v="3"/>
    <x v="4"/>
    <x v="0"/>
    <x v="10"/>
    <x v="4"/>
    <x v="2"/>
    <x v="16"/>
    <x v="181"/>
    <x v="248"/>
    <x v="245"/>
    <x v="245"/>
    <x v="241"/>
    <x v="182"/>
    <x v="280"/>
    <x v="0"/>
    <x v="1"/>
    <x v="0"/>
    <x v="0"/>
    <x v="0"/>
    <x v="4"/>
  </r>
  <r>
    <x v="20"/>
    <x v="3"/>
    <x v="939"/>
    <x v="135"/>
    <x v="186"/>
    <x v="4"/>
    <x v="2"/>
    <x v="6"/>
    <x v="649"/>
    <x v="248"/>
    <x v="245"/>
    <x v="245"/>
    <x v="241"/>
    <x v="182"/>
    <x v="280"/>
    <x v="0"/>
    <x v="22"/>
    <x v="0"/>
    <x v="0"/>
    <x v="0"/>
    <x v="939"/>
  </r>
  <r>
    <x v="20"/>
    <x v="3"/>
    <x v="940"/>
    <x v="139"/>
    <x v="190"/>
    <x v="1"/>
    <x v="3"/>
    <x v="10"/>
    <x v="649"/>
    <x v="248"/>
    <x v="245"/>
    <x v="245"/>
    <x v="241"/>
    <x v="182"/>
    <x v="280"/>
    <x v="0"/>
    <x v="23"/>
    <x v="0"/>
    <x v="0"/>
    <x v="0"/>
    <x v="940"/>
  </r>
  <r>
    <x v="6"/>
    <x v="10"/>
    <x v="866"/>
    <x v="124"/>
    <x v="170"/>
    <x v="4"/>
    <x v="2"/>
    <x v="1"/>
    <x v="30"/>
    <x v="249"/>
    <x v="68"/>
    <x v="246"/>
    <x v="67"/>
    <x v="210"/>
    <x v="170"/>
    <x v="0"/>
    <x v="20"/>
    <x v="0"/>
    <x v="0"/>
    <x v="0"/>
    <x v="866"/>
  </r>
  <r>
    <x v="6"/>
    <x v="10"/>
    <x v="755"/>
    <x v="106"/>
    <x v="145"/>
    <x v="4"/>
    <x v="2"/>
    <x v="4"/>
    <x v="611"/>
    <x v="249"/>
    <x v="68"/>
    <x v="246"/>
    <x v="67"/>
    <x v="210"/>
    <x v="170"/>
    <x v="0"/>
    <x v="17"/>
    <x v="0"/>
    <x v="0"/>
    <x v="0"/>
    <x v="755"/>
  </r>
  <r>
    <x v="10"/>
    <x v="13"/>
    <x v="380"/>
    <x v="65"/>
    <x v="97"/>
    <x v="4"/>
    <x v="2"/>
    <x v="16"/>
    <x v="442"/>
    <x v="250"/>
    <x v="89"/>
    <x v="247"/>
    <x v="89"/>
    <x v="145"/>
    <x v="150"/>
    <x v="0"/>
    <x v="10"/>
    <x v="0"/>
    <x v="0"/>
    <x v="0"/>
    <x v="380"/>
  </r>
  <r>
    <x v="20"/>
    <x v="3"/>
    <x v="147"/>
    <x v="24"/>
    <x v="36"/>
    <x v="4"/>
    <x v="2"/>
    <x v="4"/>
    <x v="539"/>
    <x v="251"/>
    <x v="80"/>
    <x v="248"/>
    <x v="80"/>
    <x v="218"/>
    <x v="232"/>
    <x v="0"/>
    <x v="4"/>
    <x v="0"/>
    <x v="0"/>
    <x v="0"/>
    <x v="147"/>
  </r>
  <r>
    <x v="20"/>
    <x v="3"/>
    <x v="185"/>
    <x v="34"/>
    <x v="49"/>
    <x v="4"/>
    <x v="2"/>
    <x v="1"/>
    <x v="586"/>
    <x v="251"/>
    <x v="80"/>
    <x v="248"/>
    <x v="80"/>
    <x v="218"/>
    <x v="232"/>
    <x v="0"/>
    <x v="4"/>
    <x v="0"/>
    <x v="0"/>
    <x v="0"/>
    <x v="185"/>
  </r>
  <r>
    <x v="20"/>
    <x v="3"/>
    <x v="864"/>
    <x v="124"/>
    <x v="170"/>
    <x v="4"/>
    <x v="2"/>
    <x v="1"/>
    <x v="595"/>
    <x v="251"/>
    <x v="80"/>
    <x v="248"/>
    <x v="80"/>
    <x v="213"/>
    <x v="210"/>
    <x v="0"/>
    <x v="20"/>
    <x v="0"/>
    <x v="0"/>
    <x v="0"/>
    <x v="864"/>
  </r>
  <r>
    <x v="20"/>
    <x v="3"/>
    <x v="667"/>
    <x v="106"/>
    <x v="142"/>
    <x v="4"/>
    <x v="2"/>
    <x v="1"/>
    <x v="585"/>
    <x v="251"/>
    <x v="80"/>
    <x v="248"/>
    <x v="80"/>
    <x v="182"/>
    <x v="280"/>
    <x v="0"/>
    <x v="17"/>
    <x v="0"/>
    <x v="0"/>
    <x v="0"/>
    <x v="667"/>
  </r>
  <r>
    <x v="20"/>
    <x v="3"/>
    <x v="812"/>
    <x v="119"/>
    <x v="160"/>
    <x v="4"/>
    <x v="2"/>
    <x v="1"/>
    <x v="405"/>
    <x v="252"/>
    <x v="264"/>
    <x v="249"/>
    <x v="261"/>
    <x v="217"/>
    <x v="66"/>
    <x v="0"/>
    <x v="19"/>
    <x v="0"/>
    <x v="0"/>
    <x v="0"/>
    <x v="812"/>
  </r>
  <r>
    <x v="20"/>
    <x v="3"/>
    <x v="869"/>
    <x v="124"/>
    <x v="170"/>
    <x v="4"/>
    <x v="2"/>
    <x v="1"/>
    <x v="35"/>
    <x v="252"/>
    <x v="264"/>
    <x v="249"/>
    <x v="261"/>
    <x v="182"/>
    <x v="280"/>
    <x v="0"/>
    <x v="20"/>
    <x v="0"/>
    <x v="0"/>
    <x v="0"/>
    <x v="869"/>
  </r>
  <r>
    <x v="20"/>
    <x v="3"/>
    <x v="678"/>
    <x v="106"/>
    <x v="142"/>
    <x v="4"/>
    <x v="2"/>
    <x v="1"/>
    <x v="587"/>
    <x v="252"/>
    <x v="264"/>
    <x v="249"/>
    <x v="261"/>
    <x v="182"/>
    <x v="280"/>
    <x v="0"/>
    <x v="17"/>
    <x v="0"/>
    <x v="0"/>
    <x v="0"/>
    <x v="678"/>
  </r>
  <r>
    <x v="39"/>
    <x v="49"/>
    <x v="41"/>
    <x v="8"/>
    <x v="12"/>
    <x v="4"/>
    <x v="2"/>
    <x v="1"/>
    <x v="465"/>
    <x v="253"/>
    <x v="404"/>
    <x v="250"/>
    <x v="400"/>
    <x v="227"/>
    <x v="227"/>
    <x v="0"/>
    <x v="2"/>
    <x v="0"/>
    <x v="0"/>
    <x v="0"/>
    <x v="41"/>
  </r>
  <r>
    <x v="39"/>
    <x v="49"/>
    <x v="813"/>
    <x v="119"/>
    <x v="160"/>
    <x v="4"/>
    <x v="2"/>
    <x v="1"/>
    <x v="465"/>
    <x v="253"/>
    <x v="404"/>
    <x v="250"/>
    <x v="400"/>
    <x v="227"/>
    <x v="227"/>
    <x v="0"/>
    <x v="20"/>
    <x v="0"/>
    <x v="0"/>
    <x v="0"/>
    <x v="813"/>
  </r>
  <r>
    <x v="39"/>
    <x v="49"/>
    <x v="189"/>
    <x v="34"/>
    <x v="49"/>
    <x v="4"/>
    <x v="2"/>
    <x v="1"/>
    <x v="465"/>
    <x v="253"/>
    <x v="404"/>
    <x v="250"/>
    <x v="400"/>
    <x v="227"/>
    <x v="227"/>
    <x v="0"/>
    <x v="5"/>
    <x v="0"/>
    <x v="0"/>
    <x v="0"/>
    <x v="189"/>
  </r>
  <r>
    <x v="39"/>
    <x v="49"/>
    <x v="1152"/>
    <x v="162"/>
    <x v="217"/>
    <x v="4"/>
    <x v="2"/>
    <x v="1"/>
    <x v="465"/>
    <x v="253"/>
    <x v="404"/>
    <x v="250"/>
    <x v="400"/>
    <x v="227"/>
    <x v="227"/>
    <x v="0"/>
    <x v="25"/>
    <x v="0"/>
    <x v="0"/>
    <x v="0"/>
    <x v="1152"/>
  </r>
  <r>
    <x v="39"/>
    <x v="49"/>
    <x v="1089"/>
    <x v="156"/>
    <x v="207"/>
    <x v="4"/>
    <x v="2"/>
    <x v="1"/>
    <x v="465"/>
    <x v="253"/>
    <x v="404"/>
    <x v="250"/>
    <x v="400"/>
    <x v="227"/>
    <x v="227"/>
    <x v="0"/>
    <x v="24"/>
    <x v="0"/>
    <x v="0"/>
    <x v="0"/>
    <x v="1089"/>
  </r>
  <r>
    <x v="39"/>
    <x v="49"/>
    <x v="473"/>
    <x v="74"/>
    <x v="107"/>
    <x v="4"/>
    <x v="2"/>
    <x v="1"/>
    <x v="465"/>
    <x v="253"/>
    <x v="404"/>
    <x v="250"/>
    <x v="400"/>
    <x v="227"/>
    <x v="227"/>
    <x v="0"/>
    <x v="12"/>
    <x v="0"/>
    <x v="0"/>
    <x v="0"/>
    <x v="473"/>
  </r>
  <r>
    <x v="70"/>
    <x v="78"/>
    <x v="586"/>
    <x v="96"/>
    <x v="131"/>
    <x v="4"/>
    <x v="2"/>
    <x v="2"/>
    <x v="223"/>
    <x v="254"/>
    <x v="240"/>
    <x v="251"/>
    <x v="236"/>
    <x v="8"/>
    <x v="19"/>
    <x v="0"/>
    <x v="15"/>
    <x v="0"/>
    <x v="0"/>
    <x v="0"/>
    <x v="586"/>
  </r>
  <r>
    <x v="23"/>
    <x v="7"/>
    <x v="1074"/>
    <x v="150"/>
    <x v="200"/>
    <x v="4"/>
    <x v="2"/>
    <x v="2"/>
    <x v="389"/>
    <x v="255"/>
    <x v="343"/>
    <x v="252"/>
    <x v="338"/>
    <x v="72"/>
    <x v="154"/>
    <x v="0"/>
    <x v="24"/>
    <x v="0"/>
    <x v="0"/>
    <x v="0"/>
    <x v="1074"/>
  </r>
  <r>
    <x v="23"/>
    <x v="7"/>
    <x v="967"/>
    <x v="135"/>
    <x v="182"/>
    <x v="4"/>
    <x v="2"/>
    <x v="2"/>
    <x v="213"/>
    <x v="255"/>
    <x v="343"/>
    <x v="252"/>
    <x v="338"/>
    <x v="72"/>
    <x v="154"/>
    <x v="0"/>
    <x v="21"/>
    <x v="0"/>
    <x v="0"/>
    <x v="0"/>
    <x v="967"/>
  </r>
  <r>
    <x v="23"/>
    <x v="7"/>
    <x v="522"/>
    <x v="79"/>
    <x v="119"/>
    <x v="4"/>
    <x v="2"/>
    <x v="2"/>
    <x v="578"/>
    <x v="255"/>
    <x v="343"/>
    <x v="252"/>
    <x v="338"/>
    <x v="164"/>
    <x v="92"/>
    <x v="0"/>
    <x v="13"/>
    <x v="0"/>
    <x v="0"/>
    <x v="0"/>
    <x v="522"/>
  </r>
  <r>
    <x v="23"/>
    <x v="7"/>
    <x v="360"/>
    <x v="54"/>
    <x v="81"/>
    <x v="4"/>
    <x v="2"/>
    <x v="2"/>
    <x v="210"/>
    <x v="255"/>
    <x v="343"/>
    <x v="252"/>
    <x v="338"/>
    <x v="164"/>
    <x v="92"/>
    <x v="0"/>
    <x v="7"/>
    <x v="0"/>
    <x v="0"/>
    <x v="0"/>
    <x v="360"/>
  </r>
  <r>
    <x v="23"/>
    <x v="7"/>
    <x v="1119"/>
    <x v="156"/>
    <x v="208"/>
    <x v="4"/>
    <x v="2"/>
    <x v="2"/>
    <x v="390"/>
    <x v="255"/>
    <x v="343"/>
    <x v="252"/>
    <x v="338"/>
    <x v="256"/>
    <x v="179"/>
    <x v="0"/>
    <x v="24"/>
    <x v="0"/>
    <x v="0"/>
    <x v="0"/>
    <x v="1119"/>
  </r>
  <r>
    <x v="23"/>
    <x v="7"/>
    <x v="697"/>
    <x v="106"/>
    <x v="142"/>
    <x v="4"/>
    <x v="2"/>
    <x v="1"/>
    <x v="8"/>
    <x v="255"/>
    <x v="343"/>
    <x v="252"/>
    <x v="338"/>
    <x v="97"/>
    <x v="198"/>
    <x v="0"/>
    <x v="17"/>
    <x v="0"/>
    <x v="0"/>
    <x v="0"/>
    <x v="697"/>
  </r>
  <r>
    <x v="25"/>
    <x v="8"/>
    <x v="38"/>
    <x v="15"/>
    <x v="31"/>
    <x v="1"/>
    <x v="3"/>
    <x v="16"/>
    <x v="547"/>
    <x v="256"/>
    <x v="332"/>
    <x v="253"/>
    <x v="328"/>
    <x v="357"/>
    <x v="353"/>
    <x v="0"/>
    <x v="2"/>
    <x v="0"/>
    <x v="0"/>
    <x v="0"/>
    <x v="38"/>
  </r>
  <r>
    <x v="25"/>
    <x v="8"/>
    <x v="39"/>
    <x v="7"/>
    <x v="21"/>
    <x v="4"/>
    <x v="2"/>
    <x v="22"/>
    <x v="547"/>
    <x v="256"/>
    <x v="332"/>
    <x v="253"/>
    <x v="328"/>
    <x v="357"/>
    <x v="353"/>
    <x v="0"/>
    <x v="1"/>
    <x v="0"/>
    <x v="0"/>
    <x v="0"/>
    <x v="39"/>
  </r>
  <r>
    <x v="67"/>
    <x v="73"/>
    <x v="683"/>
    <x v="106"/>
    <x v="142"/>
    <x v="4"/>
    <x v="2"/>
    <x v="1"/>
    <x v="174"/>
    <x v="257"/>
    <x v="206"/>
    <x v="254"/>
    <x v="203"/>
    <x v="198"/>
    <x v="335"/>
    <x v="0"/>
    <x v="17"/>
    <x v="0"/>
    <x v="0"/>
    <x v="0"/>
    <x v="683"/>
  </r>
  <r>
    <x v="67"/>
    <x v="73"/>
    <x v="163"/>
    <x v="24"/>
    <x v="39"/>
    <x v="4"/>
    <x v="2"/>
    <x v="7"/>
    <x v="153"/>
    <x v="257"/>
    <x v="206"/>
    <x v="254"/>
    <x v="203"/>
    <x v="198"/>
    <x v="335"/>
    <x v="0"/>
    <x v="3"/>
    <x v="0"/>
    <x v="0"/>
    <x v="0"/>
    <x v="163"/>
  </r>
  <r>
    <x v="69"/>
    <x v="75"/>
    <x v="159"/>
    <x v="15"/>
    <x v="28"/>
    <x v="4"/>
    <x v="2"/>
    <x v="8"/>
    <x v="187"/>
    <x v="258"/>
    <x v="317"/>
    <x v="255"/>
    <x v="313"/>
    <x v="226"/>
    <x v="95"/>
    <x v="0"/>
    <x v="3"/>
    <x v="0"/>
    <x v="0"/>
    <x v="0"/>
    <x v="159"/>
  </r>
  <r>
    <x v="69"/>
    <x v="75"/>
    <x v="160"/>
    <x v="19"/>
    <x v="46"/>
    <x v="0"/>
    <x v="0"/>
    <x v="8"/>
    <x v="187"/>
    <x v="258"/>
    <x v="317"/>
    <x v="255"/>
    <x v="313"/>
    <x v="226"/>
    <x v="95"/>
    <x v="0"/>
    <x v="3"/>
    <x v="0"/>
    <x v="0"/>
    <x v="0"/>
    <x v="160"/>
  </r>
  <r>
    <x v="59"/>
    <x v="64"/>
    <x v="999"/>
    <x v="135"/>
    <x v="187"/>
    <x v="4"/>
    <x v="2"/>
    <x v="8"/>
    <x v="557"/>
    <x v="259"/>
    <x v="253"/>
    <x v="256"/>
    <x v="249"/>
    <x v="321"/>
    <x v="52"/>
    <x v="0"/>
    <x v="25"/>
    <x v="0"/>
    <x v="0"/>
    <x v="0"/>
    <x v="999"/>
  </r>
  <r>
    <x v="50"/>
    <x v="34"/>
    <x v="661"/>
    <x v="106"/>
    <x v="142"/>
    <x v="4"/>
    <x v="2"/>
    <x v="1"/>
    <x v="522"/>
    <x v="260"/>
    <x v="98"/>
    <x v="257"/>
    <x v="99"/>
    <x v="264"/>
    <x v="215"/>
    <x v="0"/>
    <x v="17"/>
    <x v="0"/>
    <x v="0"/>
    <x v="0"/>
    <x v="661"/>
  </r>
  <r>
    <x v="50"/>
    <x v="34"/>
    <x v="810"/>
    <x v="112"/>
    <x v="158"/>
    <x v="4"/>
    <x v="2"/>
    <x v="16"/>
    <x v="522"/>
    <x v="260"/>
    <x v="98"/>
    <x v="257"/>
    <x v="99"/>
    <x v="264"/>
    <x v="215"/>
    <x v="0"/>
    <x v="18"/>
    <x v="0"/>
    <x v="0"/>
    <x v="0"/>
    <x v="810"/>
  </r>
  <r>
    <x v="50"/>
    <x v="34"/>
    <x v="439"/>
    <x v="71"/>
    <x v="98"/>
    <x v="4"/>
    <x v="2"/>
    <x v="1"/>
    <x v="465"/>
    <x v="260"/>
    <x v="98"/>
    <x v="257"/>
    <x v="99"/>
    <x v="264"/>
    <x v="215"/>
    <x v="0"/>
    <x v="11"/>
    <x v="0"/>
    <x v="0"/>
    <x v="0"/>
    <x v="439"/>
  </r>
  <r>
    <x v="69"/>
    <x v="75"/>
    <x v="428"/>
    <x v="65"/>
    <x v="94"/>
    <x v="4"/>
    <x v="2"/>
    <x v="8"/>
    <x v="116"/>
    <x v="261"/>
    <x v="117"/>
    <x v="258"/>
    <x v="118"/>
    <x v="65"/>
    <x v="175"/>
    <x v="0"/>
    <x v="10"/>
    <x v="0"/>
    <x v="0"/>
    <x v="0"/>
    <x v="428"/>
  </r>
  <r>
    <x v="69"/>
    <x v="75"/>
    <x v="1082"/>
    <x v="138"/>
    <x v="190"/>
    <x v="0"/>
    <x v="0"/>
    <x v="12"/>
    <x v="366"/>
    <x v="261"/>
    <x v="117"/>
    <x v="258"/>
    <x v="118"/>
    <x v="65"/>
    <x v="175"/>
    <x v="0"/>
    <x v="24"/>
    <x v="0"/>
    <x v="0"/>
    <x v="0"/>
    <x v="1082"/>
  </r>
  <r>
    <x v="69"/>
    <x v="75"/>
    <x v="1081"/>
    <x v="135"/>
    <x v="184"/>
    <x v="4"/>
    <x v="2"/>
    <x v="4"/>
    <x v="366"/>
    <x v="261"/>
    <x v="117"/>
    <x v="258"/>
    <x v="118"/>
    <x v="65"/>
    <x v="175"/>
    <x v="0"/>
    <x v="24"/>
    <x v="0"/>
    <x v="0"/>
    <x v="0"/>
    <x v="1081"/>
  </r>
  <r>
    <x v="70"/>
    <x v="78"/>
    <x v="14"/>
    <x v="0"/>
    <x v="0"/>
    <x v="4"/>
    <x v="2"/>
    <x v="1"/>
    <x v="670"/>
    <x v="262"/>
    <x v="230"/>
    <x v="259"/>
    <x v="226"/>
    <x v="30"/>
    <x v="45"/>
    <x v="0"/>
    <x v="1"/>
    <x v="0"/>
    <x v="0"/>
    <x v="0"/>
    <x v="14"/>
  </r>
  <r>
    <x v="29"/>
    <x v="54"/>
    <x v="298"/>
    <x v="54"/>
    <x v="87"/>
    <x v="4"/>
    <x v="2"/>
    <x v="16"/>
    <x v="465"/>
    <x v="263"/>
    <x v="396"/>
    <x v="260"/>
    <x v="392"/>
    <x v="134"/>
    <x v="328"/>
    <x v="0"/>
    <x v="6"/>
    <x v="0"/>
    <x v="0"/>
    <x v="0"/>
    <x v="298"/>
  </r>
  <r>
    <x v="29"/>
    <x v="54"/>
    <x v="467"/>
    <x v="65"/>
    <x v="97"/>
    <x v="4"/>
    <x v="2"/>
    <x v="16"/>
    <x v="465"/>
    <x v="263"/>
    <x v="396"/>
    <x v="260"/>
    <x v="392"/>
    <x v="134"/>
    <x v="328"/>
    <x v="0"/>
    <x v="12"/>
    <x v="0"/>
    <x v="0"/>
    <x v="0"/>
    <x v="467"/>
  </r>
  <r>
    <x v="47"/>
    <x v="32"/>
    <x v="779"/>
    <x v="98"/>
    <x v="150"/>
    <x v="4"/>
    <x v="2"/>
    <x v="26"/>
    <x v="163"/>
    <x v="264"/>
    <x v="262"/>
    <x v="261"/>
    <x v="259"/>
    <x v="58"/>
    <x v="305"/>
    <x v="0"/>
    <x v="18"/>
    <x v="0"/>
    <x v="0"/>
    <x v="0"/>
    <x v="779"/>
  </r>
  <r>
    <x v="21"/>
    <x v="5"/>
    <x v="112"/>
    <x v="18"/>
    <x v="31"/>
    <x v="4"/>
    <x v="2"/>
    <x v="8"/>
    <x v="120"/>
    <x v="265"/>
    <x v="236"/>
    <x v="262"/>
    <x v="232"/>
    <x v="212"/>
    <x v="357"/>
    <x v="0"/>
    <x v="2"/>
    <x v="0"/>
    <x v="0"/>
    <x v="0"/>
    <x v="112"/>
  </r>
  <r>
    <x v="21"/>
    <x v="5"/>
    <x v="595"/>
    <x v="98"/>
    <x v="141"/>
    <x v="4"/>
    <x v="2"/>
    <x v="16"/>
    <x v="659"/>
    <x v="265"/>
    <x v="236"/>
    <x v="186"/>
    <x v="378"/>
    <x v="212"/>
    <x v="357"/>
    <x v="0"/>
    <x v="17"/>
    <x v="0"/>
    <x v="0"/>
    <x v="0"/>
    <x v="595"/>
  </r>
  <r>
    <x v="21"/>
    <x v="5"/>
    <x v="773"/>
    <x v="106"/>
    <x v="142"/>
    <x v="4"/>
    <x v="2"/>
    <x v="1"/>
    <x v="68"/>
    <x v="265"/>
    <x v="236"/>
    <x v="262"/>
    <x v="232"/>
    <x v="212"/>
    <x v="357"/>
    <x v="0"/>
    <x v="18"/>
    <x v="0"/>
    <x v="0"/>
    <x v="0"/>
    <x v="773"/>
  </r>
  <r>
    <x v="21"/>
    <x v="5"/>
    <x v="930"/>
    <x v="135"/>
    <x v="190"/>
    <x v="4"/>
    <x v="2"/>
    <x v="16"/>
    <x v="552"/>
    <x v="265"/>
    <x v="236"/>
    <x v="262"/>
    <x v="232"/>
    <x v="165"/>
    <x v="339"/>
    <x v="0"/>
    <x v="20"/>
    <x v="0"/>
    <x v="0"/>
    <x v="0"/>
    <x v="930"/>
  </r>
  <r>
    <x v="13"/>
    <x v="17"/>
    <x v="229"/>
    <x v="34"/>
    <x v="57"/>
    <x v="0"/>
    <x v="0"/>
    <x v="8"/>
    <x v="450"/>
    <x v="266"/>
    <x v="285"/>
    <x v="264"/>
    <x v="281"/>
    <x v="268"/>
    <x v="270"/>
    <x v="0"/>
    <x v="4"/>
    <x v="0"/>
    <x v="0"/>
    <x v="0"/>
    <x v="229"/>
  </r>
  <r>
    <x v="13"/>
    <x v="17"/>
    <x v="77"/>
    <x v="0"/>
    <x v="41"/>
    <x v="0"/>
    <x v="0"/>
    <x v="29"/>
    <x v="616"/>
    <x v="266"/>
    <x v="285"/>
    <x v="10"/>
    <x v="386"/>
    <x v="59"/>
    <x v="268"/>
    <x v="0"/>
    <x v="2"/>
    <x v="0"/>
    <x v="0"/>
    <x v="0"/>
    <x v="77"/>
  </r>
  <r>
    <x v="25"/>
    <x v="8"/>
    <x v="436"/>
    <x v="54"/>
    <x v="80"/>
    <x v="4"/>
    <x v="2"/>
    <x v="1"/>
    <x v="594"/>
    <x v="267"/>
    <x v="24"/>
    <x v="265"/>
    <x v="22"/>
    <x v="222"/>
    <x v="290"/>
    <x v="0"/>
    <x v="11"/>
    <x v="0"/>
    <x v="0"/>
    <x v="0"/>
    <x v="436"/>
  </r>
  <r>
    <x v="25"/>
    <x v="8"/>
    <x v="715"/>
    <x v="106"/>
    <x v="142"/>
    <x v="4"/>
    <x v="2"/>
    <x v="1"/>
    <x v="664"/>
    <x v="267"/>
    <x v="24"/>
    <x v="265"/>
    <x v="22"/>
    <x v="222"/>
    <x v="290"/>
    <x v="0"/>
    <x v="17"/>
    <x v="0"/>
    <x v="0"/>
    <x v="0"/>
    <x v="715"/>
  </r>
  <r>
    <x v="25"/>
    <x v="8"/>
    <x v="778"/>
    <x v="112"/>
    <x v="151"/>
    <x v="4"/>
    <x v="2"/>
    <x v="1"/>
    <x v="398"/>
    <x v="267"/>
    <x v="24"/>
    <x v="265"/>
    <x v="22"/>
    <x v="15"/>
    <x v="133"/>
    <x v="0"/>
    <x v="18"/>
    <x v="0"/>
    <x v="0"/>
    <x v="0"/>
    <x v="778"/>
  </r>
  <r>
    <x v="19"/>
    <x v="4"/>
    <x v="1118"/>
    <x v="156"/>
    <x v="210"/>
    <x v="4"/>
    <x v="2"/>
    <x v="4"/>
    <x v="196"/>
    <x v="268"/>
    <x v="81"/>
    <x v="266"/>
    <x v="81"/>
    <x v="246"/>
    <x v="190"/>
    <x v="0"/>
    <x v="24"/>
    <x v="0"/>
    <x v="0"/>
    <x v="0"/>
    <x v="1118"/>
  </r>
  <r>
    <x v="19"/>
    <x v="4"/>
    <x v="576"/>
    <x v="87"/>
    <x v="126"/>
    <x v="4"/>
    <x v="2"/>
    <x v="4"/>
    <x v="196"/>
    <x v="268"/>
    <x v="81"/>
    <x v="266"/>
    <x v="81"/>
    <x v="246"/>
    <x v="190"/>
    <x v="0"/>
    <x v="14"/>
    <x v="0"/>
    <x v="0"/>
    <x v="0"/>
    <x v="576"/>
  </r>
  <r>
    <x v="19"/>
    <x v="4"/>
    <x v="577"/>
    <x v="91"/>
    <x v="128"/>
    <x v="0"/>
    <x v="0"/>
    <x v="3"/>
    <x v="196"/>
    <x v="268"/>
    <x v="81"/>
    <x v="266"/>
    <x v="81"/>
    <x v="246"/>
    <x v="190"/>
    <x v="0"/>
    <x v="14"/>
    <x v="0"/>
    <x v="0"/>
    <x v="0"/>
    <x v="577"/>
  </r>
  <r>
    <x v="19"/>
    <x v="4"/>
    <x v="373"/>
    <x v="54"/>
    <x v="84"/>
    <x v="4"/>
    <x v="2"/>
    <x v="8"/>
    <x v="474"/>
    <x v="268"/>
    <x v="81"/>
    <x v="266"/>
    <x v="81"/>
    <x v="144"/>
    <x v="292"/>
    <x v="0"/>
    <x v="7"/>
    <x v="0"/>
    <x v="0"/>
    <x v="0"/>
    <x v="373"/>
  </r>
  <r>
    <x v="19"/>
    <x v="4"/>
    <x v="413"/>
    <x v="65"/>
    <x v="90"/>
    <x v="4"/>
    <x v="2"/>
    <x v="2"/>
    <x v="196"/>
    <x v="268"/>
    <x v="81"/>
    <x v="266"/>
    <x v="81"/>
    <x v="246"/>
    <x v="190"/>
    <x v="0"/>
    <x v="10"/>
    <x v="0"/>
    <x v="0"/>
    <x v="0"/>
    <x v="413"/>
  </r>
  <r>
    <x v="19"/>
    <x v="4"/>
    <x v="452"/>
    <x v="71"/>
    <x v="100"/>
    <x v="4"/>
    <x v="2"/>
    <x v="3"/>
    <x v="474"/>
    <x v="268"/>
    <x v="81"/>
    <x v="266"/>
    <x v="81"/>
    <x v="144"/>
    <x v="292"/>
    <x v="0"/>
    <x v="11"/>
    <x v="0"/>
    <x v="0"/>
    <x v="0"/>
    <x v="452"/>
  </r>
  <r>
    <x v="19"/>
    <x v="4"/>
    <x v="454"/>
    <x v="73"/>
    <x v="101"/>
    <x v="0"/>
    <x v="0"/>
    <x v="1"/>
    <x v="196"/>
    <x v="268"/>
    <x v="81"/>
    <x v="266"/>
    <x v="81"/>
    <x v="246"/>
    <x v="190"/>
    <x v="0"/>
    <x v="12"/>
    <x v="0"/>
    <x v="0"/>
    <x v="0"/>
    <x v="454"/>
  </r>
  <r>
    <x v="18"/>
    <x v="2"/>
    <x v="668"/>
    <x v="106"/>
    <x v="142"/>
    <x v="4"/>
    <x v="2"/>
    <x v="1"/>
    <x v="321"/>
    <x v="269"/>
    <x v="238"/>
    <x v="267"/>
    <x v="234"/>
    <x v="216"/>
    <x v="108"/>
    <x v="0"/>
    <x v="17"/>
    <x v="0"/>
    <x v="0"/>
    <x v="0"/>
    <x v="668"/>
  </r>
  <r>
    <x v="18"/>
    <x v="2"/>
    <x v="118"/>
    <x v="19"/>
    <x v="29"/>
    <x v="4"/>
    <x v="2"/>
    <x v="6"/>
    <x v="357"/>
    <x v="269"/>
    <x v="238"/>
    <x v="267"/>
    <x v="234"/>
    <x v="216"/>
    <x v="108"/>
    <x v="0"/>
    <x v="2"/>
    <x v="0"/>
    <x v="0"/>
    <x v="0"/>
    <x v="118"/>
  </r>
  <r>
    <x v="18"/>
    <x v="2"/>
    <x v="86"/>
    <x v="15"/>
    <x v="28"/>
    <x v="4"/>
    <x v="2"/>
    <x v="8"/>
    <x v="629"/>
    <x v="269"/>
    <x v="238"/>
    <x v="267"/>
    <x v="234"/>
    <x v="216"/>
    <x v="108"/>
    <x v="0"/>
    <x v="2"/>
    <x v="0"/>
    <x v="0"/>
    <x v="0"/>
    <x v="86"/>
  </r>
  <r>
    <x v="19"/>
    <x v="4"/>
    <x v="1177"/>
    <x v="168"/>
    <x v="225"/>
    <x v="4"/>
    <x v="2"/>
    <x v="8"/>
    <x v="522"/>
    <x v="270"/>
    <x v="133"/>
    <x v="268"/>
    <x v="133"/>
    <x v="249"/>
    <x v="87"/>
    <x v="0"/>
    <x v="25"/>
    <x v="0"/>
    <x v="0"/>
    <x v="0"/>
    <x v="1177"/>
  </r>
  <r>
    <x v="19"/>
    <x v="4"/>
    <x v="785"/>
    <x v="112"/>
    <x v="152"/>
    <x v="4"/>
    <x v="2"/>
    <x v="2"/>
    <x v="522"/>
    <x v="270"/>
    <x v="133"/>
    <x v="268"/>
    <x v="133"/>
    <x v="249"/>
    <x v="87"/>
    <x v="0"/>
    <x v="18"/>
    <x v="0"/>
    <x v="0"/>
    <x v="0"/>
    <x v="785"/>
  </r>
  <r>
    <x v="19"/>
    <x v="4"/>
    <x v="1051"/>
    <x v="150"/>
    <x v="199"/>
    <x v="4"/>
    <x v="2"/>
    <x v="1"/>
    <x v="522"/>
    <x v="270"/>
    <x v="133"/>
    <x v="268"/>
    <x v="133"/>
    <x v="249"/>
    <x v="87"/>
    <x v="0"/>
    <x v="23"/>
    <x v="0"/>
    <x v="0"/>
    <x v="0"/>
    <x v="1051"/>
  </r>
  <r>
    <x v="19"/>
    <x v="4"/>
    <x v="1091"/>
    <x v="156"/>
    <x v="207"/>
    <x v="4"/>
    <x v="2"/>
    <x v="1"/>
    <x v="522"/>
    <x v="270"/>
    <x v="133"/>
    <x v="268"/>
    <x v="133"/>
    <x v="249"/>
    <x v="87"/>
    <x v="0"/>
    <x v="24"/>
    <x v="0"/>
    <x v="0"/>
    <x v="0"/>
    <x v="1091"/>
  </r>
  <r>
    <x v="19"/>
    <x v="4"/>
    <x v="490"/>
    <x v="74"/>
    <x v="108"/>
    <x v="4"/>
    <x v="2"/>
    <x v="2"/>
    <x v="522"/>
    <x v="270"/>
    <x v="133"/>
    <x v="268"/>
    <x v="133"/>
    <x v="244"/>
    <x v="8"/>
    <x v="0"/>
    <x v="12"/>
    <x v="0"/>
    <x v="0"/>
    <x v="0"/>
    <x v="490"/>
  </r>
  <r>
    <x v="19"/>
    <x v="4"/>
    <x v="901"/>
    <x v="124"/>
    <x v="171"/>
    <x v="4"/>
    <x v="2"/>
    <x v="2"/>
    <x v="522"/>
    <x v="270"/>
    <x v="133"/>
    <x v="268"/>
    <x v="133"/>
    <x v="249"/>
    <x v="87"/>
    <x v="0"/>
    <x v="20"/>
    <x v="0"/>
    <x v="0"/>
    <x v="0"/>
    <x v="901"/>
  </r>
  <r>
    <x v="19"/>
    <x v="4"/>
    <x v="307"/>
    <x v="48"/>
    <x v="71"/>
    <x v="4"/>
    <x v="2"/>
    <x v="2"/>
    <x v="522"/>
    <x v="270"/>
    <x v="133"/>
    <x v="268"/>
    <x v="133"/>
    <x v="244"/>
    <x v="8"/>
    <x v="0"/>
    <x v="6"/>
    <x v="0"/>
    <x v="0"/>
    <x v="0"/>
    <x v="307"/>
  </r>
  <r>
    <x v="19"/>
    <x v="4"/>
    <x v="622"/>
    <x v="98"/>
    <x v="133"/>
    <x v="4"/>
    <x v="2"/>
    <x v="2"/>
    <x v="530"/>
    <x v="270"/>
    <x v="133"/>
    <x v="268"/>
    <x v="133"/>
    <x v="244"/>
    <x v="8"/>
    <x v="0"/>
    <x v="15"/>
    <x v="0"/>
    <x v="0"/>
    <x v="0"/>
    <x v="622"/>
  </r>
  <r>
    <x v="19"/>
    <x v="4"/>
    <x v="222"/>
    <x v="34"/>
    <x v="52"/>
    <x v="4"/>
    <x v="2"/>
    <x v="4"/>
    <x v="522"/>
    <x v="270"/>
    <x v="133"/>
    <x v="209"/>
    <x v="147"/>
    <x v="244"/>
    <x v="8"/>
    <x v="0"/>
    <x v="4"/>
    <x v="0"/>
    <x v="0"/>
    <x v="0"/>
    <x v="222"/>
  </r>
  <r>
    <x v="19"/>
    <x v="4"/>
    <x v="44"/>
    <x v="8"/>
    <x v="12"/>
    <x v="4"/>
    <x v="2"/>
    <x v="1"/>
    <x v="522"/>
    <x v="270"/>
    <x v="133"/>
    <x v="268"/>
    <x v="133"/>
    <x v="244"/>
    <x v="8"/>
    <x v="0"/>
    <x v="2"/>
    <x v="0"/>
    <x v="0"/>
    <x v="0"/>
    <x v="44"/>
  </r>
  <r>
    <x v="15"/>
    <x v="18"/>
    <x v="58"/>
    <x v="1"/>
    <x v="11"/>
    <x v="4"/>
    <x v="2"/>
    <x v="16"/>
    <x v="296"/>
    <x v="271"/>
    <x v="119"/>
    <x v="269"/>
    <x v="120"/>
    <x v="335"/>
    <x v="53"/>
    <x v="0"/>
    <x v="2"/>
    <x v="0"/>
    <x v="0"/>
    <x v="0"/>
    <x v="58"/>
  </r>
  <r>
    <x v="60"/>
    <x v="63"/>
    <x v="113"/>
    <x v="0"/>
    <x v="10"/>
    <x v="4"/>
    <x v="2"/>
    <x v="16"/>
    <x v="85"/>
    <x v="272"/>
    <x v="325"/>
    <x v="270"/>
    <x v="321"/>
    <x v="51"/>
    <x v="274"/>
    <x v="0"/>
    <x v="2"/>
    <x v="0"/>
    <x v="0"/>
    <x v="0"/>
    <x v="113"/>
  </r>
  <r>
    <x v="40"/>
    <x v="48"/>
    <x v="944"/>
    <x v="135"/>
    <x v="181"/>
    <x v="4"/>
    <x v="2"/>
    <x v="1"/>
    <x v="140"/>
    <x v="273"/>
    <x v="79"/>
    <x v="271"/>
    <x v="79"/>
    <x v="215"/>
    <x v="343"/>
    <x v="0"/>
    <x v="21"/>
    <x v="0"/>
    <x v="0"/>
    <x v="0"/>
    <x v="944"/>
  </r>
  <r>
    <x v="15"/>
    <x v="18"/>
    <x v="840"/>
    <x v="124"/>
    <x v="180"/>
    <x v="4"/>
    <x v="2"/>
    <x v="16"/>
    <x v="164"/>
    <x v="274"/>
    <x v="340"/>
    <x v="272"/>
    <x v="335"/>
    <x v="335"/>
    <x v="53"/>
    <x v="0"/>
    <x v="20"/>
    <x v="0"/>
    <x v="0"/>
    <x v="0"/>
    <x v="840"/>
  </r>
  <r>
    <x v="56"/>
    <x v="60"/>
    <x v="647"/>
    <x v="105"/>
    <x v="141"/>
    <x v="4"/>
    <x v="2"/>
    <x v="3"/>
    <x v="650"/>
    <x v="275"/>
    <x v="26"/>
    <x v="273"/>
    <x v="24"/>
    <x v="112"/>
    <x v="96"/>
    <x v="0"/>
    <x v="16"/>
    <x v="0"/>
    <x v="0"/>
    <x v="0"/>
    <x v="647"/>
  </r>
  <r>
    <x v="56"/>
    <x v="60"/>
    <x v="572"/>
    <x v="87"/>
    <x v="127"/>
    <x v="4"/>
    <x v="2"/>
    <x v="5"/>
    <x v="650"/>
    <x v="275"/>
    <x v="26"/>
    <x v="273"/>
    <x v="24"/>
    <x v="112"/>
    <x v="96"/>
    <x v="0"/>
    <x v="14"/>
    <x v="0"/>
    <x v="0"/>
    <x v="0"/>
    <x v="572"/>
  </r>
  <r>
    <x v="56"/>
    <x v="60"/>
    <x v="54"/>
    <x v="8"/>
    <x v="15"/>
    <x v="4"/>
    <x v="2"/>
    <x v="4"/>
    <x v="650"/>
    <x v="275"/>
    <x v="26"/>
    <x v="273"/>
    <x v="24"/>
    <x v="112"/>
    <x v="96"/>
    <x v="0"/>
    <x v="2"/>
    <x v="0"/>
    <x v="0"/>
    <x v="0"/>
    <x v="54"/>
  </r>
  <r>
    <x v="17"/>
    <x v="1"/>
    <x v="65"/>
    <x v="8"/>
    <x v="17"/>
    <x v="4"/>
    <x v="2"/>
    <x v="6"/>
    <x v="275"/>
    <x v="276"/>
    <x v="112"/>
    <x v="274"/>
    <x v="113"/>
    <x v="235"/>
    <x v="207"/>
    <x v="0"/>
    <x v="2"/>
    <x v="0"/>
    <x v="0"/>
    <x v="0"/>
    <x v="65"/>
  </r>
  <r>
    <x v="17"/>
    <x v="1"/>
    <x v="854"/>
    <x v="123"/>
    <x v="167"/>
    <x v="4"/>
    <x v="2"/>
    <x v="1"/>
    <x v="619"/>
    <x v="276"/>
    <x v="112"/>
    <x v="274"/>
    <x v="113"/>
    <x v="11"/>
    <x v="30"/>
    <x v="0"/>
    <x v="20"/>
    <x v="0"/>
    <x v="0"/>
    <x v="0"/>
    <x v="854"/>
  </r>
  <r>
    <x v="9"/>
    <x v="14"/>
    <x v="84"/>
    <x v="15"/>
    <x v="46"/>
    <x v="4"/>
    <x v="2"/>
    <x v="26"/>
    <x v="152"/>
    <x v="277"/>
    <x v="12"/>
    <x v="275"/>
    <x v="12"/>
    <x v="119"/>
    <x v="243"/>
    <x v="0"/>
    <x v="2"/>
    <x v="0"/>
    <x v="0"/>
    <x v="0"/>
    <x v="84"/>
  </r>
  <r>
    <x v="12"/>
    <x v="16"/>
    <x v="349"/>
    <x v="54"/>
    <x v="80"/>
    <x v="4"/>
    <x v="2"/>
    <x v="1"/>
    <x v="196"/>
    <x v="278"/>
    <x v="217"/>
    <x v="276"/>
    <x v="214"/>
    <x v="92"/>
    <x v="300"/>
    <x v="0"/>
    <x v="7"/>
    <x v="0"/>
    <x v="0"/>
    <x v="0"/>
    <x v="349"/>
  </r>
  <r>
    <x v="12"/>
    <x v="16"/>
    <x v="21"/>
    <x v="0"/>
    <x v="1"/>
    <x v="4"/>
    <x v="2"/>
    <x v="2"/>
    <x v="196"/>
    <x v="278"/>
    <x v="217"/>
    <x v="276"/>
    <x v="214"/>
    <x v="234"/>
    <x v="67"/>
    <x v="0"/>
    <x v="1"/>
    <x v="0"/>
    <x v="0"/>
    <x v="0"/>
    <x v="21"/>
  </r>
  <r>
    <x v="12"/>
    <x v="16"/>
    <x v="27"/>
    <x v="5"/>
    <x v="31"/>
    <x v="4"/>
    <x v="2"/>
    <x v="27"/>
    <x v="141"/>
    <x v="278"/>
    <x v="217"/>
    <x v="276"/>
    <x v="214"/>
    <x v="92"/>
    <x v="300"/>
    <x v="0"/>
    <x v="1"/>
    <x v="0"/>
    <x v="0"/>
    <x v="0"/>
    <x v="27"/>
  </r>
  <r>
    <x v="11"/>
    <x v="15"/>
    <x v="703"/>
    <x v="106"/>
    <x v="142"/>
    <x v="4"/>
    <x v="2"/>
    <x v="1"/>
    <x v="37"/>
    <x v="279"/>
    <x v="204"/>
    <x v="277"/>
    <x v="201"/>
    <x v="202"/>
    <x v="25"/>
    <x v="0"/>
    <x v="18"/>
    <x v="0"/>
    <x v="0"/>
    <x v="0"/>
    <x v="703"/>
  </r>
  <r>
    <x v="11"/>
    <x v="15"/>
    <x v="876"/>
    <x v="124"/>
    <x v="170"/>
    <x v="4"/>
    <x v="2"/>
    <x v="1"/>
    <x v="37"/>
    <x v="279"/>
    <x v="204"/>
    <x v="277"/>
    <x v="201"/>
    <x v="202"/>
    <x v="25"/>
    <x v="0"/>
    <x v="20"/>
    <x v="0"/>
    <x v="0"/>
    <x v="0"/>
    <x v="876"/>
  </r>
  <r>
    <x v="58"/>
    <x v="62"/>
    <x v="1143"/>
    <x v="162"/>
    <x v="225"/>
    <x v="4"/>
    <x v="2"/>
    <x v="16"/>
    <x v="167"/>
    <x v="280"/>
    <x v="174"/>
    <x v="278"/>
    <x v="173"/>
    <x v="341"/>
    <x v="139"/>
    <x v="0"/>
    <x v="25"/>
    <x v="0"/>
    <x v="0"/>
    <x v="0"/>
    <x v="1143"/>
  </r>
  <r>
    <x v="14"/>
    <x v="19"/>
    <x v="630"/>
    <x v="98"/>
    <x v="136"/>
    <x v="4"/>
    <x v="2"/>
    <x v="5"/>
    <x v="498"/>
    <x v="281"/>
    <x v="103"/>
    <x v="279"/>
    <x v="104"/>
    <x v="24"/>
    <x v="34"/>
    <x v="0"/>
    <x v="15"/>
    <x v="0"/>
    <x v="0"/>
    <x v="0"/>
    <x v="630"/>
  </r>
  <r>
    <x v="14"/>
    <x v="19"/>
    <x v="32"/>
    <x v="8"/>
    <x v="31"/>
    <x v="4"/>
    <x v="2"/>
    <x v="26"/>
    <x v="501"/>
    <x v="281"/>
    <x v="103"/>
    <x v="279"/>
    <x v="104"/>
    <x v="24"/>
    <x v="34"/>
    <x v="0"/>
    <x v="2"/>
    <x v="0"/>
    <x v="0"/>
    <x v="0"/>
    <x v="32"/>
  </r>
  <r>
    <x v="14"/>
    <x v="19"/>
    <x v="204"/>
    <x v="34"/>
    <x v="50"/>
    <x v="4"/>
    <x v="2"/>
    <x v="2"/>
    <x v="500"/>
    <x v="281"/>
    <x v="103"/>
    <x v="279"/>
    <x v="104"/>
    <x v="24"/>
    <x v="34"/>
    <x v="0"/>
    <x v="4"/>
    <x v="0"/>
    <x v="0"/>
    <x v="0"/>
    <x v="204"/>
  </r>
  <r>
    <x v="14"/>
    <x v="19"/>
    <x v="988"/>
    <x v="141"/>
    <x v="190"/>
    <x v="0"/>
    <x v="0"/>
    <x v="6"/>
    <x v="500"/>
    <x v="281"/>
    <x v="103"/>
    <x v="279"/>
    <x v="104"/>
    <x v="24"/>
    <x v="34"/>
    <x v="0"/>
    <x v="21"/>
    <x v="0"/>
    <x v="0"/>
    <x v="0"/>
    <x v="988"/>
  </r>
  <r>
    <x v="14"/>
    <x v="19"/>
    <x v="1145"/>
    <x v="156"/>
    <x v="216"/>
    <x v="0"/>
    <x v="0"/>
    <x v="16"/>
    <x v="500"/>
    <x v="281"/>
    <x v="103"/>
    <x v="279"/>
    <x v="104"/>
    <x v="24"/>
    <x v="34"/>
    <x v="0"/>
    <x v="25"/>
    <x v="0"/>
    <x v="0"/>
    <x v="0"/>
    <x v="1145"/>
  </r>
  <r>
    <x v="14"/>
    <x v="19"/>
    <x v="986"/>
    <x v="135"/>
    <x v="185"/>
    <x v="4"/>
    <x v="2"/>
    <x v="5"/>
    <x v="500"/>
    <x v="281"/>
    <x v="103"/>
    <x v="279"/>
    <x v="104"/>
    <x v="24"/>
    <x v="34"/>
    <x v="0"/>
    <x v="21"/>
    <x v="0"/>
    <x v="0"/>
    <x v="0"/>
    <x v="986"/>
  </r>
  <r>
    <x v="12"/>
    <x v="16"/>
    <x v="529"/>
    <x v="79"/>
    <x v="120"/>
    <x v="4"/>
    <x v="2"/>
    <x v="3"/>
    <x v="254"/>
    <x v="282"/>
    <x v="107"/>
    <x v="280"/>
    <x v="108"/>
    <x v="236"/>
    <x v="106"/>
    <x v="0"/>
    <x v="12"/>
    <x v="0"/>
    <x v="0"/>
    <x v="0"/>
    <x v="529"/>
  </r>
  <r>
    <x v="58"/>
    <x v="62"/>
    <x v="234"/>
    <x v="24"/>
    <x v="46"/>
    <x v="4"/>
    <x v="2"/>
    <x v="16"/>
    <x v="188"/>
    <x v="283"/>
    <x v="255"/>
    <x v="281"/>
    <x v="251"/>
    <x v="341"/>
    <x v="139"/>
    <x v="0"/>
    <x v="6"/>
    <x v="0"/>
    <x v="0"/>
    <x v="0"/>
    <x v="234"/>
  </r>
  <r>
    <x v="22"/>
    <x v="6"/>
    <x v="648"/>
    <x v="124"/>
    <x v="180"/>
    <x v="4"/>
    <x v="2"/>
    <x v="16"/>
    <x v="168"/>
    <x v="284"/>
    <x v="341"/>
    <x v="282"/>
    <x v="336"/>
    <x v="166"/>
    <x v="122"/>
    <x v="0"/>
    <x v="16"/>
    <x v="0"/>
    <x v="0"/>
    <x v="0"/>
    <x v="648"/>
  </r>
  <r>
    <x v="22"/>
    <x v="6"/>
    <x v="1192"/>
    <x v="162"/>
    <x v="223"/>
    <x v="4"/>
    <x v="2"/>
    <x v="8"/>
    <x v="259"/>
    <x v="285"/>
    <x v="87"/>
    <x v="283"/>
    <x v="87"/>
    <x v="140"/>
    <x v="11"/>
    <x v="0"/>
    <x v="25"/>
    <x v="0"/>
    <x v="0"/>
    <x v="0"/>
    <x v="1192"/>
  </r>
  <r>
    <x v="23"/>
    <x v="7"/>
    <x v="472"/>
    <x v="71"/>
    <x v="106"/>
    <x v="4"/>
    <x v="2"/>
    <x v="16"/>
    <x v="341"/>
    <x v="286"/>
    <x v="342"/>
    <x v="284"/>
    <x v="337"/>
    <x v="283"/>
    <x v="327"/>
    <x v="0"/>
    <x v="12"/>
    <x v="0"/>
    <x v="0"/>
    <x v="0"/>
    <x v="472"/>
  </r>
  <r>
    <x v="47"/>
    <x v="32"/>
    <x v="1"/>
    <x v="0"/>
    <x v="31"/>
    <x v="4"/>
    <x v="2"/>
    <x v="28"/>
    <x v="470"/>
    <x v="287"/>
    <x v="23"/>
    <x v="62"/>
    <x v="163"/>
    <x v="46"/>
    <x v="153"/>
    <x v="0"/>
    <x v="1"/>
    <x v="0"/>
    <x v="0"/>
    <x v="0"/>
    <x v="1"/>
  </r>
  <r>
    <x v="50"/>
    <x v="34"/>
    <x v="802"/>
    <x v="119"/>
    <x v="180"/>
    <x v="4"/>
    <x v="2"/>
    <x v="26"/>
    <x v="177"/>
    <x v="288"/>
    <x v="282"/>
    <x v="285"/>
    <x v="279"/>
    <x v="350"/>
    <x v="313"/>
    <x v="0"/>
    <x v="18"/>
    <x v="0"/>
    <x v="0"/>
    <x v="0"/>
    <x v="802"/>
  </r>
  <r>
    <x v="50"/>
    <x v="34"/>
    <x v="803"/>
    <x v="135"/>
    <x v="190"/>
    <x v="4"/>
    <x v="2"/>
    <x v="16"/>
    <x v="177"/>
    <x v="288"/>
    <x v="282"/>
    <x v="285"/>
    <x v="279"/>
    <x v="350"/>
    <x v="313"/>
    <x v="0"/>
    <x v="18"/>
    <x v="0"/>
    <x v="0"/>
    <x v="0"/>
    <x v="803"/>
  </r>
  <r>
    <x v="29"/>
    <x v="54"/>
    <x v="444"/>
    <x v="71"/>
    <x v="98"/>
    <x v="4"/>
    <x v="2"/>
    <x v="1"/>
    <x v="246"/>
    <x v="289"/>
    <x v="143"/>
    <x v="286"/>
    <x v="143"/>
    <x v="229"/>
    <x v="354"/>
    <x v="0"/>
    <x v="11"/>
    <x v="0"/>
    <x v="0"/>
    <x v="0"/>
    <x v="444"/>
  </r>
  <r>
    <x v="16"/>
    <x v="0"/>
    <x v="757"/>
    <x v="106"/>
    <x v="142"/>
    <x v="4"/>
    <x v="2"/>
    <x v="1"/>
    <x v="2"/>
    <x v="290"/>
    <x v="367"/>
    <x v="287"/>
    <x v="361"/>
    <x v="352"/>
    <x v="330"/>
    <x v="0"/>
    <x v="17"/>
    <x v="0"/>
    <x v="0"/>
    <x v="0"/>
    <x v="757"/>
  </r>
  <r>
    <x v="23"/>
    <x v="7"/>
    <x v="1019"/>
    <x v="148"/>
    <x v="198"/>
    <x v="4"/>
    <x v="2"/>
    <x v="7"/>
    <x v="125"/>
    <x v="291"/>
    <x v="189"/>
    <x v="288"/>
    <x v="186"/>
    <x v="12"/>
    <x v="204"/>
    <x v="0"/>
    <x v="23"/>
    <x v="0"/>
    <x v="0"/>
    <x v="0"/>
    <x v="1019"/>
  </r>
  <r>
    <x v="67"/>
    <x v="73"/>
    <x v="1167"/>
    <x v="48"/>
    <x v="71"/>
    <x v="4"/>
    <x v="2"/>
    <x v="2"/>
    <x v="261"/>
    <x v="292"/>
    <x v="125"/>
    <x v="289"/>
    <x v="126"/>
    <x v="113"/>
    <x v="344"/>
    <x v="0"/>
    <x v="25"/>
    <x v="0"/>
    <x v="0"/>
    <x v="0"/>
    <x v="1167"/>
  </r>
  <r>
    <x v="68"/>
    <x v="74"/>
    <x v="2"/>
    <x v="8"/>
    <x v="31"/>
    <x v="4"/>
    <x v="2"/>
    <x v="26"/>
    <x v="625"/>
    <x v="293"/>
    <x v="394"/>
    <x v="290"/>
    <x v="390"/>
    <x v="208"/>
    <x v="10"/>
    <x v="0"/>
    <x v="1"/>
    <x v="0"/>
    <x v="0"/>
    <x v="0"/>
    <x v="2"/>
  </r>
  <r>
    <x v="20"/>
    <x v="3"/>
    <x v="651"/>
    <x v="124"/>
    <x v="180"/>
    <x v="4"/>
    <x v="2"/>
    <x v="16"/>
    <x v="180"/>
    <x v="294"/>
    <x v="17"/>
    <x v="291"/>
    <x v="16"/>
    <x v="85"/>
    <x v="107"/>
    <x v="0"/>
    <x v="17"/>
    <x v="0"/>
    <x v="0"/>
    <x v="0"/>
    <x v="651"/>
  </r>
  <r>
    <x v="24"/>
    <x v="9"/>
    <x v="1172"/>
    <x v="162"/>
    <x v="218"/>
    <x v="4"/>
    <x v="2"/>
    <x v="2"/>
    <x v="81"/>
    <x v="295"/>
    <x v="363"/>
    <x v="292"/>
    <x v="357"/>
    <x v="256"/>
    <x v="179"/>
    <x v="0"/>
    <x v="26"/>
    <x v="0"/>
    <x v="0"/>
    <x v="0"/>
    <x v="1172"/>
  </r>
  <r>
    <x v="24"/>
    <x v="9"/>
    <x v="1067"/>
    <x v="150"/>
    <x v="202"/>
    <x v="4"/>
    <x v="2"/>
    <x v="4"/>
    <x v="575"/>
    <x v="295"/>
    <x v="363"/>
    <x v="292"/>
    <x v="357"/>
    <x v="74"/>
    <x v="16"/>
    <x v="0"/>
    <x v="24"/>
    <x v="0"/>
    <x v="0"/>
    <x v="0"/>
    <x v="1067"/>
  </r>
  <r>
    <x v="24"/>
    <x v="9"/>
    <x v="977"/>
    <x v="135"/>
    <x v="182"/>
    <x v="4"/>
    <x v="2"/>
    <x v="2"/>
    <x v="397"/>
    <x v="295"/>
    <x v="363"/>
    <x v="292"/>
    <x v="357"/>
    <x v="74"/>
    <x v="16"/>
    <x v="0"/>
    <x v="23"/>
    <x v="0"/>
    <x v="0"/>
    <x v="0"/>
    <x v="977"/>
  </r>
  <r>
    <x v="24"/>
    <x v="9"/>
    <x v="316"/>
    <x v="48"/>
    <x v="70"/>
    <x v="4"/>
    <x v="2"/>
    <x v="1"/>
    <x v="413"/>
    <x v="295"/>
    <x v="363"/>
    <x v="292"/>
    <x v="357"/>
    <x v="74"/>
    <x v="16"/>
    <x v="0"/>
    <x v="6"/>
    <x v="0"/>
    <x v="0"/>
    <x v="0"/>
    <x v="316"/>
  </r>
  <r>
    <x v="14"/>
    <x v="19"/>
    <x v="681"/>
    <x v="106"/>
    <x v="142"/>
    <x v="4"/>
    <x v="2"/>
    <x v="1"/>
    <x v="474"/>
    <x v="296"/>
    <x v="193"/>
    <x v="293"/>
    <x v="190"/>
    <x v="248"/>
    <x v="86"/>
    <x v="0"/>
    <x v="17"/>
    <x v="0"/>
    <x v="0"/>
    <x v="0"/>
    <x v="681"/>
  </r>
  <r>
    <x v="22"/>
    <x v="6"/>
    <x v="634"/>
    <x v="101"/>
    <x v="141"/>
    <x v="4"/>
    <x v="2"/>
    <x v="10"/>
    <x v="556"/>
    <x v="297"/>
    <x v="239"/>
    <x v="294"/>
    <x v="235"/>
    <x v="209"/>
    <x v="55"/>
    <x v="0"/>
    <x v="15"/>
    <x v="0"/>
    <x v="0"/>
    <x v="0"/>
    <x v="634"/>
  </r>
  <r>
    <x v="22"/>
    <x v="6"/>
    <x v="716"/>
    <x v="106"/>
    <x v="142"/>
    <x v="4"/>
    <x v="2"/>
    <x v="1"/>
    <x v="33"/>
    <x v="298"/>
    <x v="205"/>
    <x v="295"/>
    <x v="202"/>
    <x v="164"/>
    <x v="92"/>
    <x v="0"/>
    <x v="17"/>
    <x v="0"/>
    <x v="0"/>
    <x v="0"/>
    <x v="716"/>
  </r>
  <r>
    <x v="24"/>
    <x v="9"/>
    <x v="712"/>
    <x v="106"/>
    <x v="142"/>
    <x v="4"/>
    <x v="2"/>
    <x v="1"/>
    <x v="46"/>
    <x v="299"/>
    <x v="259"/>
    <x v="296"/>
    <x v="256"/>
    <x v="164"/>
    <x v="92"/>
    <x v="0"/>
    <x v="19"/>
    <x v="0"/>
    <x v="0"/>
    <x v="0"/>
    <x v="712"/>
  </r>
  <r>
    <x v="10"/>
    <x v="13"/>
    <x v="524"/>
    <x v="79"/>
    <x v="119"/>
    <x v="4"/>
    <x v="2"/>
    <x v="2"/>
    <x v="489"/>
    <x v="300"/>
    <x v="96"/>
    <x v="297"/>
    <x v="97"/>
    <x v="96"/>
    <x v="286"/>
    <x v="0"/>
    <x v="13"/>
    <x v="0"/>
    <x v="0"/>
    <x v="0"/>
    <x v="524"/>
  </r>
  <r>
    <x v="10"/>
    <x v="13"/>
    <x v="933"/>
    <x v="135"/>
    <x v="190"/>
    <x v="4"/>
    <x v="2"/>
    <x v="16"/>
    <x v="349"/>
    <x v="300"/>
    <x v="96"/>
    <x v="297"/>
    <x v="97"/>
    <x v="210"/>
    <x v="170"/>
    <x v="0"/>
    <x v="20"/>
    <x v="0"/>
    <x v="0"/>
    <x v="0"/>
    <x v="933"/>
  </r>
  <r>
    <x v="24"/>
    <x v="9"/>
    <x v="152"/>
    <x v="24"/>
    <x v="34"/>
    <x v="4"/>
    <x v="2"/>
    <x v="2"/>
    <x v="434"/>
    <x v="301"/>
    <x v="400"/>
    <x v="298"/>
    <x v="396"/>
    <x v="98"/>
    <x v="309"/>
    <x v="0"/>
    <x v="4"/>
    <x v="0"/>
    <x v="0"/>
    <x v="0"/>
    <x v="152"/>
  </r>
  <r>
    <x v="25"/>
    <x v="8"/>
    <x v="525"/>
    <x v="79"/>
    <x v="119"/>
    <x v="4"/>
    <x v="2"/>
    <x v="2"/>
    <x v="330"/>
    <x v="302"/>
    <x v="94"/>
    <x v="299"/>
    <x v="95"/>
    <x v="80"/>
    <x v="155"/>
    <x v="0"/>
    <x v="12"/>
    <x v="0"/>
    <x v="0"/>
    <x v="0"/>
    <x v="525"/>
  </r>
  <r>
    <x v="30"/>
    <x v="53"/>
    <x v="512"/>
    <x v="71"/>
    <x v="106"/>
    <x v="4"/>
    <x v="2"/>
    <x v="16"/>
    <x v="531"/>
    <x v="303"/>
    <x v="200"/>
    <x v="300"/>
    <x v="196"/>
    <x v="353"/>
    <x v="104"/>
    <x v="0"/>
    <x v="13"/>
    <x v="0"/>
    <x v="0"/>
    <x v="0"/>
    <x v="512"/>
  </r>
  <r>
    <x v="10"/>
    <x v="13"/>
    <x v="261"/>
    <x v="24"/>
    <x v="58"/>
    <x v="4"/>
    <x v="2"/>
    <x v="26"/>
    <x v="378"/>
    <x v="304"/>
    <x v="142"/>
    <x v="301"/>
    <x v="142"/>
    <x v="193"/>
    <x v="298"/>
    <x v="0"/>
    <x v="6"/>
    <x v="0"/>
    <x v="0"/>
    <x v="0"/>
    <x v="261"/>
  </r>
  <r>
    <x v="10"/>
    <x v="13"/>
    <x v="687"/>
    <x v="106"/>
    <x v="142"/>
    <x v="4"/>
    <x v="2"/>
    <x v="1"/>
    <x v="41"/>
    <x v="304"/>
    <x v="142"/>
    <x v="301"/>
    <x v="142"/>
    <x v="193"/>
    <x v="298"/>
    <x v="0"/>
    <x v="17"/>
    <x v="0"/>
    <x v="0"/>
    <x v="0"/>
    <x v="687"/>
  </r>
  <r>
    <x v="64"/>
    <x v="70"/>
    <x v="990"/>
    <x v="135"/>
    <x v="187"/>
    <x v="4"/>
    <x v="2"/>
    <x v="8"/>
    <x v="269"/>
    <x v="305"/>
    <x v="344"/>
    <x v="302"/>
    <x v="339"/>
    <x v="68"/>
    <x v="111"/>
    <x v="0"/>
    <x v="23"/>
    <x v="0"/>
    <x v="0"/>
    <x v="0"/>
    <x v="990"/>
  </r>
  <r>
    <x v="64"/>
    <x v="70"/>
    <x v="76"/>
    <x v="13"/>
    <x v="21"/>
    <x v="4"/>
    <x v="2"/>
    <x v="2"/>
    <x v="553"/>
    <x v="305"/>
    <x v="344"/>
    <x v="302"/>
    <x v="339"/>
    <x v="68"/>
    <x v="111"/>
    <x v="0"/>
    <x v="2"/>
    <x v="0"/>
    <x v="0"/>
    <x v="0"/>
    <x v="76"/>
  </r>
  <r>
    <x v="21"/>
    <x v="5"/>
    <x v="726"/>
    <x v="106"/>
    <x v="142"/>
    <x v="4"/>
    <x v="2"/>
    <x v="1"/>
    <x v="22"/>
    <x v="306"/>
    <x v="274"/>
    <x v="303"/>
    <x v="271"/>
    <x v="81"/>
    <x v="118"/>
    <x v="0"/>
    <x v="17"/>
    <x v="0"/>
    <x v="0"/>
    <x v="0"/>
    <x v="726"/>
  </r>
  <r>
    <x v="21"/>
    <x v="5"/>
    <x v="759"/>
    <x v="124"/>
    <x v="180"/>
    <x v="4"/>
    <x v="2"/>
    <x v="16"/>
    <x v="91"/>
    <x v="306"/>
    <x v="274"/>
    <x v="303"/>
    <x v="271"/>
    <x v="81"/>
    <x v="118"/>
    <x v="0"/>
    <x v="17"/>
    <x v="0"/>
    <x v="0"/>
    <x v="0"/>
    <x v="759"/>
  </r>
  <r>
    <x v="21"/>
    <x v="5"/>
    <x v="783"/>
    <x v="112"/>
    <x v="151"/>
    <x v="4"/>
    <x v="2"/>
    <x v="1"/>
    <x v="254"/>
    <x v="306"/>
    <x v="274"/>
    <x v="303"/>
    <x v="271"/>
    <x v="81"/>
    <x v="118"/>
    <x v="0"/>
    <x v="18"/>
    <x v="0"/>
    <x v="0"/>
    <x v="0"/>
    <x v="783"/>
  </r>
  <r>
    <x v="24"/>
    <x v="9"/>
    <x v="1098"/>
    <x v="152"/>
    <x v="206"/>
    <x v="4"/>
    <x v="2"/>
    <x v="8"/>
    <x v="281"/>
    <x v="307"/>
    <x v="38"/>
    <x v="304"/>
    <x v="37"/>
    <x v="254"/>
    <x v="58"/>
    <x v="0"/>
    <x v="25"/>
    <x v="0"/>
    <x v="0"/>
    <x v="0"/>
    <x v="1098"/>
  </r>
  <r>
    <x v="24"/>
    <x v="9"/>
    <x v="57"/>
    <x v="8"/>
    <x v="12"/>
    <x v="4"/>
    <x v="2"/>
    <x v="1"/>
    <x v="637"/>
    <x v="307"/>
    <x v="38"/>
    <x v="304"/>
    <x v="37"/>
    <x v="97"/>
    <x v="198"/>
    <x v="0"/>
    <x v="2"/>
    <x v="0"/>
    <x v="0"/>
    <x v="0"/>
    <x v="57"/>
  </r>
  <r>
    <x v="24"/>
    <x v="9"/>
    <x v="603"/>
    <x v="98"/>
    <x v="132"/>
    <x v="4"/>
    <x v="2"/>
    <x v="1"/>
    <x v="138"/>
    <x v="307"/>
    <x v="38"/>
    <x v="304"/>
    <x v="37"/>
    <x v="97"/>
    <x v="198"/>
    <x v="0"/>
    <x v="15"/>
    <x v="0"/>
    <x v="0"/>
    <x v="0"/>
    <x v="603"/>
  </r>
  <r>
    <x v="24"/>
    <x v="9"/>
    <x v="495"/>
    <x v="74"/>
    <x v="107"/>
    <x v="4"/>
    <x v="2"/>
    <x v="1"/>
    <x v="665"/>
    <x v="307"/>
    <x v="38"/>
    <x v="304"/>
    <x v="37"/>
    <x v="97"/>
    <x v="198"/>
    <x v="0"/>
    <x v="12"/>
    <x v="0"/>
    <x v="0"/>
    <x v="0"/>
    <x v="495"/>
  </r>
  <r>
    <x v="24"/>
    <x v="9"/>
    <x v="699"/>
    <x v="106"/>
    <x v="142"/>
    <x v="4"/>
    <x v="2"/>
    <x v="1"/>
    <x v="410"/>
    <x v="307"/>
    <x v="38"/>
    <x v="304"/>
    <x v="37"/>
    <x v="97"/>
    <x v="198"/>
    <x v="0"/>
    <x v="19"/>
    <x v="0"/>
    <x v="0"/>
    <x v="0"/>
    <x v="699"/>
  </r>
  <r>
    <x v="24"/>
    <x v="9"/>
    <x v="496"/>
    <x v="71"/>
    <x v="99"/>
    <x v="4"/>
    <x v="2"/>
    <x v="2"/>
    <x v="214"/>
    <x v="307"/>
    <x v="38"/>
    <x v="304"/>
    <x v="37"/>
    <x v="97"/>
    <x v="198"/>
    <x v="0"/>
    <x v="12"/>
    <x v="0"/>
    <x v="0"/>
    <x v="0"/>
    <x v="496"/>
  </r>
  <r>
    <x v="24"/>
    <x v="9"/>
    <x v="929"/>
    <x v="119"/>
    <x v="161"/>
    <x v="4"/>
    <x v="2"/>
    <x v="2"/>
    <x v="574"/>
    <x v="307"/>
    <x v="38"/>
    <x v="304"/>
    <x v="37"/>
    <x v="254"/>
    <x v="58"/>
    <x v="0"/>
    <x v="20"/>
    <x v="0"/>
    <x v="0"/>
    <x v="0"/>
    <x v="929"/>
  </r>
  <r>
    <x v="24"/>
    <x v="9"/>
    <x v="928"/>
    <x v="124"/>
    <x v="170"/>
    <x v="4"/>
    <x v="2"/>
    <x v="1"/>
    <x v="643"/>
    <x v="307"/>
    <x v="38"/>
    <x v="304"/>
    <x v="37"/>
    <x v="254"/>
    <x v="58"/>
    <x v="0"/>
    <x v="20"/>
    <x v="0"/>
    <x v="0"/>
    <x v="0"/>
    <x v="928"/>
  </r>
  <r>
    <x v="50"/>
    <x v="34"/>
    <x v="273"/>
    <x v="24"/>
    <x v="46"/>
    <x v="4"/>
    <x v="2"/>
    <x v="16"/>
    <x v="524"/>
    <x v="308"/>
    <x v="250"/>
    <x v="305"/>
    <x v="246"/>
    <x v="224"/>
    <x v="82"/>
    <x v="0"/>
    <x v="5"/>
    <x v="0"/>
    <x v="0"/>
    <x v="0"/>
    <x v="273"/>
  </r>
  <r>
    <x v="50"/>
    <x v="34"/>
    <x v="1176"/>
    <x v="167"/>
    <x v="225"/>
    <x v="4"/>
    <x v="2"/>
    <x v="8"/>
    <x v="524"/>
    <x v="308"/>
    <x v="250"/>
    <x v="305"/>
    <x v="246"/>
    <x v="224"/>
    <x v="82"/>
    <x v="0"/>
    <x v="25"/>
    <x v="0"/>
    <x v="0"/>
    <x v="0"/>
    <x v="1176"/>
  </r>
  <r>
    <x v="7"/>
    <x v="11"/>
    <x v="367"/>
    <x v="61"/>
    <x v="87"/>
    <x v="4"/>
    <x v="2"/>
    <x v="4"/>
    <x v="446"/>
    <x v="309"/>
    <x v="37"/>
    <x v="306"/>
    <x v="36"/>
    <x v="143"/>
    <x v="184"/>
    <x v="0"/>
    <x v="7"/>
    <x v="0"/>
    <x v="0"/>
    <x v="0"/>
    <x v="367"/>
  </r>
  <r>
    <x v="8"/>
    <x v="12"/>
    <x v="1186"/>
    <x v="167"/>
    <x v="225"/>
    <x v="4"/>
    <x v="2"/>
    <x v="8"/>
    <x v="524"/>
    <x v="310"/>
    <x v="263"/>
    <x v="307"/>
    <x v="260"/>
    <x v="265"/>
    <x v="202"/>
    <x v="0"/>
    <x v="26"/>
    <x v="0"/>
    <x v="0"/>
    <x v="0"/>
    <x v="1186"/>
  </r>
  <r>
    <x v="11"/>
    <x v="15"/>
    <x v="674"/>
    <x v="98"/>
    <x v="141"/>
    <x v="4"/>
    <x v="2"/>
    <x v="16"/>
    <x v="165"/>
    <x v="311"/>
    <x v="220"/>
    <x v="308"/>
    <x v="217"/>
    <x v="193"/>
    <x v="298"/>
    <x v="0"/>
    <x v="18"/>
    <x v="0"/>
    <x v="0"/>
    <x v="0"/>
    <x v="674"/>
  </r>
  <r>
    <x v="12"/>
    <x v="16"/>
    <x v="1031"/>
    <x v="143"/>
    <x v="196"/>
    <x v="4"/>
    <x v="2"/>
    <x v="8"/>
    <x v="651"/>
    <x v="312"/>
    <x v="309"/>
    <x v="309"/>
    <x v="305"/>
    <x v="59"/>
    <x v="268"/>
    <x v="0"/>
    <x v="23"/>
    <x v="0"/>
    <x v="0"/>
    <x v="0"/>
    <x v="1031"/>
  </r>
  <r>
    <x v="12"/>
    <x v="16"/>
    <x v="833"/>
    <x v="124"/>
    <x v="180"/>
    <x v="4"/>
    <x v="2"/>
    <x v="16"/>
    <x v="614"/>
    <x v="312"/>
    <x v="309"/>
    <x v="309"/>
    <x v="305"/>
    <x v="10"/>
    <x v="345"/>
    <x v="0"/>
    <x v="19"/>
    <x v="0"/>
    <x v="0"/>
    <x v="0"/>
    <x v="833"/>
  </r>
  <r>
    <x v="13"/>
    <x v="17"/>
    <x v="429"/>
    <x v="65"/>
    <x v="95"/>
    <x v="4"/>
    <x v="2"/>
    <x v="8"/>
    <x v="75"/>
    <x v="313"/>
    <x v="284"/>
    <x v="90"/>
    <x v="135"/>
    <x v="59"/>
    <x v="268"/>
    <x v="0"/>
    <x v="10"/>
    <x v="0"/>
    <x v="0"/>
    <x v="0"/>
    <x v="429"/>
  </r>
  <r>
    <x v="13"/>
    <x v="17"/>
    <x v="432"/>
    <x v="70"/>
    <x v="97"/>
    <x v="0"/>
    <x v="0"/>
    <x v="2"/>
    <x v="74"/>
    <x v="313"/>
    <x v="284"/>
    <x v="90"/>
    <x v="135"/>
    <x v="59"/>
    <x v="268"/>
    <x v="0"/>
    <x v="11"/>
    <x v="0"/>
    <x v="0"/>
    <x v="0"/>
    <x v="432"/>
  </r>
  <r>
    <x v="14"/>
    <x v="19"/>
    <x v="1140"/>
    <x v="162"/>
    <x v="225"/>
    <x v="4"/>
    <x v="2"/>
    <x v="16"/>
    <x v="646"/>
    <x v="314"/>
    <x v="216"/>
    <x v="310"/>
    <x v="213"/>
    <x v="88"/>
    <x v="56"/>
    <x v="0"/>
    <x v="25"/>
    <x v="0"/>
    <x v="0"/>
    <x v="0"/>
    <x v="1140"/>
  </r>
  <r>
    <x v="15"/>
    <x v="18"/>
    <x v="327"/>
    <x v="53"/>
    <x v="86"/>
    <x v="4"/>
    <x v="2"/>
    <x v="19"/>
    <x v="487"/>
    <x v="315"/>
    <x v="398"/>
    <x v="311"/>
    <x v="394"/>
    <x v="335"/>
    <x v="53"/>
    <x v="0"/>
    <x v="6"/>
    <x v="0"/>
    <x v="0"/>
    <x v="0"/>
    <x v="327"/>
  </r>
  <r>
    <x v="15"/>
    <x v="18"/>
    <x v="328"/>
    <x v="63"/>
    <x v="87"/>
    <x v="0"/>
    <x v="0"/>
    <x v="1"/>
    <x v="487"/>
    <x v="315"/>
    <x v="398"/>
    <x v="311"/>
    <x v="394"/>
    <x v="335"/>
    <x v="53"/>
    <x v="0"/>
    <x v="6"/>
    <x v="0"/>
    <x v="0"/>
    <x v="0"/>
    <x v="328"/>
  </r>
  <r>
    <x v="15"/>
    <x v="18"/>
    <x v="761"/>
    <x v="106"/>
    <x v="142"/>
    <x v="4"/>
    <x v="2"/>
    <x v="1"/>
    <x v="590"/>
    <x v="315"/>
    <x v="398"/>
    <x v="311"/>
    <x v="394"/>
    <x v="272"/>
    <x v="128"/>
    <x v="0"/>
    <x v="17"/>
    <x v="0"/>
    <x v="0"/>
    <x v="0"/>
    <x v="761"/>
  </r>
  <r>
    <x v="15"/>
    <x v="18"/>
    <x v="823"/>
    <x v="119"/>
    <x v="160"/>
    <x v="4"/>
    <x v="2"/>
    <x v="1"/>
    <x v="243"/>
    <x v="315"/>
    <x v="398"/>
    <x v="311"/>
    <x v="394"/>
    <x v="272"/>
    <x v="128"/>
    <x v="0"/>
    <x v="20"/>
    <x v="0"/>
    <x v="0"/>
    <x v="0"/>
    <x v="823"/>
  </r>
  <r>
    <x v="15"/>
    <x v="18"/>
    <x v="691"/>
    <x v="106"/>
    <x v="142"/>
    <x v="4"/>
    <x v="2"/>
    <x v="1"/>
    <x v="38"/>
    <x v="316"/>
    <x v="187"/>
    <x v="312"/>
    <x v="184"/>
    <x v="284"/>
    <x v="325"/>
    <x v="0"/>
    <x v="17"/>
    <x v="0"/>
    <x v="0"/>
    <x v="0"/>
    <x v="691"/>
  </r>
  <r>
    <x v="17"/>
    <x v="1"/>
    <x v="1062"/>
    <x v="156"/>
    <x v="225"/>
    <x v="4"/>
    <x v="2"/>
    <x v="26"/>
    <x v="508"/>
    <x v="317"/>
    <x v="389"/>
    <x v="313"/>
    <x v="385"/>
    <x v="161"/>
    <x v="355"/>
    <x v="0"/>
    <x v="25"/>
    <x v="0"/>
    <x v="0"/>
    <x v="0"/>
    <x v="1062"/>
  </r>
  <r>
    <x v="31"/>
    <x v="40"/>
    <x v="148"/>
    <x v="24"/>
    <x v="36"/>
    <x v="4"/>
    <x v="2"/>
    <x v="4"/>
    <x v="354"/>
    <x v="318"/>
    <x v="383"/>
    <x v="315"/>
    <x v="379"/>
    <x v="260"/>
    <x v="172"/>
    <x v="0"/>
    <x v="2"/>
    <x v="0"/>
    <x v="0"/>
    <x v="0"/>
    <x v="148"/>
  </r>
  <r>
    <x v="40"/>
    <x v="48"/>
    <x v="1179"/>
    <x v="167"/>
    <x v="225"/>
    <x v="4"/>
    <x v="2"/>
    <x v="8"/>
    <x v="118"/>
    <x v="319"/>
    <x v="47"/>
    <x v="316"/>
    <x v="46"/>
    <x v="228"/>
    <x v="281"/>
    <x v="0"/>
    <x v="26"/>
    <x v="0"/>
    <x v="0"/>
    <x v="0"/>
    <x v="1179"/>
  </r>
  <r>
    <x v="41"/>
    <x v="20"/>
    <x v="941"/>
    <x v="124"/>
    <x v="180"/>
    <x v="4"/>
    <x v="2"/>
    <x v="16"/>
    <x v="234"/>
    <x v="320"/>
    <x v="137"/>
    <x v="317"/>
    <x v="137"/>
    <x v="315"/>
    <x v="299"/>
    <x v="0"/>
    <x v="23"/>
    <x v="0"/>
    <x v="0"/>
    <x v="0"/>
    <x v="941"/>
  </r>
  <r>
    <x v="41"/>
    <x v="20"/>
    <x v="946"/>
    <x v="124"/>
    <x v="180"/>
    <x v="4"/>
    <x v="2"/>
    <x v="16"/>
    <x v="109"/>
    <x v="321"/>
    <x v="235"/>
    <x v="318"/>
    <x v="231"/>
    <x v="315"/>
    <x v="299"/>
    <x v="0"/>
    <x v="23"/>
    <x v="0"/>
    <x v="0"/>
    <x v="0"/>
    <x v="946"/>
  </r>
  <r>
    <x v="46"/>
    <x v="31"/>
    <x v="1132"/>
    <x v="156"/>
    <x v="214"/>
    <x v="0"/>
    <x v="0"/>
    <x v="8"/>
    <x v="525"/>
    <x v="322"/>
    <x v="374"/>
    <x v="319"/>
    <x v="368"/>
    <x v="36"/>
    <x v="341"/>
    <x v="0"/>
    <x v="25"/>
    <x v="0"/>
    <x v="0"/>
    <x v="0"/>
    <x v="1132"/>
  </r>
  <r>
    <x v="46"/>
    <x v="31"/>
    <x v="1171"/>
    <x v="167"/>
    <x v="225"/>
    <x v="4"/>
    <x v="2"/>
    <x v="8"/>
    <x v="97"/>
    <x v="323"/>
    <x v="155"/>
    <x v="320"/>
    <x v="154"/>
    <x v="55"/>
    <x v="196"/>
    <x v="0"/>
    <x v="25"/>
    <x v="0"/>
    <x v="0"/>
    <x v="0"/>
    <x v="1171"/>
  </r>
  <r>
    <x v="47"/>
    <x v="32"/>
    <x v="780"/>
    <x v="106"/>
    <x v="142"/>
    <x v="4"/>
    <x v="2"/>
    <x v="1"/>
    <x v="62"/>
    <x v="324"/>
    <x v="355"/>
    <x v="321"/>
    <x v="350"/>
    <x v="58"/>
    <x v="305"/>
    <x v="0"/>
    <x v="18"/>
    <x v="0"/>
    <x v="0"/>
    <x v="0"/>
    <x v="780"/>
  </r>
  <r>
    <x v="49"/>
    <x v="35"/>
    <x v="64"/>
    <x v="8"/>
    <x v="16"/>
    <x v="4"/>
    <x v="2"/>
    <x v="5"/>
    <x v="88"/>
    <x v="325"/>
    <x v="50"/>
    <x v="322"/>
    <x v="49"/>
    <x v="326"/>
    <x v="303"/>
    <x v="0"/>
    <x v="2"/>
    <x v="0"/>
    <x v="0"/>
    <x v="0"/>
    <x v="64"/>
  </r>
  <r>
    <x v="60"/>
    <x v="63"/>
    <x v="875"/>
    <x v="119"/>
    <x v="167"/>
    <x v="4"/>
    <x v="2"/>
    <x v="16"/>
    <x v="428"/>
    <x v="326"/>
    <x v="120"/>
    <x v="323"/>
    <x v="121"/>
    <x v="223"/>
    <x v="218"/>
    <x v="0"/>
    <x v="20"/>
    <x v="0"/>
    <x v="0"/>
    <x v="0"/>
    <x v="875"/>
  </r>
  <r>
    <x v="64"/>
    <x v="70"/>
    <x v="978"/>
    <x v="135"/>
    <x v="184"/>
    <x v="4"/>
    <x v="2"/>
    <x v="4"/>
    <x v="294"/>
    <x v="327"/>
    <x v="111"/>
    <x v="324"/>
    <x v="112"/>
    <x v="71"/>
    <x v="182"/>
    <x v="0"/>
    <x v="23"/>
    <x v="0"/>
    <x v="0"/>
    <x v="0"/>
    <x v="978"/>
  </r>
  <r>
    <x v="68"/>
    <x v="74"/>
    <x v="52"/>
    <x v="12"/>
    <x v="31"/>
    <x v="0"/>
    <x v="0"/>
    <x v="19"/>
    <x v="156"/>
    <x v="328"/>
    <x v="395"/>
    <x v="325"/>
    <x v="391"/>
    <x v="208"/>
    <x v="10"/>
    <x v="0"/>
    <x v="2"/>
    <x v="0"/>
    <x v="0"/>
    <x v="0"/>
    <x v="52"/>
  </r>
  <r>
    <x v="68"/>
    <x v="74"/>
    <x v="51"/>
    <x v="8"/>
    <x v="19"/>
    <x v="4"/>
    <x v="2"/>
    <x v="13"/>
    <x v="156"/>
    <x v="328"/>
    <x v="395"/>
    <x v="325"/>
    <x v="391"/>
    <x v="208"/>
    <x v="10"/>
    <x v="0"/>
    <x v="2"/>
    <x v="0"/>
    <x v="0"/>
    <x v="0"/>
    <x v="51"/>
  </r>
  <r>
    <x v="68"/>
    <x v="74"/>
    <x v="905"/>
    <x v="130"/>
    <x v="180"/>
    <x v="4"/>
    <x v="2"/>
    <x v="8"/>
    <x v="544"/>
    <x v="328"/>
    <x v="395"/>
    <x v="325"/>
    <x v="391"/>
    <x v="128"/>
    <x v="347"/>
    <x v="0"/>
    <x v="20"/>
    <x v="0"/>
    <x v="0"/>
    <x v="0"/>
    <x v="905"/>
  </r>
  <r>
    <x v="72"/>
    <x v="77"/>
    <x v="579"/>
    <x v="93"/>
    <x v="131"/>
    <x v="4"/>
    <x v="2"/>
    <x v="8"/>
    <x v="150"/>
    <x v="329"/>
    <x v="179"/>
    <x v="326"/>
    <x v="176"/>
    <x v="2"/>
    <x v="228"/>
    <x v="0"/>
    <x v="14"/>
    <x v="0"/>
    <x v="0"/>
    <x v="0"/>
    <x v="579"/>
  </r>
  <r>
    <x v="21"/>
    <x v="5"/>
    <x v="534"/>
    <x v="78"/>
    <x v="116"/>
    <x v="4"/>
    <x v="2"/>
    <x v="4"/>
    <x v="102"/>
    <x v="330"/>
    <x v="376"/>
    <x v="327"/>
    <x v="370"/>
    <x v="186"/>
    <x v="47"/>
    <x v="0"/>
    <x v="12"/>
    <x v="0"/>
    <x v="0"/>
    <x v="0"/>
    <x v="534"/>
  </r>
  <r>
    <x v="21"/>
    <x v="5"/>
    <x v="1083"/>
    <x v="79"/>
    <x v="118"/>
    <x v="4"/>
    <x v="2"/>
    <x v="1"/>
    <x v="172"/>
    <x v="330"/>
    <x v="376"/>
    <x v="327"/>
    <x v="370"/>
    <x v="186"/>
    <x v="47"/>
    <x v="0"/>
    <x v="24"/>
    <x v="0"/>
    <x v="0"/>
    <x v="0"/>
    <x v="1083"/>
  </r>
  <r>
    <x v="21"/>
    <x v="5"/>
    <x v="751"/>
    <x v="124"/>
    <x v="180"/>
    <x v="4"/>
    <x v="2"/>
    <x v="16"/>
    <x v="108"/>
    <x v="330"/>
    <x v="376"/>
    <x v="327"/>
    <x v="370"/>
    <x v="186"/>
    <x v="47"/>
    <x v="0"/>
    <x v="17"/>
    <x v="0"/>
    <x v="0"/>
    <x v="0"/>
    <x v="751"/>
  </r>
  <r>
    <x v="21"/>
    <x v="5"/>
    <x v="528"/>
    <x v="79"/>
    <x v="120"/>
    <x v="4"/>
    <x v="2"/>
    <x v="3"/>
    <x v="101"/>
    <x v="331"/>
    <x v="16"/>
    <x v="328"/>
    <x v="15"/>
    <x v="221"/>
    <x v="217"/>
    <x v="0"/>
    <x v="12"/>
    <x v="0"/>
    <x v="0"/>
    <x v="0"/>
    <x v="528"/>
  </r>
  <r>
    <x v="38"/>
    <x v="47"/>
    <x v="271"/>
    <x v="48"/>
    <x v="78"/>
    <x v="0"/>
    <x v="0"/>
    <x v="16"/>
    <x v="446"/>
    <x v="332"/>
    <x v="60"/>
    <x v="329"/>
    <x v="59"/>
    <x v="313"/>
    <x v="206"/>
    <x v="0"/>
    <x v="5"/>
    <x v="0"/>
    <x v="0"/>
    <x v="0"/>
    <x v="271"/>
  </r>
  <r>
    <x v="38"/>
    <x v="47"/>
    <x v="73"/>
    <x v="10"/>
    <x v="21"/>
    <x v="0"/>
    <x v="0"/>
    <x v="8"/>
    <x v="465"/>
    <x v="333"/>
    <x v="131"/>
    <x v="146"/>
    <x v="297"/>
    <x v="129"/>
    <x v="264"/>
    <x v="0"/>
    <x v="2"/>
    <x v="0"/>
    <x v="0"/>
    <x v="0"/>
    <x v="73"/>
  </r>
  <r>
    <x v="26"/>
    <x v="50"/>
    <x v="1044"/>
    <x v="150"/>
    <x v="206"/>
    <x v="4"/>
    <x v="2"/>
    <x v="16"/>
    <x v="496"/>
    <x v="334"/>
    <x v="334"/>
    <x v="314"/>
    <x v="76"/>
    <x v="273"/>
    <x v="61"/>
    <x v="0"/>
    <x v="23"/>
    <x v="0"/>
    <x v="0"/>
    <x v="0"/>
    <x v="1044"/>
  </r>
  <r>
    <x v="26"/>
    <x v="50"/>
    <x v="1086"/>
    <x v="156"/>
    <x v="216"/>
    <x v="4"/>
    <x v="2"/>
    <x v="16"/>
    <x v="496"/>
    <x v="334"/>
    <x v="334"/>
    <x v="314"/>
    <x v="76"/>
    <x v="273"/>
    <x v="61"/>
    <x v="0"/>
    <x v="24"/>
    <x v="0"/>
    <x v="0"/>
    <x v="0"/>
    <x v="1086"/>
  </r>
  <r>
    <x v="28"/>
    <x v="52"/>
    <x v="330"/>
    <x v="53"/>
    <x v="78"/>
    <x v="0"/>
    <x v="0"/>
    <x v="4"/>
    <x v="570"/>
    <x v="335"/>
    <x v="365"/>
    <x v="330"/>
    <x v="359"/>
    <x v="150"/>
    <x v="151"/>
    <x v="0"/>
    <x v="6"/>
    <x v="0"/>
    <x v="0"/>
    <x v="0"/>
    <x v="330"/>
  </r>
  <r>
    <x v="28"/>
    <x v="52"/>
    <x v="78"/>
    <x v="10"/>
    <x v="21"/>
    <x v="0"/>
    <x v="0"/>
    <x v="8"/>
    <x v="288"/>
    <x v="335"/>
    <x v="365"/>
    <x v="330"/>
    <x v="359"/>
    <x v="150"/>
    <x v="151"/>
    <x v="0"/>
    <x v="2"/>
    <x v="0"/>
    <x v="0"/>
    <x v="0"/>
    <x v="78"/>
  </r>
  <r>
    <x v="45"/>
    <x v="23"/>
    <x v="151"/>
    <x v="27"/>
    <x v="44"/>
    <x v="0"/>
    <x v="0"/>
    <x v="4"/>
    <x v="98"/>
    <x v="336"/>
    <x v="7"/>
    <x v="331"/>
    <x v="7"/>
    <x v="39"/>
    <x v="325"/>
    <x v="0"/>
    <x v="3"/>
    <x v="0"/>
    <x v="0"/>
    <x v="0"/>
    <x v="151"/>
  </r>
  <r>
    <x v="45"/>
    <x v="23"/>
    <x v="1191"/>
    <x v="159"/>
    <x v="216"/>
    <x v="4"/>
    <x v="2"/>
    <x v="8"/>
    <x v="264"/>
    <x v="336"/>
    <x v="7"/>
    <x v="331"/>
    <x v="7"/>
    <x v="37"/>
    <x v="301"/>
    <x v="0"/>
    <x v="26"/>
    <x v="0"/>
    <x v="0"/>
    <x v="0"/>
    <x v="1191"/>
  </r>
  <r>
    <x v="45"/>
    <x v="23"/>
    <x v="302"/>
    <x v="41"/>
    <x v="68"/>
    <x v="0"/>
    <x v="0"/>
    <x v="16"/>
    <x v="325"/>
    <x v="336"/>
    <x v="7"/>
    <x v="331"/>
    <x v="7"/>
    <x v="169"/>
    <x v="39"/>
    <x v="0"/>
    <x v="6"/>
    <x v="0"/>
    <x v="0"/>
    <x v="0"/>
    <x v="302"/>
  </r>
  <r>
    <x v="45"/>
    <x v="23"/>
    <x v="963"/>
    <x v="119"/>
    <x v="180"/>
    <x v="0"/>
    <x v="0"/>
    <x v="26"/>
    <x v="134"/>
    <x v="336"/>
    <x v="7"/>
    <x v="331"/>
    <x v="7"/>
    <x v="109"/>
    <x v="310"/>
    <x v="0"/>
    <x v="21"/>
    <x v="0"/>
    <x v="0"/>
    <x v="0"/>
    <x v="963"/>
  </r>
  <r>
    <x v="45"/>
    <x v="23"/>
    <x v="956"/>
    <x v="119"/>
    <x v="180"/>
    <x v="0"/>
    <x v="0"/>
    <x v="26"/>
    <x v="134"/>
    <x v="336"/>
    <x v="7"/>
    <x v="331"/>
    <x v="7"/>
    <x v="109"/>
    <x v="310"/>
    <x v="0"/>
    <x v="21"/>
    <x v="0"/>
    <x v="0"/>
    <x v="0"/>
    <x v="956"/>
  </r>
  <r>
    <x v="15"/>
    <x v="18"/>
    <x v="809"/>
    <x v="106"/>
    <x v="142"/>
    <x v="4"/>
    <x v="2"/>
    <x v="1"/>
    <x v="409"/>
    <x v="337"/>
    <x v="175"/>
    <x v="94"/>
    <x v="215"/>
    <x v="86"/>
    <x v="191"/>
    <x v="0"/>
    <x v="20"/>
    <x v="0"/>
    <x v="0"/>
    <x v="0"/>
    <x v="809"/>
  </r>
  <r>
    <x v="76"/>
    <x v="37"/>
    <x v="381"/>
    <x v="54"/>
    <x v="87"/>
    <x v="4"/>
    <x v="2"/>
    <x v="16"/>
    <x v="315"/>
    <x v="338"/>
    <x v="80"/>
    <x v="332"/>
    <x v="80"/>
    <x v="286"/>
    <x v="261"/>
    <x v="0"/>
    <x v="8"/>
    <x v="0"/>
    <x v="0"/>
    <x v="0"/>
    <x v="381"/>
  </r>
  <r>
    <x v="76"/>
    <x v="37"/>
    <x v="382"/>
    <x v="54"/>
    <x v="83"/>
    <x v="4"/>
    <x v="2"/>
    <x v="5"/>
    <x v="288"/>
    <x v="339"/>
    <x v="128"/>
    <x v="333"/>
    <x v="129"/>
    <x v="317"/>
    <x v="323"/>
    <x v="0"/>
    <x v="10"/>
    <x v="0"/>
    <x v="0"/>
    <x v="0"/>
    <x v="382"/>
  </r>
  <r>
    <x v="76"/>
    <x v="37"/>
    <x v="383"/>
    <x v="57"/>
    <x v="87"/>
    <x v="0"/>
    <x v="0"/>
    <x v="11"/>
    <x v="288"/>
    <x v="339"/>
    <x v="128"/>
    <x v="333"/>
    <x v="129"/>
    <x v="317"/>
    <x v="323"/>
    <x v="0"/>
    <x v="10"/>
    <x v="0"/>
    <x v="0"/>
    <x v="0"/>
    <x v="383"/>
  </r>
  <r>
    <x v="75"/>
    <x v="36"/>
    <x v="345"/>
    <x v="48"/>
    <x v="78"/>
    <x v="4"/>
    <x v="2"/>
    <x v="16"/>
    <x v="226"/>
    <x v="340"/>
    <x v="54"/>
    <x v="334"/>
    <x v="53"/>
    <x v="287"/>
    <x v="183"/>
    <x v="0"/>
    <x v="7"/>
    <x v="0"/>
    <x v="0"/>
    <x v="0"/>
    <x v="345"/>
  </r>
  <r>
    <x v="78"/>
    <x v="39"/>
    <x v="1195"/>
    <x v="162"/>
    <x v="225"/>
    <x v="4"/>
    <x v="2"/>
    <x v="16"/>
    <x v="228"/>
    <x v="341"/>
    <x v="221"/>
    <x v="335"/>
    <x v="218"/>
    <x v="291"/>
    <x v="197"/>
    <x v="0"/>
    <x v="26"/>
    <x v="0"/>
    <x v="0"/>
    <x v="0"/>
    <x v="1195"/>
  </r>
  <r>
    <x v="75"/>
    <x v="36"/>
    <x v="303"/>
    <x v="41"/>
    <x v="64"/>
    <x v="4"/>
    <x v="2"/>
    <x v="8"/>
    <x v="278"/>
    <x v="342"/>
    <x v="20"/>
    <x v="336"/>
    <x v="19"/>
    <x v="292"/>
    <x v="41"/>
    <x v="0"/>
    <x v="6"/>
    <x v="0"/>
    <x v="0"/>
    <x v="0"/>
    <x v="303"/>
  </r>
  <r>
    <x v="77"/>
    <x v="38"/>
    <x v="370"/>
    <x v="13"/>
    <x v="21"/>
    <x v="4"/>
    <x v="2"/>
    <x v="2"/>
    <x v="369"/>
    <x v="343"/>
    <x v="225"/>
    <x v="337"/>
    <x v="222"/>
    <x v="289"/>
    <x v="195"/>
    <x v="0"/>
    <x v="7"/>
    <x v="0"/>
    <x v="0"/>
    <x v="0"/>
    <x v="370"/>
  </r>
  <r>
    <x v="77"/>
    <x v="38"/>
    <x v="127"/>
    <x v="8"/>
    <x v="20"/>
    <x v="4"/>
    <x v="2"/>
    <x v="14"/>
    <x v="369"/>
    <x v="343"/>
    <x v="225"/>
    <x v="337"/>
    <x v="222"/>
    <x v="289"/>
    <x v="195"/>
    <x v="0"/>
    <x v="4"/>
    <x v="0"/>
    <x v="0"/>
    <x v="0"/>
    <x v="127"/>
  </r>
  <r>
    <x v="77"/>
    <x v="38"/>
    <x v="339"/>
    <x v="54"/>
    <x v="84"/>
    <x v="4"/>
    <x v="2"/>
    <x v="8"/>
    <x v="369"/>
    <x v="343"/>
    <x v="225"/>
    <x v="337"/>
    <x v="222"/>
    <x v="289"/>
    <x v="195"/>
    <x v="0"/>
    <x v="7"/>
    <x v="0"/>
    <x v="0"/>
    <x v="0"/>
    <x v="339"/>
  </r>
  <r>
    <x v="77"/>
    <x v="38"/>
    <x v="1080"/>
    <x v="156"/>
    <x v="213"/>
    <x v="4"/>
    <x v="2"/>
    <x v="8"/>
    <x v="369"/>
    <x v="343"/>
    <x v="225"/>
    <x v="337"/>
    <x v="222"/>
    <x v="289"/>
    <x v="195"/>
    <x v="0"/>
    <x v="24"/>
    <x v="0"/>
    <x v="0"/>
    <x v="0"/>
    <x v="1080"/>
  </r>
  <r>
    <x v="77"/>
    <x v="38"/>
    <x v="31"/>
    <x v="3"/>
    <x v="10"/>
    <x v="4"/>
    <x v="2"/>
    <x v="10"/>
    <x v="370"/>
    <x v="343"/>
    <x v="225"/>
    <x v="337"/>
    <x v="222"/>
    <x v="289"/>
    <x v="195"/>
    <x v="0"/>
    <x v="4"/>
    <x v="0"/>
    <x v="0"/>
    <x v="0"/>
    <x v="31"/>
  </r>
  <r>
    <x v="77"/>
    <x v="38"/>
    <x v="1039"/>
    <x v="150"/>
    <x v="206"/>
    <x v="4"/>
    <x v="2"/>
    <x v="16"/>
    <x v="368"/>
    <x v="344"/>
    <x v="150"/>
    <x v="338"/>
    <x v="149"/>
    <x v="286"/>
    <x v="261"/>
    <x v="0"/>
    <x v="23"/>
    <x v="0"/>
    <x v="0"/>
    <x v="0"/>
    <x v="1039"/>
  </r>
  <r>
    <x v="4"/>
    <x v="30"/>
    <x v="799"/>
    <x v="112"/>
    <x v="157"/>
    <x v="4"/>
    <x v="2"/>
    <x v="10"/>
    <x v="232"/>
    <x v="345"/>
    <x v="106"/>
    <x v="339"/>
    <x v="107"/>
    <x v="295"/>
    <x v="142"/>
    <x v="0"/>
    <x v="18"/>
    <x v="0"/>
    <x v="0"/>
    <x v="0"/>
    <x v="799"/>
  </r>
  <r>
    <x v="4"/>
    <x v="30"/>
    <x v="857"/>
    <x v="124"/>
    <x v="180"/>
    <x v="4"/>
    <x v="2"/>
    <x v="16"/>
    <x v="126"/>
    <x v="345"/>
    <x v="106"/>
    <x v="339"/>
    <x v="107"/>
    <x v="295"/>
    <x v="142"/>
    <x v="0"/>
    <x v="19"/>
    <x v="0"/>
    <x v="0"/>
    <x v="0"/>
    <x v="857"/>
  </r>
  <r>
    <x v="4"/>
    <x v="30"/>
    <x v="420"/>
    <x v="54"/>
    <x v="87"/>
    <x v="4"/>
    <x v="2"/>
    <x v="16"/>
    <x v="657"/>
    <x v="345"/>
    <x v="106"/>
    <x v="339"/>
    <x v="107"/>
    <x v="295"/>
    <x v="142"/>
    <x v="0"/>
    <x v="10"/>
    <x v="0"/>
    <x v="0"/>
    <x v="0"/>
    <x v="420"/>
  </r>
  <r>
    <x v="4"/>
    <x v="30"/>
    <x v="909"/>
    <x v="124"/>
    <x v="172"/>
    <x v="4"/>
    <x v="2"/>
    <x v="3"/>
    <x v="623"/>
    <x v="346"/>
    <x v="29"/>
    <x v="340"/>
    <x v="27"/>
    <x v="299"/>
    <x v="322"/>
    <x v="0"/>
    <x v="20"/>
    <x v="0"/>
    <x v="0"/>
    <x v="0"/>
    <x v="909"/>
  </r>
  <r>
    <x v="1"/>
    <x v="26"/>
    <x v="1133"/>
    <x v="162"/>
    <x v="225"/>
    <x v="4"/>
    <x v="2"/>
    <x v="16"/>
    <x v="347"/>
    <x v="347"/>
    <x v="27"/>
    <x v="341"/>
    <x v="25"/>
    <x v="310"/>
    <x v="230"/>
    <x v="0"/>
    <x v="25"/>
    <x v="0"/>
    <x v="0"/>
    <x v="0"/>
    <x v="1133"/>
  </r>
  <r>
    <x v="5"/>
    <x v="29"/>
    <x v="49"/>
    <x v="8"/>
    <x v="13"/>
    <x v="0"/>
    <x v="0"/>
    <x v="2"/>
    <x v="131"/>
    <x v="348"/>
    <x v="352"/>
    <x v="342"/>
    <x v="347"/>
    <x v="303"/>
    <x v="229"/>
    <x v="0"/>
    <x v="4"/>
    <x v="0"/>
    <x v="0"/>
    <x v="0"/>
    <x v="49"/>
  </r>
  <r>
    <x v="1"/>
    <x v="26"/>
    <x v="605"/>
    <x v="79"/>
    <x v="122"/>
    <x v="4"/>
    <x v="2"/>
    <x v="8"/>
    <x v="183"/>
    <x v="349"/>
    <x v="353"/>
    <x v="343"/>
    <x v="348"/>
    <x v="307"/>
    <x v="43"/>
    <x v="0"/>
    <x v="16"/>
    <x v="0"/>
    <x v="0"/>
    <x v="0"/>
    <x v="605"/>
  </r>
  <r>
    <x v="1"/>
    <x v="26"/>
    <x v="1000"/>
    <x v="0"/>
    <x v="5"/>
    <x v="1"/>
    <x v="3"/>
    <x v="8"/>
    <x v="191"/>
    <x v="349"/>
    <x v="353"/>
    <x v="343"/>
    <x v="348"/>
    <x v="307"/>
    <x v="43"/>
    <x v="0"/>
    <x v="22"/>
    <x v="0"/>
    <x v="0"/>
    <x v="0"/>
    <x v="1000"/>
  </r>
  <r>
    <x v="1"/>
    <x v="26"/>
    <x v="463"/>
    <x v="48"/>
    <x v="87"/>
    <x v="1"/>
    <x v="3"/>
    <x v="26"/>
    <x v="186"/>
    <x v="349"/>
    <x v="353"/>
    <x v="343"/>
    <x v="348"/>
    <x v="307"/>
    <x v="43"/>
    <x v="0"/>
    <x v="11"/>
    <x v="0"/>
    <x v="0"/>
    <x v="0"/>
    <x v="463"/>
  </r>
  <r>
    <x v="1"/>
    <x v="26"/>
    <x v="1002"/>
    <x v="120"/>
    <x v="167"/>
    <x v="1"/>
    <x v="3"/>
    <x v="15"/>
    <x v="194"/>
    <x v="349"/>
    <x v="353"/>
    <x v="343"/>
    <x v="348"/>
    <x v="307"/>
    <x v="43"/>
    <x v="0"/>
    <x v="22"/>
    <x v="0"/>
    <x v="0"/>
    <x v="0"/>
    <x v="1002"/>
  </r>
  <r>
    <x v="1"/>
    <x v="26"/>
    <x v="1047"/>
    <x v="8"/>
    <x v="21"/>
    <x v="1"/>
    <x v="3"/>
    <x v="16"/>
    <x v="184"/>
    <x v="349"/>
    <x v="353"/>
    <x v="343"/>
    <x v="348"/>
    <x v="307"/>
    <x v="43"/>
    <x v="0"/>
    <x v="24"/>
    <x v="0"/>
    <x v="0"/>
    <x v="0"/>
    <x v="1047"/>
  </r>
  <r>
    <x v="1"/>
    <x v="26"/>
    <x v="601"/>
    <x v="71"/>
    <x v="103"/>
    <x v="4"/>
    <x v="2"/>
    <x v="8"/>
    <x v="185"/>
    <x v="349"/>
    <x v="353"/>
    <x v="343"/>
    <x v="348"/>
    <x v="307"/>
    <x v="43"/>
    <x v="0"/>
    <x v="16"/>
    <x v="0"/>
    <x v="0"/>
    <x v="0"/>
    <x v="601"/>
  </r>
  <r>
    <x v="1"/>
    <x v="26"/>
    <x v="1001"/>
    <x v="119"/>
    <x v="160"/>
    <x v="4"/>
    <x v="2"/>
    <x v="1"/>
    <x v="194"/>
    <x v="349"/>
    <x v="353"/>
    <x v="343"/>
    <x v="348"/>
    <x v="307"/>
    <x v="43"/>
    <x v="0"/>
    <x v="22"/>
    <x v="0"/>
    <x v="0"/>
    <x v="0"/>
    <x v="1001"/>
  </r>
  <r>
    <x v="1"/>
    <x v="26"/>
    <x v="1056"/>
    <x v="34"/>
    <x v="56"/>
    <x v="1"/>
    <x v="3"/>
    <x v="8"/>
    <x v="193"/>
    <x v="349"/>
    <x v="353"/>
    <x v="343"/>
    <x v="348"/>
    <x v="307"/>
    <x v="43"/>
    <x v="0"/>
    <x v="24"/>
    <x v="0"/>
    <x v="0"/>
    <x v="0"/>
    <x v="1056"/>
  </r>
  <r>
    <x v="1"/>
    <x v="26"/>
    <x v="1048"/>
    <x v="143"/>
    <x v="198"/>
    <x v="1"/>
    <x v="3"/>
    <x v="16"/>
    <x v="545"/>
    <x v="349"/>
    <x v="353"/>
    <x v="343"/>
    <x v="348"/>
    <x v="307"/>
    <x v="43"/>
    <x v="0"/>
    <x v="24"/>
    <x v="0"/>
    <x v="0"/>
    <x v="0"/>
    <x v="1048"/>
  </r>
  <r>
    <x v="1"/>
    <x v="26"/>
    <x v="862"/>
    <x v="119"/>
    <x v="167"/>
    <x v="0"/>
    <x v="0"/>
    <x v="16"/>
    <x v="465"/>
    <x v="350"/>
    <x v="291"/>
    <x v="344"/>
    <x v="287"/>
    <x v="296"/>
    <x v="18"/>
    <x v="0"/>
    <x v="19"/>
    <x v="0"/>
    <x v="0"/>
    <x v="0"/>
    <x v="862"/>
  </r>
  <r>
    <x v="1"/>
    <x v="26"/>
    <x v="35"/>
    <x v="15"/>
    <x v="31"/>
    <x v="0"/>
    <x v="0"/>
    <x v="16"/>
    <x v="178"/>
    <x v="350"/>
    <x v="291"/>
    <x v="344"/>
    <x v="287"/>
    <x v="298"/>
    <x v="113"/>
    <x v="0"/>
    <x v="1"/>
    <x v="0"/>
    <x v="0"/>
    <x v="0"/>
    <x v="35"/>
  </r>
  <r>
    <x v="1"/>
    <x v="26"/>
    <x v="544"/>
    <x v="79"/>
    <x v="122"/>
    <x v="0"/>
    <x v="0"/>
    <x v="8"/>
    <x v="465"/>
    <x v="350"/>
    <x v="291"/>
    <x v="344"/>
    <x v="287"/>
    <x v="298"/>
    <x v="113"/>
    <x v="0"/>
    <x v="13"/>
    <x v="0"/>
    <x v="0"/>
    <x v="0"/>
    <x v="544"/>
  </r>
  <r>
    <x v="1"/>
    <x v="26"/>
    <x v="143"/>
    <x v="8"/>
    <x v="21"/>
    <x v="0"/>
    <x v="0"/>
    <x v="16"/>
    <x v="178"/>
    <x v="350"/>
    <x v="291"/>
    <x v="344"/>
    <x v="287"/>
    <x v="296"/>
    <x v="18"/>
    <x v="0"/>
    <x v="4"/>
    <x v="0"/>
    <x v="0"/>
    <x v="0"/>
    <x v="143"/>
  </r>
  <r>
    <x v="1"/>
    <x v="26"/>
    <x v="325"/>
    <x v="48"/>
    <x v="74"/>
    <x v="0"/>
    <x v="0"/>
    <x v="5"/>
    <x v="465"/>
    <x v="350"/>
    <x v="291"/>
    <x v="344"/>
    <x v="287"/>
    <x v="296"/>
    <x v="18"/>
    <x v="0"/>
    <x v="6"/>
    <x v="0"/>
    <x v="0"/>
    <x v="0"/>
    <x v="325"/>
  </r>
  <r>
    <x v="3"/>
    <x v="28"/>
    <x v="570"/>
    <x v="93"/>
    <x v="131"/>
    <x v="4"/>
    <x v="2"/>
    <x v="8"/>
    <x v="303"/>
    <x v="351"/>
    <x v="59"/>
    <x v="345"/>
    <x v="58"/>
    <x v="311"/>
    <x v="64"/>
    <x v="0"/>
    <x v="13"/>
    <x v="0"/>
    <x v="0"/>
    <x v="0"/>
    <x v="570"/>
  </r>
  <r>
    <x v="0"/>
    <x v="25"/>
    <x v="899"/>
    <x v="124"/>
    <x v="171"/>
    <x v="4"/>
    <x v="2"/>
    <x v="2"/>
    <x v="338"/>
    <x v="352"/>
    <x v="102"/>
    <x v="346"/>
    <x v="103"/>
    <x v="317"/>
    <x v="323"/>
    <x v="0"/>
    <x v="20"/>
    <x v="0"/>
    <x v="0"/>
    <x v="0"/>
    <x v="899"/>
  </r>
  <r>
    <x v="2"/>
    <x v="27"/>
    <x v="746"/>
    <x v="106"/>
    <x v="144"/>
    <x v="4"/>
    <x v="2"/>
    <x v="3"/>
    <x v="654"/>
    <x v="353"/>
    <x v="299"/>
    <x v="347"/>
    <x v="295"/>
    <x v="297"/>
    <x v="178"/>
    <x v="0"/>
    <x v="17"/>
    <x v="0"/>
    <x v="0"/>
    <x v="0"/>
    <x v="746"/>
  </r>
  <r>
    <x v="1"/>
    <x v="26"/>
    <x v="1107"/>
    <x v="156"/>
    <x v="208"/>
    <x v="4"/>
    <x v="2"/>
    <x v="2"/>
    <x v="215"/>
    <x v="354"/>
    <x v="368"/>
    <x v="348"/>
    <x v="362"/>
    <x v="294"/>
    <x v="20"/>
    <x v="0"/>
    <x v="25"/>
    <x v="0"/>
    <x v="0"/>
    <x v="0"/>
    <x v="1107"/>
  </r>
  <r>
    <x v="1"/>
    <x v="26"/>
    <x v="55"/>
    <x v="8"/>
    <x v="14"/>
    <x v="4"/>
    <x v="2"/>
    <x v="3"/>
    <x v="192"/>
    <x v="354"/>
    <x v="368"/>
    <x v="348"/>
    <x v="362"/>
    <x v="294"/>
    <x v="20"/>
    <x v="0"/>
    <x v="4"/>
    <x v="0"/>
    <x v="0"/>
    <x v="0"/>
    <x v="55"/>
  </r>
  <r>
    <x v="2"/>
    <x v="27"/>
    <x v="1136"/>
    <x v="167"/>
    <x v="225"/>
    <x v="4"/>
    <x v="2"/>
    <x v="8"/>
    <x v="162"/>
    <x v="355"/>
    <x v="49"/>
    <x v="349"/>
    <x v="48"/>
    <x v="302"/>
    <x v="77"/>
    <x v="0"/>
    <x v="25"/>
    <x v="0"/>
    <x v="0"/>
    <x v="0"/>
    <x v="1136"/>
  </r>
  <r>
    <x v="2"/>
    <x v="27"/>
    <x v="500"/>
    <x v="74"/>
    <x v="111"/>
    <x v="4"/>
    <x v="2"/>
    <x v="5"/>
    <x v="288"/>
    <x v="356"/>
    <x v="364"/>
    <x v="350"/>
    <x v="358"/>
    <x v="295"/>
    <x v="142"/>
    <x v="0"/>
    <x v="12"/>
    <x v="0"/>
    <x v="0"/>
    <x v="0"/>
    <x v="500"/>
  </r>
  <r>
    <x v="3"/>
    <x v="28"/>
    <x v="83"/>
    <x v="15"/>
    <x v="31"/>
    <x v="4"/>
    <x v="2"/>
    <x v="16"/>
    <x v="604"/>
    <x v="357"/>
    <x v="92"/>
    <x v="351"/>
    <x v="93"/>
    <x v="309"/>
    <x v="275"/>
    <x v="0"/>
    <x v="4"/>
    <x v="0"/>
    <x v="0"/>
    <x v="0"/>
    <x v="83"/>
  </r>
  <r>
    <x v="3"/>
    <x v="28"/>
    <x v="319"/>
    <x v="48"/>
    <x v="73"/>
    <x v="4"/>
    <x v="2"/>
    <x v="4"/>
    <x v="289"/>
    <x v="358"/>
    <x v="13"/>
    <x v="352"/>
    <x v="13"/>
    <x v="297"/>
    <x v="178"/>
    <x v="0"/>
    <x v="6"/>
    <x v="0"/>
    <x v="0"/>
    <x v="0"/>
    <x v="319"/>
  </r>
  <r>
    <x v="2"/>
    <x v="27"/>
    <x v="656"/>
    <x v="109"/>
    <x v="150"/>
    <x v="0"/>
    <x v="0"/>
    <x v="11"/>
    <x v="189"/>
    <x v="359"/>
    <x v="392"/>
    <x v="353"/>
    <x v="388"/>
    <x v="300"/>
    <x v="40"/>
    <x v="0"/>
    <x v="16"/>
    <x v="0"/>
    <x v="0"/>
    <x v="0"/>
    <x v="656"/>
  </r>
  <r>
    <x v="2"/>
    <x v="27"/>
    <x v="563"/>
    <x v="93"/>
    <x v="131"/>
    <x v="4"/>
    <x v="2"/>
    <x v="8"/>
    <x v="21"/>
    <x v="360"/>
    <x v="295"/>
    <x v="354"/>
    <x v="291"/>
    <x v="301"/>
    <x v="48"/>
    <x v="0"/>
    <x v="13"/>
    <x v="0"/>
    <x v="0"/>
    <x v="0"/>
    <x v="563"/>
  </r>
  <r>
    <x v="3"/>
    <x v="28"/>
    <x v="631"/>
    <x v="103"/>
    <x v="141"/>
    <x v="4"/>
    <x v="2"/>
    <x v="8"/>
    <x v="465"/>
    <x v="361"/>
    <x v="319"/>
    <x v="355"/>
    <x v="315"/>
    <x v="308"/>
    <x v="90"/>
    <x v="0"/>
    <x v="16"/>
    <x v="0"/>
    <x v="0"/>
    <x v="0"/>
    <x v="631"/>
  </r>
  <r>
    <x v="3"/>
    <x v="28"/>
    <x v="587"/>
    <x v="65"/>
    <x v="116"/>
    <x v="4"/>
    <x v="2"/>
    <x v="28"/>
    <x v="367"/>
    <x v="362"/>
    <x v="329"/>
    <x v="356"/>
    <x v="325"/>
    <x v="304"/>
    <x v="258"/>
    <x v="0"/>
    <x v="16"/>
    <x v="0"/>
    <x v="0"/>
    <x v="0"/>
    <x v="587"/>
  </r>
  <r>
    <x v="3"/>
    <x v="28"/>
    <x v="588"/>
    <x v="119"/>
    <x v="180"/>
    <x v="0"/>
    <x v="0"/>
    <x v="26"/>
    <x v="367"/>
    <x v="362"/>
    <x v="329"/>
    <x v="356"/>
    <x v="325"/>
    <x v="306"/>
    <x v="297"/>
    <x v="0"/>
    <x v="16"/>
    <x v="0"/>
    <x v="0"/>
    <x v="0"/>
    <x v="588"/>
  </r>
  <r>
    <x v="3"/>
    <x v="28"/>
    <x v="135"/>
    <x v="0"/>
    <x v="5"/>
    <x v="4"/>
    <x v="2"/>
    <x v="8"/>
    <x v="288"/>
    <x v="362"/>
    <x v="329"/>
    <x v="356"/>
    <x v="325"/>
    <x v="295"/>
    <x v="142"/>
    <x v="0"/>
    <x v="4"/>
    <x v="0"/>
    <x v="0"/>
    <x v="0"/>
    <x v="135"/>
  </r>
  <r>
    <x v="4"/>
    <x v="30"/>
    <x v="1120"/>
    <x v="156"/>
    <x v="208"/>
    <x v="0"/>
    <x v="0"/>
    <x v="2"/>
    <x v="310"/>
    <x v="363"/>
    <x v="283"/>
    <x v="357"/>
    <x v="280"/>
    <x v="305"/>
    <x v="9"/>
    <x v="0"/>
    <x v="25"/>
    <x v="0"/>
    <x v="0"/>
    <x v="0"/>
    <x v="1120"/>
  </r>
  <r>
    <x v="4"/>
    <x v="30"/>
    <x v="1180"/>
    <x v="162"/>
    <x v="219"/>
    <x v="4"/>
    <x v="2"/>
    <x v="3"/>
    <x v="302"/>
    <x v="363"/>
    <x v="283"/>
    <x v="357"/>
    <x v="280"/>
    <x v="305"/>
    <x v="9"/>
    <x v="0"/>
    <x v="25"/>
    <x v="0"/>
    <x v="0"/>
    <x v="0"/>
    <x v="1180"/>
  </r>
  <r>
    <x v="4"/>
    <x v="30"/>
    <x v="1026"/>
    <x v="145"/>
    <x v="194"/>
    <x v="0"/>
    <x v="0"/>
    <x v="1"/>
    <x v="288"/>
    <x v="363"/>
    <x v="283"/>
    <x v="357"/>
    <x v="280"/>
    <x v="305"/>
    <x v="9"/>
    <x v="0"/>
    <x v="23"/>
    <x v="0"/>
    <x v="0"/>
    <x v="0"/>
    <x v="1026"/>
  </r>
  <r>
    <x v="5"/>
    <x v="29"/>
    <x v="1149"/>
    <x v="162"/>
    <x v="217"/>
    <x v="4"/>
    <x v="2"/>
    <x v="1"/>
    <x v="11"/>
    <x v="364"/>
    <x v="315"/>
    <x v="358"/>
    <x v="311"/>
    <x v="302"/>
    <x v="77"/>
    <x v="0"/>
    <x v="25"/>
    <x v="0"/>
    <x v="0"/>
    <x v="0"/>
    <x v="1149"/>
  </r>
  <r>
    <x v="5"/>
    <x v="29"/>
    <x v="1038"/>
    <x v="150"/>
    <x v="206"/>
    <x v="4"/>
    <x v="2"/>
    <x v="16"/>
    <x v="10"/>
    <x v="364"/>
    <x v="315"/>
    <x v="358"/>
    <x v="311"/>
    <x v="302"/>
    <x v="77"/>
    <x v="0"/>
    <x v="24"/>
    <x v="0"/>
    <x v="0"/>
    <x v="0"/>
    <x v="1038"/>
  </r>
  <r>
    <x v="18"/>
    <x v="2"/>
    <x v="3"/>
    <x v="0"/>
    <x v="6"/>
    <x v="4"/>
    <x v="2"/>
    <x v="8"/>
    <x v="551"/>
    <x v="365"/>
    <x v="86"/>
    <x v="359"/>
    <x v="86"/>
    <x v="11"/>
    <x v="30"/>
    <x v="0"/>
    <x v="1"/>
    <x v="0"/>
    <x v="0"/>
    <x v="0"/>
    <x v="3"/>
  </r>
  <r>
    <x v="18"/>
    <x v="2"/>
    <x v="566"/>
    <x v="90"/>
    <x v="131"/>
    <x v="4"/>
    <x v="2"/>
    <x v="13"/>
    <x v="327"/>
    <x v="365"/>
    <x v="86"/>
    <x v="359"/>
    <x v="86"/>
    <x v="11"/>
    <x v="30"/>
    <x v="0"/>
    <x v="14"/>
    <x v="0"/>
    <x v="0"/>
    <x v="0"/>
    <x v="566"/>
  </r>
  <r>
    <x v="18"/>
    <x v="2"/>
    <x v="642"/>
    <x v="102"/>
    <x v="138"/>
    <x v="4"/>
    <x v="2"/>
    <x v="1"/>
    <x v="450"/>
    <x v="365"/>
    <x v="86"/>
    <x v="359"/>
    <x v="86"/>
    <x v="11"/>
    <x v="30"/>
    <x v="0"/>
    <x v="17"/>
    <x v="0"/>
    <x v="0"/>
    <x v="0"/>
    <x v="642"/>
  </r>
  <r>
    <x v="67"/>
    <x v="73"/>
    <x v="1182"/>
    <x v="169"/>
    <x v="225"/>
    <x v="0"/>
    <x v="0"/>
    <x v="7"/>
    <x v="230"/>
    <x v="366"/>
    <x v="113"/>
    <x v="360"/>
    <x v="114"/>
    <x v="29"/>
    <x v="65"/>
    <x v="0"/>
    <x v="26"/>
    <x v="0"/>
    <x v="0"/>
    <x v="0"/>
    <x v="1182"/>
  </r>
  <r>
    <x v="67"/>
    <x v="73"/>
    <x v="1181"/>
    <x v="168"/>
    <x v="224"/>
    <x v="4"/>
    <x v="2"/>
    <x v="1"/>
    <x v="230"/>
    <x v="366"/>
    <x v="113"/>
    <x v="360"/>
    <x v="114"/>
    <x v="29"/>
    <x v="65"/>
    <x v="0"/>
    <x v="26"/>
    <x v="0"/>
    <x v="0"/>
    <x v="0"/>
    <x v="1181"/>
  </r>
  <r>
    <x v="49"/>
    <x v="35"/>
    <x v="468"/>
    <x v="71"/>
    <x v="99"/>
    <x v="4"/>
    <x v="2"/>
    <x v="2"/>
    <x v="465"/>
    <x v="367"/>
    <x v="350"/>
    <x v="362"/>
    <x v="345"/>
    <x v="27"/>
    <x v="98"/>
    <x v="0"/>
    <x v="12"/>
    <x v="0"/>
    <x v="0"/>
    <x v="0"/>
    <x v="468"/>
  </r>
  <r>
    <x v="49"/>
    <x v="35"/>
    <x v="123"/>
    <x v="15"/>
    <x v="23"/>
    <x v="4"/>
    <x v="2"/>
    <x v="1"/>
    <x v="465"/>
    <x v="367"/>
    <x v="350"/>
    <x v="362"/>
    <x v="345"/>
    <x v="27"/>
    <x v="98"/>
    <x v="0"/>
    <x v="2"/>
    <x v="0"/>
    <x v="0"/>
    <x v="0"/>
    <x v="123"/>
  </r>
  <r>
    <x v="49"/>
    <x v="35"/>
    <x v="469"/>
    <x v="48"/>
    <x v="70"/>
    <x v="4"/>
    <x v="2"/>
    <x v="1"/>
    <x v="465"/>
    <x v="367"/>
    <x v="350"/>
    <x v="362"/>
    <x v="345"/>
    <x v="27"/>
    <x v="98"/>
    <x v="0"/>
    <x v="12"/>
    <x v="0"/>
    <x v="0"/>
    <x v="0"/>
    <x v="469"/>
  </r>
  <r>
    <x v="49"/>
    <x v="35"/>
    <x v="247"/>
    <x v="34"/>
    <x v="49"/>
    <x v="4"/>
    <x v="2"/>
    <x v="1"/>
    <x v="465"/>
    <x v="367"/>
    <x v="350"/>
    <x v="362"/>
    <x v="345"/>
    <x v="27"/>
    <x v="98"/>
    <x v="0"/>
    <x v="5"/>
    <x v="0"/>
    <x v="0"/>
    <x v="0"/>
    <x v="247"/>
  </r>
  <r>
    <x v="49"/>
    <x v="35"/>
    <x v="174"/>
    <x v="24"/>
    <x v="34"/>
    <x v="4"/>
    <x v="2"/>
    <x v="2"/>
    <x v="465"/>
    <x v="367"/>
    <x v="350"/>
    <x v="362"/>
    <x v="345"/>
    <x v="27"/>
    <x v="98"/>
    <x v="0"/>
    <x v="3"/>
    <x v="0"/>
    <x v="0"/>
    <x v="0"/>
    <x v="174"/>
  </r>
  <r>
    <x v="49"/>
    <x v="35"/>
    <x v="1084"/>
    <x v="143"/>
    <x v="192"/>
    <x v="4"/>
    <x v="2"/>
    <x v="1"/>
    <x v="465"/>
    <x v="367"/>
    <x v="350"/>
    <x v="362"/>
    <x v="345"/>
    <x v="108"/>
    <x v="278"/>
    <x v="0"/>
    <x v="24"/>
    <x v="0"/>
    <x v="0"/>
    <x v="0"/>
    <x v="1084"/>
  </r>
  <r>
    <x v="49"/>
    <x v="35"/>
    <x v="902"/>
    <x v="124"/>
    <x v="171"/>
    <x v="4"/>
    <x v="2"/>
    <x v="2"/>
    <x v="465"/>
    <x v="367"/>
    <x v="350"/>
    <x v="362"/>
    <x v="345"/>
    <x v="108"/>
    <x v="278"/>
    <x v="0"/>
    <x v="20"/>
    <x v="0"/>
    <x v="0"/>
    <x v="0"/>
    <x v="902"/>
  </r>
  <r>
    <x v="63"/>
    <x v="67"/>
    <x v="141"/>
    <x v="24"/>
    <x v="34"/>
    <x v="4"/>
    <x v="2"/>
    <x v="2"/>
    <x v="111"/>
    <x v="368"/>
    <x v="39"/>
    <x v="363"/>
    <x v="38"/>
    <x v="329"/>
    <x v="295"/>
    <x v="0"/>
    <x v="2"/>
    <x v="0"/>
    <x v="0"/>
    <x v="0"/>
    <x v="141"/>
  </r>
  <r>
    <x v="63"/>
    <x v="67"/>
    <x v="720"/>
    <x v="106"/>
    <x v="142"/>
    <x v="4"/>
    <x v="2"/>
    <x v="1"/>
    <x v="18"/>
    <x v="368"/>
    <x v="39"/>
    <x v="363"/>
    <x v="38"/>
    <x v="28"/>
    <x v="130"/>
    <x v="0"/>
    <x v="17"/>
    <x v="0"/>
    <x v="0"/>
    <x v="0"/>
    <x v="720"/>
  </r>
  <r>
    <x v="63"/>
    <x v="67"/>
    <x v="877"/>
    <x v="124"/>
    <x v="170"/>
    <x v="4"/>
    <x v="2"/>
    <x v="1"/>
    <x v="18"/>
    <x v="368"/>
    <x v="39"/>
    <x v="363"/>
    <x v="38"/>
    <x v="28"/>
    <x v="130"/>
    <x v="0"/>
    <x v="20"/>
    <x v="0"/>
    <x v="0"/>
    <x v="0"/>
    <x v="877"/>
  </r>
  <r>
    <x v="27"/>
    <x v="51"/>
    <x v="580"/>
    <x v="88"/>
    <x v="130"/>
    <x v="4"/>
    <x v="2"/>
    <x v="8"/>
    <x v="461"/>
    <x v="369"/>
    <x v="351"/>
    <x v="364"/>
    <x v="346"/>
    <x v="50"/>
    <x v="63"/>
    <x v="0"/>
    <x v="16"/>
    <x v="0"/>
    <x v="0"/>
    <x v="0"/>
    <x v="580"/>
  </r>
  <r>
    <x v="27"/>
    <x v="51"/>
    <x v="434"/>
    <x v="66"/>
    <x v="90"/>
    <x v="4"/>
    <x v="2"/>
    <x v="1"/>
    <x v="461"/>
    <x v="369"/>
    <x v="351"/>
    <x v="364"/>
    <x v="346"/>
    <x v="50"/>
    <x v="63"/>
    <x v="0"/>
    <x v="10"/>
    <x v="0"/>
    <x v="0"/>
    <x v="0"/>
    <x v="434"/>
  </r>
  <r>
    <x v="27"/>
    <x v="51"/>
    <x v="646"/>
    <x v="99"/>
    <x v="133"/>
    <x v="4"/>
    <x v="2"/>
    <x v="1"/>
    <x v="461"/>
    <x v="369"/>
    <x v="351"/>
    <x v="364"/>
    <x v="346"/>
    <x v="50"/>
    <x v="63"/>
    <x v="0"/>
    <x v="17"/>
    <x v="0"/>
    <x v="0"/>
    <x v="0"/>
    <x v="646"/>
  </r>
  <r>
    <x v="27"/>
    <x v="51"/>
    <x v="466"/>
    <x v="72"/>
    <x v="105"/>
    <x v="4"/>
    <x v="2"/>
    <x v="8"/>
    <x v="461"/>
    <x v="369"/>
    <x v="351"/>
    <x v="364"/>
    <x v="346"/>
    <x v="50"/>
    <x v="63"/>
    <x v="0"/>
    <x v="11"/>
    <x v="0"/>
    <x v="0"/>
    <x v="0"/>
    <x v="466"/>
  </r>
  <r>
    <x v="70"/>
    <x v="78"/>
    <x v="873"/>
    <x v="124"/>
    <x v="170"/>
    <x v="4"/>
    <x v="2"/>
    <x v="1"/>
    <x v="49"/>
    <x v="370"/>
    <x v="318"/>
    <x v="365"/>
    <x v="314"/>
    <x v="337"/>
    <x v="143"/>
    <x v="0"/>
    <x v="20"/>
    <x v="0"/>
    <x v="0"/>
    <x v="0"/>
    <x v="873"/>
  </r>
  <r>
    <x v="70"/>
    <x v="78"/>
    <x v="700"/>
    <x v="106"/>
    <x v="142"/>
    <x v="4"/>
    <x v="2"/>
    <x v="1"/>
    <x v="49"/>
    <x v="370"/>
    <x v="318"/>
    <x v="365"/>
    <x v="314"/>
    <x v="337"/>
    <x v="143"/>
    <x v="0"/>
    <x v="17"/>
    <x v="0"/>
    <x v="0"/>
    <x v="0"/>
    <x v="700"/>
  </r>
  <r>
    <x v="2"/>
    <x v="27"/>
    <x v="198"/>
    <x v="21"/>
    <x v="32"/>
    <x v="1"/>
    <x v="3"/>
    <x v="3"/>
    <x v="145"/>
    <x v="371"/>
    <x v="90"/>
    <x v="366"/>
    <x v="90"/>
    <x v="297"/>
    <x v="178"/>
    <x v="0"/>
    <x v="4"/>
    <x v="0"/>
    <x v="0"/>
    <x v="0"/>
    <x v="198"/>
  </r>
  <r>
    <x v="76"/>
    <x v="37"/>
    <x v="600"/>
    <x v="98"/>
    <x v="132"/>
    <x v="4"/>
    <x v="2"/>
    <x v="1"/>
    <x v="597"/>
    <x v="372"/>
    <x v="279"/>
    <x v="367"/>
    <x v="276"/>
    <x v="290"/>
    <x v="13"/>
    <x v="0"/>
    <x v="16"/>
    <x v="0"/>
    <x v="0"/>
    <x v="0"/>
    <x v="600"/>
  </r>
  <r>
    <x v="76"/>
    <x v="37"/>
    <x v="991"/>
    <x v="124"/>
    <x v="180"/>
    <x v="4"/>
    <x v="2"/>
    <x v="16"/>
    <x v="57"/>
    <x v="372"/>
    <x v="279"/>
    <x v="367"/>
    <x v="276"/>
    <x v="290"/>
    <x v="13"/>
    <x v="0"/>
    <x v="22"/>
    <x v="0"/>
    <x v="0"/>
    <x v="0"/>
    <x v="991"/>
  </r>
  <r>
    <x v="71"/>
    <x v="76"/>
    <x v="1194"/>
    <x v="124"/>
    <x v="170"/>
    <x v="4"/>
    <x v="2"/>
    <x v="1"/>
    <x v="471"/>
    <x v="373"/>
    <x v="114"/>
    <x v="368"/>
    <x v="115"/>
    <x v="128"/>
    <x v="347"/>
    <x v="0"/>
    <x v="26"/>
    <x v="0"/>
    <x v="0"/>
    <x v="0"/>
    <x v="1194"/>
  </r>
  <r>
    <x v="71"/>
    <x v="76"/>
    <x v="79"/>
    <x v="8"/>
    <x v="18"/>
    <x v="4"/>
    <x v="2"/>
    <x v="8"/>
    <x v="471"/>
    <x v="373"/>
    <x v="114"/>
    <x v="368"/>
    <x v="115"/>
    <x v="128"/>
    <x v="347"/>
    <x v="0"/>
    <x v="2"/>
    <x v="0"/>
    <x v="0"/>
    <x v="0"/>
    <x v="79"/>
  </r>
  <r>
    <x v="71"/>
    <x v="76"/>
    <x v="426"/>
    <x v="65"/>
    <x v="95"/>
    <x v="4"/>
    <x v="2"/>
    <x v="8"/>
    <x v="471"/>
    <x v="373"/>
    <x v="114"/>
    <x v="368"/>
    <x v="115"/>
    <x v="128"/>
    <x v="347"/>
    <x v="0"/>
    <x v="10"/>
    <x v="0"/>
    <x v="0"/>
    <x v="0"/>
    <x v="426"/>
  </r>
  <r>
    <x v="19"/>
    <x v="4"/>
    <x v="165"/>
    <x v="24"/>
    <x v="41"/>
    <x v="4"/>
    <x v="2"/>
    <x v="8"/>
    <x v="59"/>
    <x v="374"/>
    <x v="70"/>
    <x v="369"/>
    <x v="69"/>
    <x v="239"/>
    <x v="293"/>
    <x v="0"/>
    <x v="4"/>
    <x v="0"/>
    <x v="0"/>
    <x v="0"/>
    <x v="165"/>
  </r>
  <r>
    <x v="19"/>
    <x v="4"/>
    <x v="834"/>
    <x v="121"/>
    <x v="168"/>
    <x v="4"/>
    <x v="2"/>
    <x v="9"/>
    <x v="488"/>
    <x v="374"/>
    <x v="70"/>
    <x v="369"/>
    <x v="69"/>
    <x v="239"/>
    <x v="293"/>
    <x v="0"/>
    <x v="19"/>
    <x v="0"/>
    <x v="0"/>
    <x v="0"/>
    <x v="834"/>
  </r>
  <r>
    <x v="55"/>
    <x v="58"/>
    <x v="931"/>
    <x v="79"/>
    <x v="123"/>
    <x v="1"/>
    <x v="3"/>
    <x v="16"/>
    <x v="283"/>
    <x v="375"/>
    <x v="371"/>
    <x v="370"/>
    <x v="365"/>
    <x v="5"/>
    <x v="332"/>
    <x v="0"/>
    <x v="22"/>
    <x v="0"/>
    <x v="0"/>
    <x v="0"/>
    <x v="931"/>
  </r>
  <r>
    <x v="55"/>
    <x v="58"/>
    <x v="72"/>
    <x v="10"/>
    <x v="21"/>
    <x v="1"/>
    <x v="3"/>
    <x v="8"/>
    <x v="157"/>
    <x v="375"/>
    <x v="371"/>
    <x v="370"/>
    <x v="365"/>
    <x v="5"/>
    <x v="332"/>
    <x v="0"/>
    <x v="2"/>
    <x v="0"/>
    <x v="0"/>
    <x v="0"/>
    <x v="72"/>
  </r>
  <r>
    <x v="70"/>
    <x v="78"/>
    <x v="392"/>
    <x v="65"/>
    <x v="89"/>
    <x v="4"/>
    <x v="2"/>
    <x v="1"/>
    <x v="342"/>
    <x v="376"/>
    <x v="173"/>
    <x v="371"/>
    <x v="172"/>
    <x v="330"/>
    <x v="277"/>
    <x v="0"/>
    <x v="11"/>
    <x v="0"/>
    <x v="0"/>
    <x v="0"/>
    <x v="392"/>
  </r>
  <r>
    <x v="33"/>
    <x v="42"/>
    <x v="1165"/>
    <x v="106"/>
    <x v="144"/>
    <x v="4"/>
    <x v="2"/>
    <x v="3"/>
    <x v="537"/>
    <x v="377"/>
    <x v="18"/>
    <x v="372"/>
    <x v="17"/>
    <x v="156"/>
    <x v="296"/>
    <x v="0"/>
    <x v="25"/>
    <x v="0"/>
    <x v="0"/>
    <x v="0"/>
    <x v="1165"/>
  </r>
  <r>
    <x v="33"/>
    <x v="42"/>
    <x v="1166"/>
    <x v="79"/>
    <x v="118"/>
    <x v="4"/>
    <x v="2"/>
    <x v="1"/>
    <x v="537"/>
    <x v="377"/>
    <x v="18"/>
    <x v="372"/>
    <x v="17"/>
    <x v="156"/>
    <x v="296"/>
    <x v="0"/>
    <x v="25"/>
    <x v="0"/>
    <x v="0"/>
    <x v="0"/>
    <x v="1166"/>
  </r>
  <r>
    <x v="33"/>
    <x v="42"/>
    <x v="459"/>
    <x v="71"/>
    <x v="100"/>
    <x v="4"/>
    <x v="2"/>
    <x v="3"/>
    <x v="537"/>
    <x v="377"/>
    <x v="18"/>
    <x v="372"/>
    <x v="17"/>
    <x v="156"/>
    <x v="296"/>
    <x v="0"/>
    <x v="11"/>
    <x v="0"/>
    <x v="0"/>
    <x v="0"/>
    <x v="459"/>
  </r>
  <r>
    <x v="33"/>
    <x v="42"/>
    <x v="1163"/>
    <x v="162"/>
    <x v="218"/>
    <x v="4"/>
    <x v="2"/>
    <x v="2"/>
    <x v="537"/>
    <x v="377"/>
    <x v="18"/>
    <x v="372"/>
    <x v="17"/>
    <x v="156"/>
    <x v="296"/>
    <x v="0"/>
    <x v="25"/>
    <x v="0"/>
    <x v="0"/>
    <x v="0"/>
    <x v="1163"/>
  </r>
  <r>
    <x v="33"/>
    <x v="42"/>
    <x v="329"/>
    <x v="0"/>
    <x v="0"/>
    <x v="4"/>
    <x v="2"/>
    <x v="1"/>
    <x v="537"/>
    <x v="377"/>
    <x v="18"/>
    <x v="372"/>
    <x v="17"/>
    <x v="156"/>
    <x v="296"/>
    <x v="0"/>
    <x v="6"/>
    <x v="0"/>
    <x v="0"/>
    <x v="0"/>
    <x v="329"/>
  </r>
  <r>
    <x v="33"/>
    <x v="42"/>
    <x v="293"/>
    <x v="15"/>
    <x v="24"/>
    <x v="4"/>
    <x v="2"/>
    <x v="2"/>
    <x v="537"/>
    <x v="377"/>
    <x v="18"/>
    <x v="372"/>
    <x v="17"/>
    <x v="156"/>
    <x v="296"/>
    <x v="0"/>
    <x v="6"/>
    <x v="0"/>
    <x v="0"/>
    <x v="0"/>
    <x v="293"/>
  </r>
  <r>
    <x v="72"/>
    <x v="77"/>
    <x v="771"/>
    <x v="117"/>
    <x v="158"/>
    <x v="4"/>
    <x v="2"/>
    <x v="3"/>
    <x v="383"/>
    <x v="378"/>
    <x v="214"/>
    <x v="373"/>
    <x v="211"/>
    <x v="344"/>
    <x v="321"/>
    <x v="0"/>
    <x v="18"/>
    <x v="0"/>
    <x v="0"/>
    <x v="0"/>
    <x v="771"/>
  </r>
  <r>
    <x v="72"/>
    <x v="77"/>
    <x v="300"/>
    <x v="48"/>
    <x v="70"/>
    <x v="4"/>
    <x v="2"/>
    <x v="1"/>
    <x v="668"/>
    <x v="378"/>
    <x v="214"/>
    <x v="373"/>
    <x v="211"/>
    <x v="1"/>
    <x v="334"/>
    <x v="0"/>
    <x v="6"/>
    <x v="0"/>
    <x v="0"/>
    <x v="0"/>
    <x v="300"/>
  </r>
  <r>
    <x v="72"/>
    <x v="77"/>
    <x v="885"/>
    <x v="124"/>
    <x v="170"/>
    <x v="4"/>
    <x v="2"/>
    <x v="1"/>
    <x v="43"/>
    <x v="378"/>
    <x v="214"/>
    <x v="373"/>
    <x v="211"/>
    <x v="344"/>
    <x v="321"/>
    <x v="0"/>
    <x v="20"/>
    <x v="0"/>
    <x v="0"/>
    <x v="0"/>
    <x v="885"/>
  </r>
  <r>
    <x v="72"/>
    <x v="77"/>
    <x v="640"/>
    <x v="105"/>
    <x v="141"/>
    <x v="4"/>
    <x v="2"/>
    <x v="3"/>
    <x v="384"/>
    <x v="378"/>
    <x v="214"/>
    <x v="373"/>
    <x v="211"/>
    <x v="344"/>
    <x v="321"/>
    <x v="0"/>
    <x v="15"/>
    <x v="0"/>
    <x v="0"/>
    <x v="0"/>
    <x v="640"/>
  </r>
  <r>
    <x v="72"/>
    <x v="77"/>
    <x v="201"/>
    <x v="34"/>
    <x v="49"/>
    <x v="4"/>
    <x v="2"/>
    <x v="1"/>
    <x v="402"/>
    <x v="378"/>
    <x v="214"/>
    <x v="373"/>
    <x v="211"/>
    <x v="1"/>
    <x v="334"/>
    <x v="0"/>
    <x v="4"/>
    <x v="0"/>
    <x v="0"/>
    <x v="0"/>
    <x v="201"/>
  </r>
  <r>
    <x v="72"/>
    <x v="77"/>
    <x v="164"/>
    <x v="24"/>
    <x v="41"/>
    <x v="4"/>
    <x v="2"/>
    <x v="8"/>
    <x v="132"/>
    <x v="378"/>
    <x v="214"/>
    <x v="373"/>
    <x v="211"/>
    <x v="344"/>
    <x v="321"/>
    <x v="0"/>
    <x v="3"/>
    <x v="0"/>
    <x v="0"/>
    <x v="0"/>
    <x v="164"/>
  </r>
  <r>
    <x v="72"/>
    <x v="77"/>
    <x v="886"/>
    <x v="133"/>
    <x v="180"/>
    <x v="4"/>
    <x v="2"/>
    <x v="3"/>
    <x v="383"/>
    <x v="378"/>
    <x v="214"/>
    <x v="373"/>
    <x v="211"/>
    <x v="344"/>
    <x v="321"/>
    <x v="0"/>
    <x v="20"/>
    <x v="0"/>
    <x v="0"/>
    <x v="0"/>
    <x v="886"/>
  </r>
  <r>
    <x v="72"/>
    <x v="77"/>
    <x v="1111"/>
    <x v="156"/>
    <x v="208"/>
    <x v="4"/>
    <x v="2"/>
    <x v="2"/>
    <x v="383"/>
    <x v="378"/>
    <x v="214"/>
    <x v="373"/>
    <x v="211"/>
    <x v="344"/>
    <x v="321"/>
    <x v="0"/>
    <x v="24"/>
    <x v="0"/>
    <x v="0"/>
    <x v="0"/>
    <x v="1111"/>
  </r>
  <r>
    <x v="72"/>
    <x v="77"/>
    <x v="350"/>
    <x v="54"/>
    <x v="80"/>
    <x v="4"/>
    <x v="2"/>
    <x v="1"/>
    <x v="343"/>
    <x v="378"/>
    <x v="214"/>
    <x v="373"/>
    <x v="211"/>
    <x v="1"/>
    <x v="334"/>
    <x v="0"/>
    <x v="7"/>
    <x v="0"/>
    <x v="0"/>
    <x v="0"/>
    <x v="350"/>
  </r>
  <r>
    <x v="29"/>
    <x v="54"/>
    <x v="101"/>
    <x v="23"/>
    <x v="32"/>
    <x v="1"/>
    <x v="3"/>
    <x v="0"/>
    <x v="142"/>
    <x v="379"/>
    <x v="391"/>
    <x v="374"/>
    <x v="387"/>
    <x v="56"/>
    <x v="131"/>
    <x v="0"/>
    <x v="2"/>
    <x v="0"/>
    <x v="0"/>
    <x v="0"/>
    <x v="101"/>
  </r>
  <r>
    <x v="29"/>
    <x v="54"/>
    <x v="100"/>
    <x v="14"/>
    <x v="22"/>
    <x v="1"/>
    <x v="3"/>
    <x v="0"/>
    <x v="142"/>
    <x v="379"/>
    <x v="391"/>
    <x v="374"/>
    <x v="387"/>
    <x v="56"/>
    <x v="131"/>
    <x v="0"/>
    <x v="2"/>
    <x v="0"/>
    <x v="0"/>
    <x v="0"/>
    <x v="100"/>
  </r>
  <r>
    <x v="72"/>
    <x v="77"/>
    <x v="297"/>
    <x v="48"/>
    <x v="70"/>
    <x v="4"/>
    <x v="2"/>
    <x v="1"/>
    <x v="339"/>
    <x v="380"/>
    <x v="366"/>
    <x v="375"/>
    <x v="360"/>
    <x v="342"/>
    <x v="188"/>
    <x v="0"/>
    <x v="6"/>
    <x v="0"/>
    <x v="0"/>
    <x v="0"/>
    <x v="297"/>
  </r>
  <r>
    <x v="72"/>
    <x v="77"/>
    <x v="87"/>
    <x v="8"/>
    <x v="18"/>
    <x v="4"/>
    <x v="2"/>
    <x v="8"/>
    <x v="420"/>
    <x v="380"/>
    <x v="366"/>
    <x v="375"/>
    <x v="360"/>
    <x v="342"/>
    <x v="188"/>
    <x v="0"/>
    <x v="2"/>
    <x v="0"/>
    <x v="0"/>
    <x v="0"/>
    <x v="87"/>
  </r>
  <r>
    <x v="72"/>
    <x v="77"/>
    <x v="998"/>
    <x v="135"/>
    <x v="182"/>
    <x v="4"/>
    <x v="2"/>
    <x v="2"/>
    <x v="60"/>
    <x v="380"/>
    <x v="366"/>
    <x v="375"/>
    <x v="360"/>
    <x v="342"/>
    <x v="188"/>
    <x v="0"/>
    <x v="22"/>
    <x v="0"/>
    <x v="0"/>
    <x v="0"/>
    <x v="998"/>
  </r>
  <r>
    <x v="72"/>
    <x v="77"/>
    <x v="1112"/>
    <x v="156"/>
    <x v="207"/>
    <x v="4"/>
    <x v="2"/>
    <x v="1"/>
    <x v="437"/>
    <x v="380"/>
    <x v="366"/>
    <x v="375"/>
    <x v="360"/>
    <x v="1"/>
    <x v="334"/>
    <x v="0"/>
    <x v="24"/>
    <x v="0"/>
    <x v="0"/>
    <x v="0"/>
    <x v="1112"/>
  </r>
  <r>
    <x v="72"/>
    <x v="77"/>
    <x v="211"/>
    <x v="34"/>
    <x v="50"/>
    <x v="4"/>
    <x v="2"/>
    <x v="2"/>
    <x v="58"/>
    <x v="380"/>
    <x v="366"/>
    <x v="375"/>
    <x v="360"/>
    <x v="1"/>
    <x v="334"/>
    <x v="0"/>
    <x v="4"/>
    <x v="0"/>
    <x v="0"/>
    <x v="0"/>
    <x v="211"/>
  </r>
  <r>
    <x v="72"/>
    <x v="77"/>
    <x v="214"/>
    <x v="24"/>
    <x v="34"/>
    <x v="4"/>
    <x v="2"/>
    <x v="2"/>
    <x v="79"/>
    <x v="380"/>
    <x v="366"/>
    <x v="375"/>
    <x v="360"/>
    <x v="142"/>
    <x v="253"/>
    <x v="0"/>
    <x v="4"/>
    <x v="0"/>
    <x v="0"/>
    <x v="0"/>
    <x v="214"/>
  </r>
  <r>
    <x v="72"/>
    <x v="77"/>
    <x v="551"/>
    <x v="79"/>
    <x v="118"/>
    <x v="4"/>
    <x v="2"/>
    <x v="1"/>
    <x v="78"/>
    <x v="380"/>
    <x v="366"/>
    <x v="375"/>
    <x v="360"/>
    <x v="342"/>
    <x v="188"/>
    <x v="0"/>
    <x v="13"/>
    <x v="0"/>
    <x v="0"/>
    <x v="0"/>
    <x v="551"/>
  </r>
  <r>
    <x v="69"/>
    <x v="75"/>
    <x v="170"/>
    <x v="31"/>
    <x v="46"/>
    <x v="4"/>
    <x v="2"/>
    <x v="3"/>
    <x v="602"/>
    <x v="381"/>
    <x v="326"/>
    <x v="376"/>
    <x v="322"/>
    <x v="226"/>
    <x v="95"/>
    <x v="0"/>
    <x v="3"/>
    <x v="0"/>
    <x v="0"/>
    <x v="0"/>
    <x v="170"/>
  </r>
  <r>
    <x v="69"/>
    <x v="75"/>
    <x v="202"/>
    <x v="34"/>
    <x v="50"/>
    <x v="4"/>
    <x v="2"/>
    <x v="2"/>
    <x v="345"/>
    <x v="381"/>
    <x v="326"/>
    <x v="376"/>
    <x v="322"/>
    <x v="226"/>
    <x v="95"/>
    <x v="0"/>
    <x v="3"/>
    <x v="0"/>
    <x v="0"/>
    <x v="0"/>
    <x v="202"/>
  </r>
  <r>
    <x v="37"/>
    <x v="46"/>
    <x v="904"/>
    <x v="120"/>
    <x v="161"/>
    <x v="4"/>
    <x v="2"/>
    <x v="1"/>
    <x v="498"/>
    <x v="382"/>
    <x v="46"/>
    <x v="377"/>
    <x v="45"/>
    <x v="331"/>
    <x v="127"/>
    <x v="0"/>
    <x v="20"/>
    <x v="0"/>
    <x v="0"/>
    <x v="0"/>
    <x v="904"/>
  </r>
  <r>
    <x v="37"/>
    <x v="46"/>
    <x v="739"/>
    <x v="107"/>
    <x v="143"/>
    <x v="4"/>
    <x v="2"/>
    <x v="1"/>
    <x v="465"/>
    <x v="382"/>
    <x v="46"/>
    <x v="377"/>
    <x v="45"/>
    <x v="9"/>
    <x v="224"/>
    <x v="0"/>
    <x v="18"/>
    <x v="0"/>
    <x v="0"/>
    <x v="0"/>
    <x v="739"/>
  </r>
  <r>
    <x v="37"/>
    <x v="46"/>
    <x v="1027"/>
    <x v="144"/>
    <x v="194"/>
    <x v="4"/>
    <x v="2"/>
    <x v="2"/>
    <x v="498"/>
    <x v="382"/>
    <x v="46"/>
    <x v="377"/>
    <x v="45"/>
    <x v="9"/>
    <x v="224"/>
    <x v="0"/>
    <x v="22"/>
    <x v="0"/>
    <x v="0"/>
    <x v="0"/>
    <x v="1027"/>
  </r>
  <r>
    <x v="6"/>
    <x v="10"/>
    <x v="752"/>
    <x v="107"/>
    <x v="143"/>
    <x v="4"/>
    <x v="2"/>
    <x v="1"/>
    <x v="542"/>
    <x v="383"/>
    <x v="381"/>
    <x v="379"/>
    <x v="376"/>
    <x v="325"/>
    <x v="94"/>
    <x v="0"/>
    <x v="17"/>
    <x v="0"/>
    <x v="0"/>
    <x v="0"/>
    <x v="752"/>
  </r>
  <r>
    <x v="6"/>
    <x v="10"/>
    <x v="36"/>
    <x v="1"/>
    <x v="4"/>
    <x v="4"/>
    <x v="2"/>
    <x v="4"/>
    <x v="328"/>
    <x v="383"/>
    <x v="381"/>
    <x v="379"/>
    <x v="376"/>
    <x v="325"/>
    <x v="94"/>
    <x v="0"/>
    <x v="1"/>
    <x v="0"/>
    <x v="0"/>
    <x v="0"/>
    <x v="36"/>
  </r>
  <r>
    <x v="40"/>
    <x v="48"/>
    <x v="411"/>
    <x v="55"/>
    <x v="81"/>
    <x v="4"/>
    <x v="2"/>
    <x v="1"/>
    <x v="522"/>
    <x v="384"/>
    <x v="14"/>
    <x v="380"/>
    <x v="14"/>
    <x v="45"/>
    <x v="287"/>
    <x v="0"/>
    <x v="9"/>
    <x v="0"/>
    <x v="0"/>
    <x v="0"/>
    <x v="411"/>
  </r>
  <r>
    <x v="40"/>
    <x v="48"/>
    <x v="608"/>
    <x v="35"/>
    <x v="50"/>
    <x v="4"/>
    <x v="2"/>
    <x v="1"/>
    <x v="522"/>
    <x v="384"/>
    <x v="14"/>
    <x v="380"/>
    <x v="14"/>
    <x v="45"/>
    <x v="287"/>
    <x v="0"/>
    <x v="17"/>
    <x v="0"/>
    <x v="0"/>
    <x v="0"/>
    <x v="608"/>
  </r>
  <r>
    <x v="40"/>
    <x v="48"/>
    <x v="609"/>
    <x v="66"/>
    <x v="90"/>
    <x v="4"/>
    <x v="2"/>
    <x v="1"/>
    <x v="522"/>
    <x v="384"/>
    <x v="14"/>
    <x v="380"/>
    <x v="14"/>
    <x v="45"/>
    <x v="287"/>
    <x v="0"/>
    <x v="17"/>
    <x v="0"/>
    <x v="0"/>
    <x v="0"/>
    <x v="609"/>
  </r>
  <r>
    <x v="9"/>
    <x v="14"/>
    <x v="1122"/>
    <x v="156"/>
    <x v="211"/>
    <x v="4"/>
    <x v="2"/>
    <x v="5"/>
    <x v="628"/>
    <x v="385"/>
    <x v="346"/>
    <x v="381"/>
    <x v="341"/>
    <x v="79"/>
    <x v="161"/>
    <x v="0"/>
    <x v="25"/>
    <x v="0"/>
    <x v="0"/>
    <x v="0"/>
    <x v="1122"/>
  </r>
  <r>
    <x v="9"/>
    <x v="14"/>
    <x v="1187"/>
    <x v="162"/>
    <x v="225"/>
    <x v="4"/>
    <x v="2"/>
    <x v="16"/>
    <x v="580"/>
    <x v="385"/>
    <x v="346"/>
    <x v="381"/>
    <x v="341"/>
    <x v="79"/>
    <x v="161"/>
    <x v="0"/>
    <x v="25"/>
    <x v="0"/>
    <x v="0"/>
    <x v="0"/>
    <x v="1187"/>
  </r>
  <r>
    <x v="18"/>
    <x v="2"/>
    <x v="470"/>
    <x v="74"/>
    <x v="113"/>
    <x v="4"/>
    <x v="2"/>
    <x v="8"/>
    <x v="620"/>
    <x v="386"/>
    <x v="109"/>
    <x v="382"/>
    <x v="110"/>
    <x v="67"/>
    <x v="102"/>
    <x v="0"/>
    <x v="12"/>
    <x v="0"/>
    <x v="0"/>
    <x v="0"/>
    <x v="470"/>
  </r>
  <r>
    <x v="7"/>
    <x v="11"/>
    <x v="267"/>
    <x v="42"/>
    <x v="61"/>
    <x v="4"/>
    <x v="2"/>
    <x v="2"/>
    <x v="343"/>
    <x v="387"/>
    <x v="104"/>
    <x v="383"/>
    <x v="105"/>
    <x v="324"/>
    <x v="174"/>
    <x v="0"/>
    <x v="5"/>
    <x v="0"/>
    <x v="0"/>
    <x v="0"/>
    <x v="267"/>
  </r>
  <r>
    <x v="7"/>
    <x v="11"/>
    <x v="754"/>
    <x v="107"/>
    <x v="143"/>
    <x v="4"/>
    <x v="2"/>
    <x v="1"/>
    <x v="16"/>
    <x v="387"/>
    <x v="104"/>
    <x v="383"/>
    <x v="105"/>
    <x v="324"/>
    <x v="174"/>
    <x v="0"/>
    <x v="18"/>
    <x v="0"/>
    <x v="0"/>
    <x v="0"/>
    <x v="754"/>
  </r>
  <r>
    <x v="17"/>
    <x v="1"/>
    <x v="287"/>
    <x v="48"/>
    <x v="70"/>
    <x v="4"/>
    <x v="2"/>
    <x v="1"/>
    <x v="14"/>
    <x v="388"/>
    <x v="203"/>
    <x v="384"/>
    <x v="200"/>
    <x v="351"/>
    <x v="89"/>
    <x v="0"/>
    <x v="6"/>
    <x v="0"/>
    <x v="0"/>
    <x v="0"/>
    <x v="287"/>
  </r>
  <r>
    <x v="16"/>
    <x v="0"/>
    <x v="553"/>
    <x v="74"/>
    <x v="131"/>
    <x v="0"/>
    <x v="0"/>
    <x v="28"/>
    <x v="363"/>
    <x v="389"/>
    <x v="378"/>
    <x v="385"/>
    <x v="372"/>
    <x v="91"/>
    <x v="165"/>
    <x v="0"/>
    <x v="14"/>
    <x v="0"/>
    <x v="0"/>
    <x v="0"/>
    <x v="553"/>
  </r>
  <r>
    <x v="16"/>
    <x v="0"/>
    <x v="430"/>
    <x v="65"/>
    <x v="106"/>
    <x v="4"/>
    <x v="2"/>
    <x v="26"/>
    <x v="363"/>
    <x v="389"/>
    <x v="378"/>
    <x v="385"/>
    <x v="372"/>
    <x v="91"/>
    <x v="165"/>
    <x v="0"/>
    <x v="11"/>
    <x v="0"/>
    <x v="0"/>
    <x v="0"/>
    <x v="430"/>
  </r>
  <r>
    <x v="18"/>
    <x v="2"/>
    <x v="162"/>
    <x v="24"/>
    <x v="46"/>
    <x v="4"/>
    <x v="2"/>
    <x v="16"/>
    <x v="133"/>
    <x v="390"/>
    <x v="328"/>
    <x v="386"/>
    <x v="324"/>
    <x v="339"/>
    <x v="21"/>
    <x v="0"/>
    <x v="4"/>
    <x v="0"/>
    <x v="0"/>
    <x v="0"/>
    <x v="162"/>
  </r>
  <r>
    <x v="18"/>
    <x v="2"/>
    <x v="501"/>
    <x v="76"/>
    <x v="116"/>
    <x v="4"/>
    <x v="2"/>
    <x v="8"/>
    <x v="377"/>
    <x v="390"/>
    <x v="328"/>
    <x v="386"/>
    <x v="324"/>
    <x v="11"/>
    <x v="30"/>
    <x v="0"/>
    <x v="12"/>
    <x v="0"/>
    <x v="0"/>
    <x v="0"/>
    <x v="501"/>
  </r>
  <r>
    <x v="20"/>
    <x v="3"/>
    <x v="762"/>
    <x v="106"/>
    <x v="142"/>
    <x v="4"/>
    <x v="2"/>
    <x v="1"/>
    <x v="63"/>
    <x v="391"/>
    <x v="144"/>
    <x v="387"/>
    <x v="144"/>
    <x v="85"/>
    <x v="107"/>
    <x v="0"/>
    <x v="17"/>
    <x v="0"/>
    <x v="0"/>
    <x v="0"/>
    <x v="762"/>
  </r>
  <r>
    <x v="20"/>
    <x v="3"/>
    <x v="50"/>
    <x v="8"/>
    <x v="13"/>
    <x v="4"/>
    <x v="2"/>
    <x v="2"/>
    <x v="218"/>
    <x v="391"/>
    <x v="144"/>
    <x v="387"/>
    <x v="144"/>
    <x v="166"/>
    <x v="122"/>
    <x v="0"/>
    <x v="2"/>
    <x v="0"/>
    <x v="0"/>
    <x v="0"/>
    <x v="50"/>
  </r>
  <r>
    <x v="20"/>
    <x v="3"/>
    <x v="825"/>
    <x v="119"/>
    <x v="161"/>
    <x v="4"/>
    <x v="2"/>
    <x v="2"/>
    <x v="218"/>
    <x v="391"/>
    <x v="144"/>
    <x v="387"/>
    <x v="144"/>
    <x v="85"/>
    <x v="107"/>
    <x v="0"/>
    <x v="19"/>
    <x v="0"/>
    <x v="0"/>
    <x v="0"/>
    <x v="825"/>
  </r>
  <r>
    <x v="20"/>
    <x v="3"/>
    <x v="523"/>
    <x v="79"/>
    <x v="119"/>
    <x v="4"/>
    <x v="2"/>
    <x v="2"/>
    <x v="218"/>
    <x v="391"/>
    <x v="144"/>
    <x v="387"/>
    <x v="144"/>
    <x v="85"/>
    <x v="107"/>
    <x v="0"/>
    <x v="12"/>
    <x v="0"/>
    <x v="0"/>
    <x v="0"/>
    <x v="523"/>
  </r>
  <r>
    <x v="20"/>
    <x v="3"/>
    <x v="443"/>
    <x v="71"/>
    <x v="98"/>
    <x v="4"/>
    <x v="2"/>
    <x v="1"/>
    <x v="219"/>
    <x v="391"/>
    <x v="144"/>
    <x v="387"/>
    <x v="144"/>
    <x v="85"/>
    <x v="107"/>
    <x v="0"/>
    <x v="11"/>
    <x v="0"/>
    <x v="0"/>
    <x v="0"/>
    <x v="443"/>
  </r>
  <r>
    <x v="30"/>
    <x v="53"/>
    <x v="853"/>
    <x v="122"/>
    <x v="167"/>
    <x v="4"/>
    <x v="2"/>
    <x v="4"/>
    <x v="504"/>
    <x v="392"/>
    <x v="129"/>
    <x v="388"/>
    <x v="130"/>
    <x v="260"/>
    <x v="172"/>
    <x v="0"/>
    <x v="19"/>
    <x v="0"/>
    <x v="0"/>
    <x v="0"/>
    <x v="853"/>
  </r>
  <r>
    <x v="30"/>
    <x v="53"/>
    <x v="1092"/>
    <x v="156"/>
    <x v="207"/>
    <x v="4"/>
    <x v="2"/>
    <x v="1"/>
    <x v="506"/>
    <x v="392"/>
    <x v="129"/>
    <x v="388"/>
    <x v="130"/>
    <x v="260"/>
    <x v="172"/>
    <x v="0"/>
    <x v="24"/>
    <x v="0"/>
    <x v="0"/>
    <x v="0"/>
    <x v="1092"/>
  </r>
  <r>
    <x v="68"/>
    <x v="74"/>
    <x v="130"/>
    <x v="24"/>
    <x v="33"/>
    <x v="4"/>
    <x v="2"/>
    <x v="1"/>
    <x v="56"/>
    <x v="393"/>
    <x v="141"/>
    <x v="389"/>
    <x v="141"/>
    <x v="142"/>
    <x v="253"/>
    <x v="0"/>
    <x v="2"/>
    <x v="0"/>
    <x v="0"/>
    <x v="0"/>
    <x v="130"/>
  </r>
  <r>
    <x v="68"/>
    <x v="74"/>
    <x v="1162"/>
    <x v="162"/>
    <x v="217"/>
    <x v="4"/>
    <x v="2"/>
    <x v="1"/>
    <x v="340"/>
    <x v="393"/>
    <x v="141"/>
    <x v="389"/>
    <x v="141"/>
    <x v="142"/>
    <x v="253"/>
    <x v="0"/>
    <x v="25"/>
    <x v="0"/>
    <x v="0"/>
    <x v="0"/>
    <x v="1162"/>
  </r>
  <r>
    <x v="9"/>
    <x v="14"/>
    <x v="75"/>
    <x v="11"/>
    <x v="31"/>
    <x v="4"/>
    <x v="2"/>
    <x v="20"/>
    <x v="532"/>
    <x v="394"/>
    <x v="9"/>
    <x v="390"/>
    <x v="9"/>
    <x v="119"/>
    <x v="243"/>
    <x v="0"/>
    <x v="2"/>
    <x v="0"/>
    <x v="0"/>
    <x v="0"/>
    <x v="75"/>
  </r>
  <r>
    <x v="9"/>
    <x v="14"/>
    <x v="63"/>
    <x v="8"/>
    <x v="16"/>
    <x v="4"/>
    <x v="2"/>
    <x v="5"/>
    <x v="522"/>
    <x v="394"/>
    <x v="9"/>
    <x v="390"/>
    <x v="9"/>
    <x v="119"/>
    <x v="243"/>
    <x v="0"/>
    <x v="2"/>
    <x v="0"/>
    <x v="0"/>
    <x v="0"/>
    <x v="63"/>
  </r>
  <r>
    <x v="9"/>
    <x v="14"/>
    <x v="235"/>
    <x v="39"/>
    <x v="58"/>
    <x v="4"/>
    <x v="2"/>
    <x v="2"/>
    <x v="522"/>
    <x v="394"/>
    <x v="9"/>
    <x v="390"/>
    <x v="9"/>
    <x v="119"/>
    <x v="243"/>
    <x v="0"/>
    <x v="5"/>
    <x v="0"/>
    <x v="0"/>
    <x v="0"/>
    <x v="235"/>
  </r>
  <r>
    <x v="9"/>
    <x v="14"/>
    <x v="433"/>
    <x v="70"/>
    <x v="97"/>
    <x v="4"/>
    <x v="2"/>
    <x v="2"/>
    <x v="522"/>
    <x v="394"/>
    <x v="9"/>
    <x v="390"/>
    <x v="9"/>
    <x v="146"/>
    <x v="272"/>
    <x v="0"/>
    <x v="10"/>
    <x v="0"/>
    <x v="0"/>
    <x v="0"/>
    <x v="433"/>
  </r>
  <r>
    <x v="9"/>
    <x v="14"/>
    <x v="341"/>
    <x v="58"/>
    <x v="87"/>
    <x v="4"/>
    <x v="2"/>
    <x v="8"/>
    <x v="522"/>
    <x v="394"/>
    <x v="9"/>
    <x v="390"/>
    <x v="9"/>
    <x v="119"/>
    <x v="243"/>
    <x v="0"/>
    <x v="6"/>
    <x v="0"/>
    <x v="0"/>
    <x v="0"/>
    <x v="341"/>
  </r>
  <r>
    <x v="9"/>
    <x v="14"/>
    <x v="173"/>
    <x v="32"/>
    <x v="46"/>
    <x v="4"/>
    <x v="2"/>
    <x v="2"/>
    <x v="522"/>
    <x v="394"/>
    <x v="9"/>
    <x v="390"/>
    <x v="9"/>
    <x v="119"/>
    <x v="243"/>
    <x v="0"/>
    <x v="4"/>
    <x v="0"/>
    <x v="0"/>
    <x v="0"/>
    <x v="173"/>
  </r>
  <r>
    <x v="9"/>
    <x v="14"/>
    <x v="541"/>
    <x v="82"/>
    <x v="123"/>
    <x v="4"/>
    <x v="2"/>
    <x v="8"/>
    <x v="522"/>
    <x v="394"/>
    <x v="9"/>
    <x v="390"/>
    <x v="9"/>
    <x v="146"/>
    <x v="272"/>
    <x v="0"/>
    <x v="13"/>
    <x v="0"/>
    <x v="0"/>
    <x v="0"/>
    <x v="541"/>
  </r>
  <r>
    <x v="9"/>
    <x v="14"/>
    <x v="966"/>
    <x v="135"/>
    <x v="182"/>
    <x v="4"/>
    <x v="2"/>
    <x v="2"/>
    <x v="522"/>
    <x v="395"/>
    <x v="169"/>
    <x v="391"/>
    <x v="168"/>
    <x v="76"/>
    <x v="44"/>
    <x v="0"/>
    <x v="21"/>
    <x v="0"/>
    <x v="0"/>
    <x v="0"/>
    <x v="966"/>
  </r>
  <r>
    <x v="9"/>
    <x v="14"/>
    <x v="248"/>
    <x v="37"/>
    <x v="58"/>
    <x v="4"/>
    <x v="2"/>
    <x v="9"/>
    <x v="522"/>
    <x v="395"/>
    <x v="169"/>
    <x v="391"/>
    <x v="168"/>
    <x v="76"/>
    <x v="44"/>
    <x v="0"/>
    <x v="5"/>
    <x v="0"/>
    <x v="0"/>
    <x v="0"/>
    <x v="248"/>
  </r>
  <r>
    <x v="9"/>
    <x v="14"/>
    <x v="827"/>
    <x v="112"/>
    <x v="158"/>
    <x v="4"/>
    <x v="2"/>
    <x v="16"/>
    <x v="522"/>
    <x v="395"/>
    <x v="169"/>
    <x v="391"/>
    <x v="168"/>
    <x v="76"/>
    <x v="44"/>
    <x v="0"/>
    <x v="19"/>
    <x v="0"/>
    <x v="0"/>
    <x v="0"/>
    <x v="827"/>
  </r>
  <r>
    <x v="9"/>
    <x v="14"/>
    <x v="219"/>
    <x v="34"/>
    <x v="51"/>
    <x v="4"/>
    <x v="2"/>
    <x v="3"/>
    <x v="522"/>
    <x v="395"/>
    <x v="169"/>
    <x v="391"/>
    <x v="168"/>
    <x v="76"/>
    <x v="44"/>
    <x v="0"/>
    <x v="4"/>
    <x v="0"/>
    <x v="0"/>
    <x v="0"/>
    <x v="219"/>
  </r>
  <r>
    <x v="69"/>
    <x v="75"/>
    <x v="61"/>
    <x v="8"/>
    <x v="13"/>
    <x v="4"/>
    <x v="2"/>
    <x v="2"/>
    <x v="203"/>
    <x v="396"/>
    <x v="302"/>
    <x v="392"/>
    <x v="298"/>
    <x v="178"/>
    <x v="312"/>
    <x v="0"/>
    <x v="2"/>
    <x v="0"/>
    <x v="0"/>
    <x v="0"/>
    <x v="61"/>
  </r>
  <r>
    <x v="62"/>
    <x v="66"/>
    <x v="596"/>
    <x v="98"/>
    <x v="132"/>
    <x v="4"/>
    <x v="2"/>
    <x v="1"/>
    <x v="589"/>
    <x v="397"/>
    <x v="224"/>
    <x v="393"/>
    <x v="221"/>
    <x v="279"/>
    <x v="223"/>
    <x v="0"/>
    <x v="16"/>
    <x v="0"/>
    <x v="0"/>
    <x v="0"/>
    <x v="596"/>
  </r>
  <r>
    <x v="29"/>
    <x v="54"/>
    <x v="457"/>
    <x v="72"/>
    <x v="101"/>
    <x v="4"/>
    <x v="2"/>
    <x v="3"/>
    <x v="229"/>
    <x v="398"/>
    <x v="233"/>
    <x v="394"/>
    <x v="229"/>
    <x v="17"/>
    <x v="35"/>
    <x v="0"/>
    <x v="11"/>
    <x v="0"/>
    <x v="0"/>
    <x v="0"/>
    <x v="457"/>
  </r>
  <r>
    <x v="29"/>
    <x v="54"/>
    <x v="830"/>
    <x v="120"/>
    <x v="161"/>
    <x v="4"/>
    <x v="2"/>
    <x v="1"/>
    <x v="522"/>
    <x v="398"/>
    <x v="233"/>
    <x v="394"/>
    <x v="229"/>
    <x v="17"/>
    <x v="35"/>
    <x v="0"/>
    <x v="18"/>
    <x v="0"/>
    <x v="0"/>
    <x v="0"/>
    <x v="830"/>
  </r>
  <r>
    <x v="29"/>
    <x v="54"/>
    <x v="175"/>
    <x v="33"/>
    <x v="47"/>
    <x v="4"/>
    <x v="2"/>
    <x v="1"/>
    <x v="522"/>
    <x v="398"/>
    <x v="233"/>
    <x v="394"/>
    <x v="229"/>
    <x v="17"/>
    <x v="35"/>
    <x v="0"/>
    <x v="3"/>
    <x v="0"/>
    <x v="0"/>
    <x v="0"/>
    <x v="175"/>
  </r>
  <r>
    <x v="44"/>
    <x v="24"/>
    <x v="758"/>
    <x v="106"/>
    <x v="142"/>
    <x v="4"/>
    <x v="2"/>
    <x v="1"/>
    <x v="523"/>
    <x v="399"/>
    <x v="403"/>
    <x v="395"/>
    <x v="399"/>
    <x v="327"/>
    <x v="304"/>
    <x v="0"/>
    <x v="17"/>
    <x v="0"/>
    <x v="0"/>
    <x v="0"/>
    <x v="758"/>
  </r>
  <r>
    <x v="27"/>
    <x v="51"/>
    <x v="801"/>
    <x v="116"/>
    <x v="158"/>
    <x v="4"/>
    <x v="2"/>
    <x v="4"/>
    <x v="504"/>
    <x v="400"/>
    <x v="69"/>
    <x v="396"/>
    <x v="68"/>
    <x v="43"/>
    <x v="46"/>
    <x v="0"/>
    <x v="18"/>
    <x v="0"/>
    <x v="0"/>
    <x v="0"/>
    <x v="801"/>
  </r>
  <r>
    <x v="27"/>
    <x v="51"/>
    <x v="983"/>
    <x v="140"/>
    <x v="190"/>
    <x v="4"/>
    <x v="2"/>
    <x v="8"/>
    <x v="504"/>
    <x v="400"/>
    <x v="69"/>
    <x v="396"/>
    <x v="68"/>
    <x v="43"/>
    <x v="46"/>
    <x v="0"/>
    <x v="21"/>
    <x v="0"/>
    <x v="0"/>
    <x v="0"/>
    <x v="983"/>
  </r>
  <r>
    <x v="3"/>
    <x v="28"/>
    <x v="320"/>
    <x v="50"/>
    <x v="78"/>
    <x v="0"/>
    <x v="0"/>
    <x v="8"/>
    <x v="290"/>
    <x v="401"/>
    <x v="108"/>
    <x v="397"/>
    <x v="109"/>
    <x v="308"/>
    <x v="90"/>
    <x v="0"/>
    <x v="6"/>
    <x v="0"/>
    <x v="0"/>
    <x v="0"/>
    <x v="320"/>
  </r>
  <r>
    <x v="3"/>
    <x v="28"/>
    <x v="385"/>
    <x v="54"/>
    <x v="87"/>
    <x v="0"/>
    <x v="0"/>
    <x v="16"/>
    <x v="346"/>
    <x v="401"/>
    <x v="108"/>
    <x v="397"/>
    <x v="109"/>
    <x v="308"/>
    <x v="90"/>
    <x v="0"/>
    <x v="10"/>
    <x v="0"/>
    <x v="0"/>
    <x v="0"/>
    <x v="385"/>
  </r>
  <r>
    <x v="78"/>
    <x v="39"/>
    <x v="1139"/>
    <x v="150"/>
    <x v="199"/>
    <x v="4"/>
    <x v="2"/>
    <x v="1"/>
    <x v="12"/>
    <x v="402"/>
    <x v="273"/>
    <x v="398"/>
    <x v="270"/>
    <x v="362"/>
    <x v="123"/>
    <x v="0"/>
    <x v="25"/>
    <x v="0"/>
    <x v="0"/>
    <x v="0"/>
    <x v="1139"/>
  </r>
  <r>
    <x v="78"/>
    <x v="39"/>
    <x v="806"/>
    <x v="112"/>
    <x v="151"/>
    <x v="4"/>
    <x v="2"/>
    <x v="1"/>
    <x v="12"/>
    <x v="402"/>
    <x v="273"/>
    <x v="398"/>
    <x v="270"/>
    <x v="362"/>
    <x v="123"/>
    <x v="0"/>
    <x v="19"/>
    <x v="0"/>
    <x v="0"/>
    <x v="0"/>
    <x v="806"/>
  </r>
  <r>
    <x v="76"/>
    <x v="37"/>
    <x v="238"/>
    <x v="41"/>
    <x v="68"/>
    <x v="4"/>
    <x v="2"/>
    <x v="16"/>
    <x v="465"/>
    <x v="403"/>
    <x v="52"/>
    <x v="399"/>
    <x v="51"/>
    <x v="288"/>
    <x v="167"/>
    <x v="0"/>
    <x v="4"/>
    <x v="0"/>
    <x v="0"/>
    <x v="0"/>
    <x v="238"/>
  </r>
  <r>
    <x v="77"/>
    <x v="38"/>
    <x v="274"/>
    <x v="47"/>
    <x v="68"/>
    <x v="4"/>
    <x v="2"/>
    <x v="4"/>
    <x v="373"/>
    <x v="404"/>
    <x v="375"/>
    <x v="400"/>
    <x v="369"/>
    <x v="363"/>
    <x v="273"/>
    <x v="0"/>
    <x v="5"/>
    <x v="0"/>
    <x v="0"/>
    <x v="0"/>
    <x v="274"/>
  </r>
  <r>
    <x v="77"/>
    <x v="38"/>
    <x v="922"/>
    <x v="134"/>
    <x v="180"/>
    <x v="4"/>
    <x v="2"/>
    <x v="2"/>
    <x v="375"/>
    <x v="404"/>
    <x v="375"/>
    <x v="400"/>
    <x v="369"/>
    <x v="363"/>
    <x v="273"/>
    <x v="0"/>
    <x v="20"/>
    <x v="0"/>
    <x v="0"/>
    <x v="0"/>
    <x v="922"/>
  </r>
  <r>
    <x v="77"/>
    <x v="38"/>
    <x v="1042"/>
    <x v="155"/>
    <x v="206"/>
    <x v="4"/>
    <x v="2"/>
    <x v="1"/>
    <x v="641"/>
    <x v="404"/>
    <x v="375"/>
    <x v="400"/>
    <x v="369"/>
    <x v="363"/>
    <x v="273"/>
    <x v="0"/>
    <x v="24"/>
    <x v="0"/>
    <x v="0"/>
    <x v="0"/>
    <x v="1042"/>
  </r>
  <r>
    <x v="77"/>
    <x v="38"/>
    <x v="1100"/>
    <x v="161"/>
    <x v="216"/>
    <x v="4"/>
    <x v="2"/>
    <x v="1"/>
    <x v="640"/>
    <x v="404"/>
    <x v="375"/>
    <x v="400"/>
    <x v="369"/>
    <x v="363"/>
    <x v="273"/>
    <x v="0"/>
    <x v="24"/>
    <x v="0"/>
    <x v="0"/>
    <x v="0"/>
    <x v="1100"/>
  </r>
  <r>
    <x v="77"/>
    <x v="38"/>
    <x v="451"/>
    <x v="65"/>
    <x v="100"/>
    <x v="4"/>
    <x v="2"/>
    <x v="19"/>
    <x v="148"/>
    <x v="404"/>
    <x v="375"/>
    <x v="400"/>
    <x v="369"/>
    <x v="363"/>
    <x v="273"/>
    <x v="0"/>
    <x v="12"/>
    <x v="0"/>
    <x v="0"/>
    <x v="0"/>
    <x v="451"/>
  </r>
  <r>
    <x v="77"/>
    <x v="38"/>
    <x v="750"/>
    <x v="106"/>
    <x v="145"/>
    <x v="4"/>
    <x v="2"/>
    <x v="4"/>
    <x v="373"/>
    <x v="404"/>
    <x v="375"/>
    <x v="400"/>
    <x v="369"/>
    <x v="363"/>
    <x v="273"/>
    <x v="0"/>
    <x v="18"/>
    <x v="0"/>
    <x v="0"/>
    <x v="0"/>
    <x v="750"/>
  </r>
  <r>
    <x v="77"/>
    <x v="38"/>
    <x v="1147"/>
    <x v="172"/>
    <x v="225"/>
    <x v="4"/>
    <x v="2"/>
    <x v="1"/>
    <x v="639"/>
    <x v="404"/>
    <x v="375"/>
    <x v="400"/>
    <x v="369"/>
    <x v="363"/>
    <x v="273"/>
    <x v="0"/>
    <x v="25"/>
    <x v="0"/>
    <x v="0"/>
    <x v="0"/>
    <x v="1147"/>
  </r>
  <r>
    <x v="77"/>
    <x v="38"/>
    <x v="616"/>
    <x v="105"/>
    <x v="141"/>
    <x v="4"/>
    <x v="2"/>
    <x v="3"/>
    <x v="638"/>
    <x v="404"/>
    <x v="375"/>
    <x v="400"/>
    <x v="369"/>
    <x v="363"/>
    <x v="273"/>
    <x v="0"/>
    <x v="16"/>
    <x v="0"/>
    <x v="0"/>
    <x v="0"/>
    <x v="616"/>
  </r>
  <r>
    <x v="77"/>
    <x v="38"/>
    <x v="197"/>
    <x v="24"/>
    <x v="46"/>
    <x v="4"/>
    <x v="2"/>
    <x v="16"/>
    <x v="372"/>
    <x v="404"/>
    <x v="375"/>
    <x v="400"/>
    <x v="369"/>
    <x v="363"/>
    <x v="273"/>
    <x v="0"/>
    <x v="4"/>
    <x v="0"/>
    <x v="0"/>
    <x v="0"/>
    <x v="197"/>
  </r>
  <r>
    <x v="77"/>
    <x v="38"/>
    <x v="364"/>
    <x v="54"/>
    <x v="82"/>
    <x v="4"/>
    <x v="2"/>
    <x v="3"/>
    <x v="376"/>
    <x v="404"/>
    <x v="375"/>
    <x v="400"/>
    <x v="369"/>
    <x v="363"/>
    <x v="273"/>
    <x v="0"/>
    <x v="7"/>
    <x v="0"/>
    <x v="0"/>
    <x v="0"/>
    <x v="364"/>
  </r>
  <r>
    <x v="77"/>
    <x v="38"/>
    <x v="128"/>
    <x v="15"/>
    <x v="31"/>
    <x v="1"/>
    <x v="3"/>
    <x v="16"/>
    <x v="146"/>
    <x v="405"/>
    <x v="116"/>
    <x v="401"/>
    <x v="117"/>
    <x v="360"/>
    <x v="138"/>
    <x v="0"/>
    <x v="4"/>
    <x v="0"/>
    <x v="0"/>
    <x v="0"/>
    <x v="128"/>
  </r>
  <r>
    <x v="78"/>
    <x v="39"/>
    <x v="859"/>
    <x v="119"/>
    <x v="167"/>
    <x v="4"/>
    <x v="2"/>
    <x v="16"/>
    <x v="304"/>
    <x v="406"/>
    <x v="312"/>
    <x v="402"/>
    <x v="308"/>
    <x v="361"/>
    <x v="326"/>
    <x v="0"/>
    <x v="20"/>
    <x v="0"/>
    <x v="0"/>
    <x v="0"/>
    <x v="859"/>
  </r>
  <r>
    <x v="78"/>
    <x v="39"/>
    <x v="16"/>
    <x v="0"/>
    <x v="0"/>
    <x v="4"/>
    <x v="2"/>
    <x v="1"/>
    <x v="485"/>
    <x v="406"/>
    <x v="312"/>
    <x v="402"/>
    <x v="308"/>
    <x v="361"/>
    <x v="326"/>
    <x v="0"/>
    <x v="4"/>
    <x v="0"/>
    <x v="0"/>
    <x v="0"/>
    <x v="16"/>
  </r>
  <r>
    <x v="78"/>
    <x v="39"/>
    <x v="218"/>
    <x v="34"/>
    <x v="51"/>
    <x v="4"/>
    <x v="2"/>
    <x v="3"/>
    <x v="135"/>
    <x v="406"/>
    <x v="312"/>
    <x v="402"/>
    <x v="308"/>
    <x v="361"/>
    <x v="326"/>
    <x v="0"/>
    <x v="4"/>
    <x v="0"/>
    <x v="0"/>
    <x v="0"/>
    <x v="218"/>
  </r>
  <r>
    <x v="78"/>
    <x v="39"/>
    <x v="386"/>
    <x v="54"/>
    <x v="87"/>
    <x v="0"/>
    <x v="0"/>
    <x v="16"/>
    <x v="271"/>
    <x v="407"/>
    <x v="22"/>
    <x v="403"/>
    <x v="21"/>
    <x v="365"/>
    <x v="324"/>
    <x v="0"/>
    <x v="10"/>
    <x v="0"/>
    <x v="0"/>
    <x v="0"/>
    <x v="386"/>
  </r>
  <r>
    <x v="78"/>
    <x v="39"/>
    <x v="816"/>
    <x v="112"/>
    <x v="158"/>
    <x v="0"/>
    <x v="0"/>
    <x v="16"/>
    <x v="272"/>
    <x v="407"/>
    <x v="22"/>
    <x v="403"/>
    <x v="21"/>
    <x v="365"/>
    <x v="324"/>
    <x v="0"/>
    <x v="19"/>
    <x v="0"/>
    <x v="0"/>
    <x v="0"/>
    <x v="816"/>
  </r>
  <r>
    <x v="78"/>
    <x v="39"/>
    <x v="1168"/>
    <x v="162"/>
    <x v="225"/>
    <x v="0"/>
    <x v="0"/>
    <x v="16"/>
    <x v="661"/>
    <x v="407"/>
    <x v="22"/>
    <x v="403"/>
    <x v="21"/>
    <x v="365"/>
    <x v="324"/>
    <x v="0"/>
    <x v="25"/>
    <x v="0"/>
    <x v="0"/>
    <x v="0"/>
    <x v="1168"/>
  </r>
  <r>
    <x v="78"/>
    <x v="39"/>
    <x v="188"/>
    <x v="24"/>
    <x v="44"/>
    <x v="4"/>
    <x v="2"/>
    <x v="12"/>
    <x v="271"/>
    <x v="407"/>
    <x v="22"/>
    <x v="403"/>
    <x v="21"/>
    <x v="365"/>
    <x v="324"/>
    <x v="0"/>
    <x v="4"/>
    <x v="0"/>
    <x v="0"/>
    <x v="0"/>
    <x v="188"/>
  </r>
  <r>
    <x v="78"/>
    <x v="39"/>
    <x v="190"/>
    <x v="30"/>
    <x v="46"/>
    <x v="0"/>
    <x v="0"/>
    <x v="4"/>
    <x v="271"/>
    <x v="407"/>
    <x v="22"/>
    <x v="403"/>
    <x v="21"/>
    <x v="365"/>
    <x v="324"/>
    <x v="0"/>
    <x v="4"/>
    <x v="0"/>
    <x v="0"/>
    <x v="0"/>
    <x v="190"/>
  </r>
  <r>
    <x v="78"/>
    <x v="39"/>
    <x v="227"/>
    <x v="38"/>
    <x v="58"/>
    <x v="0"/>
    <x v="0"/>
    <x v="8"/>
    <x v="128"/>
    <x v="407"/>
    <x v="22"/>
    <x v="403"/>
    <x v="21"/>
    <x v="365"/>
    <x v="324"/>
    <x v="0"/>
    <x v="4"/>
    <x v="0"/>
    <x v="0"/>
    <x v="0"/>
    <x v="227"/>
  </r>
  <r>
    <x v="77"/>
    <x v="38"/>
    <x v="407"/>
    <x v="65"/>
    <x v="89"/>
    <x v="4"/>
    <x v="2"/>
    <x v="1"/>
    <x v="656"/>
    <x v="408"/>
    <x v="372"/>
    <x v="404"/>
    <x v="366"/>
    <x v="364"/>
    <x v="14"/>
    <x v="0"/>
    <x v="10"/>
    <x v="0"/>
    <x v="0"/>
    <x v="0"/>
    <x v="407"/>
  </r>
  <r>
    <x v="77"/>
    <x v="38"/>
    <x v="209"/>
    <x v="34"/>
    <x v="50"/>
    <x v="4"/>
    <x v="2"/>
    <x v="2"/>
    <x v="582"/>
    <x v="408"/>
    <x v="372"/>
    <x v="404"/>
    <x v="366"/>
    <x v="364"/>
    <x v="14"/>
    <x v="0"/>
    <x v="4"/>
    <x v="0"/>
    <x v="0"/>
    <x v="0"/>
    <x v="209"/>
  </r>
  <r>
    <x v="77"/>
    <x v="38"/>
    <x v="995"/>
    <x v="142"/>
    <x v="190"/>
    <x v="4"/>
    <x v="2"/>
    <x v="2"/>
    <x v="110"/>
    <x v="408"/>
    <x v="372"/>
    <x v="404"/>
    <x v="366"/>
    <x v="364"/>
    <x v="14"/>
    <x v="0"/>
    <x v="23"/>
    <x v="0"/>
    <x v="0"/>
    <x v="0"/>
    <x v="995"/>
  </r>
  <r>
    <x v="77"/>
    <x v="38"/>
    <x v="289"/>
    <x v="48"/>
    <x v="70"/>
    <x v="4"/>
    <x v="2"/>
    <x v="1"/>
    <x v="591"/>
    <x v="408"/>
    <x v="372"/>
    <x v="404"/>
    <x v="366"/>
    <x v="364"/>
    <x v="14"/>
    <x v="0"/>
    <x v="6"/>
    <x v="0"/>
    <x v="0"/>
    <x v="0"/>
    <x v="289"/>
  </r>
  <r>
    <x v="77"/>
    <x v="38"/>
    <x v="517"/>
    <x v="79"/>
    <x v="118"/>
    <x v="4"/>
    <x v="2"/>
    <x v="1"/>
    <x v="584"/>
    <x v="408"/>
    <x v="372"/>
    <x v="404"/>
    <x v="366"/>
    <x v="364"/>
    <x v="14"/>
    <x v="0"/>
    <x v="13"/>
    <x v="0"/>
    <x v="0"/>
    <x v="0"/>
    <x v="51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81" firstHeaderRow="0" firstDataRow="1" firstDataCol="1"/>
  <pivotFields count="21">
    <pivotField axis="axisRow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dataFields count="1">
    <dataField fld="7" subtotal="sum"/>
  </dataFields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E452" firstHeaderRow="1" firstDataRow="1" firstDataCol="4"/>
  <pivotFields count="21">
    <pivotField axis="axisRow" showAll="0"/>
    <pivotField showAll="0"/>
    <pivotField showAll="0"/>
    <pivotField showAll="0"/>
    <pivotField showAll="0"/>
    <pivotField showAll="0"/>
    <pivotField axis="axisRow" showAll="0"/>
    <pivotField dataField="1" showAll="0"/>
    <pivotField showAll="0"/>
    <pivotField axis="axisRow" showAll="0"/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9"/>
    <field x="10"/>
    <field x="6"/>
  </rowFields>
  <colFields count="1">
    <field x="-2"/>
  </colFields>
  <dataFields count="1">
    <dataField fld="7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6.2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6.34"/>
    <col collapsed="false" customWidth="true" hidden="false" outlineLevel="0" max="1025" min="3" style="0" width="8.66"/>
  </cols>
  <sheetData>
    <row r="1" customFormat="false" ht="16.2" hidden="false" customHeight="false" outlineLevel="0" collapsed="false">
      <c r="A1" s="1" t="s">
        <v>0</v>
      </c>
      <c r="B1" s="2" t="s">
        <v>1</v>
      </c>
    </row>
    <row r="2" s="5" customFormat="true" ht="16.2" hidden="false" customHeight="false" outlineLevel="0" collapsed="false">
      <c r="A2" s="3" t="s">
        <v>2</v>
      </c>
      <c r="B2" s="4" t="n">
        <v>1</v>
      </c>
    </row>
    <row r="3" s="5" customFormat="true" ht="16.2" hidden="false" customHeight="false" outlineLevel="0" collapsed="false">
      <c r="A3" s="6" t="s">
        <v>3</v>
      </c>
      <c r="B3" s="7" t="n">
        <v>97</v>
      </c>
    </row>
    <row r="4" s="5" customFormat="true" ht="16.2" hidden="false" customHeight="false" outlineLevel="0" collapsed="false">
      <c r="A4" s="6" t="s">
        <v>4</v>
      </c>
      <c r="B4" s="7" t="n">
        <v>19</v>
      </c>
    </row>
    <row r="5" s="5" customFormat="true" ht="16.2" hidden="false" customHeight="false" outlineLevel="0" collapsed="false">
      <c r="A5" s="6" t="s">
        <v>5</v>
      </c>
      <c r="B5" s="7" t="n">
        <v>74</v>
      </c>
    </row>
    <row r="6" s="5" customFormat="true" ht="16.2" hidden="false" customHeight="false" outlineLevel="0" collapsed="false">
      <c r="A6" s="6" t="s">
        <v>6</v>
      </c>
      <c r="B6" s="7" t="n">
        <v>25.5</v>
      </c>
    </row>
    <row r="7" s="5" customFormat="true" ht="16.2" hidden="false" customHeight="false" outlineLevel="0" collapsed="false">
      <c r="A7" s="6" t="s">
        <v>7</v>
      </c>
      <c r="B7" s="7" t="n">
        <v>9.5</v>
      </c>
    </row>
    <row r="8" s="5" customFormat="true" ht="16.2" hidden="false" customHeight="false" outlineLevel="0" collapsed="false">
      <c r="A8" s="6" t="s">
        <v>8</v>
      </c>
      <c r="B8" s="7" t="n">
        <v>29.5</v>
      </c>
    </row>
    <row r="9" s="5" customFormat="true" ht="16.2" hidden="false" customHeight="false" outlineLevel="0" collapsed="false">
      <c r="A9" s="6" t="s">
        <v>9</v>
      </c>
      <c r="B9" s="7" t="n">
        <v>108.5</v>
      </c>
    </row>
    <row r="10" s="5" customFormat="true" ht="16.2" hidden="false" customHeight="false" outlineLevel="0" collapsed="false">
      <c r="A10" s="6" t="s">
        <v>10</v>
      </c>
      <c r="B10" s="7" t="n">
        <v>55</v>
      </c>
    </row>
    <row r="11" s="5" customFormat="true" ht="16.2" hidden="false" customHeight="false" outlineLevel="0" collapsed="false">
      <c r="A11" s="6" t="s">
        <v>11</v>
      </c>
      <c r="B11" s="7" t="n">
        <v>91</v>
      </c>
    </row>
    <row r="12" s="5" customFormat="true" ht="16.2" hidden="false" customHeight="false" outlineLevel="0" collapsed="false">
      <c r="A12" s="6" t="s">
        <v>12</v>
      </c>
      <c r="B12" s="7" t="n">
        <v>54</v>
      </c>
    </row>
    <row r="13" s="5" customFormat="true" ht="16.2" hidden="false" customHeight="false" outlineLevel="0" collapsed="false">
      <c r="A13" s="6" t="s">
        <v>13</v>
      </c>
      <c r="B13" s="7" t="n">
        <v>83</v>
      </c>
    </row>
    <row r="14" s="5" customFormat="true" ht="16.2" hidden="false" customHeight="false" outlineLevel="0" collapsed="false">
      <c r="A14" s="6" t="s">
        <v>14</v>
      </c>
      <c r="B14" s="7" t="n">
        <v>125.5</v>
      </c>
    </row>
    <row r="15" s="5" customFormat="true" ht="16.2" hidden="false" customHeight="false" outlineLevel="0" collapsed="false">
      <c r="A15" s="6" t="s">
        <v>15</v>
      </c>
      <c r="B15" s="7" t="n">
        <v>84.5</v>
      </c>
    </row>
    <row r="16" s="5" customFormat="true" ht="16.2" hidden="false" customHeight="false" outlineLevel="0" collapsed="false">
      <c r="A16" s="6" t="s">
        <v>16</v>
      </c>
      <c r="B16" s="7" t="n">
        <v>68</v>
      </c>
    </row>
    <row r="17" s="5" customFormat="true" ht="16.2" hidden="false" customHeight="false" outlineLevel="0" collapsed="false">
      <c r="A17" s="6" t="s">
        <v>17</v>
      </c>
      <c r="B17" s="7" t="n">
        <v>82</v>
      </c>
    </row>
    <row r="18" s="5" customFormat="true" ht="16.2" hidden="false" customHeight="false" outlineLevel="0" collapsed="false">
      <c r="A18" s="6" t="s">
        <v>18</v>
      </c>
      <c r="B18" s="7" t="n">
        <v>91</v>
      </c>
    </row>
    <row r="19" s="5" customFormat="true" ht="16.2" hidden="false" customHeight="false" outlineLevel="0" collapsed="false">
      <c r="A19" s="6" t="s">
        <v>19</v>
      </c>
      <c r="B19" s="7" t="n">
        <v>101.5</v>
      </c>
    </row>
    <row r="20" s="5" customFormat="true" ht="16.2" hidden="false" customHeight="false" outlineLevel="0" collapsed="false">
      <c r="A20" s="6" t="s">
        <v>20</v>
      </c>
      <c r="B20" s="7" t="n">
        <v>51.5</v>
      </c>
    </row>
    <row r="21" s="5" customFormat="true" ht="16.2" hidden="false" customHeight="false" outlineLevel="0" collapsed="false">
      <c r="A21" s="6" t="s">
        <v>21</v>
      </c>
      <c r="B21" s="7" t="n">
        <v>55.5</v>
      </c>
    </row>
    <row r="22" s="5" customFormat="true" ht="16.2" hidden="false" customHeight="false" outlineLevel="0" collapsed="false">
      <c r="A22" s="6" t="s">
        <v>22</v>
      </c>
      <c r="B22" s="7" t="n">
        <v>80.5</v>
      </c>
    </row>
    <row r="23" s="5" customFormat="true" ht="16.2" hidden="false" customHeight="false" outlineLevel="0" collapsed="false">
      <c r="A23" s="6" t="s">
        <v>23</v>
      </c>
      <c r="B23" s="7" t="n">
        <v>77</v>
      </c>
    </row>
    <row r="24" s="5" customFormat="true" ht="16.2" hidden="false" customHeight="false" outlineLevel="0" collapsed="false">
      <c r="A24" s="6" t="s">
        <v>24</v>
      </c>
      <c r="B24" s="7" t="n">
        <v>43</v>
      </c>
    </row>
    <row r="25" s="5" customFormat="true" ht="16.2" hidden="false" customHeight="false" outlineLevel="0" collapsed="false">
      <c r="A25" s="6" t="s">
        <v>25</v>
      </c>
      <c r="B25" s="7" t="n">
        <v>53.5</v>
      </c>
    </row>
    <row r="26" s="5" customFormat="true" ht="16.2" hidden="false" customHeight="false" outlineLevel="0" collapsed="false">
      <c r="A26" s="6" t="s">
        <v>26</v>
      </c>
      <c r="B26" s="7" t="n">
        <v>93</v>
      </c>
    </row>
    <row r="27" s="5" customFormat="true" ht="16.2" hidden="false" customHeight="false" outlineLevel="0" collapsed="false">
      <c r="A27" s="6" t="s">
        <v>27</v>
      </c>
      <c r="B27" s="7" t="n">
        <v>73.5</v>
      </c>
    </row>
    <row r="28" s="5" customFormat="true" ht="16.2" hidden="false" customHeight="false" outlineLevel="0" collapsed="false">
      <c r="A28" s="6" t="s">
        <v>28</v>
      </c>
      <c r="B28" s="7" t="n">
        <v>49</v>
      </c>
    </row>
    <row r="29" s="5" customFormat="true" ht="16.2" hidden="false" customHeight="false" outlineLevel="0" collapsed="false">
      <c r="A29" s="6" t="s">
        <v>29</v>
      </c>
      <c r="B29" s="7" t="n">
        <v>58.5</v>
      </c>
    </row>
    <row r="30" s="5" customFormat="true" ht="16.2" hidden="false" customHeight="false" outlineLevel="0" collapsed="false">
      <c r="A30" s="6" t="s">
        <v>30</v>
      </c>
      <c r="B30" s="7" t="n">
        <v>9</v>
      </c>
    </row>
    <row r="31" s="5" customFormat="true" ht="16.2" hidden="false" customHeight="false" outlineLevel="0" collapsed="false">
      <c r="A31" s="6" t="s">
        <v>31</v>
      </c>
      <c r="B31" s="7" t="n">
        <v>140</v>
      </c>
    </row>
    <row r="32" s="5" customFormat="true" ht="16.2" hidden="false" customHeight="false" outlineLevel="0" collapsed="false">
      <c r="A32" s="6" t="s">
        <v>32</v>
      </c>
      <c r="B32" s="7" t="n">
        <v>20.5</v>
      </c>
    </row>
    <row r="33" s="5" customFormat="true" ht="16.2" hidden="false" customHeight="false" outlineLevel="0" collapsed="false">
      <c r="A33" s="6" t="s">
        <v>33</v>
      </c>
      <c r="B33" s="7" t="n">
        <v>28</v>
      </c>
    </row>
    <row r="34" s="5" customFormat="true" ht="16.2" hidden="false" customHeight="false" outlineLevel="0" collapsed="false">
      <c r="A34" s="6" t="s">
        <v>34</v>
      </c>
      <c r="B34" s="7" t="n">
        <v>16</v>
      </c>
    </row>
    <row r="35" s="5" customFormat="true" ht="16.2" hidden="false" customHeight="false" outlineLevel="0" collapsed="false">
      <c r="A35" s="6" t="s">
        <v>35</v>
      </c>
      <c r="B35" s="7" t="n">
        <v>34.5</v>
      </c>
    </row>
    <row r="36" s="5" customFormat="true" ht="16.2" hidden="false" customHeight="false" outlineLevel="0" collapsed="false">
      <c r="A36" s="6" t="s">
        <v>36</v>
      </c>
      <c r="B36" s="7" t="n">
        <v>9.5</v>
      </c>
    </row>
    <row r="37" s="5" customFormat="true" ht="16.2" hidden="false" customHeight="false" outlineLevel="0" collapsed="false">
      <c r="A37" s="6" t="s">
        <v>37</v>
      </c>
      <c r="B37" s="7" t="n">
        <v>21.5</v>
      </c>
    </row>
    <row r="38" s="5" customFormat="true" ht="16.2" hidden="false" customHeight="false" outlineLevel="0" collapsed="false">
      <c r="A38" s="6" t="s">
        <v>38</v>
      </c>
      <c r="B38" s="7" t="n">
        <v>25.5</v>
      </c>
    </row>
    <row r="39" s="5" customFormat="true" ht="16.2" hidden="false" customHeight="false" outlineLevel="0" collapsed="false">
      <c r="A39" s="6" t="s">
        <v>39</v>
      </c>
      <c r="B39" s="7" t="n">
        <v>50</v>
      </c>
    </row>
    <row r="40" s="5" customFormat="true" ht="16.2" hidden="false" customHeight="false" outlineLevel="0" collapsed="false">
      <c r="A40" s="6" t="s">
        <v>40</v>
      </c>
      <c r="B40" s="7" t="n">
        <v>35</v>
      </c>
    </row>
    <row r="41" s="5" customFormat="true" ht="16.2" hidden="false" customHeight="false" outlineLevel="0" collapsed="false">
      <c r="A41" s="6" t="s">
        <v>41</v>
      </c>
      <c r="B41" s="7" t="n">
        <v>3.5</v>
      </c>
    </row>
    <row r="42" s="5" customFormat="true" ht="16.2" hidden="false" customHeight="false" outlineLevel="0" collapsed="false">
      <c r="A42" s="6" t="s">
        <v>42</v>
      </c>
      <c r="B42" s="7" t="n">
        <v>35.5</v>
      </c>
    </row>
    <row r="43" s="5" customFormat="true" ht="16.2" hidden="false" customHeight="false" outlineLevel="0" collapsed="false">
      <c r="A43" s="6" t="s">
        <v>43</v>
      </c>
      <c r="B43" s="7" t="n">
        <v>16.5</v>
      </c>
    </row>
    <row r="44" s="5" customFormat="true" ht="16.2" hidden="false" customHeight="false" outlineLevel="0" collapsed="false">
      <c r="A44" s="6" t="s">
        <v>44</v>
      </c>
      <c r="B44" s="7" t="n">
        <v>8.5</v>
      </c>
    </row>
    <row r="45" s="5" customFormat="true" ht="16.2" hidden="false" customHeight="false" outlineLevel="0" collapsed="false">
      <c r="A45" s="6" t="s">
        <v>45</v>
      </c>
      <c r="B45" s="7" t="n">
        <v>2</v>
      </c>
    </row>
    <row r="46" s="5" customFormat="true" ht="16.2" hidden="false" customHeight="false" outlineLevel="0" collapsed="false">
      <c r="A46" s="6" t="s">
        <v>46</v>
      </c>
      <c r="B46" s="7" t="n">
        <v>4.5</v>
      </c>
    </row>
    <row r="47" s="5" customFormat="true" ht="16.2" hidden="false" customHeight="false" outlineLevel="0" collapsed="false">
      <c r="A47" s="6" t="s">
        <v>47</v>
      </c>
      <c r="B47" s="7" t="n">
        <v>123.5</v>
      </c>
    </row>
    <row r="48" s="5" customFormat="true" ht="16.2" hidden="false" customHeight="false" outlineLevel="0" collapsed="false">
      <c r="A48" s="6" t="s">
        <v>48</v>
      </c>
      <c r="B48" s="7" t="n">
        <v>26</v>
      </c>
    </row>
    <row r="49" s="5" customFormat="true" ht="16.2" hidden="false" customHeight="false" outlineLevel="0" collapsed="false">
      <c r="A49" s="6" t="s">
        <v>49</v>
      </c>
      <c r="B49" s="7" t="n">
        <v>86</v>
      </c>
    </row>
    <row r="50" s="5" customFormat="true" ht="16.2" hidden="false" customHeight="false" outlineLevel="0" collapsed="false">
      <c r="A50" s="6" t="s">
        <v>50</v>
      </c>
      <c r="B50" s="7" t="n">
        <v>16</v>
      </c>
    </row>
    <row r="51" s="5" customFormat="true" ht="16.2" hidden="false" customHeight="false" outlineLevel="0" collapsed="false">
      <c r="A51" s="6" t="s">
        <v>51</v>
      </c>
      <c r="B51" s="7" t="n">
        <v>18</v>
      </c>
    </row>
    <row r="52" s="5" customFormat="true" ht="16.2" hidden="false" customHeight="false" outlineLevel="0" collapsed="false">
      <c r="A52" s="6" t="s">
        <v>52</v>
      </c>
      <c r="B52" s="7" t="n">
        <v>48</v>
      </c>
    </row>
    <row r="53" s="5" customFormat="true" ht="16.2" hidden="false" customHeight="false" outlineLevel="0" collapsed="false">
      <c r="A53" s="6" t="s">
        <v>53</v>
      </c>
      <c r="B53" s="7" t="n">
        <v>71</v>
      </c>
    </row>
    <row r="54" s="5" customFormat="true" ht="16.2" hidden="false" customHeight="false" outlineLevel="0" collapsed="false">
      <c r="A54" s="6" t="s">
        <v>54</v>
      </c>
      <c r="B54" s="7" t="n">
        <v>2.5</v>
      </c>
    </row>
    <row r="55" s="5" customFormat="true" ht="16.2" hidden="false" customHeight="false" outlineLevel="0" collapsed="false">
      <c r="A55" s="6" t="s">
        <v>55</v>
      </c>
      <c r="B55" s="7" t="n">
        <v>64</v>
      </c>
    </row>
    <row r="56" s="5" customFormat="true" ht="16.2" hidden="false" customHeight="false" outlineLevel="0" collapsed="false">
      <c r="A56" s="6" t="s">
        <v>56</v>
      </c>
      <c r="B56" s="7" t="n">
        <v>7</v>
      </c>
    </row>
    <row r="57" s="5" customFormat="true" ht="16.2" hidden="false" customHeight="false" outlineLevel="0" collapsed="false">
      <c r="A57" s="6" t="s">
        <v>57</v>
      </c>
      <c r="B57" s="7" t="n">
        <v>12</v>
      </c>
    </row>
    <row r="58" s="5" customFormat="true" ht="16.2" hidden="false" customHeight="false" outlineLevel="0" collapsed="false">
      <c r="A58" s="6" t="s">
        <v>58</v>
      </c>
      <c r="B58" s="7" t="n">
        <v>6</v>
      </c>
    </row>
    <row r="59" s="5" customFormat="true" ht="16.2" hidden="false" customHeight="false" outlineLevel="0" collapsed="false">
      <c r="A59" s="6" t="s">
        <v>59</v>
      </c>
      <c r="B59" s="7" t="n">
        <v>5</v>
      </c>
    </row>
    <row r="60" s="5" customFormat="true" ht="16.2" hidden="false" customHeight="false" outlineLevel="0" collapsed="false">
      <c r="A60" s="6" t="s">
        <v>60</v>
      </c>
      <c r="B60" s="7" t="n">
        <v>75</v>
      </c>
    </row>
    <row r="61" s="5" customFormat="true" ht="16.2" hidden="false" customHeight="false" outlineLevel="0" collapsed="false">
      <c r="A61" s="6" t="s">
        <v>61</v>
      </c>
      <c r="B61" s="7" t="n">
        <v>36</v>
      </c>
    </row>
    <row r="62" s="5" customFormat="true" ht="16.2" hidden="false" customHeight="false" outlineLevel="0" collapsed="false">
      <c r="A62" s="6" t="s">
        <v>62</v>
      </c>
      <c r="B62" s="7" t="n">
        <v>40.5</v>
      </c>
    </row>
    <row r="63" s="5" customFormat="true" ht="16.2" hidden="false" customHeight="false" outlineLevel="0" collapsed="false">
      <c r="A63" s="6" t="s">
        <v>63</v>
      </c>
      <c r="B63" s="7" t="n">
        <v>160.5</v>
      </c>
    </row>
    <row r="64" s="5" customFormat="true" ht="16.2" hidden="false" customHeight="false" outlineLevel="0" collapsed="false">
      <c r="A64" s="6" t="s">
        <v>64</v>
      </c>
      <c r="B64" s="7" t="n">
        <v>13</v>
      </c>
    </row>
    <row r="65" s="5" customFormat="true" ht="16.2" hidden="false" customHeight="false" outlineLevel="0" collapsed="false">
      <c r="A65" s="6" t="s">
        <v>65</v>
      </c>
      <c r="B65" s="7" t="n">
        <v>14</v>
      </c>
    </row>
    <row r="66" s="5" customFormat="true" ht="16.2" hidden="false" customHeight="false" outlineLevel="0" collapsed="false">
      <c r="A66" s="6" t="s">
        <v>66</v>
      </c>
      <c r="B66" s="7" t="n">
        <v>11.5</v>
      </c>
    </row>
    <row r="67" s="5" customFormat="true" ht="16.2" hidden="false" customHeight="false" outlineLevel="0" collapsed="false">
      <c r="A67" s="6" t="s">
        <v>67</v>
      </c>
      <c r="B67" s="7" t="n">
        <v>1</v>
      </c>
    </row>
    <row r="68" s="5" customFormat="true" ht="16.2" hidden="false" customHeight="false" outlineLevel="0" collapsed="false">
      <c r="A68" s="6" t="s">
        <v>68</v>
      </c>
      <c r="B68" s="7" t="n">
        <v>9</v>
      </c>
    </row>
    <row r="69" s="5" customFormat="true" ht="16.2" hidden="false" customHeight="false" outlineLevel="0" collapsed="false">
      <c r="A69" s="6" t="s">
        <v>69</v>
      </c>
      <c r="B69" s="7" t="n">
        <v>27.5</v>
      </c>
    </row>
    <row r="70" s="5" customFormat="true" ht="16.2" hidden="false" customHeight="false" outlineLevel="0" collapsed="false">
      <c r="A70" s="6" t="s">
        <v>70</v>
      </c>
      <c r="B70" s="7" t="n">
        <v>41</v>
      </c>
    </row>
    <row r="71" s="5" customFormat="true" ht="16.2" hidden="false" customHeight="false" outlineLevel="0" collapsed="false">
      <c r="A71" s="6" t="s">
        <v>71</v>
      </c>
      <c r="B71" s="7" t="n">
        <v>32.5</v>
      </c>
    </row>
    <row r="72" s="5" customFormat="true" ht="16.2" hidden="false" customHeight="false" outlineLevel="0" collapsed="false">
      <c r="A72" s="6" t="s">
        <v>72</v>
      </c>
      <c r="B72" s="7" t="n">
        <v>3.5</v>
      </c>
    </row>
    <row r="73" s="5" customFormat="true" ht="16.2" hidden="false" customHeight="false" outlineLevel="0" collapsed="false">
      <c r="A73" s="6" t="s">
        <v>73</v>
      </c>
      <c r="B73" s="7" t="n">
        <v>9</v>
      </c>
    </row>
    <row r="74" s="5" customFormat="true" ht="16.2" hidden="false" customHeight="false" outlineLevel="0" collapsed="false">
      <c r="A74" s="6" t="s">
        <v>74</v>
      </c>
      <c r="B74" s="7" t="n">
        <v>33</v>
      </c>
    </row>
    <row r="75" s="5" customFormat="true" ht="16.2" hidden="false" customHeight="false" outlineLevel="0" collapsed="false">
      <c r="A75" s="6" t="s">
        <v>75</v>
      </c>
      <c r="B75" s="7" t="n">
        <v>50</v>
      </c>
    </row>
    <row r="76" s="5" customFormat="true" ht="16.2" hidden="false" customHeight="false" outlineLevel="0" collapsed="false">
      <c r="A76" s="6" t="s">
        <v>76</v>
      </c>
      <c r="B76" s="7" t="n">
        <v>28.5</v>
      </c>
    </row>
    <row r="77" s="5" customFormat="true" ht="16.2" hidden="false" customHeight="false" outlineLevel="0" collapsed="false">
      <c r="A77" s="6" t="s">
        <v>77</v>
      </c>
      <c r="B77" s="7" t="n">
        <v>12</v>
      </c>
    </row>
    <row r="78" s="5" customFormat="true" ht="16.2" hidden="false" customHeight="false" outlineLevel="0" collapsed="false">
      <c r="A78" s="6" t="s">
        <v>78</v>
      </c>
      <c r="B78" s="7" t="n">
        <v>44.5</v>
      </c>
    </row>
    <row r="79" s="5" customFormat="true" ht="16.2" hidden="false" customHeight="false" outlineLevel="0" collapsed="false">
      <c r="A79" s="6" t="s">
        <v>79</v>
      </c>
      <c r="B79" s="7" t="n">
        <v>67.5</v>
      </c>
    </row>
    <row r="80" s="5" customFormat="true" ht="16.2" hidden="false" customHeight="false" outlineLevel="0" collapsed="false">
      <c r="A80" s="6" t="s">
        <v>80</v>
      </c>
      <c r="B80" s="8" t="n">
        <v>55</v>
      </c>
    </row>
    <row r="81" customFormat="false" ht="16.2" hidden="false" customHeight="false" outlineLevel="0" collapsed="false">
      <c r="A81" s="9" t="s">
        <v>81</v>
      </c>
      <c r="B81" s="10" t="n">
        <v>3544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2" zeroHeight="false" outlineLevelRow="0" outlineLevelCol="0"/>
  <cols>
    <col collapsed="false" customWidth="true" hidden="false" outlineLevel="0" max="1" min="1" style="11" width="15.34"/>
    <col collapsed="false" customWidth="true" hidden="false" outlineLevel="0" max="2" min="2" style="11" width="18.67"/>
    <col collapsed="false" customWidth="true" hidden="false" outlineLevel="0" max="3" min="3" style="11" width="12.67"/>
    <col collapsed="false" customWidth="true" hidden="false" outlineLevel="0" max="4" min="4" style="11" width="14.22"/>
    <col collapsed="false" customWidth="true" hidden="false" outlineLevel="0" max="5" min="5" style="11" width="17.44"/>
    <col collapsed="false" customWidth="true" hidden="false" outlineLevel="0" max="1025" min="6" style="11" width="8.88"/>
  </cols>
  <sheetData>
    <row r="1" customFormat="false" ht="16.2" hidden="false" customHeight="false" outlineLevel="0" collapsed="false">
      <c r="A1" s="12" t="s">
        <v>0</v>
      </c>
      <c r="B1" s="12" t="s">
        <v>82</v>
      </c>
      <c r="C1" s="12" t="s">
        <v>83</v>
      </c>
      <c r="D1" s="12" t="s">
        <v>84</v>
      </c>
      <c r="E1" s="12" t="s">
        <v>85</v>
      </c>
      <c r="F1" s="12" t="s">
        <v>86</v>
      </c>
      <c r="G1" s="12" t="s">
        <v>87</v>
      </c>
      <c r="H1" s="12" t="s">
        <v>88</v>
      </c>
      <c r="I1" s="12" t="s">
        <v>89</v>
      </c>
      <c r="J1" s="12" t="s">
        <v>90</v>
      </c>
      <c r="K1" s="12" t="s">
        <v>91</v>
      </c>
      <c r="L1" s="12" t="s">
        <v>92</v>
      </c>
      <c r="M1" s="12" t="s">
        <v>93</v>
      </c>
      <c r="N1" s="12" t="s">
        <v>94</v>
      </c>
      <c r="O1" s="12" t="s">
        <v>95</v>
      </c>
      <c r="P1" s="12" t="s">
        <v>96</v>
      </c>
      <c r="Q1" s="12" t="s">
        <v>97</v>
      </c>
      <c r="R1" s="12" t="s">
        <v>98</v>
      </c>
      <c r="S1" s="12" t="s">
        <v>99</v>
      </c>
      <c r="T1" s="12" t="s">
        <v>100</v>
      </c>
      <c r="U1" s="12" t="s">
        <v>101</v>
      </c>
    </row>
    <row r="2" customFormat="false" ht="16.2" hidden="false" customHeight="false" outlineLevel="0" collapsed="false">
      <c r="A2" s="11" t="s">
        <v>49</v>
      </c>
      <c r="B2" s="11" t="s">
        <v>102</v>
      </c>
      <c r="C2" s="11" t="n">
        <v>2009031337</v>
      </c>
      <c r="D2" s="13" t="n">
        <v>44097.625</v>
      </c>
      <c r="E2" s="13" t="n">
        <v>44098.7083333333</v>
      </c>
      <c r="F2" s="11" t="s">
        <v>103</v>
      </c>
      <c r="G2" s="11" t="s">
        <v>104</v>
      </c>
      <c r="H2" s="11" t="n">
        <v>10</v>
      </c>
      <c r="I2" s="11" t="s">
        <v>105</v>
      </c>
      <c r="J2" s="11" t="str">
        <f aca="false">"08R6134"</f>
        <v>08R6134</v>
      </c>
      <c r="K2" s="11" t="s">
        <v>106</v>
      </c>
      <c r="L2" s="11" t="str">
        <f aca="false">"08R6134"</f>
        <v>08R6134</v>
      </c>
      <c r="M2" s="11" t="s">
        <v>106</v>
      </c>
      <c r="N2" s="11" t="n">
        <v>20396966</v>
      </c>
      <c r="O2" s="11" t="s">
        <v>107</v>
      </c>
      <c r="P2" s="11" t="s">
        <v>108</v>
      </c>
      <c r="Q2" s="14" t="n">
        <v>44100</v>
      </c>
      <c r="U2" s="13" t="n">
        <v>44098.5745949074</v>
      </c>
    </row>
    <row r="3" customFormat="false" ht="16.2" hidden="false" customHeight="false" outlineLevel="0" collapsed="false">
      <c r="A3" s="11" t="s">
        <v>49</v>
      </c>
      <c r="B3" s="11" t="s">
        <v>102</v>
      </c>
      <c r="C3" s="11" t="n">
        <v>2009031295</v>
      </c>
      <c r="D3" s="13" t="n">
        <v>44097.3333333333</v>
      </c>
      <c r="E3" s="13" t="n">
        <v>44097.625</v>
      </c>
      <c r="F3" s="11" t="s">
        <v>109</v>
      </c>
      <c r="G3" s="11" t="s">
        <v>110</v>
      </c>
      <c r="H3" s="11" t="n">
        <v>6</v>
      </c>
      <c r="I3" s="11" t="s">
        <v>105</v>
      </c>
      <c r="J3" s="11" t="str">
        <f aca="false">"08R6134"</f>
        <v>08R6134</v>
      </c>
      <c r="K3" s="11" t="s">
        <v>106</v>
      </c>
      <c r="L3" s="11" t="str">
        <f aca="false">"08R6134"</f>
        <v>08R6134</v>
      </c>
      <c r="M3" s="11" t="s">
        <v>106</v>
      </c>
      <c r="N3" s="11" t="n">
        <v>20396966</v>
      </c>
      <c r="O3" s="11" t="s">
        <v>107</v>
      </c>
      <c r="P3" s="11" t="s">
        <v>108</v>
      </c>
      <c r="Q3" s="14" t="n">
        <v>44100</v>
      </c>
      <c r="U3" s="13" t="n">
        <v>44098.5643981482</v>
      </c>
    </row>
    <row r="4" customFormat="false" ht="16.2" hidden="false" customHeight="false" outlineLevel="0" collapsed="false">
      <c r="A4" s="11" t="s">
        <v>33</v>
      </c>
      <c r="B4" s="11" t="s">
        <v>111</v>
      </c>
      <c r="C4" s="11" t="n">
        <v>2009026769</v>
      </c>
      <c r="D4" s="13" t="n">
        <v>44096.3333333333</v>
      </c>
      <c r="E4" s="13" t="n">
        <v>44096.375</v>
      </c>
      <c r="F4" s="11" t="s">
        <v>109</v>
      </c>
      <c r="G4" s="11" t="s">
        <v>110</v>
      </c>
      <c r="H4" s="11" t="n">
        <v>1</v>
      </c>
      <c r="I4" s="11" t="s">
        <v>112</v>
      </c>
      <c r="J4" s="11" t="str">
        <f aca="false">"20043418"</f>
        <v>20043418</v>
      </c>
      <c r="K4" s="11" t="s">
        <v>113</v>
      </c>
      <c r="L4" s="11" t="str">
        <f aca="false">"20043418"</f>
        <v>20043418</v>
      </c>
      <c r="M4" s="11" t="s">
        <v>113</v>
      </c>
      <c r="N4" s="11" t="n">
        <v>20562948</v>
      </c>
      <c r="O4" s="11" t="s">
        <v>114</v>
      </c>
      <c r="P4" s="11" t="s">
        <v>108</v>
      </c>
      <c r="Q4" s="14" t="n">
        <v>44096</v>
      </c>
      <c r="U4" s="13" t="n">
        <v>44096.3804976852</v>
      </c>
    </row>
    <row r="5" customFormat="false" ht="16.2" hidden="false" customHeight="false" outlineLevel="0" collapsed="false">
      <c r="A5" s="11" t="s">
        <v>33</v>
      </c>
      <c r="B5" s="11" t="s">
        <v>111</v>
      </c>
      <c r="C5" s="11" t="n">
        <v>2009002554</v>
      </c>
      <c r="D5" s="13" t="n">
        <v>44074.3333333333</v>
      </c>
      <c r="E5" s="13" t="n">
        <v>44074.375</v>
      </c>
      <c r="F5" s="11" t="s">
        <v>109</v>
      </c>
      <c r="G5" s="11" t="s">
        <v>110</v>
      </c>
      <c r="H5" s="11" t="n">
        <v>1</v>
      </c>
      <c r="I5" s="11" t="s">
        <v>115</v>
      </c>
      <c r="J5" s="11" t="str">
        <f aca="false">"20043418"</f>
        <v>20043418</v>
      </c>
      <c r="K5" s="11" t="s">
        <v>113</v>
      </c>
      <c r="L5" s="11" t="str">
        <f aca="false">"20043418"</f>
        <v>20043418</v>
      </c>
      <c r="M5" s="11" t="s">
        <v>113</v>
      </c>
      <c r="N5" s="11" t="n">
        <v>20488100</v>
      </c>
      <c r="O5" s="11" t="s">
        <v>116</v>
      </c>
      <c r="P5" s="11" t="s">
        <v>108</v>
      </c>
      <c r="Q5" s="14" t="n">
        <v>44078</v>
      </c>
      <c r="U5" s="13" t="n">
        <v>44076.7091087963</v>
      </c>
    </row>
    <row r="6" customFormat="false" ht="16.2" hidden="false" customHeight="false" outlineLevel="0" collapsed="false">
      <c r="A6" s="11" t="s">
        <v>33</v>
      </c>
      <c r="B6" s="11" t="s">
        <v>111</v>
      </c>
      <c r="C6" s="11" t="n">
        <v>2009007383</v>
      </c>
      <c r="D6" s="13" t="n">
        <v>44081.3333333333</v>
      </c>
      <c r="E6" s="13" t="n">
        <v>44081.375</v>
      </c>
      <c r="F6" s="11" t="s">
        <v>109</v>
      </c>
      <c r="G6" s="11" t="s">
        <v>110</v>
      </c>
      <c r="H6" s="11" t="n">
        <v>1</v>
      </c>
      <c r="I6" s="11" t="s">
        <v>115</v>
      </c>
      <c r="J6" s="11" t="str">
        <f aca="false">"20043418"</f>
        <v>20043418</v>
      </c>
      <c r="K6" s="11" t="s">
        <v>113</v>
      </c>
      <c r="L6" s="11" t="str">
        <f aca="false">"20043418"</f>
        <v>20043418</v>
      </c>
      <c r="M6" s="11" t="s">
        <v>113</v>
      </c>
      <c r="N6" s="11" t="n">
        <v>20488100</v>
      </c>
      <c r="O6" s="11" t="s">
        <v>116</v>
      </c>
      <c r="P6" s="11" t="s">
        <v>108</v>
      </c>
      <c r="Q6" s="14" t="n">
        <v>44081</v>
      </c>
      <c r="U6" s="13" t="n">
        <v>44081.3694212963</v>
      </c>
    </row>
    <row r="7" customFormat="false" ht="16.2" hidden="false" customHeight="false" outlineLevel="0" collapsed="false">
      <c r="A7" s="11" t="s">
        <v>33</v>
      </c>
      <c r="B7" s="11" t="s">
        <v>111</v>
      </c>
      <c r="C7" s="11" t="n">
        <v>2009015872</v>
      </c>
      <c r="D7" s="13" t="n">
        <v>44088.3333333333</v>
      </c>
      <c r="E7" s="13" t="n">
        <v>44088.375</v>
      </c>
      <c r="F7" s="11" t="s">
        <v>109</v>
      </c>
      <c r="G7" s="11" t="s">
        <v>110</v>
      </c>
      <c r="H7" s="11" t="n">
        <v>1</v>
      </c>
      <c r="I7" s="11" t="s">
        <v>112</v>
      </c>
      <c r="J7" s="11" t="str">
        <f aca="false">"20043418"</f>
        <v>20043418</v>
      </c>
      <c r="K7" s="11" t="s">
        <v>113</v>
      </c>
      <c r="L7" s="11" t="str">
        <f aca="false">"20043418"</f>
        <v>20043418</v>
      </c>
      <c r="M7" s="11" t="s">
        <v>113</v>
      </c>
      <c r="N7" s="11" t="n">
        <v>20488100</v>
      </c>
      <c r="O7" s="11" t="s">
        <v>116</v>
      </c>
      <c r="P7" s="11" t="s">
        <v>108</v>
      </c>
      <c r="Q7" s="14" t="n">
        <v>44089</v>
      </c>
      <c r="U7" s="13" t="n">
        <v>44088.3675578704</v>
      </c>
    </row>
    <row r="8" customFormat="false" ht="16.2" hidden="false" customHeight="false" outlineLevel="0" collapsed="false">
      <c r="A8" s="11" t="s">
        <v>33</v>
      </c>
      <c r="B8" s="11" t="s">
        <v>111</v>
      </c>
      <c r="C8" s="11" t="n">
        <v>2009013116</v>
      </c>
      <c r="D8" s="13" t="n">
        <v>44085.3333333333</v>
      </c>
      <c r="E8" s="13" t="n">
        <v>44085.375</v>
      </c>
      <c r="F8" s="11" t="s">
        <v>109</v>
      </c>
      <c r="G8" s="11" t="s">
        <v>110</v>
      </c>
      <c r="H8" s="11" t="n">
        <v>1</v>
      </c>
      <c r="I8" s="11" t="s">
        <v>112</v>
      </c>
      <c r="J8" s="11" t="str">
        <f aca="false">"20043418"</f>
        <v>20043418</v>
      </c>
      <c r="K8" s="11" t="s">
        <v>113</v>
      </c>
      <c r="L8" s="11" t="str">
        <f aca="false">"20043418"</f>
        <v>20043418</v>
      </c>
      <c r="M8" s="11" t="s">
        <v>113</v>
      </c>
      <c r="N8" s="11" t="n">
        <v>20488100</v>
      </c>
      <c r="O8" s="11" t="s">
        <v>116</v>
      </c>
      <c r="P8" s="11" t="s">
        <v>108</v>
      </c>
      <c r="Q8" s="14" t="n">
        <v>44085</v>
      </c>
      <c r="U8" s="13" t="n">
        <v>44085.3768055556</v>
      </c>
    </row>
    <row r="9" customFormat="false" ht="16.2" hidden="false" customHeight="false" outlineLevel="0" collapsed="false">
      <c r="A9" s="11" t="s">
        <v>33</v>
      </c>
      <c r="B9" s="11" t="s">
        <v>111</v>
      </c>
      <c r="C9" s="11" t="n">
        <v>2009001845</v>
      </c>
      <c r="D9" s="13" t="n">
        <v>44076.3333333333</v>
      </c>
      <c r="E9" s="13" t="n">
        <v>44076.3958333333</v>
      </c>
      <c r="F9" s="11" t="s">
        <v>109</v>
      </c>
      <c r="G9" s="11" t="s">
        <v>110</v>
      </c>
      <c r="H9" s="11" t="n">
        <v>1.5</v>
      </c>
      <c r="I9" s="11" t="s">
        <v>112</v>
      </c>
      <c r="J9" s="11" t="str">
        <f aca="false">"20043418"</f>
        <v>20043418</v>
      </c>
      <c r="K9" s="11" t="s">
        <v>113</v>
      </c>
      <c r="L9" s="11" t="str">
        <f aca="false">"20043418"</f>
        <v>20043418</v>
      </c>
      <c r="M9" s="11" t="s">
        <v>113</v>
      </c>
      <c r="N9" s="11" t="n">
        <v>20488100</v>
      </c>
      <c r="O9" s="11" t="s">
        <v>116</v>
      </c>
      <c r="P9" s="11" t="s">
        <v>108</v>
      </c>
      <c r="Q9" s="14" t="n">
        <v>44077</v>
      </c>
      <c r="U9" s="13" t="n">
        <v>44076.3952777778</v>
      </c>
    </row>
    <row r="10" customFormat="false" ht="16.2" hidden="false" customHeight="false" outlineLevel="0" collapsed="false">
      <c r="A10" s="11" t="s">
        <v>33</v>
      </c>
      <c r="B10" s="11" t="s">
        <v>111</v>
      </c>
      <c r="C10" s="11" t="n">
        <v>2009030376</v>
      </c>
      <c r="D10" s="13" t="n">
        <v>44098.3333333333</v>
      </c>
      <c r="E10" s="13" t="n">
        <v>44098.3541666667</v>
      </c>
      <c r="F10" s="11" t="s">
        <v>109</v>
      </c>
      <c r="G10" s="11" t="s">
        <v>110</v>
      </c>
      <c r="H10" s="11" t="n">
        <v>0.5</v>
      </c>
      <c r="I10" s="11" t="s">
        <v>115</v>
      </c>
      <c r="J10" s="11" t="str">
        <f aca="false">"20043418"</f>
        <v>20043418</v>
      </c>
      <c r="K10" s="11" t="s">
        <v>113</v>
      </c>
      <c r="L10" s="11" t="str">
        <f aca="false">"20043418"</f>
        <v>20043418</v>
      </c>
      <c r="M10" s="11" t="s">
        <v>113</v>
      </c>
      <c r="N10" s="11" t="n">
        <v>20488100</v>
      </c>
      <c r="O10" s="11" t="s">
        <v>116</v>
      </c>
      <c r="P10" s="11" t="s">
        <v>108</v>
      </c>
      <c r="Q10" s="14" t="n">
        <v>44098</v>
      </c>
      <c r="U10" s="13" t="n">
        <v>44098.3539814815</v>
      </c>
    </row>
    <row r="11" customFormat="false" ht="16.2" hidden="false" customHeight="false" outlineLevel="0" collapsed="false">
      <c r="A11" s="11" t="s">
        <v>33</v>
      </c>
      <c r="B11" s="11" t="s">
        <v>111</v>
      </c>
      <c r="C11" s="11" t="n">
        <v>2009025763</v>
      </c>
      <c r="D11" s="13" t="n">
        <v>44095.3333333333</v>
      </c>
      <c r="E11" s="13" t="n">
        <v>44095.5416666667</v>
      </c>
      <c r="F11" s="11" t="s">
        <v>109</v>
      </c>
      <c r="G11" s="11" t="s">
        <v>110</v>
      </c>
      <c r="H11" s="11" t="n">
        <v>4</v>
      </c>
      <c r="I11" s="11" t="s">
        <v>112</v>
      </c>
      <c r="J11" s="11" t="str">
        <f aca="false">"20043418"</f>
        <v>20043418</v>
      </c>
      <c r="K11" s="11" t="s">
        <v>113</v>
      </c>
      <c r="L11" s="11" t="str">
        <f aca="false">"20043418"</f>
        <v>20043418</v>
      </c>
      <c r="M11" s="11" t="s">
        <v>113</v>
      </c>
      <c r="N11" s="11" t="n">
        <v>20488100</v>
      </c>
      <c r="O11" s="11" t="s">
        <v>116</v>
      </c>
      <c r="P11" s="11" t="s">
        <v>108</v>
      </c>
      <c r="Q11" s="14" t="n">
        <v>44095</v>
      </c>
      <c r="U11" s="13" t="n">
        <v>44095.5384953704</v>
      </c>
    </row>
    <row r="12" customFormat="false" ht="16.2" hidden="false" customHeight="false" outlineLevel="0" collapsed="false">
      <c r="A12" s="11" t="s">
        <v>33</v>
      </c>
      <c r="B12" s="11" t="s">
        <v>111</v>
      </c>
      <c r="C12" s="11" t="n">
        <v>2009019480</v>
      </c>
      <c r="D12" s="13" t="n">
        <v>44090.3333333333</v>
      </c>
      <c r="E12" s="13" t="n">
        <v>44090.3958333333</v>
      </c>
      <c r="F12" s="11" t="s">
        <v>109</v>
      </c>
      <c r="G12" s="11" t="s">
        <v>110</v>
      </c>
      <c r="H12" s="11" t="n">
        <v>1.5</v>
      </c>
      <c r="I12" s="11" t="s">
        <v>112</v>
      </c>
      <c r="J12" s="11" t="str">
        <f aca="false">"20043418"</f>
        <v>20043418</v>
      </c>
      <c r="K12" s="11" t="s">
        <v>113</v>
      </c>
      <c r="L12" s="11" t="str">
        <f aca="false">"20043418"</f>
        <v>20043418</v>
      </c>
      <c r="M12" s="11" t="s">
        <v>113</v>
      </c>
      <c r="N12" s="11" t="n">
        <v>20488100</v>
      </c>
      <c r="O12" s="11" t="s">
        <v>116</v>
      </c>
      <c r="P12" s="11" t="s">
        <v>108</v>
      </c>
      <c r="Q12" s="14" t="n">
        <v>44091</v>
      </c>
      <c r="U12" s="13" t="n">
        <v>44090.3932291667</v>
      </c>
    </row>
    <row r="13" customFormat="false" ht="16.2" hidden="false" customHeight="false" outlineLevel="0" collapsed="false">
      <c r="A13" s="11" t="s">
        <v>33</v>
      </c>
      <c r="B13" s="11" t="s">
        <v>111</v>
      </c>
      <c r="C13" s="11" t="n">
        <v>2009004526</v>
      </c>
      <c r="D13" s="13" t="n">
        <v>44078.3333333333</v>
      </c>
      <c r="E13" s="13" t="n">
        <v>44078.3958333333</v>
      </c>
      <c r="F13" s="11" t="s">
        <v>109</v>
      </c>
      <c r="G13" s="11" t="s">
        <v>110</v>
      </c>
      <c r="H13" s="11" t="n">
        <v>1.5</v>
      </c>
      <c r="I13" s="11" t="s">
        <v>112</v>
      </c>
      <c r="J13" s="11" t="str">
        <f aca="false">"20043418"</f>
        <v>20043418</v>
      </c>
      <c r="K13" s="11" t="s">
        <v>113</v>
      </c>
      <c r="L13" s="11" t="str">
        <f aca="false">"20043418"</f>
        <v>20043418</v>
      </c>
      <c r="M13" s="11" t="s">
        <v>113</v>
      </c>
      <c r="N13" s="11" t="n">
        <v>20488100</v>
      </c>
      <c r="O13" s="11" t="s">
        <v>116</v>
      </c>
      <c r="P13" s="11" t="s">
        <v>108</v>
      </c>
      <c r="Q13" s="14" t="n">
        <v>44079</v>
      </c>
      <c r="U13" s="13" t="n">
        <v>44078.3887268519</v>
      </c>
    </row>
    <row r="14" customFormat="false" ht="16.2" hidden="false" customHeight="false" outlineLevel="0" collapsed="false">
      <c r="A14" s="11" t="s">
        <v>33</v>
      </c>
      <c r="B14" s="11" t="s">
        <v>111</v>
      </c>
      <c r="C14" s="11" t="n">
        <v>2009012027</v>
      </c>
      <c r="D14" s="13" t="n">
        <v>44084.3333333333</v>
      </c>
      <c r="E14" s="13" t="n">
        <v>44084.4166666667</v>
      </c>
      <c r="F14" s="11" t="s">
        <v>109</v>
      </c>
      <c r="G14" s="11" t="s">
        <v>110</v>
      </c>
      <c r="H14" s="11" t="n">
        <v>2</v>
      </c>
      <c r="I14" s="11" t="s">
        <v>115</v>
      </c>
      <c r="J14" s="11" t="str">
        <f aca="false">"20043418"</f>
        <v>20043418</v>
      </c>
      <c r="K14" s="11" t="s">
        <v>113</v>
      </c>
      <c r="L14" s="11" t="str">
        <f aca="false">"20043418"</f>
        <v>20043418</v>
      </c>
      <c r="M14" s="11" t="s">
        <v>113</v>
      </c>
      <c r="N14" s="11" t="n">
        <v>20488100</v>
      </c>
      <c r="O14" s="11" t="s">
        <v>116</v>
      </c>
      <c r="P14" s="11" t="s">
        <v>108</v>
      </c>
      <c r="Q14" s="14" t="n">
        <v>44085</v>
      </c>
      <c r="U14" s="13" t="n">
        <v>44084.4227430556</v>
      </c>
    </row>
    <row r="15" customFormat="false" ht="16.2" hidden="false" customHeight="false" outlineLevel="0" collapsed="false">
      <c r="A15" s="11" t="s">
        <v>33</v>
      </c>
      <c r="B15" s="11" t="s">
        <v>111</v>
      </c>
      <c r="C15" s="11" t="n">
        <v>2009027994</v>
      </c>
      <c r="D15" s="13" t="n">
        <v>44097.3333333333</v>
      </c>
      <c r="E15" s="13" t="n">
        <v>44097.3541666667</v>
      </c>
      <c r="F15" s="11" t="s">
        <v>109</v>
      </c>
      <c r="G15" s="11" t="s">
        <v>110</v>
      </c>
      <c r="H15" s="11" t="n">
        <v>0.5</v>
      </c>
      <c r="I15" s="11" t="s">
        <v>115</v>
      </c>
      <c r="J15" s="11" t="str">
        <f aca="false">"20043418"</f>
        <v>20043418</v>
      </c>
      <c r="K15" s="11" t="s">
        <v>113</v>
      </c>
      <c r="L15" s="11" t="str">
        <f aca="false">"20043418"</f>
        <v>20043418</v>
      </c>
      <c r="M15" s="11" t="s">
        <v>113</v>
      </c>
      <c r="N15" s="11" t="n">
        <v>20488100</v>
      </c>
      <c r="O15" s="11" t="s">
        <v>116</v>
      </c>
      <c r="P15" s="11" t="s">
        <v>108</v>
      </c>
      <c r="Q15" s="14" t="n">
        <v>44098</v>
      </c>
      <c r="U15" s="13" t="n">
        <v>44097.3575694444</v>
      </c>
    </row>
    <row r="16" customFormat="false" ht="16.2" hidden="false" customHeight="false" outlineLevel="0" collapsed="false">
      <c r="A16" s="11" t="s">
        <v>33</v>
      </c>
      <c r="B16" s="11" t="s">
        <v>111</v>
      </c>
      <c r="C16" s="11" t="n">
        <v>2008035125</v>
      </c>
      <c r="D16" s="13" t="n">
        <v>44069.3333333333</v>
      </c>
      <c r="E16" s="13" t="n">
        <v>44069.3541666667</v>
      </c>
      <c r="F16" s="11" t="s">
        <v>109</v>
      </c>
      <c r="G16" s="11" t="s">
        <v>110</v>
      </c>
      <c r="H16" s="11" t="n">
        <v>0.5</v>
      </c>
      <c r="I16" s="11" t="s">
        <v>115</v>
      </c>
      <c r="J16" s="11" t="str">
        <f aca="false">"20043418"</f>
        <v>20043418</v>
      </c>
      <c r="K16" s="11" t="s">
        <v>113</v>
      </c>
      <c r="L16" s="11" t="str">
        <f aca="false">"20043418"</f>
        <v>20043418</v>
      </c>
      <c r="M16" s="11" t="s">
        <v>113</v>
      </c>
      <c r="N16" s="11" t="n">
        <v>20488100</v>
      </c>
      <c r="O16" s="11" t="s">
        <v>116</v>
      </c>
      <c r="P16" s="11" t="s">
        <v>108</v>
      </c>
      <c r="Q16" s="14" t="n">
        <v>44069</v>
      </c>
      <c r="U16" s="13" t="n">
        <v>44069.3617824074</v>
      </c>
    </row>
    <row r="17" customFormat="false" ht="16.2" hidden="false" customHeight="false" outlineLevel="0" collapsed="false">
      <c r="A17" s="11" t="s">
        <v>33</v>
      </c>
      <c r="B17" s="11" t="s">
        <v>111</v>
      </c>
      <c r="C17" s="11" t="n">
        <v>2009032830</v>
      </c>
      <c r="D17" s="13" t="n">
        <v>44099.3333333333</v>
      </c>
      <c r="E17" s="13" t="n">
        <v>44099.3541666667</v>
      </c>
      <c r="F17" s="11" t="s">
        <v>109</v>
      </c>
      <c r="G17" s="11" t="s">
        <v>110</v>
      </c>
      <c r="H17" s="11" t="n">
        <v>0.5</v>
      </c>
      <c r="I17" s="11" t="s">
        <v>112</v>
      </c>
      <c r="J17" s="11" t="str">
        <f aca="false">"20043418"</f>
        <v>20043418</v>
      </c>
      <c r="K17" s="11" t="s">
        <v>113</v>
      </c>
      <c r="L17" s="11" t="str">
        <f aca="false">"20043418"</f>
        <v>20043418</v>
      </c>
      <c r="M17" s="11" t="s">
        <v>113</v>
      </c>
      <c r="N17" s="11" t="n">
        <v>20488100</v>
      </c>
      <c r="O17" s="11" t="s">
        <v>116</v>
      </c>
      <c r="P17" s="11" t="s">
        <v>108</v>
      </c>
      <c r="Q17" s="14" t="n">
        <v>44099</v>
      </c>
      <c r="U17" s="13" t="n">
        <v>44099.3574537037</v>
      </c>
    </row>
    <row r="18" customFormat="false" ht="16.2" hidden="false" customHeight="false" outlineLevel="0" collapsed="false">
      <c r="A18" s="11" t="s">
        <v>33</v>
      </c>
      <c r="B18" s="11" t="s">
        <v>111</v>
      </c>
      <c r="C18" s="11" t="n">
        <v>2009000213</v>
      </c>
      <c r="D18" s="13" t="n">
        <v>44075.3333333333</v>
      </c>
      <c r="E18" s="13" t="n">
        <v>44075.375</v>
      </c>
      <c r="F18" s="11" t="s">
        <v>109</v>
      </c>
      <c r="G18" s="11" t="s">
        <v>110</v>
      </c>
      <c r="H18" s="11" t="n">
        <v>1</v>
      </c>
      <c r="I18" s="11" t="s">
        <v>112</v>
      </c>
      <c r="J18" s="11" t="str">
        <f aca="false">"20043418"</f>
        <v>20043418</v>
      </c>
      <c r="K18" s="11" t="s">
        <v>113</v>
      </c>
      <c r="L18" s="11" t="str">
        <f aca="false">"20043418"</f>
        <v>20043418</v>
      </c>
      <c r="M18" s="11" t="s">
        <v>113</v>
      </c>
      <c r="N18" s="11" t="n">
        <v>20488100</v>
      </c>
      <c r="O18" s="11" t="s">
        <v>116</v>
      </c>
      <c r="P18" s="11" t="s">
        <v>108</v>
      </c>
      <c r="Q18" s="14" t="n">
        <v>44075</v>
      </c>
      <c r="U18" s="13" t="n">
        <v>44075.3705324074</v>
      </c>
    </row>
    <row r="19" customFormat="false" ht="16.2" hidden="false" customHeight="false" outlineLevel="0" collapsed="false">
      <c r="A19" s="11" t="s">
        <v>33</v>
      </c>
      <c r="B19" s="11" t="s">
        <v>111</v>
      </c>
      <c r="C19" s="11" t="n">
        <v>2009022392</v>
      </c>
      <c r="D19" s="13" t="n">
        <v>44092.3333333333</v>
      </c>
      <c r="E19" s="13" t="n">
        <v>44092.4166666667</v>
      </c>
      <c r="F19" s="11" t="s">
        <v>109</v>
      </c>
      <c r="G19" s="11" t="s">
        <v>110</v>
      </c>
      <c r="H19" s="11" t="n">
        <v>2</v>
      </c>
      <c r="I19" s="11" t="s">
        <v>112</v>
      </c>
      <c r="J19" s="11" t="str">
        <f aca="false">"20043418"</f>
        <v>20043418</v>
      </c>
      <c r="K19" s="11" t="s">
        <v>113</v>
      </c>
      <c r="L19" s="11" t="str">
        <f aca="false">"20043418"</f>
        <v>20043418</v>
      </c>
      <c r="M19" s="11" t="s">
        <v>113</v>
      </c>
      <c r="N19" s="11" t="n">
        <v>20488100</v>
      </c>
      <c r="O19" s="11" t="s">
        <v>116</v>
      </c>
      <c r="P19" s="11" t="s">
        <v>108</v>
      </c>
      <c r="Q19" s="14" t="n">
        <v>44093</v>
      </c>
      <c r="U19" s="13" t="n">
        <v>44092.408900463</v>
      </c>
    </row>
    <row r="20" customFormat="false" ht="16.2" hidden="false" customHeight="false" outlineLevel="0" collapsed="false">
      <c r="A20" s="11" t="s">
        <v>33</v>
      </c>
      <c r="B20" s="11" t="s">
        <v>111</v>
      </c>
      <c r="C20" s="11" t="n">
        <v>2009008720</v>
      </c>
      <c r="D20" s="13" t="n">
        <v>44082.3333333333</v>
      </c>
      <c r="E20" s="13" t="n">
        <v>44082.3541666667</v>
      </c>
      <c r="F20" s="11" t="s">
        <v>109</v>
      </c>
      <c r="G20" s="11" t="s">
        <v>110</v>
      </c>
      <c r="H20" s="11" t="n">
        <v>0.5</v>
      </c>
      <c r="I20" s="11" t="s">
        <v>115</v>
      </c>
      <c r="J20" s="11" t="str">
        <f aca="false">"20043418"</f>
        <v>20043418</v>
      </c>
      <c r="K20" s="11" t="s">
        <v>113</v>
      </c>
      <c r="L20" s="11" t="str">
        <f aca="false">"20043418"</f>
        <v>20043418</v>
      </c>
      <c r="M20" s="11" t="s">
        <v>113</v>
      </c>
      <c r="N20" s="11" t="n">
        <v>20488100</v>
      </c>
      <c r="O20" s="11" t="s">
        <v>116</v>
      </c>
      <c r="P20" s="11" t="s">
        <v>108</v>
      </c>
      <c r="Q20" s="14" t="n">
        <v>44083</v>
      </c>
      <c r="U20" s="13" t="n">
        <v>44082.3577199074</v>
      </c>
    </row>
    <row r="21" customFormat="false" ht="16.2" hidden="false" customHeight="false" outlineLevel="0" collapsed="false">
      <c r="A21" s="11" t="s">
        <v>33</v>
      </c>
      <c r="B21" s="11" t="s">
        <v>111</v>
      </c>
      <c r="C21" s="11" t="n">
        <v>2008037837</v>
      </c>
      <c r="D21" s="13" t="n">
        <v>44071.3333333333</v>
      </c>
      <c r="E21" s="13" t="n">
        <v>44071.375</v>
      </c>
      <c r="F21" s="11" t="s">
        <v>109</v>
      </c>
      <c r="G21" s="11" t="s">
        <v>110</v>
      </c>
      <c r="H21" s="11" t="n">
        <v>1</v>
      </c>
      <c r="I21" s="11" t="s">
        <v>115</v>
      </c>
      <c r="J21" s="11" t="str">
        <f aca="false">"20043418"</f>
        <v>20043418</v>
      </c>
      <c r="K21" s="11" t="s">
        <v>113</v>
      </c>
      <c r="L21" s="11" t="str">
        <f aca="false">"20043418"</f>
        <v>20043418</v>
      </c>
      <c r="M21" s="11" t="s">
        <v>113</v>
      </c>
      <c r="N21" s="11" t="n">
        <v>20488100</v>
      </c>
      <c r="O21" s="11" t="s">
        <v>116</v>
      </c>
      <c r="P21" s="11" t="s">
        <v>108</v>
      </c>
      <c r="Q21" s="14" t="n">
        <v>44074</v>
      </c>
      <c r="U21" s="13" t="n">
        <v>44071.3775462963</v>
      </c>
    </row>
    <row r="22" customFormat="false" ht="16.2" hidden="false" customHeight="false" outlineLevel="0" collapsed="false">
      <c r="A22" s="11" t="s">
        <v>33</v>
      </c>
      <c r="B22" s="11" t="s">
        <v>111</v>
      </c>
      <c r="C22" s="11" t="n">
        <v>2009002909</v>
      </c>
      <c r="D22" s="13" t="n">
        <v>44077.3333333333</v>
      </c>
      <c r="E22" s="13" t="n">
        <v>44077.375</v>
      </c>
      <c r="F22" s="11" t="s">
        <v>109</v>
      </c>
      <c r="G22" s="11" t="s">
        <v>110</v>
      </c>
      <c r="H22" s="11" t="n">
        <v>1</v>
      </c>
      <c r="I22" s="11" t="s">
        <v>112</v>
      </c>
      <c r="J22" s="11" t="str">
        <f aca="false">"20043418"</f>
        <v>20043418</v>
      </c>
      <c r="K22" s="11" t="s">
        <v>113</v>
      </c>
      <c r="L22" s="11" t="str">
        <f aca="false">"20043418"</f>
        <v>20043418</v>
      </c>
      <c r="M22" s="11" t="s">
        <v>113</v>
      </c>
      <c r="N22" s="11" t="n">
        <v>20488100</v>
      </c>
      <c r="O22" s="11" t="s">
        <v>116</v>
      </c>
      <c r="P22" s="11" t="s">
        <v>108</v>
      </c>
      <c r="Q22" s="14" t="n">
        <v>44078</v>
      </c>
      <c r="U22" s="13" t="n">
        <v>44077.3704166667</v>
      </c>
    </row>
    <row r="23" customFormat="false" ht="16.2" hidden="false" customHeight="false" outlineLevel="0" collapsed="false">
      <c r="A23" s="11" t="s">
        <v>9</v>
      </c>
      <c r="B23" s="11" t="s">
        <v>117</v>
      </c>
      <c r="C23" s="11" t="n">
        <v>2009016620</v>
      </c>
      <c r="D23" s="13" t="n">
        <v>44088.625</v>
      </c>
      <c r="E23" s="13" t="n">
        <v>44088.7083333333</v>
      </c>
      <c r="F23" s="11" t="s">
        <v>109</v>
      </c>
      <c r="G23" s="11" t="s">
        <v>110</v>
      </c>
      <c r="H23" s="11" t="n">
        <v>2</v>
      </c>
      <c r="I23" s="11" t="s">
        <v>118</v>
      </c>
      <c r="J23" s="11" t="str">
        <f aca="false">"20052046"</f>
        <v>20052046</v>
      </c>
      <c r="K23" s="11" t="s">
        <v>119</v>
      </c>
      <c r="L23" s="11" t="str">
        <f aca="false">"20052046"</f>
        <v>20052046</v>
      </c>
      <c r="M23" s="11" t="s">
        <v>119</v>
      </c>
      <c r="N23" s="11" t="n">
        <v>20496716</v>
      </c>
      <c r="O23" s="11" t="s">
        <v>120</v>
      </c>
      <c r="P23" s="11" t="s">
        <v>108</v>
      </c>
      <c r="Q23" s="14" t="n">
        <v>44089</v>
      </c>
      <c r="U23" s="13" t="n">
        <v>44088.6191782407</v>
      </c>
    </row>
    <row r="24" customFormat="false" ht="16.2" hidden="false" customHeight="false" outlineLevel="0" collapsed="false">
      <c r="A24" s="11" t="s">
        <v>9</v>
      </c>
      <c r="B24" s="11" t="s">
        <v>117</v>
      </c>
      <c r="C24" s="11" t="n">
        <v>2009027092</v>
      </c>
      <c r="D24" s="13" t="n">
        <v>44096.5</v>
      </c>
      <c r="E24" s="13" t="n">
        <v>44096.7083333333</v>
      </c>
      <c r="F24" s="11" t="s">
        <v>109</v>
      </c>
      <c r="G24" s="11" t="s">
        <v>110</v>
      </c>
      <c r="H24" s="11" t="n">
        <v>4</v>
      </c>
      <c r="I24" s="11" t="s">
        <v>118</v>
      </c>
      <c r="J24" s="11" t="str">
        <f aca="false">"20052046"</f>
        <v>20052046</v>
      </c>
      <c r="K24" s="11" t="s">
        <v>119</v>
      </c>
      <c r="L24" s="11" t="str">
        <f aca="false">"20052046"</f>
        <v>20052046</v>
      </c>
      <c r="M24" s="11" t="s">
        <v>119</v>
      </c>
      <c r="N24" s="11" t="n">
        <v>20496716</v>
      </c>
      <c r="O24" s="11" t="s">
        <v>120</v>
      </c>
      <c r="P24" s="11" t="s">
        <v>108</v>
      </c>
      <c r="Q24" s="14" t="n">
        <v>44097</v>
      </c>
      <c r="U24" s="13" t="n">
        <v>44096.4855092593</v>
      </c>
    </row>
    <row r="25" customFormat="false" ht="16.2" hidden="false" customHeight="false" outlineLevel="0" collapsed="false">
      <c r="A25" s="11" t="s">
        <v>9</v>
      </c>
      <c r="B25" s="11" t="s">
        <v>117</v>
      </c>
      <c r="C25" s="11" t="n">
        <v>2008037467</v>
      </c>
      <c r="D25" s="13" t="n">
        <v>44070.6666666667</v>
      </c>
      <c r="E25" s="13" t="n">
        <v>44070.7083333333</v>
      </c>
      <c r="F25" s="11" t="s">
        <v>109</v>
      </c>
      <c r="G25" s="11" t="s">
        <v>110</v>
      </c>
      <c r="H25" s="11" t="n">
        <v>1</v>
      </c>
      <c r="I25" s="11" t="s">
        <v>121</v>
      </c>
      <c r="J25" s="11" t="str">
        <f aca="false">"20052046"</f>
        <v>20052046</v>
      </c>
      <c r="K25" s="11" t="s">
        <v>119</v>
      </c>
      <c r="L25" s="11" t="str">
        <f aca="false">"20052046"</f>
        <v>20052046</v>
      </c>
      <c r="M25" s="11" t="s">
        <v>119</v>
      </c>
      <c r="N25" s="11" t="n">
        <v>20496716</v>
      </c>
      <c r="O25" s="11" t="s">
        <v>120</v>
      </c>
      <c r="P25" s="11" t="s">
        <v>108</v>
      </c>
      <c r="Q25" s="14" t="n">
        <v>44074</v>
      </c>
      <c r="U25" s="13" t="n">
        <v>44070.6238194445</v>
      </c>
    </row>
    <row r="26" customFormat="false" ht="16.2" hidden="false" customHeight="false" outlineLevel="0" collapsed="false">
      <c r="A26" s="11" t="s">
        <v>10</v>
      </c>
      <c r="B26" s="11" t="s">
        <v>122</v>
      </c>
      <c r="C26" s="11" t="n">
        <v>2009031003</v>
      </c>
      <c r="D26" s="13" t="n">
        <v>44098.375</v>
      </c>
      <c r="E26" s="13" t="n">
        <v>44098.4583333333</v>
      </c>
      <c r="F26" s="11" t="s">
        <v>109</v>
      </c>
      <c r="G26" s="11" t="s">
        <v>110</v>
      </c>
      <c r="H26" s="11" t="n">
        <v>2</v>
      </c>
      <c r="I26" s="11" t="s">
        <v>123</v>
      </c>
      <c r="J26" s="11" t="str">
        <f aca="false">"20052050"</f>
        <v>20052050</v>
      </c>
      <c r="K26" s="11" t="s">
        <v>124</v>
      </c>
      <c r="L26" s="11" t="str">
        <f aca="false">"20052050"</f>
        <v>20052050</v>
      </c>
      <c r="M26" s="11" t="s">
        <v>124</v>
      </c>
      <c r="N26" s="11" t="s">
        <v>125</v>
      </c>
      <c r="O26" s="11" t="s">
        <v>126</v>
      </c>
      <c r="P26" s="11" t="s">
        <v>108</v>
      </c>
      <c r="Q26" s="14" t="n">
        <v>44099</v>
      </c>
      <c r="U26" s="13" t="n">
        <v>44098.4563078704</v>
      </c>
    </row>
    <row r="27" customFormat="false" ht="16.2" hidden="false" customHeight="false" outlineLevel="0" collapsed="false">
      <c r="A27" s="11" t="s">
        <v>10</v>
      </c>
      <c r="B27" s="11" t="s">
        <v>122</v>
      </c>
      <c r="C27" s="11" t="n">
        <v>2009022804</v>
      </c>
      <c r="D27" s="13" t="n">
        <v>44092.3333333333</v>
      </c>
      <c r="E27" s="13" t="n">
        <v>44092.4791666667</v>
      </c>
      <c r="F27" s="11" t="s">
        <v>109</v>
      </c>
      <c r="G27" s="11" t="s">
        <v>110</v>
      </c>
      <c r="H27" s="11" t="n">
        <v>3.5</v>
      </c>
      <c r="I27" s="11" t="s">
        <v>127</v>
      </c>
      <c r="J27" s="11" t="str">
        <f aca="false">"20052050"</f>
        <v>20052050</v>
      </c>
      <c r="K27" s="11" t="s">
        <v>124</v>
      </c>
      <c r="L27" s="11" t="str">
        <f aca="false">"20052050"</f>
        <v>20052050</v>
      </c>
      <c r="M27" s="11" t="s">
        <v>124</v>
      </c>
      <c r="N27" s="11" t="s">
        <v>125</v>
      </c>
      <c r="O27" s="11" t="s">
        <v>126</v>
      </c>
      <c r="P27" s="11" t="s">
        <v>108</v>
      </c>
      <c r="Q27" s="14" t="n">
        <v>44093</v>
      </c>
      <c r="U27" s="13" t="n">
        <v>44092.5760532407</v>
      </c>
    </row>
    <row r="28" customFormat="false" ht="16.2" hidden="false" customHeight="false" outlineLevel="0" collapsed="false">
      <c r="A28" s="11" t="s">
        <v>10</v>
      </c>
      <c r="B28" s="11" t="s">
        <v>122</v>
      </c>
      <c r="C28" s="11" t="n">
        <v>2009010767</v>
      </c>
      <c r="D28" s="13" t="n">
        <v>44083.3333333333</v>
      </c>
      <c r="E28" s="13" t="n">
        <v>44083.4166666667</v>
      </c>
      <c r="F28" s="11" t="s">
        <v>109</v>
      </c>
      <c r="G28" s="11" t="s">
        <v>110</v>
      </c>
      <c r="H28" s="11" t="n">
        <v>2</v>
      </c>
      <c r="I28" s="11" t="s">
        <v>128</v>
      </c>
      <c r="J28" s="11" t="str">
        <f aca="false">"20052050"</f>
        <v>20052050</v>
      </c>
      <c r="K28" s="11" t="s">
        <v>124</v>
      </c>
      <c r="L28" s="11" t="str">
        <f aca="false">"20052050"</f>
        <v>20052050</v>
      </c>
      <c r="M28" s="11" t="s">
        <v>124</v>
      </c>
      <c r="N28" s="11" t="s">
        <v>125</v>
      </c>
      <c r="O28" s="11" t="s">
        <v>126</v>
      </c>
      <c r="P28" s="11" t="s">
        <v>108</v>
      </c>
      <c r="Q28" s="14" t="n">
        <v>44084</v>
      </c>
      <c r="U28" s="13" t="n">
        <v>44083.4549768519</v>
      </c>
    </row>
    <row r="29" customFormat="false" ht="16.2" hidden="false" customHeight="false" outlineLevel="0" collapsed="false">
      <c r="A29" s="11" t="s">
        <v>10</v>
      </c>
      <c r="B29" s="11" t="s">
        <v>122</v>
      </c>
      <c r="C29" s="11" t="n">
        <v>2009034141</v>
      </c>
      <c r="D29" s="13" t="n">
        <v>44099.6666666667</v>
      </c>
      <c r="E29" s="13" t="n">
        <v>44099.7083333333</v>
      </c>
      <c r="F29" s="11" t="s">
        <v>109</v>
      </c>
      <c r="G29" s="11" t="s">
        <v>110</v>
      </c>
      <c r="H29" s="11" t="n">
        <v>1</v>
      </c>
      <c r="I29" s="11" t="s">
        <v>128</v>
      </c>
      <c r="J29" s="11" t="str">
        <f aca="false">"20052050"</f>
        <v>20052050</v>
      </c>
      <c r="K29" s="11" t="s">
        <v>124</v>
      </c>
      <c r="L29" s="11" t="str">
        <f aca="false">"20052050"</f>
        <v>20052050</v>
      </c>
      <c r="M29" s="11" t="s">
        <v>124</v>
      </c>
      <c r="N29" s="11" t="n">
        <v>20584791</v>
      </c>
      <c r="O29" s="11" t="s">
        <v>129</v>
      </c>
      <c r="P29" s="11" t="s">
        <v>108</v>
      </c>
      <c r="Q29" s="14" t="n">
        <v>44100</v>
      </c>
      <c r="U29" s="13" t="n">
        <v>44099.6755439815</v>
      </c>
    </row>
    <row r="30" customFormat="false" ht="16.2" hidden="false" customHeight="false" outlineLevel="0" collapsed="false">
      <c r="A30" s="11" t="s">
        <v>53</v>
      </c>
      <c r="B30" s="11" t="s">
        <v>130</v>
      </c>
      <c r="C30" s="11" t="n">
        <v>2009010899</v>
      </c>
      <c r="D30" s="13" t="n">
        <v>44083.5</v>
      </c>
      <c r="E30" s="13" t="n">
        <v>44083.5833333333</v>
      </c>
      <c r="F30" s="11" t="s">
        <v>109</v>
      </c>
      <c r="G30" s="11" t="s">
        <v>110</v>
      </c>
      <c r="H30" s="11" t="n">
        <v>1</v>
      </c>
      <c r="I30" s="11" t="s">
        <v>131</v>
      </c>
      <c r="J30" s="11" t="str">
        <f aca="false">"20054242"</f>
        <v>20054242</v>
      </c>
      <c r="K30" s="11" t="s">
        <v>132</v>
      </c>
      <c r="L30" s="11" t="str">
        <f aca="false">"20054242"</f>
        <v>20054242</v>
      </c>
      <c r="M30" s="11" t="s">
        <v>132</v>
      </c>
      <c r="N30" s="11" t="n">
        <v>20054791</v>
      </c>
      <c r="O30" s="11" t="s">
        <v>133</v>
      </c>
      <c r="P30" s="11" t="s">
        <v>108</v>
      </c>
      <c r="Q30" s="14" t="n">
        <v>44084</v>
      </c>
      <c r="U30" s="13" t="n">
        <v>44083.5046064815</v>
      </c>
    </row>
    <row r="31" customFormat="false" ht="16.2" hidden="false" customHeight="false" outlineLevel="0" collapsed="false">
      <c r="A31" s="11" t="s">
        <v>53</v>
      </c>
      <c r="B31" s="11" t="s">
        <v>130</v>
      </c>
      <c r="C31" s="11" t="n">
        <v>2008038271</v>
      </c>
      <c r="D31" s="13" t="n">
        <v>44071.3333333333</v>
      </c>
      <c r="E31" s="13" t="n">
        <v>44071.4375</v>
      </c>
      <c r="F31" s="11" t="s">
        <v>134</v>
      </c>
      <c r="G31" s="11" t="s">
        <v>135</v>
      </c>
      <c r="H31" s="11" t="n">
        <v>2.5</v>
      </c>
      <c r="I31" s="11" t="s">
        <v>136</v>
      </c>
      <c r="J31" s="11" t="str">
        <f aca="false">"20054242"</f>
        <v>20054242</v>
      </c>
      <c r="K31" s="11" t="s">
        <v>132</v>
      </c>
      <c r="L31" s="11" t="str">
        <f aca="false">"20054242"</f>
        <v>20054242</v>
      </c>
      <c r="M31" s="11" t="s">
        <v>132</v>
      </c>
      <c r="N31" s="11" t="n">
        <v>20054791</v>
      </c>
      <c r="O31" s="11" t="s">
        <v>133</v>
      </c>
      <c r="P31" s="11" t="s">
        <v>108</v>
      </c>
      <c r="Q31" s="14" t="n">
        <v>44074</v>
      </c>
      <c r="U31" s="13" t="n">
        <v>44071.5578819444</v>
      </c>
    </row>
    <row r="32" customFormat="false" ht="16.2" hidden="false" customHeight="false" outlineLevel="0" collapsed="false">
      <c r="A32" s="11" t="s">
        <v>53</v>
      </c>
      <c r="B32" s="11" t="s">
        <v>130</v>
      </c>
      <c r="C32" s="11" t="n">
        <v>2009011317</v>
      </c>
      <c r="D32" s="13" t="n">
        <v>44083.5833333333</v>
      </c>
      <c r="E32" s="13" t="n">
        <v>44083.625</v>
      </c>
      <c r="F32" s="11" t="s">
        <v>109</v>
      </c>
      <c r="G32" s="11" t="s">
        <v>110</v>
      </c>
      <c r="H32" s="11" t="n">
        <v>1</v>
      </c>
      <c r="I32" s="11" t="s">
        <v>131</v>
      </c>
      <c r="J32" s="11" t="str">
        <f aca="false">"20054242"</f>
        <v>20054242</v>
      </c>
      <c r="K32" s="11" t="s">
        <v>132</v>
      </c>
      <c r="L32" s="11" t="str">
        <f aca="false">"20054242"</f>
        <v>20054242</v>
      </c>
      <c r="M32" s="11" t="s">
        <v>132</v>
      </c>
      <c r="N32" s="11" t="n">
        <v>20054791</v>
      </c>
      <c r="O32" s="11" t="s">
        <v>133</v>
      </c>
      <c r="P32" s="11" t="s">
        <v>108</v>
      </c>
      <c r="Q32" s="14" t="n">
        <v>44084</v>
      </c>
      <c r="U32" s="13" t="n">
        <v>44083.692662037</v>
      </c>
    </row>
    <row r="33" customFormat="false" ht="16.2" hidden="false" customHeight="false" outlineLevel="0" collapsed="false">
      <c r="A33" s="11" t="s">
        <v>53</v>
      </c>
      <c r="B33" s="11" t="s">
        <v>130</v>
      </c>
      <c r="C33" s="11" t="n">
        <v>2008040013</v>
      </c>
      <c r="D33" s="13" t="n">
        <v>44074.5</v>
      </c>
      <c r="E33" s="13" t="n">
        <v>44074.7083333333</v>
      </c>
      <c r="F33" s="11" t="s">
        <v>109</v>
      </c>
      <c r="G33" s="11" t="s">
        <v>110</v>
      </c>
      <c r="H33" s="11" t="n">
        <v>4</v>
      </c>
      <c r="I33" s="11" t="s">
        <v>137</v>
      </c>
      <c r="J33" s="11" t="str">
        <f aca="false">"20054791"</f>
        <v>20054791</v>
      </c>
      <c r="K33" s="11" t="s">
        <v>133</v>
      </c>
      <c r="L33" s="11" t="str">
        <f aca="false">"20054791"</f>
        <v>20054791</v>
      </c>
      <c r="M33" s="11" t="s">
        <v>133</v>
      </c>
      <c r="N33" s="11" t="n">
        <v>20415521</v>
      </c>
      <c r="O33" s="11" t="s">
        <v>138</v>
      </c>
      <c r="P33" s="11" t="s">
        <v>108</v>
      </c>
      <c r="Q33" s="14" t="n">
        <v>44075</v>
      </c>
      <c r="U33" s="13" t="n">
        <v>44074.477650463</v>
      </c>
    </row>
    <row r="34" customFormat="false" ht="16.2" hidden="false" customHeight="false" outlineLevel="0" collapsed="false">
      <c r="A34" s="11" t="s">
        <v>53</v>
      </c>
      <c r="B34" s="11" t="s">
        <v>130</v>
      </c>
      <c r="C34" s="11" t="n">
        <v>2009022471</v>
      </c>
      <c r="D34" s="13" t="n">
        <v>44092.5</v>
      </c>
      <c r="E34" s="13" t="n">
        <v>44092.5833333333</v>
      </c>
      <c r="F34" s="11" t="s">
        <v>109</v>
      </c>
      <c r="G34" s="11" t="s">
        <v>110</v>
      </c>
      <c r="H34" s="11" t="n">
        <v>1</v>
      </c>
      <c r="I34" s="11" t="s">
        <v>139</v>
      </c>
      <c r="J34" s="11" t="str">
        <f aca="false">"20054791"</f>
        <v>20054791</v>
      </c>
      <c r="K34" s="11" t="s">
        <v>133</v>
      </c>
      <c r="L34" s="11" t="str">
        <f aca="false">"20054791"</f>
        <v>20054791</v>
      </c>
      <c r="M34" s="11" t="s">
        <v>133</v>
      </c>
      <c r="N34" s="11" t="n">
        <v>20671739</v>
      </c>
      <c r="O34" s="11" t="s">
        <v>140</v>
      </c>
      <c r="P34" s="11" t="s">
        <v>108</v>
      </c>
      <c r="Q34" s="14" t="n">
        <v>44093</v>
      </c>
      <c r="U34" s="13" t="n">
        <v>44092.4292592593</v>
      </c>
    </row>
    <row r="35" customFormat="false" ht="16.2" hidden="false" customHeight="false" outlineLevel="0" collapsed="false">
      <c r="A35" s="11" t="s">
        <v>72</v>
      </c>
      <c r="B35" s="11" t="s">
        <v>141</v>
      </c>
      <c r="C35" s="11" t="n">
        <v>2009004364</v>
      </c>
      <c r="D35" s="13" t="n">
        <v>44077.3333333333</v>
      </c>
      <c r="E35" s="13" t="n">
        <v>44077.3541666667</v>
      </c>
      <c r="F35" s="11" t="s">
        <v>103</v>
      </c>
      <c r="G35" s="11" t="s">
        <v>104</v>
      </c>
      <c r="H35" s="11" t="n">
        <v>0.5</v>
      </c>
      <c r="I35" s="11" t="s">
        <v>142</v>
      </c>
      <c r="J35" s="11" t="str">
        <f aca="false">"20063927"</f>
        <v>20063927</v>
      </c>
      <c r="K35" s="11" t="s">
        <v>143</v>
      </c>
      <c r="L35" s="11" t="str">
        <f aca="false">"20063927"</f>
        <v>20063927</v>
      </c>
      <c r="M35" s="11" t="s">
        <v>143</v>
      </c>
      <c r="N35" s="11" t="s">
        <v>144</v>
      </c>
      <c r="O35" s="11" t="s">
        <v>145</v>
      </c>
      <c r="P35" s="11" t="s">
        <v>108</v>
      </c>
      <c r="Q35" s="14" t="n">
        <v>44079</v>
      </c>
      <c r="U35" s="13" t="n">
        <v>44078.3339699074</v>
      </c>
    </row>
    <row r="36" customFormat="false" ht="16.2" hidden="false" customHeight="false" outlineLevel="0" collapsed="false">
      <c r="A36" s="11" t="s">
        <v>39</v>
      </c>
      <c r="B36" s="11" t="s">
        <v>146</v>
      </c>
      <c r="C36" s="11" t="n">
        <v>2008036356</v>
      </c>
      <c r="D36" s="13" t="n">
        <v>44069.4791666667</v>
      </c>
      <c r="E36" s="13" t="n">
        <v>44069.625</v>
      </c>
      <c r="F36" s="11" t="s">
        <v>109</v>
      </c>
      <c r="G36" s="11" t="s">
        <v>110</v>
      </c>
      <c r="H36" s="11" t="n">
        <v>2.5</v>
      </c>
      <c r="I36" s="11" t="s">
        <v>147</v>
      </c>
      <c r="J36" s="11" t="str">
        <f aca="false">"20086145"</f>
        <v>20086145</v>
      </c>
      <c r="K36" s="11" t="s">
        <v>148</v>
      </c>
      <c r="L36" s="11" t="str">
        <f aca="false">"20086145"</f>
        <v>20086145</v>
      </c>
      <c r="M36" s="11" t="s">
        <v>148</v>
      </c>
      <c r="N36" s="11" t="s">
        <v>149</v>
      </c>
      <c r="O36" s="11" t="s">
        <v>150</v>
      </c>
      <c r="P36" s="11" t="s">
        <v>108</v>
      </c>
      <c r="Q36" s="14" t="n">
        <v>44069</v>
      </c>
      <c r="U36" s="13" t="n">
        <v>44069.6229282407</v>
      </c>
    </row>
    <row r="37" customFormat="false" ht="16.2" hidden="false" customHeight="false" outlineLevel="0" collapsed="false">
      <c r="A37" s="11" t="s">
        <v>26</v>
      </c>
      <c r="B37" s="11" t="s">
        <v>151</v>
      </c>
      <c r="C37" s="11" t="n">
        <v>2009003804</v>
      </c>
      <c r="D37" s="13" t="n">
        <v>44077.5833333333</v>
      </c>
      <c r="E37" s="13" t="n">
        <v>44077.6666666667</v>
      </c>
      <c r="F37" s="11" t="s">
        <v>109</v>
      </c>
      <c r="G37" s="11" t="s">
        <v>110</v>
      </c>
      <c r="H37" s="11" t="n">
        <v>2</v>
      </c>
      <c r="I37" s="11" t="s">
        <v>152</v>
      </c>
      <c r="J37" s="11" t="str">
        <f aca="false">"20088320"</f>
        <v>20088320</v>
      </c>
      <c r="K37" s="11" t="s">
        <v>153</v>
      </c>
      <c r="L37" s="11" t="str">
        <f aca="false">"20088320"</f>
        <v>20088320</v>
      </c>
      <c r="M37" s="11" t="s">
        <v>153</v>
      </c>
      <c r="N37" s="11" t="n">
        <v>20602373</v>
      </c>
      <c r="O37" s="11" t="s">
        <v>154</v>
      </c>
      <c r="P37" s="11" t="s">
        <v>108</v>
      </c>
      <c r="Q37" s="14" t="n">
        <v>44078</v>
      </c>
      <c r="U37" s="13" t="n">
        <v>44077.6682175926</v>
      </c>
    </row>
    <row r="38" customFormat="false" ht="16.2" hidden="false" customHeight="false" outlineLevel="0" collapsed="false">
      <c r="A38" s="11" t="s">
        <v>26</v>
      </c>
      <c r="B38" s="11" t="s">
        <v>151</v>
      </c>
      <c r="C38" s="11" t="n">
        <v>2008037756</v>
      </c>
      <c r="D38" s="13" t="n">
        <v>44074.3333333333</v>
      </c>
      <c r="E38" s="13" t="n">
        <v>44074.7083333333</v>
      </c>
      <c r="F38" s="11" t="s">
        <v>109</v>
      </c>
      <c r="G38" s="11" t="s">
        <v>110</v>
      </c>
      <c r="H38" s="11" t="n">
        <v>8</v>
      </c>
      <c r="I38" s="11" t="s">
        <v>155</v>
      </c>
      <c r="J38" s="11" t="str">
        <f aca="false">"20088320"</f>
        <v>20088320</v>
      </c>
      <c r="K38" s="11" t="s">
        <v>153</v>
      </c>
      <c r="L38" s="11" t="str">
        <f aca="false">"20088320"</f>
        <v>20088320</v>
      </c>
      <c r="M38" s="11" t="s">
        <v>153</v>
      </c>
      <c r="N38" s="11" t="n">
        <v>20602373</v>
      </c>
      <c r="O38" s="11" t="s">
        <v>154</v>
      </c>
      <c r="P38" s="11" t="s">
        <v>108</v>
      </c>
      <c r="Q38" s="14" t="n">
        <v>44074</v>
      </c>
      <c r="U38" s="13" t="n">
        <v>44071.3590856482</v>
      </c>
    </row>
    <row r="39" customFormat="false" ht="16.2" hidden="false" customHeight="false" outlineLevel="0" collapsed="false">
      <c r="A39" s="11" t="s">
        <v>26</v>
      </c>
      <c r="B39" s="11" t="s">
        <v>151</v>
      </c>
      <c r="C39" s="11" t="n">
        <v>2009000544</v>
      </c>
      <c r="D39" s="13" t="n">
        <v>44075.3333333333</v>
      </c>
      <c r="E39" s="13" t="n">
        <v>44075.4583333333</v>
      </c>
      <c r="F39" s="11" t="s">
        <v>109</v>
      </c>
      <c r="G39" s="11" t="s">
        <v>110</v>
      </c>
      <c r="H39" s="11" t="n">
        <v>3</v>
      </c>
      <c r="I39" s="11" t="s">
        <v>156</v>
      </c>
      <c r="J39" s="11" t="str">
        <f aca="false">"20088320"</f>
        <v>20088320</v>
      </c>
      <c r="K39" s="11" t="s">
        <v>153</v>
      </c>
      <c r="L39" s="11" t="str">
        <f aca="false">"20088320"</f>
        <v>20088320</v>
      </c>
      <c r="M39" s="11" t="s">
        <v>153</v>
      </c>
      <c r="N39" s="11" t="n">
        <v>20602373</v>
      </c>
      <c r="O39" s="11" t="s">
        <v>154</v>
      </c>
      <c r="P39" s="11" t="s">
        <v>108</v>
      </c>
      <c r="Q39" s="14" t="n">
        <v>44077</v>
      </c>
      <c r="U39" s="13" t="n">
        <v>44075.4582407407</v>
      </c>
    </row>
    <row r="40" customFormat="false" ht="16.2" hidden="false" customHeight="false" outlineLevel="0" collapsed="false">
      <c r="A40" s="11" t="s">
        <v>26</v>
      </c>
      <c r="B40" s="11" t="s">
        <v>151</v>
      </c>
      <c r="C40" s="11" t="n">
        <v>2009017388</v>
      </c>
      <c r="D40" s="13" t="n">
        <v>44089.3333333333</v>
      </c>
      <c r="E40" s="13" t="n">
        <v>44089.3541666667</v>
      </c>
      <c r="F40" s="11" t="s">
        <v>109</v>
      </c>
      <c r="G40" s="11" t="s">
        <v>110</v>
      </c>
      <c r="H40" s="11" t="n">
        <v>0.5</v>
      </c>
      <c r="I40" s="11" t="s">
        <v>157</v>
      </c>
      <c r="J40" s="11" t="str">
        <f aca="false">"20088320"</f>
        <v>20088320</v>
      </c>
      <c r="K40" s="11" t="s">
        <v>153</v>
      </c>
      <c r="L40" s="11" t="str">
        <f aca="false">"20088320"</f>
        <v>20088320</v>
      </c>
      <c r="M40" s="11" t="s">
        <v>153</v>
      </c>
      <c r="N40" s="11" t="n">
        <v>20602373</v>
      </c>
      <c r="O40" s="11" t="s">
        <v>154</v>
      </c>
      <c r="P40" s="11" t="s">
        <v>108</v>
      </c>
      <c r="Q40" s="14" t="n">
        <v>44092</v>
      </c>
      <c r="U40" s="13" t="n">
        <v>44089.3572337963</v>
      </c>
    </row>
    <row r="41" customFormat="false" ht="16.2" hidden="false" customHeight="false" outlineLevel="0" collapsed="false">
      <c r="A41" s="11" t="s">
        <v>15</v>
      </c>
      <c r="B41" s="11" t="s">
        <v>158</v>
      </c>
      <c r="C41" s="11" t="n">
        <v>2009025692</v>
      </c>
      <c r="D41" s="13" t="n">
        <v>44095.375</v>
      </c>
      <c r="E41" s="13" t="n">
        <v>44095.4583333333</v>
      </c>
      <c r="F41" s="11" t="s">
        <v>109</v>
      </c>
      <c r="G41" s="11" t="s">
        <v>110</v>
      </c>
      <c r="H41" s="11" t="n">
        <v>2</v>
      </c>
      <c r="I41" s="11" t="s">
        <v>159</v>
      </c>
      <c r="J41" s="11" t="str">
        <f aca="false">"20092184"</f>
        <v>20092184</v>
      </c>
      <c r="K41" s="11" t="s">
        <v>160</v>
      </c>
      <c r="L41" s="11" t="str">
        <f aca="false">"20092184"</f>
        <v>20092184</v>
      </c>
      <c r="M41" s="11" t="s">
        <v>160</v>
      </c>
      <c r="N41" s="11" t="n">
        <v>20395910</v>
      </c>
      <c r="O41" s="11" t="s">
        <v>161</v>
      </c>
      <c r="P41" s="11" t="s">
        <v>108</v>
      </c>
      <c r="Q41" s="14" t="n">
        <v>44095</v>
      </c>
      <c r="U41" s="13" t="n">
        <v>44095.4940740741</v>
      </c>
    </row>
    <row r="42" customFormat="false" ht="16.2" hidden="false" customHeight="false" outlineLevel="0" collapsed="false">
      <c r="A42" s="11" t="s">
        <v>15</v>
      </c>
      <c r="B42" s="11" t="s">
        <v>158</v>
      </c>
      <c r="C42" s="11" t="n">
        <v>2009012390</v>
      </c>
      <c r="D42" s="13" t="n">
        <v>44084.625</v>
      </c>
      <c r="E42" s="13" t="n">
        <v>44084.7083333333</v>
      </c>
      <c r="F42" s="11" t="s">
        <v>109</v>
      </c>
      <c r="G42" s="11" t="s">
        <v>110</v>
      </c>
      <c r="H42" s="11" t="n">
        <v>2</v>
      </c>
      <c r="I42" s="11" t="s">
        <v>162</v>
      </c>
      <c r="J42" s="11" t="str">
        <f aca="false">"20092184"</f>
        <v>20092184</v>
      </c>
      <c r="K42" s="11" t="s">
        <v>160</v>
      </c>
      <c r="L42" s="11" t="str">
        <f aca="false">"20092184"</f>
        <v>20092184</v>
      </c>
      <c r="M42" s="11" t="s">
        <v>160</v>
      </c>
      <c r="N42" s="11" t="n">
        <v>20395910</v>
      </c>
      <c r="O42" s="11" t="s">
        <v>161</v>
      </c>
      <c r="P42" s="11" t="s">
        <v>108</v>
      </c>
      <c r="Q42" s="14" t="n">
        <v>44085</v>
      </c>
      <c r="U42" s="13" t="n">
        <v>44084.5844907407</v>
      </c>
    </row>
    <row r="43" customFormat="false" ht="16.2" hidden="false" customHeight="false" outlineLevel="0" collapsed="false">
      <c r="A43" s="11" t="s">
        <v>15</v>
      </c>
      <c r="B43" s="11" t="s">
        <v>158</v>
      </c>
      <c r="C43" s="11" t="n">
        <v>2009022504</v>
      </c>
      <c r="D43" s="13" t="n">
        <v>44092.375</v>
      </c>
      <c r="E43" s="13" t="n">
        <v>44092.4166666667</v>
      </c>
      <c r="F43" s="11" t="s">
        <v>109</v>
      </c>
      <c r="G43" s="11" t="s">
        <v>110</v>
      </c>
      <c r="H43" s="11" t="n">
        <v>1</v>
      </c>
      <c r="I43" s="11" t="s">
        <v>162</v>
      </c>
      <c r="J43" s="11" t="str">
        <f aca="false">"20092184"</f>
        <v>20092184</v>
      </c>
      <c r="K43" s="11" t="s">
        <v>160</v>
      </c>
      <c r="L43" s="11" t="str">
        <f aca="false">"20092184"</f>
        <v>20092184</v>
      </c>
      <c r="M43" s="11" t="s">
        <v>160</v>
      </c>
      <c r="N43" s="11" t="n">
        <v>20395910</v>
      </c>
      <c r="O43" s="11" t="s">
        <v>161</v>
      </c>
      <c r="P43" s="11" t="s">
        <v>108</v>
      </c>
      <c r="Q43" s="14" t="n">
        <v>44093</v>
      </c>
      <c r="U43" s="13" t="n">
        <v>44092.4386111111</v>
      </c>
    </row>
    <row r="44" customFormat="false" ht="16.2" hidden="false" customHeight="false" outlineLevel="0" collapsed="false">
      <c r="A44" s="11" t="s">
        <v>15</v>
      </c>
      <c r="B44" s="11" t="s">
        <v>158</v>
      </c>
      <c r="C44" s="11" t="n">
        <v>2009000377</v>
      </c>
      <c r="D44" s="13" t="n">
        <v>44074.375</v>
      </c>
      <c r="E44" s="13" t="n">
        <v>44074.6875</v>
      </c>
      <c r="F44" s="11" t="s">
        <v>109</v>
      </c>
      <c r="G44" s="11" t="s">
        <v>110</v>
      </c>
      <c r="H44" s="11" t="n">
        <v>6.5</v>
      </c>
      <c r="I44" s="11" t="s">
        <v>163</v>
      </c>
      <c r="J44" s="11" t="str">
        <f aca="false">"20092184"</f>
        <v>20092184</v>
      </c>
      <c r="K44" s="11" t="s">
        <v>160</v>
      </c>
      <c r="L44" s="11" t="str">
        <f aca="false">"20092184"</f>
        <v>20092184</v>
      </c>
      <c r="M44" s="11" t="s">
        <v>160</v>
      </c>
      <c r="N44" s="11" t="n">
        <v>20395910</v>
      </c>
      <c r="O44" s="11" t="s">
        <v>161</v>
      </c>
      <c r="P44" s="11" t="s">
        <v>108</v>
      </c>
      <c r="Q44" s="14" t="n">
        <v>44076</v>
      </c>
      <c r="U44" s="13" t="n">
        <v>44075.4054398148</v>
      </c>
    </row>
    <row r="45" customFormat="false" ht="16.2" hidden="false" customHeight="false" outlineLevel="0" collapsed="false">
      <c r="A45" s="11" t="s">
        <v>28</v>
      </c>
      <c r="B45" s="11" t="s">
        <v>164</v>
      </c>
      <c r="C45" s="11" t="n">
        <v>2009032882</v>
      </c>
      <c r="D45" s="13" t="n">
        <v>44099.3333333333</v>
      </c>
      <c r="E45" s="13" t="n">
        <v>44099.3541666667</v>
      </c>
      <c r="F45" s="11" t="s">
        <v>109</v>
      </c>
      <c r="G45" s="11" t="s">
        <v>110</v>
      </c>
      <c r="H45" s="11" t="n">
        <v>0.5</v>
      </c>
      <c r="I45" s="11" t="s">
        <v>115</v>
      </c>
      <c r="J45" s="11" t="str">
        <f aca="false">"20092213"</f>
        <v>20092213</v>
      </c>
      <c r="K45" s="11" t="s">
        <v>165</v>
      </c>
      <c r="L45" s="11" t="str">
        <f aca="false">"20092213"</f>
        <v>20092213</v>
      </c>
      <c r="M45" s="11" t="s">
        <v>165</v>
      </c>
      <c r="N45" s="11" t="n">
        <v>20634244</v>
      </c>
      <c r="O45" s="11" t="s">
        <v>166</v>
      </c>
      <c r="P45" s="11" t="s">
        <v>108</v>
      </c>
      <c r="Q45" s="14" t="n">
        <v>44099</v>
      </c>
      <c r="U45" s="13" t="n">
        <v>44099.3655787037</v>
      </c>
    </row>
    <row r="46" customFormat="false" ht="16.2" hidden="false" customHeight="false" outlineLevel="0" collapsed="false">
      <c r="A46" s="11" t="s">
        <v>28</v>
      </c>
      <c r="B46" s="11" t="s">
        <v>164</v>
      </c>
      <c r="C46" s="11" t="n">
        <v>2009011780</v>
      </c>
      <c r="D46" s="13" t="n">
        <v>44084.3333333333</v>
      </c>
      <c r="E46" s="13" t="n">
        <v>44084.375</v>
      </c>
      <c r="F46" s="11" t="s">
        <v>109</v>
      </c>
      <c r="G46" s="11" t="s">
        <v>110</v>
      </c>
      <c r="H46" s="11" t="n">
        <v>1</v>
      </c>
      <c r="I46" s="11" t="s">
        <v>115</v>
      </c>
      <c r="J46" s="11" t="str">
        <f aca="false">"20092213"</f>
        <v>20092213</v>
      </c>
      <c r="K46" s="11" t="s">
        <v>165</v>
      </c>
      <c r="L46" s="11" t="str">
        <f aca="false">"20092213"</f>
        <v>20092213</v>
      </c>
      <c r="M46" s="11" t="s">
        <v>165</v>
      </c>
      <c r="N46" s="11" t="n">
        <v>20634244</v>
      </c>
      <c r="O46" s="11" t="s">
        <v>166</v>
      </c>
      <c r="P46" s="11" t="s">
        <v>108</v>
      </c>
      <c r="Q46" s="14" t="n">
        <v>44085</v>
      </c>
      <c r="U46" s="13" t="n">
        <v>44084.3682291667</v>
      </c>
    </row>
    <row r="47" customFormat="false" ht="16.2" hidden="false" customHeight="false" outlineLevel="0" collapsed="false">
      <c r="A47" s="11" t="s">
        <v>28</v>
      </c>
      <c r="B47" s="11" t="s">
        <v>164</v>
      </c>
      <c r="C47" s="11" t="n">
        <v>2009030436</v>
      </c>
      <c r="D47" s="13" t="n">
        <v>44098.3333333333</v>
      </c>
      <c r="E47" s="13" t="n">
        <v>44098.3541666667</v>
      </c>
      <c r="F47" s="11" t="s">
        <v>109</v>
      </c>
      <c r="G47" s="11" t="s">
        <v>110</v>
      </c>
      <c r="H47" s="11" t="n">
        <v>0.5</v>
      </c>
      <c r="I47" s="11" t="s">
        <v>115</v>
      </c>
      <c r="J47" s="11" t="str">
        <f aca="false">"20092213"</f>
        <v>20092213</v>
      </c>
      <c r="K47" s="11" t="s">
        <v>165</v>
      </c>
      <c r="L47" s="11" t="str">
        <f aca="false">"20092213"</f>
        <v>20092213</v>
      </c>
      <c r="M47" s="11" t="s">
        <v>165</v>
      </c>
      <c r="N47" s="11" t="n">
        <v>20634244</v>
      </c>
      <c r="O47" s="11" t="s">
        <v>166</v>
      </c>
      <c r="P47" s="11" t="s">
        <v>108</v>
      </c>
      <c r="Q47" s="14" t="n">
        <v>44098</v>
      </c>
      <c r="U47" s="13" t="n">
        <v>44098.3628240741</v>
      </c>
    </row>
    <row r="48" customFormat="false" ht="16.2" hidden="false" customHeight="false" outlineLevel="0" collapsed="false">
      <c r="A48" s="11" t="s">
        <v>28</v>
      </c>
      <c r="B48" s="11" t="s">
        <v>164</v>
      </c>
      <c r="C48" s="11" t="n">
        <v>2008036929</v>
      </c>
      <c r="D48" s="13" t="n">
        <v>44070.3333333333</v>
      </c>
      <c r="E48" s="13" t="n">
        <v>44070.3541666667</v>
      </c>
      <c r="F48" s="11" t="s">
        <v>109</v>
      </c>
      <c r="G48" s="11" t="s">
        <v>110</v>
      </c>
      <c r="H48" s="11" t="n">
        <v>0.5</v>
      </c>
      <c r="I48" s="11" t="s">
        <v>115</v>
      </c>
      <c r="J48" s="11" t="str">
        <f aca="false">"20092213"</f>
        <v>20092213</v>
      </c>
      <c r="K48" s="11" t="s">
        <v>165</v>
      </c>
      <c r="L48" s="11" t="str">
        <f aca="false">"20092213"</f>
        <v>20092213</v>
      </c>
      <c r="M48" s="11" t="s">
        <v>165</v>
      </c>
      <c r="N48" s="11" t="n">
        <v>20634244</v>
      </c>
      <c r="O48" s="11" t="s">
        <v>166</v>
      </c>
      <c r="P48" s="11" t="s">
        <v>108</v>
      </c>
      <c r="Q48" s="14" t="n">
        <v>44074</v>
      </c>
      <c r="U48" s="13" t="n">
        <v>44070.3604282407</v>
      </c>
    </row>
    <row r="49" customFormat="false" ht="16.2" hidden="false" customHeight="false" outlineLevel="0" collapsed="false">
      <c r="A49" s="11" t="s">
        <v>28</v>
      </c>
      <c r="B49" s="11" t="s">
        <v>164</v>
      </c>
      <c r="C49" s="11" t="n">
        <v>2008039668</v>
      </c>
      <c r="D49" s="13" t="n">
        <v>44074.3333333333</v>
      </c>
      <c r="E49" s="13" t="n">
        <v>44074.375</v>
      </c>
      <c r="F49" s="11" t="s">
        <v>109</v>
      </c>
      <c r="G49" s="11" t="s">
        <v>110</v>
      </c>
      <c r="H49" s="11" t="n">
        <v>1</v>
      </c>
      <c r="I49" s="11" t="s">
        <v>115</v>
      </c>
      <c r="J49" s="11" t="str">
        <f aca="false">"20092213"</f>
        <v>20092213</v>
      </c>
      <c r="K49" s="11" t="s">
        <v>165</v>
      </c>
      <c r="L49" s="11" t="str">
        <f aca="false">"20092213"</f>
        <v>20092213</v>
      </c>
      <c r="M49" s="11" t="s">
        <v>165</v>
      </c>
      <c r="N49" s="11" t="n">
        <v>20634244</v>
      </c>
      <c r="O49" s="11" t="s">
        <v>166</v>
      </c>
      <c r="P49" s="11" t="s">
        <v>108</v>
      </c>
      <c r="Q49" s="14" t="n">
        <v>44074</v>
      </c>
      <c r="U49" s="13" t="n">
        <v>44074.3708217593</v>
      </c>
    </row>
    <row r="50" customFormat="false" ht="16.2" hidden="false" customHeight="false" outlineLevel="0" collapsed="false">
      <c r="A50" s="11" t="s">
        <v>28</v>
      </c>
      <c r="B50" s="11" t="s">
        <v>164</v>
      </c>
      <c r="C50" s="11" t="n">
        <v>2008035129</v>
      </c>
      <c r="D50" s="13" t="n">
        <v>44069.3333333333</v>
      </c>
      <c r="E50" s="13" t="n">
        <v>44069.3541666667</v>
      </c>
      <c r="F50" s="11" t="s">
        <v>109</v>
      </c>
      <c r="G50" s="11" t="s">
        <v>110</v>
      </c>
      <c r="H50" s="11" t="n">
        <v>0.5</v>
      </c>
      <c r="I50" s="11" t="s">
        <v>115</v>
      </c>
      <c r="J50" s="11" t="str">
        <f aca="false">"20092213"</f>
        <v>20092213</v>
      </c>
      <c r="K50" s="11" t="s">
        <v>165</v>
      </c>
      <c r="L50" s="11" t="str">
        <f aca="false">"20092213"</f>
        <v>20092213</v>
      </c>
      <c r="M50" s="11" t="s">
        <v>165</v>
      </c>
      <c r="N50" s="11" t="n">
        <v>20634244</v>
      </c>
      <c r="O50" s="11" t="s">
        <v>166</v>
      </c>
      <c r="P50" s="11" t="s">
        <v>108</v>
      </c>
      <c r="Q50" s="14" t="n">
        <v>44069</v>
      </c>
      <c r="U50" s="13" t="n">
        <v>44069.3623958333</v>
      </c>
    </row>
    <row r="51" customFormat="false" ht="16.2" hidden="false" customHeight="false" outlineLevel="0" collapsed="false">
      <c r="A51" s="11" t="s">
        <v>28</v>
      </c>
      <c r="B51" s="11" t="s">
        <v>164</v>
      </c>
      <c r="C51" s="11" t="n">
        <v>2009025198</v>
      </c>
      <c r="D51" s="13" t="n">
        <v>44095.3333333333</v>
      </c>
      <c r="E51" s="13" t="n">
        <v>44095.3541666667</v>
      </c>
      <c r="F51" s="11" t="s">
        <v>109</v>
      </c>
      <c r="G51" s="11" t="s">
        <v>110</v>
      </c>
      <c r="H51" s="11" t="n">
        <v>0.5</v>
      </c>
      <c r="I51" s="11" t="s">
        <v>115</v>
      </c>
      <c r="J51" s="11" t="str">
        <f aca="false">"20092213"</f>
        <v>20092213</v>
      </c>
      <c r="K51" s="11" t="s">
        <v>165</v>
      </c>
      <c r="L51" s="11" t="str">
        <f aca="false">"20092213"</f>
        <v>20092213</v>
      </c>
      <c r="M51" s="11" t="s">
        <v>165</v>
      </c>
      <c r="N51" s="11" t="n">
        <v>20634244</v>
      </c>
      <c r="O51" s="11" t="s">
        <v>166</v>
      </c>
      <c r="P51" s="11" t="s">
        <v>108</v>
      </c>
      <c r="Q51" s="14" t="n">
        <v>44095</v>
      </c>
      <c r="U51" s="13" t="n">
        <v>44095.3473611111</v>
      </c>
    </row>
    <row r="52" customFormat="false" ht="16.2" hidden="false" customHeight="false" outlineLevel="0" collapsed="false">
      <c r="A52" s="11" t="s">
        <v>28</v>
      </c>
      <c r="B52" s="11" t="s">
        <v>164</v>
      </c>
      <c r="C52" s="11" t="n">
        <v>2009015839</v>
      </c>
      <c r="D52" s="13" t="n">
        <v>44088.3333333333</v>
      </c>
      <c r="E52" s="13" t="n">
        <v>44088.3541666667</v>
      </c>
      <c r="F52" s="11" t="s">
        <v>109</v>
      </c>
      <c r="G52" s="11" t="s">
        <v>110</v>
      </c>
      <c r="H52" s="11" t="n">
        <v>0.5</v>
      </c>
      <c r="I52" s="11" t="s">
        <v>115</v>
      </c>
      <c r="J52" s="11" t="str">
        <f aca="false">"20092213"</f>
        <v>20092213</v>
      </c>
      <c r="K52" s="11" t="s">
        <v>165</v>
      </c>
      <c r="L52" s="11" t="str">
        <f aca="false">"20092213"</f>
        <v>20092213</v>
      </c>
      <c r="M52" s="11" t="s">
        <v>165</v>
      </c>
      <c r="N52" s="11" t="n">
        <v>20607991</v>
      </c>
      <c r="O52" s="11" t="s">
        <v>167</v>
      </c>
      <c r="P52" s="11" t="s">
        <v>108</v>
      </c>
      <c r="Q52" s="14" t="n">
        <v>44089</v>
      </c>
      <c r="U52" s="13" t="n">
        <v>44088.3602777778</v>
      </c>
    </row>
    <row r="53" customFormat="false" ht="16.2" hidden="false" customHeight="false" outlineLevel="0" collapsed="false">
      <c r="A53" s="11" t="s">
        <v>28</v>
      </c>
      <c r="B53" s="11" t="s">
        <v>164</v>
      </c>
      <c r="C53" s="11" t="n">
        <v>2009020760</v>
      </c>
      <c r="D53" s="13" t="n">
        <v>44091.3333333333</v>
      </c>
      <c r="E53" s="13" t="n">
        <v>44091.3958333333</v>
      </c>
      <c r="F53" s="11" t="s">
        <v>109</v>
      </c>
      <c r="G53" s="11" t="s">
        <v>110</v>
      </c>
      <c r="H53" s="11" t="n">
        <v>1.5</v>
      </c>
      <c r="I53" s="11" t="s">
        <v>115</v>
      </c>
      <c r="J53" s="11" t="str">
        <f aca="false">"20092213"</f>
        <v>20092213</v>
      </c>
      <c r="K53" s="11" t="s">
        <v>165</v>
      </c>
      <c r="L53" s="11" t="str">
        <f aca="false">"20092213"</f>
        <v>20092213</v>
      </c>
      <c r="M53" s="11" t="s">
        <v>165</v>
      </c>
      <c r="N53" s="11" t="n">
        <v>20634244</v>
      </c>
      <c r="O53" s="11" t="s">
        <v>166</v>
      </c>
      <c r="P53" s="11" t="s">
        <v>108</v>
      </c>
      <c r="Q53" s="14" t="n">
        <v>44091</v>
      </c>
      <c r="U53" s="13" t="n">
        <v>44091.3813888889</v>
      </c>
    </row>
    <row r="54" customFormat="false" ht="16.2" hidden="false" customHeight="false" outlineLevel="0" collapsed="false">
      <c r="A54" s="11" t="s">
        <v>31</v>
      </c>
      <c r="B54" s="11" t="s">
        <v>168</v>
      </c>
      <c r="C54" s="11" t="n">
        <v>2009016688</v>
      </c>
      <c r="D54" s="13" t="n">
        <v>44088.375</v>
      </c>
      <c r="E54" s="13" t="n">
        <v>44088.7083333333</v>
      </c>
      <c r="F54" s="11" t="s">
        <v>109</v>
      </c>
      <c r="G54" s="11" t="s">
        <v>110</v>
      </c>
      <c r="H54" s="11" t="n">
        <v>7</v>
      </c>
      <c r="I54" s="11" t="s">
        <v>169</v>
      </c>
      <c r="J54" s="11" t="str">
        <f aca="false">"20094747"</f>
        <v>20094747</v>
      </c>
      <c r="K54" s="11" t="s">
        <v>170</v>
      </c>
      <c r="L54" s="11" t="str">
        <f aca="false">"20094747"</f>
        <v>20094747</v>
      </c>
      <c r="M54" s="11" t="s">
        <v>170</v>
      </c>
      <c r="N54" s="11" t="n">
        <v>20105033</v>
      </c>
      <c r="O54" s="11" t="s">
        <v>171</v>
      </c>
      <c r="P54" s="11" t="s">
        <v>108</v>
      </c>
      <c r="Q54" s="14" t="n">
        <v>44089</v>
      </c>
      <c r="U54" s="13" t="n">
        <v>44088.6495717593</v>
      </c>
    </row>
    <row r="55" customFormat="false" ht="16.2" hidden="false" customHeight="false" outlineLevel="0" collapsed="false">
      <c r="A55" s="11" t="s">
        <v>31</v>
      </c>
      <c r="B55" s="11" t="s">
        <v>168</v>
      </c>
      <c r="C55" s="11" t="n">
        <v>2009016683</v>
      </c>
      <c r="D55" s="13" t="n">
        <v>44085.375</v>
      </c>
      <c r="E55" s="13" t="n">
        <v>44085.7083333333</v>
      </c>
      <c r="F55" s="11" t="s">
        <v>109</v>
      </c>
      <c r="G55" s="11" t="s">
        <v>110</v>
      </c>
      <c r="H55" s="11" t="n">
        <v>7</v>
      </c>
      <c r="I55" s="11" t="s">
        <v>169</v>
      </c>
      <c r="J55" s="11" t="str">
        <f aca="false">"20094747"</f>
        <v>20094747</v>
      </c>
      <c r="K55" s="11" t="s">
        <v>170</v>
      </c>
      <c r="L55" s="11" t="str">
        <f aca="false">"20094747"</f>
        <v>20094747</v>
      </c>
      <c r="M55" s="11" t="s">
        <v>170</v>
      </c>
      <c r="N55" s="11" t="n">
        <v>20105033</v>
      </c>
      <c r="O55" s="11" t="s">
        <v>171</v>
      </c>
      <c r="P55" s="11" t="s">
        <v>108</v>
      </c>
      <c r="Q55" s="14" t="n">
        <v>44089</v>
      </c>
      <c r="U55" s="13" t="n">
        <v>44088.6479513889</v>
      </c>
    </row>
    <row r="56" customFormat="false" ht="16.2" hidden="false" customHeight="false" outlineLevel="0" collapsed="false">
      <c r="A56" s="11" t="s">
        <v>31</v>
      </c>
      <c r="B56" s="11" t="s">
        <v>168</v>
      </c>
      <c r="C56" s="11" t="n">
        <v>2009033272</v>
      </c>
      <c r="D56" s="13" t="n">
        <v>44099.3541666667</v>
      </c>
      <c r="E56" s="13" t="n">
        <v>44099.4166666667</v>
      </c>
      <c r="F56" s="11" t="s">
        <v>109</v>
      </c>
      <c r="G56" s="11" t="s">
        <v>110</v>
      </c>
      <c r="H56" s="11" t="n">
        <v>1.5</v>
      </c>
      <c r="I56" s="11" t="s">
        <v>172</v>
      </c>
      <c r="J56" s="11" t="str">
        <f aca="false">"20094747"</f>
        <v>20094747</v>
      </c>
      <c r="K56" s="11" t="s">
        <v>170</v>
      </c>
      <c r="L56" s="11" t="str">
        <f aca="false">"20094747"</f>
        <v>20094747</v>
      </c>
      <c r="M56" s="11" t="s">
        <v>170</v>
      </c>
      <c r="N56" s="11" t="n">
        <v>20105033</v>
      </c>
      <c r="O56" s="11" t="s">
        <v>171</v>
      </c>
      <c r="P56" s="11" t="s">
        <v>108</v>
      </c>
      <c r="Q56" s="14" t="n">
        <v>44099</v>
      </c>
      <c r="U56" s="13" t="n">
        <v>44099.4275810185</v>
      </c>
    </row>
    <row r="57" customFormat="false" ht="16.2" hidden="false" customHeight="false" outlineLevel="0" collapsed="false">
      <c r="A57" s="11" t="s">
        <v>31</v>
      </c>
      <c r="B57" s="11" t="s">
        <v>168</v>
      </c>
      <c r="C57" s="11" t="n">
        <v>2008035342</v>
      </c>
      <c r="D57" s="13" t="n">
        <v>44069.375</v>
      </c>
      <c r="E57" s="13" t="n">
        <v>44069.3958333333</v>
      </c>
      <c r="F57" s="11" t="s">
        <v>109</v>
      </c>
      <c r="G57" s="11" t="s">
        <v>110</v>
      </c>
      <c r="H57" s="11" t="n">
        <v>0.5</v>
      </c>
      <c r="I57" s="11" t="s">
        <v>172</v>
      </c>
      <c r="J57" s="11" t="str">
        <f aca="false">"20094747"</f>
        <v>20094747</v>
      </c>
      <c r="K57" s="11" t="s">
        <v>170</v>
      </c>
      <c r="L57" s="11" t="str">
        <f aca="false">"20094747"</f>
        <v>20094747</v>
      </c>
      <c r="M57" s="11" t="s">
        <v>170</v>
      </c>
      <c r="N57" s="11" t="n">
        <v>20105033</v>
      </c>
      <c r="O57" s="11" t="s">
        <v>171</v>
      </c>
      <c r="P57" s="11" t="s">
        <v>108</v>
      </c>
      <c r="Q57" s="14" t="n">
        <v>44069</v>
      </c>
      <c r="U57" s="13" t="n">
        <v>44069.4040162037</v>
      </c>
    </row>
    <row r="58" customFormat="false" ht="16.2" hidden="false" customHeight="false" outlineLevel="0" collapsed="false">
      <c r="A58" s="11" t="s">
        <v>31</v>
      </c>
      <c r="B58" s="11" t="s">
        <v>168</v>
      </c>
      <c r="C58" s="11" t="n">
        <v>2009030545</v>
      </c>
      <c r="D58" s="13" t="n">
        <v>44098.3541666667</v>
      </c>
      <c r="E58" s="13" t="n">
        <v>44098.375</v>
      </c>
      <c r="F58" s="11" t="s">
        <v>109</v>
      </c>
      <c r="G58" s="11" t="s">
        <v>110</v>
      </c>
      <c r="H58" s="11" t="n">
        <v>0.5</v>
      </c>
      <c r="I58" s="11" t="s">
        <v>172</v>
      </c>
      <c r="J58" s="11" t="str">
        <f aca="false">"20094747"</f>
        <v>20094747</v>
      </c>
      <c r="K58" s="11" t="s">
        <v>170</v>
      </c>
      <c r="L58" s="11" t="str">
        <f aca="false">"20094747"</f>
        <v>20094747</v>
      </c>
      <c r="M58" s="11" t="s">
        <v>170</v>
      </c>
      <c r="N58" s="11" t="n">
        <v>20105033</v>
      </c>
      <c r="O58" s="11" t="s">
        <v>171</v>
      </c>
      <c r="P58" s="11" t="s">
        <v>108</v>
      </c>
      <c r="Q58" s="14" t="n">
        <v>44098</v>
      </c>
      <c r="U58" s="13" t="n">
        <v>44098.3780671296</v>
      </c>
    </row>
    <row r="59" customFormat="false" ht="16.2" hidden="false" customHeight="false" outlineLevel="0" collapsed="false">
      <c r="A59" s="11" t="s">
        <v>31</v>
      </c>
      <c r="B59" s="11" t="s">
        <v>168</v>
      </c>
      <c r="C59" s="11" t="n">
        <v>2009016680</v>
      </c>
      <c r="D59" s="13" t="n">
        <v>44084.375</v>
      </c>
      <c r="E59" s="13" t="n">
        <v>44084.7083333333</v>
      </c>
      <c r="F59" s="11" t="s">
        <v>109</v>
      </c>
      <c r="G59" s="11" t="s">
        <v>110</v>
      </c>
      <c r="H59" s="11" t="n">
        <v>7</v>
      </c>
      <c r="I59" s="11" t="s">
        <v>169</v>
      </c>
      <c r="J59" s="11" t="str">
        <f aca="false">"20094747"</f>
        <v>20094747</v>
      </c>
      <c r="K59" s="11" t="s">
        <v>170</v>
      </c>
      <c r="L59" s="11" t="str">
        <f aca="false">"20094747"</f>
        <v>20094747</v>
      </c>
      <c r="M59" s="11" t="s">
        <v>170</v>
      </c>
      <c r="N59" s="11" t="n">
        <v>20105033</v>
      </c>
      <c r="O59" s="11" t="s">
        <v>171</v>
      </c>
      <c r="P59" s="11" t="s">
        <v>108</v>
      </c>
      <c r="Q59" s="14" t="n">
        <v>44089</v>
      </c>
      <c r="U59" s="13" t="n">
        <v>44088.646712963</v>
      </c>
    </row>
    <row r="60" customFormat="false" ht="16.2" hidden="false" customHeight="false" outlineLevel="0" collapsed="false">
      <c r="A60" s="11" t="s">
        <v>31</v>
      </c>
      <c r="B60" s="11" t="s">
        <v>168</v>
      </c>
      <c r="C60" s="11" t="n">
        <v>2008039804</v>
      </c>
      <c r="D60" s="13" t="n">
        <v>44074.375</v>
      </c>
      <c r="E60" s="13" t="n">
        <v>44074.3958333333</v>
      </c>
      <c r="F60" s="11" t="s">
        <v>109</v>
      </c>
      <c r="G60" s="11" t="s">
        <v>110</v>
      </c>
      <c r="H60" s="11" t="n">
        <v>0.5</v>
      </c>
      <c r="I60" s="11" t="s">
        <v>172</v>
      </c>
      <c r="J60" s="11" t="str">
        <f aca="false">"20094747"</f>
        <v>20094747</v>
      </c>
      <c r="K60" s="11" t="s">
        <v>170</v>
      </c>
      <c r="L60" s="11" t="str">
        <f aca="false">"20094747"</f>
        <v>20094747</v>
      </c>
      <c r="M60" s="11" t="s">
        <v>170</v>
      </c>
      <c r="N60" s="11" t="n">
        <v>20105033</v>
      </c>
      <c r="O60" s="11" t="s">
        <v>171</v>
      </c>
      <c r="P60" s="11" t="s">
        <v>108</v>
      </c>
      <c r="Q60" s="14" t="n">
        <v>44074</v>
      </c>
      <c r="U60" s="13" t="n">
        <v>44074.4075578704</v>
      </c>
    </row>
    <row r="61" customFormat="false" ht="16.2" hidden="false" customHeight="false" outlineLevel="0" collapsed="false">
      <c r="A61" s="11" t="s">
        <v>31</v>
      </c>
      <c r="B61" s="11" t="s">
        <v>168</v>
      </c>
      <c r="C61" s="11" t="n">
        <v>2009019505</v>
      </c>
      <c r="D61" s="13" t="n">
        <v>44090.375</v>
      </c>
      <c r="E61" s="13" t="n">
        <v>44090.3958333333</v>
      </c>
      <c r="F61" s="11" t="s">
        <v>109</v>
      </c>
      <c r="G61" s="11" t="s">
        <v>110</v>
      </c>
      <c r="H61" s="11" t="n">
        <v>0.5</v>
      </c>
      <c r="I61" s="11" t="s">
        <v>172</v>
      </c>
      <c r="J61" s="11" t="str">
        <f aca="false">"20094747"</f>
        <v>20094747</v>
      </c>
      <c r="K61" s="11" t="s">
        <v>170</v>
      </c>
      <c r="L61" s="11" t="str">
        <f aca="false">"20094747"</f>
        <v>20094747</v>
      </c>
      <c r="M61" s="11" t="s">
        <v>170</v>
      </c>
      <c r="N61" s="11" t="n">
        <v>20105033</v>
      </c>
      <c r="O61" s="11" t="s">
        <v>171</v>
      </c>
      <c r="P61" s="11" t="s">
        <v>108</v>
      </c>
      <c r="Q61" s="14" t="n">
        <v>44091</v>
      </c>
      <c r="U61" s="13" t="n">
        <v>44090.4016319444</v>
      </c>
    </row>
    <row r="62" customFormat="false" ht="16.2" hidden="false" customHeight="false" outlineLevel="0" collapsed="false">
      <c r="A62" s="11" t="s">
        <v>31</v>
      </c>
      <c r="B62" s="11" t="s">
        <v>168</v>
      </c>
      <c r="C62" s="11" t="n">
        <v>2009004615</v>
      </c>
      <c r="D62" s="13" t="n">
        <v>44078.375</v>
      </c>
      <c r="E62" s="13" t="n">
        <v>44078.3958333333</v>
      </c>
      <c r="F62" s="11" t="s">
        <v>109</v>
      </c>
      <c r="G62" s="11" t="s">
        <v>110</v>
      </c>
      <c r="H62" s="11" t="n">
        <v>0.5</v>
      </c>
      <c r="I62" s="11" t="s">
        <v>172</v>
      </c>
      <c r="J62" s="11" t="str">
        <f aca="false">"20094747"</f>
        <v>20094747</v>
      </c>
      <c r="K62" s="11" t="s">
        <v>170</v>
      </c>
      <c r="L62" s="11" t="str">
        <f aca="false">"20094747"</f>
        <v>20094747</v>
      </c>
      <c r="M62" s="11" t="s">
        <v>170</v>
      </c>
      <c r="N62" s="11" t="n">
        <v>20105033</v>
      </c>
      <c r="O62" s="11" t="s">
        <v>171</v>
      </c>
      <c r="P62" s="11" t="s">
        <v>108</v>
      </c>
      <c r="Q62" s="14" t="n">
        <v>44079</v>
      </c>
      <c r="U62" s="13" t="n">
        <v>44078.4162847222</v>
      </c>
    </row>
    <row r="63" customFormat="false" ht="16.2" hidden="false" customHeight="false" outlineLevel="0" collapsed="false">
      <c r="A63" s="11" t="s">
        <v>31</v>
      </c>
      <c r="B63" s="11" t="s">
        <v>168</v>
      </c>
      <c r="C63" s="11" t="n">
        <v>2009027125</v>
      </c>
      <c r="D63" s="13" t="n">
        <v>44096.375</v>
      </c>
      <c r="E63" s="13" t="n">
        <v>44096.4166666667</v>
      </c>
      <c r="F63" s="11" t="s">
        <v>109</v>
      </c>
      <c r="G63" s="11" t="s">
        <v>110</v>
      </c>
      <c r="H63" s="11" t="n">
        <v>1</v>
      </c>
      <c r="I63" s="11" t="s">
        <v>172</v>
      </c>
      <c r="J63" s="11" t="str">
        <f aca="false">"20094747"</f>
        <v>20094747</v>
      </c>
      <c r="K63" s="11" t="s">
        <v>170</v>
      </c>
      <c r="L63" s="11" t="str">
        <f aca="false">"20094747"</f>
        <v>20094747</v>
      </c>
      <c r="M63" s="11" t="s">
        <v>170</v>
      </c>
      <c r="N63" s="11" t="n">
        <v>20105033</v>
      </c>
      <c r="O63" s="11" t="s">
        <v>171</v>
      </c>
      <c r="P63" s="11" t="s">
        <v>108</v>
      </c>
      <c r="Q63" s="14" t="n">
        <v>44096</v>
      </c>
      <c r="U63" s="13" t="n">
        <v>44096.5091203704</v>
      </c>
    </row>
    <row r="64" customFormat="false" ht="16.2" hidden="false" customHeight="false" outlineLevel="0" collapsed="false">
      <c r="A64" s="11" t="s">
        <v>31</v>
      </c>
      <c r="B64" s="11" t="s">
        <v>168</v>
      </c>
      <c r="C64" s="11" t="n">
        <v>2009017661</v>
      </c>
      <c r="D64" s="13" t="n">
        <v>44089.375</v>
      </c>
      <c r="E64" s="13" t="n">
        <v>44089.7083333333</v>
      </c>
      <c r="F64" s="11" t="s">
        <v>109</v>
      </c>
      <c r="G64" s="11" t="s">
        <v>110</v>
      </c>
      <c r="H64" s="11" t="n">
        <v>7</v>
      </c>
      <c r="I64" s="11" t="s">
        <v>169</v>
      </c>
      <c r="J64" s="11" t="str">
        <f aca="false">"20094747"</f>
        <v>20094747</v>
      </c>
      <c r="K64" s="11" t="s">
        <v>170</v>
      </c>
      <c r="L64" s="11" t="str">
        <f aca="false">"20094747"</f>
        <v>20094747</v>
      </c>
      <c r="M64" s="11" t="s">
        <v>170</v>
      </c>
      <c r="N64" s="11" t="n">
        <v>20105033</v>
      </c>
      <c r="O64" s="11" t="s">
        <v>171</v>
      </c>
      <c r="P64" s="11" t="s">
        <v>108</v>
      </c>
      <c r="Q64" s="14" t="n">
        <v>44090</v>
      </c>
      <c r="U64" s="13" t="n">
        <v>44089.3945601852</v>
      </c>
    </row>
    <row r="65" customFormat="false" ht="16.2" hidden="false" customHeight="false" outlineLevel="0" collapsed="false">
      <c r="A65" s="11" t="s">
        <v>31</v>
      </c>
      <c r="B65" s="11" t="s">
        <v>168</v>
      </c>
      <c r="C65" s="11" t="n">
        <v>2009022252</v>
      </c>
      <c r="D65" s="13" t="n">
        <v>44092.3333333333</v>
      </c>
      <c r="E65" s="13" t="n">
        <v>44092.375</v>
      </c>
      <c r="F65" s="11" t="s">
        <v>109</v>
      </c>
      <c r="G65" s="11" t="s">
        <v>110</v>
      </c>
      <c r="H65" s="11" t="n">
        <v>1</v>
      </c>
      <c r="I65" s="11" t="s">
        <v>173</v>
      </c>
      <c r="J65" s="11" t="str">
        <f aca="false">"20100282"</f>
        <v>20100282</v>
      </c>
      <c r="K65" s="11" t="s">
        <v>174</v>
      </c>
      <c r="L65" s="11" t="str">
        <f aca="false">"20100282"</f>
        <v>20100282</v>
      </c>
      <c r="M65" s="11" t="s">
        <v>174</v>
      </c>
      <c r="N65" s="11" t="n">
        <v>20275240</v>
      </c>
      <c r="O65" s="11" t="s">
        <v>175</v>
      </c>
      <c r="P65" s="11" t="s">
        <v>108</v>
      </c>
      <c r="Q65" s="14" t="n">
        <v>44093</v>
      </c>
      <c r="U65" s="13" t="n">
        <v>44092.3821643519</v>
      </c>
    </row>
    <row r="66" customFormat="false" ht="16.2" hidden="false" customHeight="false" outlineLevel="0" collapsed="false">
      <c r="A66" s="11" t="s">
        <v>31</v>
      </c>
      <c r="B66" s="11" t="s">
        <v>168</v>
      </c>
      <c r="C66" s="11" t="n">
        <v>2008039661</v>
      </c>
      <c r="D66" s="13" t="n">
        <v>44074.3333333333</v>
      </c>
      <c r="E66" s="13" t="n">
        <v>44074.3541666667</v>
      </c>
      <c r="F66" s="11" t="s">
        <v>109</v>
      </c>
      <c r="G66" s="11" t="s">
        <v>110</v>
      </c>
      <c r="H66" s="11" t="n">
        <v>0.5</v>
      </c>
      <c r="I66" s="11" t="s">
        <v>173</v>
      </c>
      <c r="J66" s="11" t="str">
        <f aca="false">"20100282"</f>
        <v>20100282</v>
      </c>
      <c r="K66" s="11" t="s">
        <v>174</v>
      </c>
      <c r="L66" s="11" t="str">
        <f aca="false">"20100282"</f>
        <v>20100282</v>
      </c>
      <c r="M66" s="11" t="s">
        <v>174</v>
      </c>
      <c r="N66" s="11" t="n">
        <v>20105033</v>
      </c>
      <c r="O66" s="11" t="s">
        <v>171</v>
      </c>
      <c r="P66" s="11" t="s">
        <v>108</v>
      </c>
      <c r="Q66" s="14" t="n">
        <v>44074</v>
      </c>
      <c r="U66" s="13" t="n">
        <v>44074.3674537037</v>
      </c>
    </row>
    <row r="67" customFormat="false" ht="16.2" hidden="false" customHeight="false" outlineLevel="0" collapsed="false">
      <c r="A67" s="11" t="s">
        <v>31</v>
      </c>
      <c r="B67" s="11" t="s">
        <v>168</v>
      </c>
      <c r="C67" s="11" t="n">
        <v>2009027333</v>
      </c>
      <c r="D67" s="13" t="n">
        <v>44098.3333333333</v>
      </c>
      <c r="E67" s="13" t="n">
        <v>44099.7083333333</v>
      </c>
      <c r="F67" s="11" t="s">
        <v>109</v>
      </c>
      <c r="G67" s="11" t="s">
        <v>110</v>
      </c>
      <c r="H67" s="11" t="n">
        <v>16</v>
      </c>
      <c r="I67" s="11" t="s">
        <v>173</v>
      </c>
      <c r="J67" s="11" t="str">
        <f aca="false">"20100282"</f>
        <v>20100282</v>
      </c>
      <c r="K67" s="11" t="s">
        <v>174</v>
      </c>
      <c r="L67" s="11" t="str">
        <f aca="false">"20100282"</f>
        <v>20100282</v>
      </c>
      <c r="M67" s="11" t="s">
        <v>174</v>
      </c>
      <c r="N67" s="11" t="n">
        <v>20275240</v>
      </c>
      <c r="O67" s="11" t="s">
        <v>175</v>
      </c>
      <c r="P67" s="11" t="s">
        <v>108</v>
      </c>
      <c r="Q67" s="14" t="n">
        <v>44097</v>
      </c>
      <c r="U67" s="13" t="n">
        <v>44096.5843518519</v>
      </c>
    </row>
    <row r="68" customFormat="false" ht="16.2" hidden="false" customHeight="false" outlineLevel="0" collapsed="false">
      <c r="A68" s="11" t="s">
        <v>31</v>
      </c>
      <c r="B68" s="11" t="s">
        <v>168</v>
      </c>
      <c r="C68" s="11" t="n">
        <v>2009008855</v>
      </c>
      <c r="D68" s="13" t="n">
        <v>44082.3333333333</v>
      </c>
      <c r="E68" s="13" t="n">
        <v>44082.375</v>
      </c>
      <c r="F68" s="11" t="s">
        <v>109</v>
      </c>
      <c r="G68" s="11" t="s">
        <v>110</v>
      </c>
      <c r="H68" s="11" t="n">
        <v>1</v>
      </c>
      <c r="I68" s="11" t="s">
        <v>176</v>
      </c>
      <c r="J68" s="11" t="str">
        <f aca="false">"20100282"</f>
        <v>20100282</v>
      </c>
      <c r="K68" s="11" t="s">
        <v>174</v>
      </c>
      <c r="L68" s="11" t="str">
        <f aca="false">"20100282"</f>
        <v>20100282</v>
      </c>
      <c r="M68" s="11" t="s">
        <v>174</v>
      </c>
      <c r="N68" s="11" t="n">
        <v>20105033</v>
      </c>
      <c r="O68" s="11" t="s">
        <v>171</v>
      </c>
      <c r="P68" s="11" t="s">
        <v>108</v>
      </c>
      <c r="Q68" s="14" t="n">
        <v>44083</v>
      </c>
      <c r="U68" s="13" t="n">
        <v>44082.3903819445</v>
      </c>
    </row>
    <row r="69" customFormat="false" ht="16.2" hidden="false" customHeight="false" outlineLevel="0" collapsed="false">
      <c r="A69" s="11" t="s">
        <v>31</v>
      </c>
      <c r="B69" s="11" t="s">
        <v>168</v>
      </c>
      <c r="C69" s="11" t="n">
        <v>2009002550</v>
      </c>
      <c r="D69" s="13" t="n">
        <v>44071.3333333333</v>
      </c>
      <c r="E69" s="13" t="n">
        <v>44071.375</v>
      </c>
      <c r="F69" s="11" t="s">
        <v>109</v>
      </c>
      <c r="G69" s="11" t="s">
        <v>110</v>
      </c>
      <c r="H69" s="11" t="n">
        <v>1</v>
      </c>
      <c r="I69" s="11" t="s">
        <v>115</v>
      </c>
      <c r="J69" s="11" t="str">
        <f aca="false">"20100282"</f>
        <v>20100282</v>
      </c>
      <c r="K69" s="11" t="s">
        <v>174</v>
      </c>
      <c r="L69" s="11" t="str">
        <f aca="false">"20100282"</f>
        <v>20100282</v>
      </c>
      <c r="M69" s="11" t="s">
        <v>174</v>
      </c>
      <c r="N69" s="11" t="n">
        <v>20497400</v>
      </c>
      <c r="O69" s="11" t="s">
        <v>177</v>
      </c>
      <c r="P69" s="11" t="s">
        <v>108</v>
      </c>
      <c r="Q69" s="14" t="n">
        <v>44078</v>
      </c>
      <c r="U69" s="13" t="n">
        <v>44076.7080208333</v>
      </c>
    </row>
    <row r="70" customFormat="false" ht="16.2" hidden="false" customHeight="false" outlineLevel="0" collapsed="false">
      <c r="A70" s="11" t="s">
        <v>31</v>
      </c>
      <c r="B70" s="11" t="s">
        <v>168</v>
      </c>
      <c r="C70" s="11" t="n">
        <v>2008035179</v>
      </c>
      <c r="D70" s="13" t="n">
        <v>44069.3333333333</v>
      </c>
      <c r="E70" s="13" t="n">
        <v>44069.375</v>
      </c>
      <c r="F70" s="11" t="s">
        <v>109</v>
      </c>
      <c r="G70" s="11" t="s">
        <v>110</v>
      </c>
      <c r="H70" s="11" t="n">
        <v>1</v>
      </c>
      <c r="I70" s="11" t="s">
        <v>173</v>
      </c>
      <c r="J70" s="11" t="str">
        <f aca="false">"20100282"</f>
        <v>20100282</v>
      </c>
      <c r="K70" s="11" t="s">
        <v>174</v>
      </c>
      <c r="L70" s="11" t="str">
        <f aca="false">"20100282"</f>
        <v>20100282</v>
      </c>
      <c r="M70" s="11" t="s">
        <v>174</v>
      </c>
      <c r="N70" s="11" t="n">
        <v>20105033</v>
      </c>
      <c r="O70" s="11" t="s">
        <v>171</v>
      </c>
      <c r="P70" s="11" t="s">
        <v>108</v>
      </c>
      <c r="Q70" s="14" t="n">
        <v>44069</v>
      </c>
      <c r="U70" s="13" t="n">
        <v>44069.3732986111</v>
      </c>
    </row>
    <row r="71" customFormat="false" ht="16.2" hidden="false" customHeight="false" outlineLevel="0" collapsed="false">
      <c r="A71" s="11" t="s">
        <v>31</v>
      </c>
      <c r="B71" s="11" t="s">
        <v>168</v>
      </c>
      <c r="C71" s="11" t="n">
        <v>2009007397</v>
      </c>
      <c r="D71" s="13" t="n">
        <v>44078.3333333333</v>
      </c>
      <c r="E71" s="13" t="n">
        <v>44078.7083333333</v>
      </c>
      <c r="F71" s="11" t="s">
        <v>109</v>
      </c>
      <c r="G71" s="11" t="s">
        <v>110</v>
      </c>
      <c r="H71" s="11" t="n">
        <v>8</v>
      </c>
      <c r="I71" s="11" t="s">
        <v>178</v>
      </c>
      <c r="J71" s="11" t="str">
        <f aca="false">"20100282"</f>
        <v>20100282</v>
      </c>
      <c r="K71" s="11" t="s">
        <v>174</v>
      </c>
      <c r="L71" s="11" t="str">
        <f aca="false">"20100282"</f>
        <v>20100282</v>
      </c>
      <c r="M71" s="11" t="s">
        <v>174</v>
      </c>
      <c r="N71" s="11" t="n">
        <v>20105033</v>
      </c>
      <c r="O71" s="11" t="s">
        <v>171</v>
      </c>
      <c r="P71" s="11" t="s">
        <v>108</v>
      </c>
      <c r="Q71" s="14" t="n">
        <v>44081</v>
      </c>
      <c r="U71" s="13" t="n">
        <v>44081.3726388889</v>
      </c>
    </row>
    <row r="72" customFormat="false" ht="16.2" hidden="false" customHeight="false" outlineLevel="0" collapsed="false">
      <c r="A72" s="11" t="s">
        <v>31</v>
      </c>
      <c r="B72" s="11" t="s">
        <v>168</v>
      </c>
      <c r="C72" s="11" t="n">
        <v>2009011832</v>
      </c>
      <c r="D72" s="13" t="n">
        <v>44084.3333333333</v>
      </c>
      <c r="E72" s="13" t="n">
        <v>44084.375</v>
      </c>
      <c r="F72" s="11" t="s">
        <v>109</v>
      </c>
      <c r="G72" s="11" t="s">
        <v>110</v>
      </c>
      <c r="H72" s="11" t="n">
        <v>1</v>
      </c>
      <c r="I72" s="11" t="s">
        <v>173</v>
      </c>
      <c r="J72" s="11" t="str">
        <f aca="false">"20100282"</f>
        <v>20100282</v>
      </c>
      <c r="K72" s="11" t="s">
        <v>174</v>
      </c>
      <c r="L72" s="11" t="str">
        <f aca="false">"20100282"</f>
        <v>20100282</v>
      </c>
      <c r="M72" s="11" t="s">
        <v>174</v>
      </c>
      <c r="N72" s="11" t="n">
        <v>20105033</v>
      </c>
      <c r="O72" s="11" t="s">
        <v>171</v>
      </c>
      <c r="P72" s="11" t="s">
        <v>108</v>
      </c>
      <c r="Q72" s="14" t="n">
        <v>44085</v>
      </c>
      <c r="U72" s="13" t="n">
        <v>44084.3803703704</v>
      </c>
    </row>
    <row r="73" customFormat="false" ht="16.2" hidden="false" customHeight="false" outlineLevel="0" collapsed="false">
      <c r="A73" s="11" t="s">
        <v>31</v>
      </c>
      <c r="B73" s="11" t="s">
        <v>168</v>
      </c>
      <c r="C73" s="11" t="n">
        <v>2009017642</v>
      </c>
      <c r="D73" s="13" t="n">
        <v>44089.3333333333</v>
      </c>
      <c r="E73" s="13" t="n">
        <v>44089.375</v>
      </c>
      <c r="F73" s="11" t="s">
        <v>109</v>
      </c>
      <c r="G73" s="11" t="s">
        <v>110</v>
      </c>
      <c r="H73" s="11" t="n">
        <v>1</v>
      </c>
      <c r="I73" s="11" t="s">
        <v>173</v>
      </c>
      <c r="J73" s="11" t="str">
        <f aca="false">"20100282"</f>
        <v>20100282</v>
      </c>
      <c r="K73" s="11" t="s">
        <v>174</v>
      </c>
      <c r="L73" s="11" t="str">
        <f aca="false">"20100282"</f>
        <v>20100282</v>
      </c>
      <c r="M73" s="11" t="s">
        <v>174</v>
      </c>
      <c r="N73" s="11" t="n">
        <v>20105033</v>
      </c>
      <c r="O73" s="11" t="s">
        <v>171</v>
      </c>
      <c r="P73" s="11" t="s">
        <v>108</v>
      </c>
      <c r="Q73" s="14" t="n">
        <v>44090</v>
      </c>
      <c r="U73" s="13" t="n">
        <v>44089.3915972222</v>
      </c>
    </row>
    <row r="74" customFormat="false" ht="16.2" hidden="false" customHeight="false" outlineLevel="0" collapsed="false">
      <c r="A74" s="11" t="s">
        <v>31</v>
      </c>
      <c r="B74" s="11" t="s">
        <v>168</v>
      </c>
      <c r="C74" s="11" t="n">
        <v>2009001795</v>
      </c>
      <c r="D74" s="13" t="n">
        <v>44076.3333333333</v>
      </c>
      <c r="E74" s="13" t="n">
        <v>44076.375</v>
      </c>
      <c r="F74" s="11" t="s">
        <v>109</v>
      </c>
      <c r="G74" s="11" t="s">
        <v>110</v>
      </c>
      <c r="H74" s="11" t="n">
        <v>1</v>
      </c>
      <c r="I74" s="11" t="s">
        <v>173</v>
      </c>
      <c r="J74" s="11" t="str">
        <f aca="false">"20100282"</f>
        <v>20100282</v>
      </c>
      <c r="K74" s="11" t="s">
        <v>174</v>
      </c>
      <c r="L74" s="11" t="str">
        <f aca="false">"20100282"</f>
        <v>20100282</v>
      </c>
      <c r="M74" s="11" t="s">
        <v>174</v>
      </c>
      <c r="N74" s="11" t="n">
        <v>20105033</v>
      </c>
      <c r="O74" s="11" t="s">
        <v>171</v>
      </c>
      <c r="P74" s="11" t="s">
        <v>108</v>
      </c>
      <c r="Q74" s="14" t="n">
        <v>44077</v>
      </c>
      <c r="U74" s="13" t="n">
        <v>44076.381400463</v>
      </c>
    </row>
    <row r="75" customFormat="false" ht="16.2" hidden="false" customHeight="false" outlineLevel="0" collapsed="false">
      <c r="A75" s="11" t="s">
        <v>31</v>
      </c>
      <c r="B75" s="11" t="s">
        <v>168</v>
      </c>
      <c r="C75" s="11" t="n">
        <v>2009013524</v>
      </c>
      <c r="D75" s="13" t="n">
        <v>44085.3333333333</v>
      </c>
      <c r="E75" s="13" t="n">
        <v>44085.375</v>
      </c>
      <c r="F75" s="11" t="s">
        <v>109</v>
      </c>
      <c r="G75" s="11" t="s">
        <v>110</v>
      </c>
      <c r="H75" s="11" t="n">
        <v>1</v>
      </c>
      <c r="I75" s="11" t="s">
        <v>173</v>
      </c>
      <c r="J75" s="11" t="str">
        <f aca="false">"20100282"</f>
        <v>20100282</v>
      </c>
      <c r="K75" s="11" t="s">
        <v>174</v>
      </c>
      <c r="L75" s="11" t="str">
        <f aca="false">"20100282"</f>
        <v>20100282</v>
      </c>
      <c r="M75" s="11" t="s">
        <v>174</v>
      </c>
      <c r="N75" s="11" t="n">
        <v>20105033</v>
      </c>
      <c r="O75" s="11" t="s">
        <v>171</v>
      </c>
      <c r="P75" s="11" t="s">
        <v>108</v>
      </c>
      <c r="Q75" s="14" t="n">
        <v>44085</v>
      </c>
      <c r="U75" s="13" t="n">
        <v>44085.4697106481</v>
      </c>
    </row>
    <row r="76" customFormat="false" ht="16.2" hidden="false" customHeight="false" outlineLevel="0" collapsed="false">
      <c r="A76" s="11" t="s">
        <v>14</v>
      </c>
      <c r="B76" s="11" t="s">
        <v>179</v>
      </c>
      <c r="C76" s="11" t="n">
        <v>2009012173</v>
      </c>
      <c r="D76" s="13" t="n">
        <v>44084.5</v>
      </c>
      <c r="E76" s="13" t="n">
        <v>44084.7083333333</v>
      </c>
      <c r="F76" s="11" t="s">
        <v>109</v>
      </c>
      <c r="G76" s="11" t="s">
        <v>110</v>
      </c>
      <c r="H76" s="11" t="n">
        <v>4</v>
      </c>
      <c r="I76" s="11" t="s">
        <v>180</v>
      </c>
      <c r="J76" s="11" t="str">
        <f aca="false">"20101508"</f>
        <v>20101508</v>
      </c>
      <c r="K76" s="11" t="s">
        <v>181</v>
      </c>
      <c r="L76" s="11" t="str">
        <f aca="false">"20101508"</f>
        <v>20101508</v>
      </c>
      <c r="M76" s="11" t="s">
        <v>181</v>
      </c>
      <c r="N76" s="11" t="n">
        <v>20564392</v>
      </c>
      <c r="O76" s="11" t="s">
        <v>182</v>
      </c>
      <c r="P76" s="11" t="s">
        <v>108</v>
      </c>
      <c r="Q76" s="14" t="n">
        <v>44084</v>
      </c>
      <c r="U76" s="13" t="n">
        <v>44084.4566435185</v>
      </c>
    </row>
    <row r="77" customFormat="false" ht="16.2" hidden="false" customHeight="false" outlineLevel="0" collapsed="false">
      <c r="A77" s="11" t="s">
        <v>14</v>
      </c>
      <c r="B77" s="11" t="s">
        <v>179</v>
      </c>
      <c r="C77" s="11" t="n">
        <v>2009033155</v>
      </c>
      <c r="D77" s="13" t="n">
        <v>44099.6666666667</v>
      </c>
      <c r="E77" s="13" t="n">
        <v>44099.7083333333</v>
      </c>
      <c r="F77" s="11" t="s">
        <v>109</v>
      </c>
      <c r="G77" s="11" t="s">
        <v>110</v>
      </c>
      <c r="H77" s="11" t="n">
        <v>1</v>
      </c>
      <c r="I77" s="11" t="s">
        <v>183</v>
      </c>
      <c r="J77" s="11" t="str">
        <f aca="false">"20101508"</f>
        <v>20101508</v>
      </c>
      <c r="K77" s="11" t="s">
        <v>181</v>
      </c>
      <c r="L77" s="11" t="str">
        <f aca="false">"20101508"</f>
        <v>20101508</v>
      </c>
      <c r="M77" s="11" t="s">
        <v>181</v>
      </c>
      <c r="N77" s="11" t="n">
        <v>20564392</v>
      </c>
      <c r="O77" s="11" t="s">
        <v>182</v>
      </c>
      <c r="P77" s="11" t="s">
        <v>108</v>
      </c>
      <c r="Q77" s="14" t="n">
        <v>44099</v>
      </c>
      <c r="U77" s="13" t="n">
        <v>44099.4075694444</v>
      </c>
    </row>
    <row r="78" customFormat="false" ht="16.2" hidden="false" customHeight="false" outlineLevel="0" collapsed="false">
      <c r="A78" s="11" t="s">
        <v>71</v>
      </c>
      <c r="B78" s="11" t="s">
        <v>184</v>
      </c>
      <c r="C78" s="11" t="n">
        <v>2009007476</v>
      </c>
      <c r="D78" s="13" t="n">
        <v>44081.3333333333</v>
      </c>
      <c r="E78" s="13" t="n">
        <v>44081.375</v>
      </c>
      <c r="F78" s="11" t="s">
        <v>109</v>
      </c>
      <c r="G78" s="11" t="s">
        <v>110</v>
      </c>
      <c r="H78" s="11" t="n">
        <v>1</v>
      </c>
      <c r="I78" s="11" t="s">
        <v>185</v>
      </c>
      <c r="J78" s="11" t="str">
        <f aca="false">"20101525"</f>
        <v>20101525</v>
      </c>
      <c r="K78" s="11" t="s">
        <v>186</v>
      </c>
      <c r="L78" s="11" t="str">
        <f aca="false">"20101525"</f>
        <v>20101525</v>
      </c>
      <c r="M78" s="11" t="s">
        <v>186</v>
      </c>
      <c r="N78" s="11" t="n">
        <v>20671754</v>
      </c>
      <c r="O78" s="11" t="s">
        <v>187</v>
      </c>
      <c r="P78" s="11" t="s">
        <v>108</v>
      </c>
      <c r="Q78" s="14" t="n">
        <v>44082</v>
      </c>
      <c r="U78" s="13" t="n">
        <v>44081.3893402778</v>
      </c>
    </row>
    <row r="79" customFormat="false" ht="16.2" hidden="false" customHeight="false" outlineLevel="0" collapsed="false">
      <c r="A79" s="11" t="s">
        <v>71</v>
      </c>
      <c r="B79" s="11" t="s">
        <v>184</v>
      </c>
      <c r="C79" s="11" t="n">
        <v>2009017484</v>
      </c>
      <c r="D79" s="13" t="n">
        <v>44089.3333333333</v>
      </c>
      <c r="E79" s="13" t="n">
        <v>44089.3541666667</v>
      </c>
      <c r="F79" s="11" t="s">
        <v>109</v>
      </c>
      <c r="G79" s="11" t="s">
        <v>110</v>
      </c>
      <c r="H79" s="11" t="n">
        <v>0.5</v>
      </c>
      <c r="I79" s="11" t="s">
        <v>188</v>
      </c>
      <c r="J79" s="11" t="str">
        <f aca="false">"20101525"</f>
        <v>20101525</v>
      </c>
      <c r="K79" s="11" t="s">
        <v>186</v>
      </c>
      <c r="L79" s="11" t="str">
        <f aca="false">"20101525"</f>
        <v>20101525</v>
      </c>
      <c r="M79" s="11" t="s">
        <v>186</v>
      </c>
      <c r="N79" s="11" t="n">
        <v>20671754</v>
      </c>
      <c r="O79" s="11" t="s">
        <v>187</v>
      </c>
      <c r="P79" s="11" t="s">
        <v>108</v>
      </c>
      <c r="Q79" s="14" t="n">
        <v>44090</v>
      </c>
      <c r="U79" s="13" t="n">
        <v>44089.3653819444</v>
      </c>
    </row>
    <row r="80" customFormat="false" ht="16.2" hidden="false" customHeight="false" outlineLevel="0" collapsed="false">
      <c r="A80" s="11" t="s">
        <v>71</v>
      </c>
      <c r="B80" s="11" t="s">
        <v>184</v>
      </c>
      <c r="C80" s="11" t="n">
        <v>2009012030</v>
      </c>
      <c r="D80" s="13" t="n">
        <v>44084.3333333333</v>
      </c>
      <c r="E80" s="13" t="n">
        <v>44084.3958333333</v>
      </c>
      <c r="F80" s="11" t="s">
        <v>109</v>
      </c>
      <c r="G80" s="11" t="s">
        <v>110</v>
      </c>
      <c r="H80" s="11" t="n">
        <v>1.5</v>
      </c>
      <c r="I80" s="11" t="s">
        <v>189</v>
      </c>
      <c r="J80" s="11" t="str">
        <f aca="false">"20101525"</f>
        <v>20101525</v>
      </c>
      <c r="K80" s="11" t="s">
        <v>186</v>
      </c>
      <c r="L80" s="11" t="str">
        <f aca="false">"20101525"</f>
        <v>20101525</v>
      </c>
      <c r="M80" s="11" t="s">
        <v>186</v>
      </c>
      <c r="N80" s="11" t="n">
        <v>20671754</v>
      </c>
      <c r="O80" s="11" t="s">
        <v>187</v>
      </c>
      <c r="P80" s="11" t="s">
        <v>108</v>
      </c>
      <c r="Q80" s="14" t="n">
        <v>44086</v>
      </c>
      <c r="U80" s="13" t="n">
        <v>44084.4235300926</v>
      </c>
    </row>
    <row r="81" customFormat="false" ht="16.2" hidden="false" customHeight="false" outlineLevel="0" collapsed="false">
      <c r="A81" s="11" t="s">
        <v>71</v>
      </c>
      <c r="B81" s="11" t="s">
        <v>184</v>
      </c>
      <c r="C81" s="11" t="n">
        <v>2009009062</v>
      </c>
      <c r="D81" s="13" t="n">
        <v>44082.3333333333</v>
      </c>
      <c r="E81" s="13" t="n">
        <v>44082.4375</v>
      </c>
      <c r="F81" s="11" t="s">
        <v>109</v>
      </c>
      <c r="G81" s="11" t="s">
        <v>110</v>
      </c>
      <c r="H81" s="11" t="n">
        <v>2.5</v>
      </c>
      <c r="I81" s="11" t="s">
        <v>190</v>
      </c>
      <c r="J81" s="11" t="str">
        <f aca="false">"20101525"</f>
        <v>20101525</v>
      </c>
      <c r="K81" s="11" t="s">
        <v>186</v>
      </c>
      <c r="L81" s="11" t="str">
        <f aca="false">"20101525"</f>
        <v>20101525</v>
      </c>
      <c r="M81" s="11" t="s">
        <v>186</v>
      </c>
      <c r="N81" s="11" t="n">
        <v>20671754</v>
      </c>
      <c r="O81" s="11" t="s">
        <v>187</v>
      </c>
      <c r="P81" s="11" t="s">
        <v>108</v>
      </c>
      <c r="Q81" s="14" t="n">
        <v>44083</v>
      </c>
      <c r="U81" s="13" t="n">
        <v>44082.4395601852</v>
      </c>
    </row>
    <row r="82" customFormat="false" ht="16.2" hidden="false" customHeight="false" outlineLevel="0" collapsed="false">
      <c r="A82" s="11" t="s">
        <v>71</v>
      </c>
      <c r="B82" s="11" t="s">
        <v>184</v>
      </c>
      <c r="C82" s="11" t="n">
        <v>2009003272</v>
      </c>
      <c r="D82" s="13" t="n">
        <v>44077.3333333333</v>
      </c>
      <c r="E82" s="13" t="n">
        <v>44077.3958333333</v>
      </c>
      <c r="F82" s="11" t="s">
        <v>109</v>
      </c>
      <c r="G82" s="11" t="s">
        <v>110</v>
      </c>
      <c r="H82" s="11" t="n">
        <v>1.5</v>
      </c>
      <c r="I82" s="11" t="s">
        <v>191</v>
      </c>
      <c r="J82" s="11" t="str">
        <f aca="false">"20101525"</f>
        <v>20101525</v>
      </c>
      <c r="K82" s="11" t="s">
        <v>186</v>
      </c>
      <c r="L82" s="11" t="str">
        <f aca="false">"20101525"</f>
        <v>20101525</v>
      </c>
      <c r="M82" s="11" t="s">
        <v>186</v>
      </c>
      <c r="N82" s="11" t="n">
        <v>20671754</v>
      </c>
      <c r="O82" s="11" t="s">
        <v>187</v>
      </c>
      <c r="P82" s="11" t="s">
        <v>108</v>
      </c>
      <c r="Q82" s="14" t="n">
        <v>44078</v>
      </c>
      <c r="U82" s="13" t="n">
        <v>44077.4230555556</v>
      </c>
    </row>
    <row r="83" customFormat="false" ht="16.2" hidden="false" customHeight="false" outlineLevel="0" collapsed="false">
      <c r="A83" s="11" t="s">
        <v>71</v>
      </c>
      <c r="B83" s="11" t="s">
        <v>184</v>
      </c>
      <c r="C83" s="11" t="n">
        <v>2009016157</v>
      </c>
      <c r="D83" s="13" t="n">
        <v>44088.3333333333</v>
      </c>
      <c r="E83" s="13" t="n">
        <v>44088.4166666667</v>
      </c>
      <c r="F83" s="11" t="s">
        <v>109</v>
      </c>
      <c r="G83" s="11" t="s">
        <v>110</v>
      </c>
      <c r="H83" s="11" t="n">
        <v>2</v>
      </c>
      <c r="I83" s="11" t="s">
        <v>192</v>
      </c>
      <c r="J83" s="11" t="str">
        <f aca="false">"20101525"</f>
        <v>20101525</v>
      </c>
      <c r="K83" s="11" t="s">
        <v>186</v>
      </c>
      <c r="L83" s="11" t="str">
        <f aca="false">"20101525"</f>
        <v>20101525</v>
      </c>
      <c r="M83" s="11" t="s">
        <v>186</v>
      </c>
      <c r="N83" s="11" t="n">
        <v>20671754</v>
      </c>
      <c r="O83" s="11" t="s">
        <v>187</v>
      </c>
      <c r="P83" s="11" t="s">
        <v>108</v>
      </c>
      <c r="Q83" s="14" t="n">
        <v>44088</v>
      </c>
      <c r="U83" s="13" t="n">
        <v>44088.4278009259</v>
      </c>
    </row>
    <row r="84" customFormat="false" ht="16.2" hidden="false" customHeight="false" outlineLevel="0" collapsed="false">
      <c r="A84" s="11" t="s">
        <v>23</v>
      </c>
      <c r="B84" s="11" t="s">
        <v>193</v>
      </c>
      <c r="C84" s="11" t="n">
        <v>2009004722</v>
      </c>
      <c r="D84" s="13" t="n">
        <v>44074.3333333333</v>
      </c>
      <c r="E84" s="13" t="n">
        <v>44077.7083333333</v>
      </c>
      <c r="F84" s="11" t="s">
        <v>109</v>
      </c>
      <c r="G84" s="11" t="s">
        <v>110</v>
      </c>
      <c r="H84" s="11" t="n">
        <v>32</v>
      </c>
      <c r="I84" s="11" t="s">
        <v>194</v>
      </c>
      <c r="J84" s="11" t="str">
        <f aca="false">"20101529"</f>
        <v>20101529</v>
      </c>
      <c r="K84" s="11" t="s">
        <v>195</v>
      </c>
      <c r="L84" s="11" t="str">
        <f aca="false">"20101529"</f>
        <v>20101529</v>
      </c>
      <c r="M84" s="11" t="s">
        <v>195</v>
      </c>
      <c r="N84" s="11" t="n">
        <v>20105027</v>
      </c>
      <c r="O84" s="11" t="s">
        <v>196</v>
      </c>
      <c r="P84" s="11" t="s">
        <v>108</v>
      </c>
      <c r="Q84" s="14" t="n">
        <v>44082</v>
      </c>
      <c r="U84" s="13" t="n">
        <v>44078.4614814815</v>
      </c>
    </row>
    <row r="85" customFormat="false" ht="16.2" hidden="false" customHeight="false" outlineLevel="0" collapsed="false">
      <c r="A85" s="11" t="s">
        <v>27</v>
      </c>
      <c r="B85" s="11" t="s">
        <v>197</v>
      </c>
      <c r="C85" s="11" t="n">
        <v>2009009202</v>
      </c>
      <c r="D85" s="13" t="n">
        <v>44082.3333333333</v>
      </c>
      <c r="E85" s="13" t="n">
        <v>44082.5416666667</v>
      </c>
      <c r="F85" s="11" t="s">
        <v>109</v>
      </c>
      <c r="G85" s="11" t="s">
        <v>110</v>
      </c>
      <c r="H85" s="11" t="n">
        <v>4</v>
      </c>
      <c r="I85" s="11" t="s">
        <v>198</v>
      </c>
      <c r="J85" s="11" t="str">
        <f aca="false">"20101609"</f>
        <v>20101609</v>
      </c>
      <c r="K85" s="11" t="s">
        <v>199</v>
      </c>
      <c r="L85" s="11" t="str">
        <f aca="false">"20101609"</f>
        <v>20101609</v>
      </c>
      <c r="M85" s="11" t="s">
        <v>199</v>
      </c>
      <c r="N85" s="11" t="n">
        <v>20637459</v>
      </c>
      <c r="O85" s="11" t="s">
        <v>200</v>
      </c>
      <c r="P85" s="11" t="s">
        <v>108</v>
      </c>
      <c r="Q85" s="14" t="n">
        <v>44083</v>
      </c>
      <c r="U85" s="13" t="n">
        <v>44082.5357986111</v>
      </c>
    </row>
    <row r="86" customFormat="false" ht="16.2" hidden="false" customHeight="false" outlineLevel="0" collapsed="false">
      <c r="A86" s="11" t="s">
        <v>27</v>
      </c>
      <c r="B86" s="11" t="s">
        <v>197</v>
      </c>
      <c r="C86" s="11" t="n">
        <v>2009015865</v>
      </c>
      <c r="D86" s="13" t="n">
        <v>44088.3333333333</v>
      </c>
      <c r="E86" s="13" t="n">
        <v>44088.3541666667</v>
      </c>
      <c r="F86" s="11" t="s">
        <v>109</v>
      </c>
      <c r="G86" s="11" t="s">
        <v>110</v>
      </c>
      <c r="H86" s="11" t="n">
        <v>0.5</v>
      </c>
      <c r="I86" s="11" t="s">
        <v>201</v>
      </c>
      <c r="J86" s="11" t="str">
        <f aca="false">"20101609"</f>
        <v>20101609</v>
      </c>
      <c r="K86" s="11" t="s">
        <v>199</v>
      </c>
      <c r="L86" s="11" t="str">
        <f aca="false">"20101609"</f>
        <v>20101609</v>
      </c>
      <c r="M86" s="11" t="s">
        <v>199</v>
      </c>
      <c r="N86" s="11" t="n">
        <v>20637459</v>
      </c>
      <c r="O86" s="11" t="s">
        <v>200</v>
      </c>
      <c r="P86" s="11" t="s">
        <v>108</v>
      </c>
      <c r="Q86" s="14" t="n">
        <v>44088</v>
      </c>
      <c r="U86" s="13" t="n">
        <v>44088.3657175926</v>
      </c>
    </row>
    <row r="87" customFormat="false" ht="16.2" hidden="false" customHeight="false" outlineLevel="0" collapsed="false">
      <c r="A87" s="11" t="s">
        <v>27</v>
      </c>
      <c r="B87" s="11" t="s">
        <v>197</v>
      </c>
      <c r="C87" s="11" t="n">
        <v>2009026803</v>
      </c>
      <c r="D87" s="13" t="n">
        <v>44096.3333333333</v>
      </c>
      <c r="E87" s="13" t="n">
        <v>44096.375</v>
      </c>
      <c r="F87" s="11" t="s">
        <v>109</v>
      </c>
      <c r="G87" s="11" t="s">
        <v>110</v>
      </c>
      <c r="H87" s="11" t="n">
        <v>1</v>
      </c>
      <c r="I87" s="11" t="s">
        <v>201</v>
      </c>
      <c r="J87" s="11" t="str">
        <f aca="false">"20101609"</f>
        <v>20101609</v>
      </c>
      <c r="K87" s="11" t="s">
        <v>199</v>
      </c>
      <c r="L87" s="11" t="str">
        <f aca="false">"20101609"</f>
        <v>20101609</v>
      </c>
      <c r="M87" s="11" t="s">
        <v>199</v>
      </c>
      <c r="N87" s="11" t="n">
        <v>20637459</v>
      </c>
      <c r="O87" s="11" t="s">
        <v>200</v>
      </c>
      <c r="P87" s="11" t="s">
        <v>108</v>
      </c>
      <c r="Q87" s="14" t="n">
        <v>44098</v>
      </c>
      <c r="U87" s="13" t="n">
        <v>44096.3902314815</v>
      </c>
    </row>
    <row r="88" customFormat="false" ht="16.2" hidden="false" customHeight="false" outlineLevel="0" collapsed="false">
      <c r="A88" s="11" t="s">
        <v>27</v>
      </c>
      <c r="B88" s="11" t="s">
        <v>197</v>
      </c>
      <c r="C88" s="11" t="n">
        <v>2009001757</v>
      </c>
      <c r="D88" s="13" t="n">
        <v>44076.3333333333</v>
      </c>
      <c r="E88" s="13" t="n">
        <v>44076.3541666667</v>
      </c>
      <c r="F88" s="11" t="s">
        <v>109</v>
      </c>
      <c r="G88" s="11" t="s">
        <v>110</v>
      </c>
      <c r="H88" s="11" t="n">
        <v>0.5</v>
      </c>
      <c r="I88" s="11" t="s">
        <v>201</v>
      </c>
      <c r="J88" s="11" t="str">
        <f aca="false">"20101609"</f>
        <v>20101609</v>
      </c>
      <c r="K88" s="11" t="s">
        <v>199</v>
      </c>
      <c r="L88" s="11" t="str">
        <f aca="false">"20101609"</f>
        <v>20101609</v>
      </c>
      <c r="M88" s="11" t="s">
        <v>199</v>
      </c>
      <c r="N88" s="11" t="n">
        <v>20637459</v>
      </c>
      <c r="O88" s="11" t="s">
        <v>200</v>
      </c>
      <c r="P88" s="11" t="s">
        <v>108</v>
      </c>
      <c r="Q88" s="14" t="n">
        <v>44077</v>
      </c>
      <c r="U88" s="13" t="n">
        <v>44076.3724537037</v>
      </c>
    </row>
    <row r="89" customFormat="false" ht="16.2" hidden="false" customHeight="false" outlineLevel="0" collapsed="false">
      <c r="A89" s="11" t="s">
        <v>34</v>
      </c>
      <c r="B89" s="11" t="s">
        <v>202</v>
      </c>
      <c r="C89" s="11" t="n">
        <v>2009004456</v>
      </c>
      <c r="D89" s="13" t="n">
        <v>44078.3333333333</v>
      </c>
      <c r="E89" s="13" t="n">
        <v>44078.3541666667</v>
      </c>
      <c r="F89" s="11" t="s">
        <v>109</v>
      </c>
      <c r="G89" s="11" t="s">
        <v>110</v>
      </c>
      <c r="H89" s="11" t="n">
        <v>0.5</v>
      </c>
      <c r="I89" s="11" t="s">
        <v>203</v>
      </c>
      <c r="J89" s="11" t="str">
        <f aca="false">"20101622"</f>
        <v>20101622</v>
      </c>
      <c r="K89" s="11" t="s">
        <v>204</v>
      </c>
      <c r="L89" s="11" t="str">
        <f aca="false">"20101622"</f>
        <v>20101622</v>
      </c>
      <c r="M89" s="11" t="s">
        <v>204</v>
      </c>
      <c r="N89" s="11" t="n">
        <v>20398950</v>
      </c>
      <c r="O89" s="11" t="s">
        <v>205</v>
      </c>
      <c r="P89" s="11" t="s">
        <v>108</v>
      </c>
      <c r="Q89" s="14" t="n">
        <v>44079</v>
      </c>
      <c r="U89" s="13" t="n">
        <v>44078.3628703704</v>
      </c>
    </row>
    <row r="90" customFormat="false" ht="16.2" hidden="false" customHeight="false" outlineLevel="0" collapsed="false">
      <c r="A90" s="11" t="s">
        <v>34</v>
      </c>
      <c r="B90" s="11" t="s">
        <v>202</v>
      </c>
      <c r="C90" s="11" t="n">
        <v>2009017593</v>
      </c>
      <c r="D90" s="13" t="n">
        <v>44089.3333333333</v>
      </c>
      <c r="E90" s="13" t="n">
        <v>44089.3541666667</v>
      </c>
      <c r="F90" s="11" t="s">
        <v>109</v>
      </c>
      <c r="G90" s="11" t="s">
        <v>110</v>
      </c>
      <c r="H90" s="11" t="n">
        <v>0.5</v>
      </c>
      <c r="I90" s="11" t="s">
        <v>203</v>
      </c>
      <c r="J90" s="11" t="str">
        <f aca="false">"20101622"</f>
        <v>20101622</v>
      </c>
      <c r="K90" s="11" t="s">
        <v>204</v>
      </c>
      <c r="L90" s="11" t="str">
        <f aca="false">"20101622"</f>
        <v>20101622</v>
      </c>
      <c r="M90" s="11" t="s">
        <v>204</v>
      </c>
      <c r="N90" s="11" t="n">
        <v>20398950</v>
      </c>
      <c r="O90" s="11" t="s">
        <v>205</v>
      </c>
      <c r="P90" s="11" t="s">
        <v>108</v>
      </c>
      <c r="Q90" s="14" t="n">
        <v>44090</v>
      </c>
      <c r="U90" s="13" t="n">
        <v>44089.3828472222</v>
      </c>
    </row>
    <row r="91" customFormat="false" ht="16.2" hidden="false" customHeight="false" outlineLevel="0" collapsed="false">
      <c r="A91" s="11" t="s">
        <v>34</v>
      </c>
      <c r="B91" s="11" t="s">
        <v>202</v>
      </c>
      <c r="C91" s="11" t="n">
        <v>2008035673</v>
      </c>
      <c r="D91" s="13" t="n">
        <v>44069.4791666667</v>
      </c>
      <c r="E91" s="13" t="n">
        <v>44069.5833333333</v>
      </c>
      <c r="F91" s="11" t="s">
        <v>109</v>
      </c>
      <c r="G91" s="11" t="s">
        <v>110</v>
      </c>
      <c r="H91" s="11" t="n">
        <v>1.5</v>
      </c>
      <c r="I91" s="11" t="s">
        <v>206</v>
      </c>
      <c r="J91" s="11" t="str">
        <f aca="false">"20101622"</f>
        <v>20101622</v>
      </c>
      <c r="K91" s="11" t="s">
        <v>204</v>
      </c>
      <c r="L91" s="11" t="str">
        <f aca="false">"20101622"</f>
        <v>20101622</v>
      </c>
      <c r="M91" s="11" t="s">
        <v>204</v>
      </c>
      <c r="N91" s="11" t="n">
        <v>20398950</v>
      </c>
      <c r="O91" s="11" t="s">
        <v>205</v>
      </c>
      <c r="P91" s="11" t="s">
        <v>108</v>
      </c>
      <c r="Q91" s="14" t="n">
        <v>44069</v>
      </c>
      <c r="U91" s="13" t="n">
        <v>44069.4662615741</v>
      </c>
    </row>
    <row r="92" customFormat="false" ht="16.2" hidden="false" customHeight="false" outlineLevel="0" collapsed="false">
      <c r="A92" s="11" t="s">
        <v>34</v>
      </c>
      <c r="B92" s="11" t="s">
        <v>202</v>
      </c>
      <c r="C92" s="11" t="n">
        <v>2009013776</v>
      </c>
      <c r="D92" s="13" t="n">
        <v>44085.5833333333</v>
      </c>
      <c r="E92" s="13" t="n">
        <v>44085.7083333333</v>
      </c>
      <c r="F92" s="11" t="s">
        <v>109</v>
      </c>
      <c r="G92" s="11" t="s">
        <v>110</v>
      </c>
      <c r="H92" s="11" t="n">
        <v>3</v>
      </c>
      <c r="I92" s="11" t="s">
        <v>203</v>
      </c>
      <c r="J92" s="11" t="str">
        <f aca="false">"20101622"</f>
        <v>20101622</v>
      </c>
      <c r="K92" s="11" t="s">
        <v>204</v>
      </c>
      <c r="L92" s="11" t="str">
        <f aca="false">"20101622"</f>
        <v>20101622</v>
      </c>
      <c r="M92" s="11" t="s">
        <v>204</v>
      </c>
      <c r="N92" s="11" t="n">
        <v>20398950</v>
      </c>
      <c r="O92" s="11" t="s">
        <v>205</v>
      </c>
      <c r="P92" s="11" t="s">
        <v>108</v>
      </c>
      <c r="Q92" s="14" t="n">
        <v>44086</v>
      </c>
      <c r="U92" s="13" t="n">
        <v>44085.5797337963</v>
      </c>
    </row>
    <row r="93" customFormat="false" ht="16.2" hidden="false" customHeight="false" outlineLevel="0" collapsed="false">
      <c r="A93" s="11" t="s">
        <v>34</v>
      </c>
      <c r="B93" s="11" t="s">
        <v>202</v>
      </c>
      <c r="C93" s="11" t="n">
        <v>2009022240</v>
      </c>
      <c r="D93" s="13" t="n">
        <v>44092.3333333333</v>
      </c>
      <c r="E93" s="13" t="n">
        <v>44092.375</v>
      </c>
      <c r="F93" s="11" t="s">
        <v>109</v>
      </c>
      <c r="G93" s="11" t="s">
        <v>110</v>
      </c>
      <c r="H93" s="11" t="n">
        <v>1</v>
      </c>
      <c r="I93" s="11" t="s">
        <v>203</v>
      </c>
      <c r="J93" s="11" t="str">
        <f aca="false">"20101622"</f>
        <v>20101622</v>
      </c>
      <c r="K93" s="11" t="s">
        <v>204</v>
      </c>
      <c r="L93" s="11" t="str">
        <f aca="false">"20101622"</f>
        <v>20101622</v>
      </c>
      <c r="M93" s="11" t="s">
        <v>204</v>
      </c>
      <c r="N93" s="11" t="n">
        <v>20398950</v>
      </c>
      <c r="O93" s="11" t="s">
        <v>205</v>
      </c>
      <c r="P93" s="11" t="s">
        <v>108</v>
      </c>
      <c r="Q93" s="14" t="n">
        <v>44093</v>
      </c>
      <c r="U93" s="13" t="n">
        <v>44092.3797569444</v>
      </c>
    </row>
    <row r="94" customFormat="false" ht="16.2" hidden="false" customHeight="false" outlineLevel="0" collapsed="false">
      <c r="A94" s="11" t="s">
        <v>54</v>
      </c>
      <c r="B94" s="11" t="s">
        <v>207</v>
      </c>
      <c r="C94" s="11" t="n">
        <v>2008035759</v>
      </c>
      <c r="D94" s="13" t="n">
        <v>44069.5</v>
      </c>
      <c r="E94" s="13" t="n">
        <v>44069.6041666667</v>
      </c>
      <c r="F94" s="11" t="s">
        <v>109</v>
      </c>
      <c r="G94" s="11" t="s">
        <v>110</v>
      </c>
      <c r="H94" s="11" t="n">
        <v>1.5</v>
      </c>
      <c r="I94" s="11" t="s">
        <v>208</v>
      </c>
      <c r="J94" s="11" t="str">
        <f aca="false">"20102651"</f>
        <v>20102651</v>
      </c>
      <c r="K94" s="11" t="s">
        <v>209</v>
      </c>
      <c r="L94" s="11" t="str">
        <f aca="false">"20102651"</f>
        <v>20102651</v>
      </c>
      <c r="M94" s="11" t="s">
        <v>209</v>
      </c>
      <c r="N94" s="11" t="n">
        <v>20471796</v>
      </c>
      <c r="O94" s="11" t="s">
        <v>210</v>
      </c>
      <c r="P94" s="11" t="s">
        <v>108</v>
      </c>
      <c r="Q94" s="14" t="n">
        <v>44069</v>
      </c>
      <c r="U94" s="13" t="n">
        <v>44069.503599537</v>
      </c>
    </row>
    <row r="95" customFormat="false" ht="16.2" hidden="false" customHeight="false" outlineLevel="0" collapsed="false">
      <c r="A95" s="11" t="s">
        <v>54</v>
      </c>
      <c r="B95" s="11" t="s">
        <v>207</v>
      </c>
      <c r="C95" s="11" t="n">
        <v>2009025867</v>
      </c>
      <c r="D95" s="13" t="n">
        <v>44095.375</v>
      </c>
      <c r="E95" s="13" t="n">
        <v>44095.4166666667</v>
      </c>
      <c r="F95" s="11" t="s">
        <v>109</v>
      </c>
      <c r="G95" s="11" t="s">
        <v>110</v>
      </c>
      <c r="H95" s="11" t="n">
        <v>1</v>
      </c>
      <c r="I95" s="11" t="s">
        <v>211</v>
      </c>
      <c r="J95" s="11" t="str">
        <f aca="false">"20102651"</f>
        <v>20102651</v>
      </c>
      <c r="K95" s="11" t="s">
        <v>209</v>
      </c>
      <c r="L95" s="11" t="str">
        <f aca="false">"20102651"</f>
        <v>20102651</v>
      </c>
      <c r="M95" s="11" t="s">
        <v>209</v>
      </c>
      <c r="N95" s="11" t="n">
        <v>20471796</v>
      </c>
      <c r="O95" s="11" t="s">
        <v>210</v>
      </c>
      <c r="P95" s="11" t="s">
        <v>108</v>
      </c>
      <c r="Q95" s="14" t="n">
        <v>44096</v>
      </c>
      <c r="U95" s="13" t="n">
        <v>44095.577974537</v>
      </c>
    </row>
    <row r="96" customFormat="false" ht="16.2" hidden="false" customHeight="false" outlineLevel="0" collapsed="false">
      <c r="A96" s="11" t="s">
        <v>13</v>
      </c>
      <c r="B96" s="11" t="s">
        <v>212</v>
      </c>
      <c r="C96" s="11" t="n">
        <v>2008037867</v>
      </c>
      <c r="D96" s="13" t="n">
        <v>44071.3333333333</v>
      </c>
      <c r="E96" s="13" t="n">
        <v>44071.375</v>
      </c>
      <c r="F96" s="11" t="s">
        <v>109</v>
      </c>
      <c r="G96" s="11" t="s">
        <v>110</v>
      </c>
      <c r="H96" s="11" t="n">
        <v>1</v>
      </c>
      <c r="I96" s="11" t="s">
        <v>213</v>
      </c>
      <c r="J96" s="11" t="str">
        <f aca="false">"20104450"</f>
        <v>20104450</v>
      </c>
      <c r="K96" s="11" t="s">
        <v>214</v>
      </c>
      <c r="L96" s="11" t="str">
        <f aca="false">"20104450"</f>
        <v>20104450</v>
      </c>
      <c r="M96" s="11" t="s">
        <v>214</v>
      </c>
      <c r="N96" s="11" t="n">
        <v>20601392</v>
      </c>
      <c r="O96" s="11" t="s">
        <v>215</v>
      </c>
      <c r="P96" s="11" t="s">
        <v>108</v>
      </c>
      <c r="Q96" s="14" t="n">
        <v>44074</v>
      </c>
      <c r="U96" s="13" t="n">
        <v>44071.384525463</v>
      </c>
    </row>
    <row r="97" customFormat="false" ht="16.2" hidden="false" customHeight="false" outlineLevel="0" collapsed="false">
      <c r="A97" s="11" t="s">
        <v>13</v>
      </c>
      <c r="B97" s="11" t="s">
        <v>212</v>
      </c>
      <c r="C97" s="11" t="n">
        <v>2009007745</v>
      </c>
      <c r="D97" s="13" t="n">
        <v>44081.3333333333</v>
      </c>
      <c r="E97" s="13" t="n">
        <v>44081.4166666667</v>
      </c>
      <c r="F97" s="11" t="s">
        <v>109</v>
      </c>
      <c r="G97" s="11" t="s">
        <v>110</v>
      </c>
      <c r="H97" s="11" t="n">
        <v>2</v>
      </c>
      <c r="I97" s="11" t="s">
        <v>216</v>
      </c>
      <c r="J97" s="11" t="str">
        <f aca="false">"20104450"</f>
        <v>20104450</v>
      </c>
      <c r="K97" s="11" t="s">
        <v>214</v>
      </c>
      <c r="L97" s="11" t="str">
        <f aca="false">"20104450"</f>
        <v>20104450</v>
      </c>
      <c r="M97" s="11" t="s">
        <v>214</v>
      </c>
      <c r="N97" s="11" t="n">
        <v>20601392</v>
      </c>
      <c r="O97" s="11" t="s">
        <v>215</v>
      </c>
      <c r="P97" s="11" t="s">
        <v>108</v>
      </c>
      <c r="Q97" s="14" t="n">
        <v>44083</v>
      </c>
      <c r="U97" s="13" t="n">
        <v>44081.4588773148</v>
      </c>
    </row>
    <row r="98" customFormat="false" ht="16.2" hidden="false" customHeight="false" outlineLevel="0" collapsed="false">
      <c r="A98" s="11" t="s">
        <v>13</v>
      </c>
      <c r="B98" s="11" t="s">
        <v>212</v>
      </c>
      <c r="C98" s="11" t="n">
        <v>2009030506</v>
      </c>
      <c r="D98" s="13" t="n">
        <v>44098.3333333333</v>
      </c>
      <c r="E98" s="13" t="n">
        <v>44098.3541666667</v>
      </c>
      <c r="F98" s="11" t="s">
        <v>109</v>
      </c>
      <c r="G98" s="11" t="s">
        <v>110</v>
      </c>
      <c r="H98" s="11" t="n">
        <v>0.5</v>
      </c>
      <c r="I98" s="11" t="s">
        <v>216</v>
      </c>
      <c r="J98" s="11" t="str">
        <f aca="false">"20104450"</f>
        <v>20104450</v>
      </c>
      <c r="K98" s="11" t="s">
        <v>214</v>
      </c>
      <c r="L98" s="11" t="str">
        <f aca="false">"20104450"</f>
        <v>20104450</v>
      </c>
      <c r="M98" s="11" t="s">
        <v>214</v>
      </c>
      <c r="N98" s="11" t="n">
        <v>20650201</v>
      </c>
      <c r="O98" s="11" t="s">
        <v>217</v>
      </c>
      <c r="P98" s="11" t="s">
        <v>108</v>
      </c>
      <c r="Q98" s="14" t="n">
        <v>44098</v>
      </c>
      <c r="U98" s="13" t="n">
        <v>44098.3700462963</v>
      </c>
    </row>
    <row r="99" customFormat="false" ht="16.2" hidden="false" customHeight="false" outlineLevel="0" collapsed="false">
      <c r="A99" s="11" t="s">
        <v>13</v>
      </c>
      <c r="B99" s="11" t="s">
        <v>212</v>
      </c>
      <c r="C99" s="11" t="n">
        <v>2009000771</v>
      </c>
      <c r="D99" s="13" t="n">
        <v>44075.3333333333</v>
      </c>
      <c r="E99" s="13" t="n">
        <v>44075.3541666667</v>
      </c>
      <c r="F99" s="11" t="s">
        <v>109</v>
      </c>
      <c r="G99" s="11" t="s">
        <v>110</v>
      </c>
      <c r="H99" s="11" t="n">
        <v>0.5</v>
      </c>
      <c r="I99" s="11" t="s">
        <v>218</v>
      </c>
      <c r="J99" s="11" t="str">
        <f aca="false">"20104450"</f>
        <v>20104450</v>
      </c>
      <c r="K99" s="11" t="s">
        <v>214</v>
      </c>
      <c r="L99" s="11" t="str">
        <f aca="false">"20104450"</f>
        <v>20104450</v>
      </c>
      <c r="M99" s="11" t="s">
        <v>214</v>
      </c>
      <c r="N99" s="11" t="n">
        <v>20601392</v>
      </c>
      <c r="O99" s="11" t="s">
        <v>215</v>
      </c>
      <c r="P99" s="11" t="s">
        <v>108</v>
      </c>
      <c r="Q99" s="14" t="n">
        <v>44078</v>
      </c>
      <c r="U99" s="13" t="n">
        <v>44075.571724537</v>
      </c>
    </row>
    <row r="100" customFormat="false" ht="16.2" hidden="false" customHeight="false" outlineLevel="0" collapsed="false">
      <c r="A100" s="11" t="s">
        <v>13</v>
      </c>
      <c r="B100" s="11" t="s">
        <v>212</v>
      </c>
      <c r="C100" s="11" t="n">
        <v>2009017389</v>
      </c>
      <c r="D100" s="13" t="n">
        <v>44089.3333333333</v>
      </c>
      <c r="E100" s="13" t="n">
        <v>44089.3541666667</v>
      </c>
      <c r="F100" s="11" t="s">
        <v>109</v>
      </c>
      <c r="G100" s="11" t="s">
        <v>110</v>
      </c>
      <c r="H100" s="11" t="n">
        <v>0.5</v>
      </c>
      <c r="I100" s="11" t="s">
        <v>216</v>
      </c>
      <c r="J100" s="11" t="str">
        <f aca="false">"20104450"</f>
        <v>20104450</v>
      </c>
      <c r="K100" s="11" t="s">
        <v>214</v>
      </c>
      <c r="L100" s="11" t="str">
        <f aca="false">"20104450"</f>
        <v>20104450</v>
      </c>
      <c r="M100" s="11" t="s">
        <v>214</v>
      </c>
      <c r="N100" s="11" t="n">
        <v>20601392</v>
      </c>
      <c r="O100" s="11" t="s">
        <v>215</v>
      </c>
      <c r="P100" s="11" t="s">
        <v>108</v>
      </c>
      <c r="Q100" s="14" t="n">
        <v>44091</v>
      </c>
      <c r="U100" s="13" t="n">
        <v>44089.3572800926</v>
      </c>
    </row>
    <row r="101" customFormat="false" ht="16.2" hidden="false" customHeight="false" outlineLevel="0" collapsed="false">
      <c r="A101" s="11" t="s">
        <v>13</v>
      </c>
      <c r="B101" s="11" t="s">
        <v>212</v>
      </c>
      <c r="C101" s="11" t="n">
        <v>2009019939</v>
      </c>
      <c r="D101" s="13" t="n">
        <v>44090.3333333333</v>
      </c>
      <c r="E101" s="13" t="n">
        <v>44090.3541666667</v>
      </c>
      <c r="F101" s="11" t="s">
        <v>109</v>
      </c>
      <c r="G101" s="11" t="s">
        <v>110</v>
      </c>
      <c r="H101" s="11" t="n">
        <v>0.5</v>
      </c>
      <c r="I101" s="11" t="s">
        <v>213</v>
      </c>
      <c r="J101" s="11" t="str">
        <f aca="false">"20104450"</f>
        <v>20104450</v>
      </c>
      <c r="K101" s="11" t="s">
        <v>214</v>
      </c>
      <c r="L101" s="11" t="str">
        <f aca="false">"20104450"</f>
        <v>20104450</v>
      </c>
      <c r="M101" s="11" t="s">
        <v>214</v>
      </c>
      <c r="N101" s="11" t="n">
        <v>20601392</v>
      </c>
      <c r="O101" s="11" t="s">
        <v>215</v>
      </c>
      <c r="P101" s="11" t="s">
        <v>108</v>
      </c>
      <c r="Q101" s="14" t="n">
        <v>44093</v>
      </c>
      <c r="U101" s="13" t="n">
        <v>44090.5856481481</v>
      </c>
    </row>
    <row r="102" customFormat="false" ht="16.2" hidden="false" customHeight="false" outlineLevel="0" collapsed="false">
      <c r="A102" s="11" t="s">
        <v>31</v>
      </c>
      <c r="B102" s="11" t="s">
        <v>168</v>
      </c>
      <c r="C102" s="11" t="n">
        <v>2009000248</v>
      </c>
      <c r="D102" s="13" t="n">
        <v>44071.3541666667</v>
      </c>
      <c r="E102" s="13" t="n">
        <v>44071.5</v>
      </c>
      <c r="F102" s="11" t="s">
        <v>109</v>
      </c>
      <c r="G102" s="11" t="s">
        <v>110</v>
      </c>
      <c r="H102" s="11" t="n">
        <v>3.5</v>
      </c>
      <c r="I102" s="11" t="s">
        <v>219</v>
      </c>
      <c r="J102" s="11" t="str">
        <f aca="false">"20105033"</f>
        <v>20105033</v>
      </c>
      <c r="K102" s="11" t="s">
        <v>171</v>
      </c>
      <c r="L102" s="11" t="str">
        <f aca="false">"20105033"</f>
        <v>20105033</v>
      </c>
      <c r="M102" s="11" t="s">
        <v>171</v>
      </c>
      <c r="N102" s="11" t="n">
        <v>20562948</v>
      </c>
      <c r="O102" s="11" t="s">
        <v>114</v>
      </c>
      <c r="P102" s="11" t="s">
        <v>108</v>
      </c>
      <c r="Q102" s="14" t="n">
        <v>44075</v>
      </c>
      <c r="U102" s="13" t="n">
        <v>44075.378912037</v>
      </c>
    </row>
    <row r="103" customFormat="false" ht="16.2" hidden="false" customHeight="false" outlineLevel="0" collapsed="false">
      <c r="A103" s="11" t="s">
        <v>31</v>
      </c>
      <c r="B103" s="11" t="s">
        <v>168</v>
      </c>
      <c r="C103" s="11" t="n">
        <v>2009025615</v>
      </c>
      <c r="D103" s="13" t="n">
        <v>44095.3541666667</v>
      </c>
      <c r="E103" s="13" t="n">
        <v>44095.4375</v>
      </c>
      <c r="F103" s="11" t="s">
        <v>109</v>
      </c>
      <c r="G103" s="11" t="s">
        <v>110</v>
      </c>
      <c r="H103" s="11" t="n">
        <v>2</v>
      </c>
      <c r="I103" s="11" t="s">
        <v>220</v>
      </c>
      <c r="J103" s="11" t="str">
        <f aca="false">"20105033"</f>
        <v>20105033</v>
      </c>
      <c r="K103" s="11" t="s">
        <v>171</v>
      </c>
      <c r="L103" s="11" t="str">
        <f aca="false">"20105033"</f>
        <v>20105033</v>
      </c>
      <c r="M103" s="11" t="s">
        <v>171</v>
      </c>
      <c r="N103" s="11" t="n">
        <v>20562948</v>
      </c>
      <c r="O103" s="11" t="s">
        <v>114</v>
      </c>
      <c r="P103" s="11" t="s">
        <v>108</v>
      </c>
      <c r="Q103" s="14" t="n">
        <v>44095</v>
      </c>
      <c r="U103" s="13" t="n">
        <v>44095.4626736111</v>
      </c>
    </row>
    <row r="104" customFormat="false" ht="16.2" hidden="false" customHeight="false" outlineLevel="0" collapsed="false">
      <c r="A104" s="11" t="s">
        <v>31</v>
      </c>
      <c r="B104" s="11" t="s">
        <v>168</v>
      </c>
      <c r="C104" s="11" t="n">
        <v>2009000233</v>
      </c>
      <c r="D104" s="13" t="n">
        <v>44075.3541666667</v>
      </c>
      <c r="E104" s="13" t="n">
        <v>44075.375</v>
      </c>
      <c r="F104" s="11" t="s">
        <v>109</v>
      </c>
      <c r="G104" s="11" t="s">
        <v>110</v>
      </c>
      <c r="H104" s="11" t="n">
        <v>0.5</v>
      </c>
      <c r="I104" s="11" t="s">
        <v>220</v>
      </c>
      <c r="J104" s="11" t="str">
        <f aca="false">"20105033"</f>
        <v>20105033</v>
      </c>
      <c r="K104" s="11" t="s">
        <v>171</v>
      </c>
      <c r="L104" s="11" t="str">
        <f aca="false">"20105033"</f>
        <v>20105033</v>
      </c>
      <c r="M104" s="11" t="s">
        <v>171</v>
      </c>
      <c r="N104" s="11" t="n">
        <v>20562948</v>
      </c>
      <c r="O104" s="11" t="s">
        <v>114</v>
      </c>
      <c r="P104" s="11" t="s">
        <v>108</v>
      </c>
      <c r="Q104" s="14" t="n">
        <v>44075</v>
      </c>
      <c r="U104" s="13" t="n">
        <v>44075.3768865741</v>
      </c>
    </row>
    <row r="105" customFormat="false" ht="16.2" hidden="false" customHeight="false" outlineLevel="0" collapsed="false">
      <c r="A105" s="11" t="s">
        <v>19</v>
      </c>
      <c r="B105" s="11" t="s">
        <v>221</v>
      </c>
      <c r="C105" s="11" t="n">
        <v>2009002028</v>
      </c>
      <c r="D105" s="13" t="n">
        <v>44076.5</v>
      </c>
      <c r="E105" s="13" t="n">
        <v>44076.7291666667</v>
      </c>
      <c r="F105" s="11" t="s">
        <v>109</v>
      </c>
      <c r="G105" s="11" t="s">
        <v>110</v>
      </c>
      <c r="H105" s="11" t="n">
        <v>4.5</v>
      </c>
      <c r="I105" s="11" t="s">
        <v>222</v>
      </c>
      <c r="J105" s="11" t="str">
        <f aca="false">"20106857"</f>
        <v>20106857</v>
      </c>
      <c r="K105" s="11" t="s">
        <v>223</v>
      </c>
      <c r="L105" s="11" t="str">
        <f aca="false">"20106857"</f>
        <v>20106857</v>
      </c>
      <c r="M105" s="11" t="s">
        <v>223</v>
      </c>
      <c r="N105" s="11" t="n">
        <v>20098090</v>
      </c>
      <c r="O105" s="11" t="s">
        <v>224</v>
      </c>
      <c r="P105" s="11" t="s">
        <v>108</v>
      </c>
      <c r="Q105" s="14" t="n">
        <v>44077</v>
      </c>
      <c r="U105" s="13" t="n">
        <v>44076.4783796296</v>
      </c>
    </row>
    <row r="106" customFormat="false" ht="16.2" hidden="false" customHeight="false" outlineLevel="0" collapsed="false">
      <c r="A106" s="11" t="s">
        <v>25</v>
      </c>
      <c r="B106" s="11" t="s">
        <v>225</v>
      </c>
      <c r="C106" s="11" t="n">
        <v>2009025421</v>
      </c>
      <c r="D106" s="13" t="n">
        <v>44095.3333333333</v>
      </c>
      <c r="E106" s="13" t="n">
        <v>44095.375</v>
      </c>
      <c r="F106" s="11" t="s">
        <v>109</v>
      </c>
      <c r="G106" s="11" t="s">
        <v>110</v>
      </c>
      <c r="H106" s="11" t="n">
        <v>1</v>
      </c>
      <c r="I106" s="11" t="s">
        <v>226</v>
      </c>
      <c r="J106" s="11" t="str">
        <f aca="false">"20109928"</f>
        <v>20109928</v>
      </c>
      <c r="K106" s="11" t="s">
        <v>227</v>
      </c>
      <c r="L106" s="11" t="str">
        <f aca="false">"20109928"</f>
        <v>20109928</v>
      </c>
      <c r="M106" s="11" t="s">
        <v>227</v>
      </c>
      <c r="N106" s="11" t="n">
        <v>20133898</v>
      </c>
      <c r="O106" s="11" t="s">
        <v>228</v>
      </c>
      <c r="P106" s="11" t="s">
        <v>108</v>
      </c>
      <c r="Q106" s="14" t="n">
        <v>44095</v>
      </c>
      <c r="U106" s="13" t="n">
        <v>44095.3987037037</v>
      </c>
    </row>
    <row r="107" customFormat="false" ht="16.2" hidden="false" customHeight="false" outlineLevel="0" collapsed="false">
      <c r="A107" s="11" t="s">
        <v>25</v>
      </c>
      <c r="B107" s="11" t="s">
        <v>225</v>
      </c>
      <c r="C107" s="11" t="n">
        <v>2009017401</v>
      </c>
      <c r="D107" s="13" t="n">
        <v>44089.3333333333</v>
      </c>
      <c r="E107" s="13" t="n">
        <v>44089.3541666667</v>
      </c>
      <c r="F107" s="11" t="s">
        <v>109</v>
      </c>
      <c r="G107" s="11" t="s">
        <v>110</v>
      </c>
      <c r="H107" s="11" t="n">
        <v>0.5</v>
      </c>
      <c r="I107" s="11" t="s">
        <v>229</v>
      </c>
      <c r="J107" s="11" t="str">
        <f aca="false">"20109928"</f>
        <v>20109928</v>
      </c>
      <c r="K107" s="11" t="s">
        <v>227</v>
      </c>
      <c r="L107" s="11" t="str">
        <f aca="false">"20109928"</f>
        <v>20109928</v>
      </c>
      <c r="M107" s="11" t="s">
        <v>227</v>
      </c>
      <c r="N107" s="11" t="n">
        <v>20133898</v>
      </c>
      <c r="O107" s="11" t="s">
        <v>228</v>
      </c>
      <c r="P107" s="11" t="s">
        <v>108</v>
      </c>
      <c r="Q107" s="14" t="n">
        <v>44090</v>
      </c>
      <c r="U107" s="13" t="n">
        <v>44089.357962963</v>
      </c>
    </row>
    <row r="108" customFormat="false" ht="16.2" hidden="false" customHeight="false" outlineLevel="0" collapsed="false">
      <c r="A108" s="11" t="s">
        <v>22</v>
      </c>
      <c r="B108" s="11" t="s">
        <v>230</v>
      </c>
      <c r="C108" s="11" t="n">
        <v>2009021256</v>
      </c>
      <c r="D108" s="13" t="n">
        <v>44092.3333333333</v>
      </c>
      <c r="E108" s="13" t="n">
        <v>44092.7083333333</v>
      </c>
      <c r="F108" s="11" t="s">
        <v>109</v>
      </c>
      <c r="G108" s="11" t="s">
        <v>110</v>
      </c>
      <c r="H108" s="11" t="n">
        <v>8</v>
      </c>
      <c r="I108" s="11" t="s">
        <v>231</v>
      </c>
      <c r="J108" s="11" t="str">
        <f aca="false">"20111300"</f>
        <v>20111300</v>
      </c>
      <c r="K108" s="11" t="s">
        <v>232</v>
      </c>
      <c r="L108" s="11" t="str">
        <f aca="false">"20111300"</f>
        <v>20111300</v>
      </c>
      <c r="M108" s="11" t="s">
        <v>232</v>
      </c>
      <c r="N108" s="11" t="s">
        <v>233</v>
      </c>
      <c r="O108" s="11" t="s">
        <v>234</v>
      </c>
      <c r="P108" s="11" t="s">
        <v>108</v>
      </c>
      <c r="Q108" s="14" t="n">
        <v>44093</v>
      </c>
      <c r="U108" s="13" t="n">
        <v>44091.5849421296</v>
      </c>
    </row>
    <row r="109" customFormat="false" ht="16.2" hidden="false" customHeight="false" outlineLevel="0" collapsed="false">
      <c r="A109" s="11" t="s">
        <v>56</v>
      </c>
      <c r="B109" s="11" t="s">
        <v>235</v>
      </c>
      <c r="C109" s="11" t="n">
        <v>2009007378</v>
      </c>
      <c r="D109" s="13" t="n">
        <v>44081.3333333333</v>
      </c>
      <c r="E109" s="13" t="n">
        <v>44081.3541666667</v>
      </c>
      <c r="F109" s="11" t="s">
        <v>109</v>
      </c>
      <c r="G109" s="11" t="s">
        <v>110</v>
      </c>
      <c r="H109" s="11" t="n">
        <v>0.5</v>
      </c>
      <c r="I109" s="11" t="s">
        <v>236</v>
      </c>
      <c r="J109" s="11" t="str">
        <f aca="false">"20120887"</f>
        <v>20120887</v>
      </c>
      <c r="K109" s="11" t="s">
        <v>237</v>
      </c>
      <c r="L109" s="11" t="str">
        <f aca="false">"20120887"</f>
        <v>20120887</v>
      </c>
      <c r="M109" s="11" t="s">
        <v>237</v>
      </c>
      <c r="N109" s="11" t="n">
        <v>20501636</v>
      </c>
      <c r="O109" s="11" t="s">
        <v>238</v>
      </c>
      <c r="P109" s="11" t="s">
        <v>108</v>
      </c>
      <c r="Q109" s="14" t="n">
        <v>44081</v>
      </c>
      <c r="U109" s="13" t="n">
        <v>44081.368599537</v>
      </c>
    </row>
    <row r="110" customFormat="false" ht="16.2" hidden="false" customHeight="false" outlineLevel="0" collapsed="false">
      <c r="A110" s="11" t="s">
        <v>56</v>
      </c>
      <c r="B110" s="11" t="s">
        <v>235</v>
      </c>
      <c r="C110" s="11" t="n">
        <v>2009020873</v>
      </c>
      <c r="D110" s="13" t="n">
        <v>44091.3333333333</v>
      </c>
      <c r="E110" s="13" t="n">
        <v>44091.3958333333</v>
      </c>
      <c r="F110" s="11" t="s">
        <v>103</v>
      </c>
      <c r="G110" s="11" t="s">
        <v>104</v>
      </c>
      <c r="H110" s="11" t="n">
        <v>1.5</v>
      </c>
      <c r="I110" s="11" t="s">
        <v>239</v>
      </c>
      <c r="J110" s="11" t="str">
        <f aca="false">"20120887"</f>
        <v>20120887</v>
      </c>
      <c r="K110" s="11" t="s">
        <v>237</v>
      </c>
      <c r="L110" s="11" t="str">
        <f aca="false">"20120887"</f>
        <v>20120887</v>
      </c>
      <c r="M110" s="11" t="s">
        <v>237</v>
      </c>
      <c r="N110" s="11" t="n">
        <v>20501636</v>
      </c>
      <c r="O110" s="11" t="s">
        <v>238</v>
      </c>
      <c r="P110" s="11" t="s">
        <v>108</v>
      </c>
      <c r="Q110" s="14" t="n">
        <v>44091</v>
      </c>
      <c r="U110" s="13" t="n">
        <v>44091.415162037</v>
      </c>
    </row>
    <row r="111" customFormat="false" ht="16.2" hidden="false" customHeight="false" outlineLevel="0" collapsed="false">
      <c r="A111" s="11" t="s">
        <v>56</v>
      </c>
      <c r="B111" s="11" t="s">
        <v>235</v>
      </c>
      <c r="C111" s="11" t="n">
        <v>2009016457</v>
      </c>
      <c r="D111" s="13" t="n">
        <v>44088.3333333333</v>
      </c>
      <c r="E111" s="13" t="n">
        <v>44088.4583333333</v>
      </c>
      <c r="F111" s="11" t="s">
        <v>109</v>
      </c>
      <c r="G111" s="11" t="s">
        <v>110</v>
      </c>
      <c r="H111" s="11" t="n">
        <v>3</v>
      </c>
      <c r="I111" s="11" t="s">
        <v>240</v>
      </c>
      <c r="J111" s="11" t="str">
        <f aca="false">"20120887"</f>
        <v>20120887</v>
      </c>
      <c r="K111" s="11" t="s">
        <v>237</v>
      </c>
      <c r="L111" s="11" t="str">
        <f aca="false">"20120887"</f>
        <v>20120887</v>
      </c>
      <c r="M111" s="11" t="s">
        <v>237</v>
      </c>
      <c r="N111" s="11" t="n">
        <v>20501636</v>
      </c>
      <c r="O111" s="11" t="s">
        <v>238</v>
      </c>
      <c r="P111" s="11" t="s">
        <v>108</v>
      </c>
      <c r="Q111" s="14" t="n">
        <v>44089</v>
      </c>
      <c r="U111" s="13" t="n">
        <v>44088.5582291667</v>
      </c>
    </row>
    <row r="112" customFormat="false" ht="16.2" hidden="false" customHeight="false" outlineLevel="0" collapsed="false">
      <c r="A112" s="11" t="s">
        <v>56</v>
      </c>
      <c r="B112" s="11" t="s">
        <v>235</v>
      </c>
      <c r="C112" s="11" t="n">
        <v>2009025273</v>
      </c>
      <c r="D112" s="13" t="n">
        <v>44095.3333333333</v>
      </c>
      <c r="E112" s="13" t="n">
        <v>44095.3541666667</v>
      </c>
      <c r="F112" s="11" t="s">
        <v>109</v>
      </c>
      <c r="G112" s="11" t="s">
        <v>110</v>
      </c>
      <c r="H112" s="11" t="n">
        <v>0.5</v>
      </c>
      <c r="I112" s="11" t="s">
        <v>241</v>
      </c>
      <c r="J112" s="11" t="str">
        <f aca="false">"20120887"</f>
        <v>20120887</v>
      </c>
      <c r="K112" s="11" t="s">
        <v>237</v>
      </c>
      <c r="L112" s="11" t="str">
        <f aca="false">"20120887"</f>
        <v>20120887</v>
      </c>
      <c r="M112" s="11" t="s">
        <v>237</v>
      </c>
      <c r="N112" s="11" t="n">
        <v>20501636</v>
      </c>
      <c r="O112" s="11" t="s">
        <v>238</v>
      </c>
      <c r="P112" s="11" t="s">
        <v>108</v>
      </c>
      <c r="Q112" s="14" t="n">
        <v>44096</v>
      </c>
      <c r="U112" s="13" t="n">
        <v>44095.3647222222</v>
      </c>
    </row>
    <row r="113" customFormat="false" ht="16.2" hidden="false" customHeight="false" outlineLevel="0" collapsed="false">
      <c r="A113" s="11" t="s">
        <v>63</v>
      </c>
      <c r="B113" s="11" t="s">
        <v>242</v>
      </c>
      <c r="C113" s="11" t="n">
        <v>2009033822</v>
      </c>
      <c r="D113" s="13" t="n">
        <v>44099.3333333333</v>
      </c>
      <c r="E113" s="13" t="n">
        <v>44099.7083333333</v>
      </c>
      <c r="F113" s="11" t="s">
        <v>109</v>
      </c>
      <c r="G113" s="11" t="s">
        <v>110</v>
      </c>
      <c r="H113" s="11" t="n">
        <v>8</v>
      </c>
      <c r="I113" s="11" t="s">
        <v>243</v>
      </c>
      <c r="J113" s="11" t="str">
        <f aca="false">"20121594"</f>
        <v>20121594</v>
      </c>
      <c r="K113" s="11" t="s">
        <v>244</v>
      </c>
      <c r="L113" s="11" t="str">
        <f aca="false">"20121594"</f>
        <v>20121594</v>
      </c>
      <c r="M113" s="11" t="s">
        <v>244</v>
      </c>
      <c r="N113" s="11" t="n">
        <v>20671749</v>
      </c>
      <c r="O113" s="11" t="s">
        <v>245</v>
      </c>
      <c r="P113" s="11" t="s">
        <v>108</v>
      </c>
      <c r="Q113" s="14" t="n">
        <v>44099</v>
      </c>
      <c r="U113" s="13" t="n">
        <v>44099.5674652778</v>
      </c>
    </row>
    <row r="114" customFormat="false" ht="16.2" hidden="false" customHeight="false" outlineLevel="0" collapsed="false">
      <c r="A114" s="11" t="s">
        <v>34</v>
      </c>
      <c r="B114" s="11" t="s">
        <v>202</v>
      </c>
      <c r="C114" s="11" t="n">
        <v>2009011073</v>
      </c>
      <c r="D114" s="13" t="n">
        <v>44083.3333333333</v>
      </c>
      <c r="E114" s="13" t="n">
        <v>44083.5416666667</v>
      </c>
      <c r="F114" s="11" t="s">
        <v>246</v>
      </c>
      <c r="G114" s="11" t="s">
        <v>247</v>
      </c>
      <c r="H114" s="11" t="n">
        <v>4</v>
      </c>
      <c r="I114" s="11" t="s">
        <v>248</v>
      </c>
      <c r="J114" s="11" t="str">
        <f aca="false">"20128346"</f>
        <v>20128346</v>
      </c>
      <c r="K114" s="11" t="s">
        <v>249</v>
      </c>
      <c r="L114" s="11" t="str">
        <f aca="false">"20128346"</f>
        <v>20128346</v>
      </c>
      <c r="M114" s="11" t="s">
        <v>249</v>
      </c>
      <c r="N114" s="11" t="n">
        <v>20471736</v>
      </c>
      <c r="O114" s="11" t="s">
        <v>250</v>
      </c>
      <c r="P114" s="11" t="s">
        <v>108</v>
      </c>
      <c r="Q114" s="14" t="n">
        <v>44085</v>
      </c>
      <c r="U114" s="13" t="n">
        <v>44083.5837384259</v>
      </c>
    </row>
    <row r="115" customFormat="false" ht="16.2" hidden="false" customHeight="false" outlineLevel="0" collapsed="false">
      <c r="A115" s="11" t="s">
        <v>8</v>
      </c>
      <c r="B115" s="11" t="s">
        <v>251</v>
      </c>
      <c r="C115" s="11" t="n">
        <v>2009010473</v>
      </c>
      <c r="D115" s="13" t="n">
        <v>44083.3333333333</v>
      </c>
      <c r="E115" s="13" t="n">
        <v>44083.3541666667</v>
      </c>
      <c r="F115" s="11" t="s">
        <v>109</v>
      </c>
      <c r="G115" s="11" t="s">
        <v>110</v>
      </c>
      <c r="H115" s="11" t="n">
        <v>0.5</v>
      </c>
      <c r="I115" s="11" t="s">
        <v>252</v>
      </c>
      <c r="J115" s="11" t="str">
        <f aca="false">"20129301"</f>
        <v>20129301</v>
      </c>
      <c r="K115" s="11" t="s">
        <v>253</v>
      </c>
      <c r="L115" s="11" t="str">
        <f aca="false">"20129301"</f>
        <v>20129301</v>
      </c>
      <c r="M115" s="11" t="s">
        <v>253</v>
      </c>
      <c r="N115" s="11" t="n">
        <v>20486365</v>
      </c>
      <c r="O115" s="11" t="s">
        <v>254</v>
      </c>
      <c r="P115" s="11" t="s">
        <v>108</v>
      </c>
      <c r="Q115" s="14" t="n">
        <v>44084</v>
      </c>
      <c r="U115" s="13" t="n">
        <v>44083.3773842593</v>
      </c>
    </row>
    <row r="116" customFormat="false" ht="16.2" hidden="false" customHeight="false" outlineLevel="0" collapsed="false">
      <c r="A116" s="11" t="s">
        <v>8</v>
      </c>
      <c r="B116" s="11" t="s">
        <v>251</v>
      </c>
      <c r="C116" s="11" t="n">
        <v>2008037214</v>
      </c>
      <c r="D116" s="13" t="n">
        <v>44070.5</v>
      </c>
      <c r="E116" s="13" t="n">
        <v>44070.7083333333</v>
      </c>
      <c r="F116" s="11" t="s">
        <v>109</v>
      </c>
      <c r="G116" s="11" t="s">
        <v>110</v>
      </c>
      <c r="H116" s="11" t="n">
        <v>4</v>
      </c>
      <c r="I116" s="11" t="s">
        <v>252</v>
      </c>
      <c r="J116" s="11" t="str">
        <f aca="false">"20129301"</f>
        <v>20129301</v>
      </c>
      <c r="K116" s="11" t="s">
        <v>253</v>
      </c>
      <c r="L116" s="11" t="str">
        <f aca="false">"20129301"</f>
        <v>20129301</v>
      </c>
      <c r="M116" s="11" t="s">
        <v>253</v>
      </c>
      <c r="N116" s="11" t="s">
        <v>255</v>
      </c>
      <c r="O116" s="11" t="s">
        <v>256</v>
      </c>
      <c r="P116" s="11" t="s">
        <v>108</v>
      </c>
      <c r="Q116" s="14" t="n">
        <v>44074</v>
      </c>
      <c r="U116" s="13" t="n">
        <v>44070.4907407407</v>
      </c>
    </row>
    <row r="117" customFormat="false" ht="16.2" hidden="false" customHeight="false" outlineLevel="0" collapsed="false">
      <c r="A117" s="11" t="s">
        <v>8</v>
      </c>
      <c r="B117" s="11" t="s">
        <v>251</v>
      </c>
      <c r="C117" s="11" t="n">
        <v>2009016451</v>
      </c>
      <c r="D117" s="13" t="n">
        <v>44088.3333333333</v>
      </c>
      <c r="E117" s="13" t="n">
        <v>44088.5416666667</v>
      </c>
      <c r="F117" s="11" t="s">
        <v>109</v>
      </c>
      <c r="G117" s="11" t="s">
        <v>110</v>
      </c>
      <c r="H117" s="11" t="n">
        <v>4</v>
      </c>
      <c r="I117" s="11" t="s">
        <v>252</v>
      </c>
      <c r="J117" s="11" t="str">
        <f aca="false">"20129301"</f>
        <v>20129301</v>
      </c>
      <c r="K117" s="11" t="s">
        <v>253</v>
      </c>
      <c r="L117" s="11" t="str">
        <f aca="false">"20129301"</f>
        <v>20129301</v>
      </c>
      <c r="M117" s="11" t="s">
        <v>253</v>
      </c>
      <c r="N117" s="11" t="n">
        <v>20486365</v>
      </c>
      <c r="O117" s="11" t="s">
        <v>254</v>
      </c>
      <c r="P117" s="11" t="s">
        <v>108</v>
      </c>
      <c r="Q117" s="14" t="n">
        <v>44088</v>
      </c>
      <c r="U117" s="13" t="n">
        <v>44088.5544444445</v>
      </c>
    </row>
    <row r="118" customFormat="false" ht="16.2" hidden="false" customHeight="false" outlineLevel="0" collapsed="false">
      <c r="A118" s="11" t="s">
        <v>8</v>
      </c>
      <c r="B118" s="11" t="s">
        <v>251</v>
      </c>
      <c r="C118" s="11" t="n">
        <v>2009004435</v>
      </c>
      <c r="D118" s="13" t="n">
        <v>44078.3333333333</v>
      </c>
      <c r="E118" s="13" t="n">
        <v>44078.3541666667</v>
      </c>
      <c r="F118" s="11" t="s">
        <v>109</v>
      </c>
      <c r="G118" s="11" t="s">
        <v>110</v>
      </c>
      <c r="H118" s="11" t="n">
        <v>0.5</v>
      </c>
      <c r="I118" s="11" t="s">
        <v>252</v>
      </c>
      <c r="J118" s="11" t="str">
        <f aca="false">"20129301"</f>
        <v>20129301</v>
      </c>
      <c r="K118" s="11" t="s">
        <v>253</v>
      </c>
      <c r="L118" s="11" t="str">
        <f aca="false">"20129301"</f>
        <v>20129301</v>
      </c>
      <c r="M118" s="11" t="s">
        <v>253</v>
      </c>
      <c r="N118" s="11" t="n">
        <v>20486365</v>
      </c>
      <c r="O118" s="11" t="s">
        <v>254</v>
      </c>
      <c r="P118" s="11" t="s">
        <v>108</v>
      </c>
      <c r="Q118" s="14" t="n">
        <v>44078</v>
      </c>
      <c r="U118" s="13" t="n">
        <v>44078.3586574074</v>
      </c>
    </row>
    <row r="119" customFormat="false" ht="16.2" hidden="false" customHeight="false" outlineLevel="0" collapsed="false">
      <c r="A119" s="11" t="s">
        <v>8</v>
      </c>
      <c r="B119" s="11" t="s">
        <v>251</v>
      </c>
      <c r="C119" s="11" t="n">
        <v>2009017415</v>
      </c>
      <c r="D119" s="13" t="n">
        <v>44089.3333333333</v>
      </c>
      <c r="E119" s="13" t="n">
        <v>44089.3541666667</v>
      </c>
      <c r="F119" s="11" t="s">
        <v>109</v>
      </c>
      <c r="G119" s="11" t="s">
        <v>110</v>
      </c>
      <c r="H119" s="11" t="n">
        <v>0.5</v>
      </c>
      <c r="I119" s="11" t="s">
        <v>252</v>
      </c>
      <c r="J119" s="11" t="str">
        <f aca="false">"20129301"</f>
        <v>20129301</v>
      </c>
      <c r="K119" s="11" t="s">
        <v>253</v>
      </c>
      <c r="L119" s="11" t="str">
        <f aca="false">"20129301"</f>
        <v>20129301</v>
      </c>
      <c r="M119" s="11" t="s">
        <v>253</v>
      </c>
      <c r="N119" s="11" t="s">
        <v>257</v>
      </c>
      <c r="O119" s="11" t="s">
        <v>258</v>
      </c>
      <c r="P119" s="11" t="s">
        <v>108</v>
      </c>
      <c r="Q119" s="14" t="n">
        <v>44090</v>
      </c>
      <c r="U119" s="13" t="n">
        <v>44089.35875</v>
      </c>
    </row>
    <row r="120" customFormat="false" ht="16.2" hidden="false" customHeight="false" outlineLevel="0" collapsed="false">
      <c r="A120" s="11" t="s">
        <v>48</v>
      </c>
      <c r="B120" s="11" t="s">
        <v>259</v>
      </c>
      <c r="C120" s="11" t="n">
        <v>2009010481</v>
      </c>
      <c r="D120" s="13" t="n">
        <v>44082.3541666667</v>
      </c>
      <c r="E120" s="13" t="n">
        <v>44082.375</v>
      </c>
      <c r="F120" s="11" t="s">
        <v>109</v>
      </c>
      <c r="G120" s="11" t="s">
        <v>110</v>
      </c>
      <c r="H120" s="11" t="n">
        <v>0.5</v>
      </c>
      <c r="I120" s="11" t="s">
        <v>260</v>
      </c>
      <c r="J120" s="11" t="str">
        <f aca="false">"20129316"</f>
        <v>20129316</v>
      </c>
      <c r="K120" s="11" t="s">
        <v>261</v>
      </c>
      <c r="L120" s="11" t="str">
        <f aca="false">"20129316"</f>
        <v>20129316</v>
      </c>
      <c r="M120" s="11" t="s">
        <v>261</v>
      </c>
      <c r="N120" s="11" t="n">
        <v>20470941</v>
      </c>
      <c r="O120" s="11" t="s">
        <v>262</v>
      </c>
      <c r="P120" s="11" t="s">
        <v>108</v>
      </c>
      <c r="Q120" s="14" t="n">
        <v>44084</v>
      </c>
      <c r="U120" s="13" t="n">
        <v>44083.3792592593</v>
      </c>
    </row>
    <row r="121" customFormat="false" ht="16.2" hidden="false" customHeight="false" outlineLevel="0" collapsed="false">
      <c r="A121" s="11" t="s">
        <v>48</v>
      </c>
      <c r="B121" s="11" t="s">
        <v>259</v>
      </c>
      <c r="C121" s="11" t="n">
        <v>2009020697</v>
      </c>
      <c r="D121" s="13" t="n">
        <v>44089.3541666667</v>
      </c>
      <c r="E121" s="13" t="n">
        <v>44089.3958333333</v>
      </c>
      <c r="F121" s="11" t="s">
        <v>109</v>
      </c>
      <c r="G121" s="11" t="s">
        <v>110</v>
      </c>
      <c r="H121" s="11" t="n">
        <v>1</v>
      </c>
      <c r="I121" s="11" t="s">
        <v>260</v>
      </c>
      <c r="J121" s="11" t="str">
        <f aca="false">"20129316"</f>
        <v>20129316</v>
      </c>
      <c r="K121" s="11" t="s">
        <v>261</v>
      </c>
      <c r="L121" s="11" t="str">
        <f aca="false">"20129316"</f>
        <v>20129316</v>
      </c>
      <c r="M121" s="11" t="s">
        <v>261</v>
      </c>
      <c r="N121" s="11" t="n">
        <v>20470941</v>
      </c>
      <c r="O121" s="11" t="s">
        <v>262</v>
      </c>
      <c r="P121" s="11" t="s">
        <v>108</v>
      </c>
      <c r="Q121" s="14" t="n">
        <v>44091</v>
      </c>
      <c r="U121" s="13" t="n">
        <v>44091.3671875</v>
      </c>
    </row>
    <row r="122" customFormat="false" ht="16.2" hidden="false" customHeight="false" outlineLevel="0" collapsed="false">
      <c r="A122" s="11" t="s">
        <v>48</v>
      </c>
      <c r="B122" s="11" t="s">
        <v>259</v>
      </c>
      <c r="C122" s="11" t="n">
        <v>2009007765</v>
      </c>
      <c r="D122" s="13" t="n">
        <v>44081.3541666667</v>
      </c>
      <c r="E122" s="13" t="n">
        <v>44081.3958333333</v>
      </c>
      <c r="F122" s="11" t="s">
        <v>109</v>
      </c>
      <c r="G122" s="11" t="s">
        <v>110</v>
      </c>
      <c r="H122" s="11" t="n">
        <v>1</v>
      </c>
      <c r="I122" s="11" t="s">
        <v>260</v>
      </c>
      <c r="J122" s="11" t="str">
        <f aca="false">"20129316"</f>
        <v>20129316</v>
      </c>
      <c r="K122" s="11" t="s">
        <v>261</v>
      </c>
      <c r="L122" s="11" t="str">
        <f aca="false">"20129316"</f>
        <v>20129316</v>
      </c>
      <c r="M122" s="11" t="s">
        <v>261</v>
      </c>
      <c r="N122" s="11" t="n">
        <v>20470941</v>
      </c>
      <c r="O122" s="11" t="s">
        <v>262</v>
      </c>
      <c r="P122" s="11" t="s">
        <v>108</v>
      </c>
      <c r="Q122" s="14" t="n">
        <v>44082</v>
      </c>
      <c r="U122" s="13" t="n">
        <v>44081.4688657407</v>
      </c>
    </row>
    <row r="123" customFormat="false" ht="16.2" hidden="false" customHeight="false" outlineLevel="0" collapsed="false">
      <c r="A123" s="11" t="s">
        <v>48</v>
      </c>
      <c r="B123" s="11" t="s">
        <v>259</v>
      </c>
      <c r="C123" s="11" t="n">
        <v>2009028135</v>
      </c>
      <c r="D123" s="13" t="n">
        <v>44097.3541666667</v>
      </c>
      <c r="E123" s="13" t="n">
        <v>44097.375</v>
      </c>
      <c r="F123" s="11" t="s">
        <v>109</v>
      </c>
      <c r="G123" s="11" t="s">
        <v>110</v>
      </c>
      <c r="H123" s="11" t="n">
        <v>0.5</v>
      </c>
      <c r="I123" s="11" t="s">
        <v>260</v>
      </c>
      <c r="J123" s="11" t="str">
        <f aca="false">"20129316"</f>
        <v>20129316</v>
      </c>
      <c r="K123" s="11" t="s">
        <v>261</v>
      </c>
      <c r="L123" s="11" t="str">
        <f aca="false">"20129316"</f>
        <v>20129316</v>
      </c>
      <c r="M123" s="11" t="s">
        <v>261</v>
      </c>
      <c r="N123" s="11" t="n">
        <v>20430869</v>
      </c>
      <c r="O123" s="11" t="s">
        <v>263</v>
      </c>
      <c r="P123" s="11" t="s">
        <v>108</v>
      </c>
      <c r="Q123" s="14" t="n">
        <v>44097</v>
      </c>
      <c r="U123" s="13" t="n">
        <v>44097.3861458333</v>
      </c>
    </row>
    <row r="124" customFormat="false" ht="16.2" hidden="false" customHeight="false" outlineLevel="0" collapsed="false">
      <c r="A124" s="11" t="s">
        <v>74</v>
      </c>
      <c r="B124" s="11" t="s">
        <v>264</v>
      </c>
      <c r="C124" s="11" t="n">
        <v>2009015903</v>
      </c>
      <c r="D124" s="13" t="n">
        <v>44088.3333333333</v>
      </c>
      <c r="E124" s="13" t="n">
        <v>44088.3541666667</v>
      </c>
      <c r="F124" s="11" t="s">
        <v>109</v>
      </c>
      <c r="G124" s="11" t="s">
        <v>110</v>
      </c>
      <c r="H124" s="11" t="n">
        <v>0.5</v>
      </c>
      <c r="I124" s="11" t="s">
        <v>265</v>
      </c>
      <c r="J124" s="11" t="str">
        <f aca="false">"20129324"</f>
        <v>20129324</v>
      </c>
      <c r="K124" s="11" t="s">
        <v>266</v>
      </c>
      <c r="L124" s="11" t="str">
        <f aca="false">"20129324"</f>
        <v>20129324</v>
      </c>
      <c r="M124" s="11" t="s">
        <v>266</v>
      </c>
      <c r="N124" s="11" t="n">
        <v>20476358</v>
      </c>
      <c r="O124" s="11" t="s">
        <v>267</v>
      </c>
      <c r="P124" s="11" t="s">
        <v>108</v>
      </c>
      <c r="Q124" s="14" t="n">
        <v>44088</v>
      </c>
      <c r="U124" s="13" t="n">
        <v>44088.3733680556</v>
      </c>
    </row>
    <row r="125" customFormat="false" ht="16.2" hidden="false" customHeight="false" outlineLevel="0" collapsed="false">
      <c r="A125" s="11" t="s">
        <v>18</v>
      </c>
      <c r="B125" s="11" t="s">
        <v>268</v>
      </c>
      <c r="C125" s="11" t="n">
        <v>2009012225</v>
      </c>
      <c r="D125" s="13" t="n">
        <v>44084.3333333333</v>
      </c>
      <c r="E125" s="13" t="n">
        <v>44084.3958333333</v>
      </c>
      <c r="F125" s="11" t="s">
        <v>109</v>
      </c>
      <c r="G125" s="11" t="s">
        <v>110</v>
      </c>
      <c r="H125" s="11" t="n">
        <v>1.5</v>
      </c>
      <c r="I125" s="11" t="s">
        <v>269</v>
      </c>
      <c r="J125" s="11" t="str">
        <f aca="false">"20130401"</f>
        <v>20130401</v>
      </c>
      <c r="K125" s="11" t="s">
        <v>270</v>
      </c>
      <c r="L125" s="11" t="str">
        <f aca="false">"20130401"</f>
        <v>20130401</v>
      </c>
      <c r="M125" s="11" t="s">
        <v>270</v>
      </c>
      <c r="N125" s="11" t="n">
        <v>20650788</v>
      </c>
      <c r="O125" s="11" t="s">
        <v>271</v>
      </c>
      <c r="P125" s="11" t="s">
        <v>108</v>
      </c>
      <c r="Q125" s="14" t="n">
        <v>44085</v>
      </c>
      <c r="U125" s="13" t="n">
        <v>44084.4759143519</v>
      </c>
    </row>
    <row r="126" customFormat="false" ht="16.2" hidden="false" customHeight="false" outlineLevel="0" collapsed="false">
      <c r="A126" s="11" t="s">
        <v>18</v>
      </c>
      <c r="B126" s="11" t="s">
        <v>268</v>
      </c>
      <c r="C126" s="11" t="n">
        <v>2009017314</v>
      </c>
      <c r="D126" s="13" t="n">
        <v>44089.3333333333</v>
      </c>
      <c r="E126" s="13" t="n">
        <v>44089.3541666667</v>
      </c>
      <c r="F126" s="11" t="s">
        <v>109</v>
      </c>
      <c r="G126" s="11" t="s">
        <v>110</v>
      </c>
      <c r="H126" s="11" t="n">
        <v>0.5</v>
      </c>
      <c r="I126" s="11" t="s">
        <v>269</v>
      </c>
      <c r="J126" s="11" t="str">
        <f aca="false">"20130401"</f>
        <v>20130401</v>
      </c>
      <c r="K126" s="11" t="s">
        <v>270</v>
      </c>
      <c r="L126" s="11" t="str">
        <f aca="false">"20130401"</f>
        <v>20130401</v>
      </c>
      <c r="M126" s="11" t="s">
        <v>270</v>
      </c>
      <c r="N126" s="11" t="n">
        <v>20650788</v>
      </c>
      <c r="O126" s="11" t="s">
        <v>271</v>
      </c>
      <c r="P126" s="11" t="s">
        <v>108</v>
      </c>
      <c r="Q126" s="14" t="n">
        <v>44090</v>
      </c>
      <c r="U126" s="13" t="n">
        <v>44089.3487847222</v>
      </c>
    </row>
    <row r="127" customFormat="false" ht="16.2" hidden="false" customHeight="false" outlineLevel="0" collapsed="false">
      <c r="A127" s="11" t="s">
        <v>37</v>
      </c>
      <c r="B127" s="11" t="s">
        <v>272</v>
      </c>
      <c r="C127" s="11" t="n">
        <v>2009016162</v>
      </c>
      <c r="D127" s="13" t="n">
        <v>44088.3333333333</v>
      </c>
      <c r="E127" s="13" t="n">
        <v>44088.4166666667</v>
      </c>
      <c r="F127" s="11" t="s">
        <v>109</v>
      </c>
      <c r="G127" s="11" t="s">
        <v>110</v>
      </c>
      <c r="H127" s="11" t="n">
        <v>2</v>
      </c>
      <c r="I127" s="11" t="s">
        <v>273</v>
      </c>
      <c r="J127" s="11" t="str">
        <f aca="false">"20130410"</f>
        <v>20130410</v>
      </c>
      <c r="K127" s="11" t="s">
        <v>274</v>
      </c>
      <c r="L127" s="11" t="str">
        <f aca="false">"20130410"</f>
        <v>20130410</v>
      </c>
      <c r="M127" s="11" t="s">
        <v>274</v>
      </c>
      <c r="N127" s="11" t="n">
        <v>20130474</v>
      </c>
      <c r="O127" s="11" t="s">
        <v>275</v>
      </c>
      <c r="P127" s="11" t="s">
        <v>108</v>
      </c>
      <c r="Q127" s="14" t="n">
        <v>44089</v>
      </c>
      <c r="U127" s="13" t="n">
        <v>44088.4310532407</v>
      </c>
    </row>
    <row r="128" customFormat="false" ht="16.2" hidden="false" customHeight="false" outlineLevel="0" collapsed="false">
      <c r="A128" s="11" t="s">
        <v>37</v>
      </c>
      <c r="B128" s="11" t="s">
        <v>272</v>
      </c>
      <c r="C128" s="11" t="n">
        <v>2009030621</v>
      </c>
      <c r="D128" s="13" t="n">
        <v>44098.3333333333</v>
      </c>
      <c r="E128" s="13" t="n">
        <v>44098.3541666667</v>
      </c>
      <c r="F128" s="11" t="s">
        <v>109</v>
      </c>
      <c r="G128" s="11" t="s">
        <v>110</v>
      </c>
      <c r="H128" s="11" t="n">
        <v>0.5</v>
      </c>
      <c r="I128" s="11" t="s">
        <v>276</v>
      </c>
      <c r="J128" s="11" t="str">
        <f aca="false">"20130410"</f>
        <v>20130410</v>
      </c>
      <c r="K128" s="11" t="s">
        <v>274</v>
      </c>
      <c r="L128" s="11" t="str">
        <f aca="false">"20130410"</f>
        <v>20130410</v>
      </c>
      <c r="M128" s="11" t="s">
        <v>274</v>
      </c>
      <c r="N128" s="11" t="n">
        <v>20379969</v>
      </c>
      <c r="O128" s="11" t="s">
        <v>277</v>
      </c>
      <c r="P128" s="11" t="s">
        <v>108</v>
      </c>
      <c r="Q128" s="14" t="n">
        <v>44098</v>
      </c>
      <c r="U128" s="13" t="n">
        <v>44098.3901736111</v>
      </c>
    </row>
    <row r="129" customFormat="false" ht="16.2" hidden="false" customHeight="false" outlineLevel="0" collapsed="false">
      <c r="A129" s="11" t="s">
        <v>37</v>
      </c>
      <c r="B129" s="11" t="s">
        <v>272</v>
      </c>
      <c r="C129" s="11" t="n">
        <v>2009028605</v>
      </c>
      <c r="D129" s="13" t="n">
        <v>44097.3333333333</v>
      </c>
      <c r="E129" s="13" t="n">
        <v>44097.5416666667</v>
      </c>
      <c r="F129" s="11" t="s">
        <v>109</v>
      </c>
      <c r="G129" s="11" t="s">
        <v>110</v>
      </c>
      <c r="H129" s="11" t="n">
        <v>4</v>
      </c>
      <c r="I129" s="11" t="s">
        <v>276</v>
      </c>
      <c r="J129" s="11" t="str">
        <f aca="false">"20130410"</f>
        <v>20130410</v>
      </c>
      <c r="K129" s="11" t="s">
        <v>274</v>
      </c>
      <c r="L129" s="11" t="str">
        <f aca="false">"20130410"</f>
        <v>20130410</v>
      </c>
      <c r="M129" s="11" t="s">
        <v>274</v>
      </c>
      <c r="N129" s="11" t="n">
        <v>20390823</v>
      </c>
      <c r="O129" s="11" t="s">
        <v>278</v>
      </c>
      <c r="P129" s="11" t="s">
        <v>108</v>
      </c>
      <c r="Q129" s="14" t="n">
        <v>44098</v>
      </c>
      <c r="U129" s="13" t="n">
        <v>44097.55625</v>
      </c>
    </row>
    <row r="130" customFormat="false" ht="16.2" hidden="false" customHeight="false" outlineLevel="0" collapsed="false">
      <c r="A130" s="11" t="s">
        <v>50</v>
      </c>
      <c r="B130" s="11" t="s">
        <v>279</v>
      </c>
      <c r="C130" s="11" t="n">
        <v>2009005462</v>
      </c>
      <c r="D130" s="13" t="n">
        <v>44078.3541666667</v>
      </c>
      <c r="E130" s="13" t="n">
        <v>44078.3958333333</v>
      </c>
      <c r="F130" s="11" t="s">
        <v>109</v>
      </c>
      <c r="G130" s="11" t="s">
        <v>110</v>
      </c>
      <c r="H130" s="11" t="n">
        <v>1</v>
      </c>
      <c r="I130" s="11" t="s">
        <v>115</v>
      </c>
      <c r="J130" s="11" t="str">
        <f aca="false">"20130436"</f>
        <v>20130436</v>
      </c>
      <c r="K130" s="11" t="s">
        <v>280</v>
      </c>
      <c r="L130" s="11" t="str">
        <f aca="false">"20130436"</f>
        <v>20130436</v>
      </c>
      <c r="M130" s="11" t="s">
        <v>280</v>
      </c>
      <c r="N130" s="11" t="s">
        <v>281</v>
      </c>
      <c r="O130" s="11" t="s">
        <v>282</v>
      </c>
      <c r="P130" s="11" t="s">
        <v>108</v>
      </c>
      <c r="Q130" s="14" t="n">
        <v>44079</v>
      </c>
      <c r="U130" s="13" t="n">
        <v>44078.676412037</v>
      </c>
    </row>
    <row r="131" customFormat="false" ht="16.2" hidden="false" customHeight="false" outlineLevel="0" collapsed="false">
      <c r="A131" s="11" t="s">
        <v>50</v>
      </c>
      <c r="B131" s="11" t="s">
        <v>279</v>
      </c>
      <c r="C131" s="11" t="n">
        <v>2009003002</v>
      </c>
      <c r="D131" s="13" t="n">
        <v>44077.3541666667</v>
      </c>
      <c r="E131" s="13" t="n">
        <v>44077.375</v>
      </c>
      <c r="F131" s="11" t="s">
        <v>109</v>
      </c>
      <c r="G131" s="11" t="s">
        <v>110</v>
      </c>
      <c r="H131" s="11" t="n">
        <v>0.5</v>
      </c>
      <c r="I131" s="11" t="s">
        <v>115</v>
      </c>
      <c r="J131" s="11" t="str">
        <f aca="false">"20130436"</f>
        <v>20130436</v>
      </c>
      <c r="K131" s="11" t="s">
        <v>280</v>
      </c>
      <c r="L131" s="11" t="str">
        <f aca="false">"20130436"</f>
        <v>20130436</v>
      </c>
      <c r="M131" s="11" t="s">
        <v>280</v>
      </c>
      <c r="N131" s="11" t="s">
        <v>281</v>
      </c>
      <c r="O131" s="11" t="s">
        <v>282</v>
      </c>
      <c r="P131" s="11" t="s">
        <v>108</v>
      </c>
      <c r="Q131" s="14" t="n">
        <v>44078</v>
      </c>
      <c r="U131" s="13" t="n">
        <v>44077.3889236111</v>
      </c>
    </row>
    <row r="132" customFormat="false" ht="16.2" hidden="false" customHeight="false" outlineLevel="0" collapsed="false">
      <c r="A132" s="11" t="s">
        <v>50</v>
      </c>
      <c r="B132" s="11" t="s">
        <v>279</v>
      </c>
      <c r="C132" s="11" t="n">
        <v>2009009260</v>
      </c>
      <c r="D132" s="13" t="n">
        <v>44081.3541666667</v>
      </c>
      <c r="E132" s="13" t="n">
        <v>44081.4166666667</v>
      </c>
      <c r="F132" s="11" t="s">
        <v>109</v>
      </c>
      <c r="G132" s="11" t="s">
        <v>110</v>
      </c>
      <c r="H132" s="11" t="n">
        <v>1.5</v>
      </c>
      <c r="I132" s="11" t="s">
        <v>115</v>
      </c>
      <c r="J132" s="11" t="str">
        <f aca="false">"20130436"</f>
        <v>20130436</v>
      </c>
      <c r="K132" s="11" t="s">
        <v>280</v>
      </c>
      <c r="L132" s="11" t="str">
        <f aca="false">"20130436"</f>
        <v>20130436</v>
      </c>
      <c r="M132" s="11" t="s">
        <v>280</v>
      </c>
      <c r="N132" s="11" t="s">
        <v>281</v>
      </c>
      <c r="O132" s="11" t="s">
        <v>282</v>
      </c>
      <c r="P132" s="11" t="s">
        <v>108</v>
      </c>
      <c r="Q132" s="14" t="n">
        <v>44083</v>
      </c>
      <c r="U132" s="13" t="n">
        <v>44082.5646296296</v>
      </c>
    </row>
    <row r="133" customFormat="false" ht="16.2" hidden="false" customHeight="false" outlineLevel="0" collapsed="false">
      <c r="A133" s="11" t="s">
        <v>50</v>
      </c>
      <c r="B133" s="11" t="s">
        <v>279</v>
      </c>
      <c r="C133" s="11" t="n">
        <v>2009009262</v>
      </c>
      <c r="D133" s="13" t="n">
        <v>44082.3541666667</v>
      </c>
      <c r="E133" s="13" t="n">
        <v>44082.375</v>
      </c>
      <c r="F133" s="11" t="s">
        <v>109</v>
      </c>
      <c r="G133" s="11" t="s">
        <v>110</v>
      </c>
      <c r="H133" s="11" t="n">
        <v>0.5</v>
      </c>
      <c r="I133" s="11" t="s">
        <v>115</v>
      </c>
      <c r="J133" s="11" t="str">
        <f aca="false">"20130436"</f>
        <v>20130436</v>
      </c>
      <c r="K133" s="11" t="s">
        <v>280</v>
      </c>
      <c r="L133" s="11" t="str">
        <f aca="false">"20130436"</f>
        <v>20130436</v>
      </c>
      <c r="M133" s="11" t="s">
        <v>280</v>
      </c>
      <c r="N133" s="11" t="s">
        <v>281</v>
      </c>
      <c r="O133" s="11" t="s">
        <v>282</v>
      </c>
      <c r="P133" s="11" t="s">
        <v>108</v>
      </c>
      <c r="Q133" s="14" t="n">
        <v>44083</v>
      </c>
      <c r="U133" s="13" t="n">
        <v>44082.5659606482</v>
      </c>
    </row>
    <row r="134" customFormat="false" ht="16.2" hidden="false" customHeight="false" outlineLevel="0" collapsed="false">
      <c r="A134" s="11" t="s">
        <v>50</v>
      </c>
      <c r="B134" s="11" t="s">
        <v>279</v>
      </c>
      <c r="C134" s="11" t="n">
        <v>2009005470</v>
      </c>
      <c r="D134" s="13" t="n">
        <v>44078.7083333333</v>
      </c>
      <c r="E134" s="13" t="n">
        <v>44078.7291666667</v>
      </c>
      <c r="F134" s="11" t="s">
        <v>109</v>
      </c>
      <c r="G134" s="11" t="s">
        <v>110</v>
      </c>
      <c r="H134" s="11" t="n">
        <v>0.5</v>
      </c>
      <c r="I134" s="11" t="s">
        <v>115</v>
      </c>
      <c r="J134" s="11" t="str">
        <f aca="false">"20130436"</f>
        <v>20130436</v>
      </c>
      <c r="K134" s="11" t="s">
        <v>280</v>
      </c>
      <c r="L134" s="11" t="str">
        <f aca="false">"20130436"</f>
        <v>20130436</v>
      </c>
      <c r="M134" s="11" t="s">
        <v>280</v>
      </c>
      <c r="N134" s="11" t="s">
        <v>281</v>
      </c>
      <c r="O134" s="11" t="s">
        <v>282</v>
      </c>
      <c r="P134" s="11" t="s">
        <v>108</v>
      </c>
      <c r="Q134" s="14" t="n">
        <v>44079</v>
      </c>
      <c r="U134" s="13" t="n">
        <v>44078.6772800926</v>
      </c>
    </row>
    <row r="135" customFormat="false" ht="16.2" hidden="false" customHeight="false" outlineLevel="0" collapsed="false">
      <c r="A135" s="11" t="s">
        <v>29</v>
      </c>
      <c r="B135" s="11" t="s">
        <v>283</v>
      </c>
      <c r="C135" s="11" t="n">
        <v>2009000051</v>
      </c>
      <c r="D135" s="13" t="n">
        <v>44074.3333333333</v>
      </c>
      <c r="E135" s="13" t="n">
        <v>44074.7083333333</v>
      </c>
      <c r="F135" s="11" t="s">
        <v>109</v>
      </c>
      <c r="G135" s="11" t="s">
        <v>110</v>
      </c>
      <c r="H135" s="11" t="n">
        <v>8</v>
      </c>
      <c r="I135" s="11" t="s">
        <v>284</v>
      </c>
      <c r="J135" s="11" t="str">
        <f aca="false">"20130457"</f>
        <v>20130457</v>
      </c>
      <c r="K135" s="11" t="s">
        <v>285</v>
      </c>
      <c r="L135" s="11" t="str">
        <f aca="false">"20130457"</f>
        <v>20130457</v>
      </c>
      <c r="M135" s="11" t="s">
        <v>285</v>
      </c>
      <c r="N135" s="11" t="n">
        <v>20508657</v>
      </c>
      <c r="O135" s="11" t="s">
        <v>286</v>
      </c>
      <c r="P135" s="11" t="s">
        <v>108</v>
      </c>
      <c r="Q135" s="14" t="n">
        <v>44075</v>
      </c>
      <c r="U135" s="13" t="n">
        <v>44075.3414699074</v>
      </c>
    </row>
    <row r="136" customFormat="false" ht="16.2" hidden="false" customHeight="false" outlineLevel="0" collapsed="false">
      <c r="A136" s="11" t="s">
        <v>51</v>
      </c>
      <c r="B136" s="11" t="s">
        <v>287</v>
      </c>
      <c r="C136" s="11" t="n">
        <v>2009019887</v>
      </c>
      <c r="D136" s="13" t="n">
        <v>44090.3333333333</v>
      </c>
      <c r="E136" s="13" t="n">
        <v>44090.4166666667</v>
      </c>
      <c r="F136" s="11" t="s">
        <v>109</v>
      </c>
      <c r="G136" s="11" t="s">
        <v>110</v>
      </c>
      <c r="H136" s="11" t="n">
        <v>2</v>
      </c>
      <c r="I136" s="11" t="s">
        <v>115</v>
      </c>
      <c r="J136" s="11" t="str">
        <f aca="false">"20130459"</f>
        <v>20130459</v>
      </c>
      <c r="K136" s="11" t="s">
        <v>288</v>
      </c>
      <c r="L136" s="11" t="str">
        <f aca="false">"20130459"</f>
        <v>20130459</v>
      </c>
      <c r="M136" s="11" t="s">
        <v>288</v>
      </c>
      <c r="N136" s="11" t="n">
        <v>20471766</v>
      </c>
      <c r="O136" s="11" t="s">
        <v>289</v>
      </c>
      <c r="P136" s="11" t="s">
        <v>108</v>
      </c>
      <c r="Q136" s="14" t="n">
        <v>44091</v>
      </c>
      <c r="U136" s="13" t="n">
        <v>44090.5681134259</v>
      </c>
    </row>
    <row r="137" customFormat="false" ht="16.2" hidden="false" customHeight="false" outlineLevel="0" collapsed="false">
      <c r="A137" s="11" t="s">
        <v>51</v>
      </c>
      <c r="B137" s="11" t="s">
        <v>287</v>
      </c>
      <c r="C137" s="11" t="n">
        <v>2009010420</v>
      </c>
      <c r="D137" s="13" t="n">
        <v>44081.3333333333</v>
      </c>
      <c r="E137" s="13" t="n">
        <v>44081.4375</v>
      </c>
      <c r="F137" s="11" t="s">
        <v>109</v>
      </c>
      <c r="G137" s="11" t="s">
        <v>110</v>
      </c>
      <c r="H137" s="11" t="n">
        <v>2.5</v>
      </c>
      <c r="I137" s="11" t="s">
        <v>115</v>
      </c>
      <c r="J137" s="11" t="str">
        <f aca="false">"20130459"</f>
        <v>20130459</v>
      </c>
      <c r="K137" s="11" t="s">
        <v>288</v>
      </c>
      <c r="L137" s="11" t="str">
        <f aca="false">"20130459"</f>
        <v>20130459</v>
      </c>
      <c r="M137" s="11" t="s">
        <v>288</v>
      </c>
      <c r="N137" s="11" t="n">
        <v>20471766</v>
      </c>
      <c r="O137" s="11" t="s">
        <v>289</v>
      </c>
      <c r="P137" s="11" t="s">
        <v>108</v>
      </c>
      <c r="Q137" s="14" t="n">
        <v>44084</v>
      </c>
      <c r="U137" s="13" t="n">
        <v>44083.3634259259</v>
      </c>
    </row>
    <row r="138" customFormat="false" ht="16.2" hidden="false" customHeight="false" outlineLevel="0" collapsed="false">
      <c r="A138" s="11" t="s">
        <v>51</v>
      </c>
      <c r="B138" s="11" t="s">
        <v>287</v>
      </c>
      <c r="C138" s="11" t="n">
        <v>2009011713</v>
      </c>
      <c r="D138" s="13" t="n">
        <v>44081.4375</v>
      </c>
      <c r="E138" s="13" t="n">
        <v>44081.5416666667</v>
      </c>
      <c r="F138" s="11" t="s">
        <v>246</v>
      </c>
      <c r="G138" s="11" t="s">
        <v>247</v>
      </c>
      <c r="H138" s="11" t="n">
        <v>1.5</v>
      </c>
      <c r="I138" s="11" t="s">
        <v>290</v>
      </c>
      <c r="J138" s="11" t="str">
        <f aca="false">"20130459"</f>
        <v>20130459</v>
      </c>
      <c r="K138" s="11" t="s">
        <v>288</v>
      </c>
      <c r="L138" s="11" t="str">
        <f aca="false">"20130459"</f>
        <v>20130459</v>
      </c>
      <c r="M138" s="11" t="s">
        <v>288</v>
      </c>
      <c r="N138" s="11" t="n">
        <v>20471766</v>
      </c>
      <c r="O138" s="11" t="s">
        <v>289</v>
      </c>
      <c r="P138" s="11" t="s">
        <v>108</v>
      </c>
      <c r="Q138" s="14" t="n">
        <v>44085</v>
      </c>
      <c r="U138" s="13" t="n">
        <v>44084.3526967593</v>
      </c>
    </row>
    <row r="139" customFormat="false" ht="16.2" hidden="false" customHeight="false" outlineLevel="0" collapsed="false">
      <c r="A139" s="11" t="s">
        <v>37</v>
      </c>
      <c r="B139" s="11" t="s">
        <v>272</v>
      </c>
      <c r="C139" s="11" t="n">
        <v>2009031063</v>
      </c>
      <c r="D139" s="13" t="n">
        <v>44098.3333333333</v>
      </c>
      <c r="E139" s="13" t="n">
        <v>44098.4166666667</v>
      </c>
      <c r="F139" s="11" t="s">
        <v>109</v>
      </c>
      <c r="G139" s="11" t="s">
        <v>110</v>
      </c>
      <c r="H139" s="11" t="n">
        <v>2</v>
      </c>
      <c r="I139" s="11" t="s">
        <v>291</v>
      </c>
      <c r="J139" s="11" t="str">
        <f aca="false">"20130474"</f>
        <v>20130474</v>
      </c>
      <c r="K139" s="11" t="s">
        <v>275</v>
      </c>
      <c r="L139" s="11" t="str">
        <f aca="false">"20130474"</f>
        <v>20130474</v>
      </c>
      <c r="M139" s="11" t="s">
        <v>275</v>
      </c>
      <c r="N139" s="11" t="n">
        <v>20390823</v>
      </c>
      <c r="O139" s="11" t="s">
        <v>278</v>
      </c>
      <c r="P139" s="11" t="s">
        <v>108</v>
      </c>
      <c r="Q139" s="14" t="n">
        <v>44098</v>
      </c>
      <c r="U139" s="13" t="n">
        <v>44098.4702662037</v>
      </c>
    </row>
    <row r="140" customFormat="false" ht="16.2" hidden="false" customHeight="false" outlineLevel="0" collapsed="false">
      <c r="A140" s="11" t="s">
        <v>37</v>
      </c>
      <c r="B140" s="11" t="s">
        <v>272</v>
      </c>
      <c r="C140" s="11" t="n">
        <v>2009028463</v>
      </c>
      <c r="D140" s="13" t="n">
        <v>44097.3333333333</v>
      </c>
      <c r="E140" s="13" t="n">
        <v>44097.4166666667</v>
      </c>
      <c r="F140" s="11" t="s">
        <v>109</v>
      </c>
      <c r="G140" s="11" t="s">
        <v>110</v>
      </c>
      <c r="H140" s="11" t="n">
        <v>2</v>
      </c>
      <c r="I140" s="11" t="s">
        <v>292</v>
      </c>
      <c r="J140" s="11" t="str">
        <f aca="false">"20130474"</f>
        <v>20130474</v>
      </c>
      <c r="K140" s="11" t="s">
        <v>275</v>
      </c>
      <c r="L140" s="11" t="str">
        <f aca="false">"20130474"</f>
        <v>20130474</v>
      </c>
      <c r="M140" s="11" t="s">
        <v>275</v>
      </c>
      <c r="N140" s="11" t="n">
        <v>20390823</v>
      </c>
      <c r="O140" s="11" t="s">
        <v>278</v>
      </c>
      <c r="P140" s="11" t="s">
        <v>108</v>
      </c>
      <c r="Q140" s="14" t="n">
        <v>44098</v>
      </c>
      <c r="U140" s="13" t="n">
        <v>44097.466875</v>
      </c>
    </row>
    <row r="141" customFormat="false" ht="16.2" hidden="false" customHeight="false" outlineLevel="0" collapsed="false">
      <c r="A141" s="11" t="s">
        <v>27</v>
      </c>
      <c r="B141" s="11" t="s">
        <v>197</v>
      </c>
      <c r="C141" s="11" t="n">
        <v>2008038531</v>
      </c>
      <c r="D141" s="13" t="n">
        <v>44071.5833333333</v>
      </c>
      <c r="E141" s="13" t="n">
        <v>44071.7083333333</v>
      </c>
      <c r="F141" s="11" t="s">
        <v>109</v>
      </c>
      <c r="G141" s="11" t="s">
        <v>110</v>
      </c>
      <c r="H141" s="11" t="n">
        <v>3</v>
      </c>
      <c r="I141" s="11" t="s">
        <v>293</v>
      </c>
      <c r="J141" s="11" t="str">
        <f aca="false">"20134984"</f>
        <v>20134984</v>
      </c>
      <c r="K141" s="11" t="s">
        <v>294</v>
      </c>
      <c r="L141" s="11" t="str">
        <f aca="false">"20134984"</f>
        <v>20134984</v>
      </c>
      <c r="M141" s="11" t="s">
        <v>294</v>
      </c>
      <c r="N141" s="11" t="n">
        <v>20101609</v>
      </c>
      <c r="O141" s="11" t="s">
        <v>199</v>
      </c>
      <c r="P141" s="11" t="s">
        <v>108</v>
      </c>
      <c r="Q141" s="14" t="n">
        <v>44074</v>
      </c>
      <c r="U141" s="13" t="n">
        <v>44071.6650925926</v>
      </c>
    </row>
    <row r="142" customFormat="false" ht="16.2" hidden="false" customHeight="false" outlineLevel="0" collapsed="false">
      <c r="A142" s="11" t="s">
        <v>31</v>
      </c>
      <c r="B142" s="11" t="s">
        <v>168</v>
      </c>
      <c r="C142" s="11" t="n">
        <v>2009000229</v>
      </c>
      <c r="D142" s="13" t="n">
        <v>44071.3333333333</v>
      </c>
      <c r="E142" s="13" t="n">
        <v>44071.3541666667</v>
      </c>
      <c r="F142" s="11" t="s">
        <v>103</v>
      </c>
      <c r="G142" s="11" t="s">
        <v>104</v>
      </c>
      <c r="H142" s="11" t="n">
        <v>0.5</v>
      </c>
      <c r="I142" s="11" t="s">
        <v>115</v>
      </c>
      <c r="J142" s="11" t="str">
        <f aca="false">"20253019"</f>
        <v>20253019</v>
      </c>
      <c r="K142" s="11" t="s">
        <v>295</v>
      </c>
      <c r="L142" s="11" t="str">
        <f aca="false">"20253019"</f>
        <v>20253019</v>
      </c>
      <c r="M142" s="11" t="s">
        <v>295</v>
      </c>
      <c r="N142" s="11" t="n">
        <v>20384488</v>
      </c>
      <c r="O142" s="11" t="s">
        <v>296</v>
      </c>
      <c r="P142" s="11" t="s">
        <v>108</v>
      </c>
      <c r="Q142" s="14" t="n">
        <v>44075</v>
      </c>
      <c r="U142" s="13" t="n">
        <v>44075.3758564815</v>
      </c>
    </row>
    <row r="143" customFormat="false" ht="16.2" hidden="false" customHeight="false" outlineLevel="0" collapsed="false">
      <c r="A143" s="11" t="s">
        <v>31</v>
      </c>
      <c r="B143" s="11" t="s">
        <v>168</v>
      </c>
      <c r="C143" s="11" t="n">
        <v>2009022258</v>
      </c>
      <c r="D143" s="13" t="n">
        <v>44091.3333333333</v>
      </c>
      <c r="E143" s="13" t="n">
        <v>44091.3541666667</v>
      </c>
      <c r="F143" s="11" t="s">
        <v>109</v>
      </c>
      <c r="G143" s="11" t="s">
        <v>110</v>
      </c>
      <c r="H143" s="11" t="n">
        <v>0.5</v>
      </c>
      <c r="I143" s="11" t="s">
        <v>115</v>
      </c>
      <c r="J143" s="11" t="str">
        <f aca="false">"20253019"</f>
        <v>20253019</v>
      </c>
      <c r="K143" s="11" t="s">
        <v>295</v>
      </c>
      <c r="L143" s="11" t="str">
        <f aca="false">"20253019"</f>
        <v>20253019</v>
      </c>
      <c r="M143" s="11" t="s">
        <v>295</v>
      </c>
      <c r="N143" s="11" t="n">
        <v>20497400</v>
      </c>
      <c r="O143" s="11" t="s">
        <v>177</v>
      </c>
      <c r="P143" s="11" t="s">
        <v>108</v>
      </c>
      <c r="Q143" s="14" t="n">
        <v>44093</v>
      </c>
      <c r="U143" s="13" t="n">
        <v>44092.3832986111</v>
      </c>
    </row>
    <row r="144" customFormat="false" ht="16.2" hidden="false" customHeight="false" outlineLevel="0" collapsed="false">
      <c r="A144" s="11" t="s">
        <v>31</v>
      </c>
      <c r="B144" s="11" t="s">
        <v>168</v>
      </c>
      <c r="C144" s="11" t="n">
        <v>2009031966</v>
      </c>
      <c r="D144" s="13" t="n">
        <v>44099.3333333333</v>
      </c>
      <c r="E144" s="13" t="n">
        <v>44099.7083333333</v>
      </c>
      <c r="F144" s="11" t="s">
        <v>109</v>
      </c>
      <c r="G144" s="11" t="s">
        <v>110</v>
      </c>
      <c r="H144" s="11" t="n">
        <v>8</v>
      </c>
      <c r="I144" s="11" t="s">
        <v>115</v>
      </c>
      <c r="J144" s="11" t="str">
        <f aca="false">"20253019"</f>
        <v>20253019</v>
      </c>
      <c r="K144" s="11" t="s">
        <v>295</v>
      </c>
      <c r="L144" s="11" t="str">
        <f aca="false">"20253019"</f>
        <v>20253019</v>
      </c>
      <c r="M144" s="11" t="s">
        <v>295</v>
      </c>
      <c r="N144" s="11" t="n">
        <v>20497400</v>
      </c>
      <c r="O144" s="11" t="s">
        <v>177</v>
      </c>
      <c r="P144" s="11" t="s">
        <v>108</v>
      </c>
      <c r="Q144" s="14" t="n">
        <v>44099</v>
      </c>
      <c r="U144" s="13" t="n">
        <v>44098.7211458333</v>
      </c>
    </row>
    <row r="145" customFormat="false" ht="16.2" hidden="false" customHeight="false" outlineLevel="0" collapsed="false">
      <c r="A145" s="11" t="s">
        <v>31</v>
      </c>
      <c r="B145" s="11" t="s">
        <v>168</v>
      </c>
      <c r="C145" s="11" t="n">
        <v>2009010386</v>
      </c>
      <c r="D145" s="13" t="n">
        <v>44081.3333333333</v>
      </c>
      <c r="E145" s="13" t="n">
        <v>44081.3958333333</v>
      </c>
      <c r="F145" s="11" t="s">
        <v>109</v>
      </c>
      <c r="G145" s="11" t="s">
        <v>110</v>
      </c>
      <c r="H145" s="11" t="n">
        <v>1.5</v>
      </c>
      <c r="I145" s="11" t="s">
        <v>115</v>
      </c>
      <c r="J145" s="11" t="str">
        <f aca="false">"20253019"</f>
        <v>20253019</v>
      </c>
      <c r="K145" s="11" t="s">
        <v>295</v>
      </c>
      <c r="L145" s="11" t="str">
        <f aca="false">"20253019"</f>
        <v>20253019</v>
      </c>
      <c r="M145" s="11" t="s">
        <v>295</v>
      </c>
      <c r="N145" s="11" t="n">
        <v>20497400</v>
      </c>
      <c r="O145" s="11" t="s">
        <v>177</v>
      </c>
      <c r="P145" s="11" t="s">
        <v>108</v>
      </c>
      <c r="Q145" s="14" t="n">
        <v>44084</v>
      </c>
      <c r="U145" s="13" t="n">
        <v>44083.3568171296</v>
      </c>
    </row>
    <row r="146" customFormat="false" ht="16.2" hidden="false" customHeight="false" outlineLevel="0" collapsed="false">
      <c r="A146" s="11" t="s">
        <v>31</v>
      </c>
      <c r="B146" s="11" t="s">
        <v>168</v>
      </c>
      <c r="C146" s="11" t="n">
        <v>2009008302</v>
      </c>
      <c r="D146" s="13" t="n">
        <v>44077.3333333333</v>
      </c>
      <c r="E146" s="13" t="n">
        <v>44077.7083333333</v>
      </c>
      <c r="F146" s="11" t="s">
        <v>109</v>
      </c>
      <c r="G146" s="11" t="s">
        <v>110</v>
      </c>
      <c r="H146" s="11" t="n">
        <v>8</v>
      </c>
      <c r="I146" s="11" t="s">
        <v>115</v>
      </c>
      <c r="J146" s="11" t="str">
        <f aca="false">"20253019"</f>
        <v>20253019</v>
      </c>
      <c r="K146" s="11" t="s">
        <v>295</v>
      </c>
      <c r="L146" s="11" t="str">
        <f aca="false">"20253019"</f>
        <v>20253019</v>
      </c>
      <c r="M146" s="11" t="s">
        <v>295</v>
      </c>
      <c r="N146" s="11" t="n">
        <v>20384488</v>
      </c>
      <c r="O146" s="11" t="s">
        <v>296</v>
      </c>
      <c r="P146" s="11" t="s">
        <v>108</v>
      </c>
      <c r="Q146" s="14" t="n">
        <v>44083</v>
      </c>
      <c r="U146" s="13" t="n">
        <v>44081.7003356482</v>
      </c>
    </row>
    <row r="147" customFormat="false" ht="16.2" hidden="false" customHeight="false" outlineLevel="0" collapsed="false">
      <c r="A147" s="11" t="s">
        <v>31</v>
      </c>
      <c r="B147" s="11" t="s">
        <v>168</v>
      </c>
      <c r="C147" s="11" t="n">
        <v>2009016278</v>
      </c>
      <c r="D147" s="13" t="n">
        <v>44088.3333333333</v>
      </c>
      <c r="E147" s="13" t="n">
        <v>44088.375</v>
      </c>
      <c r="F147" s="11" t="s">
        <v>109</v>
      </c>
      <c r="G147" s="11" t="s">
        <v>110</v>
      </c>
      <c r="H147" s="11" t="n">
        <v>1</v>
      </c>
      <c r="I147" s="11" t="s">
        <v>115</v>
      </c>
      <c r="J147" s="11" t="str">
        <f aca="false">"20253019"</f>
        <v>20253019</v>
      </c>
      <c r="K147" s="11" t="s">
        <v>295</v>
      </c>
      <c r="L147" s="11" t="str">
        <f aca="false">"20253019"</f>
        <v>20253019</v>
      </c>
      <c r="M147" s="11" t="s">
        <v>295</v>
      </c>
      <c r="N147" s="11" t="n">
        <v>20497400</v>
      </c>
      <c r="O147" s="11" t="s">
        <v>177</v>
      </c>
      <c r="P147" s="11" t="s">
        <v>108</v>
      </c>
      <c r="Q147" s="14" t="n">
        <v>44089</v>
      </c>
      <c r="U147" s="13" t="n">
        <v>44088.4735069444</v>
      </c>
    </row>
    <row r="148" customFormat="false" ht="16.2" hidden="false" customHeight="false" outlineLevel="0" collapsed="false">
      <c r="A148" s="11" t="s">
        <v>31</v>
      </c>
      <c r="B148" s="11" t="s">
        <v>168</v>
      </c>
      <c r="C148" s="11" t="n">
        <v>2009022754</v>
      </c>
      <c r="D148" s="13" t="n">
        <v>44092.5625</v>
      </c>
      <c r="E148" s="13" t="n">
        <v>44092.7083333333</v>
      </c>
      <c r="F148" s="11" t="s">
        <v>109</v>
      </c>
      <c r="G148" s="11" t="s">
        <v>110</v>
      </c>
      <c r="H148" s="11" t="n">
        <v>3.5</v>
      </c>
      <c r="I148" s="11" t="s">
        <v>115</v>
      </c>
      <c r="J148" s="11" t="str">
        <f aca="false">"20253019"</f>
        <v>20253019</v>
      </c>
      <c r="K148" s="11" t="s">
        <v>295</v>
      </c>
      <c r="L148" s="11" t="str">
        <f aca="false">"20253019"</f>
        <v>20253019</v>
      </c>
      <c r="M148" s="11" t="s">
        <v>295</v>
      </c>
      <c r="N148" s="11" t="n">
        <v>20497400</v>
      </c>
      <c r="O148" s="11" t="s">
        <v>177</v>
      </c>
      <c r="P148" s="11" t="s">
        <v>108</v>
      </c>
      <c r="Q148" s="14" t="n">
        <v>44093</v>
      </c>
      <c r="U148" s="13" t="n">
        <v>44092.5565046296</v>
      </c>
    </row>
    <row r="149" customFormat="false" ht="16.2" hidden="false" customHeight="false" outlineLevel="0" collapsed="false">
      <c r="A149" s="11" t="s">
        <v>31</v>
      </c>
      <c r="B149" s="11" t="s">
        <v>168</v>
      </c>
      <c r="C149" s="11" t="n">
        <v>2009010391</v>
      </c>
      <c r="D149" s="13" t="n">
        <v>44082.3333333333</v>
      </c>
      <c r="E149" s="13" t="n">
        <v>44082.375</v>
      </c>
      <c r="F149" s="11" t="s">
        <v>109</v>
      </c>
      <c r="G149" s="11" t="s">
        <v>110</v>
      </c>
      <c r="H149" s="11" t="n">
        <v>1</v>
      </c>
      <c r="I149" s="11" t="s">
        <v>115</v>
      </c>
      <c r="J149" s="11" t="str">
        <f aca="false">"20253019"</f>
        <v>20253019</v>
      </c>
      <c r="K149" s="11" t="s">
        <v>295</v>
      </c>
      <c r="L149" s="11" t="str">
        <f aca="false">"20253019"</f>
        <v>20253019</v>
      </c>
      <c r="M149" s="11" t="s">
        <v>295</v>
      </c>
      <c r="N149" s="11" t="n">
        <v>20497400</v>
      </c>
      <c r="O149" s="11" t="s">
        <v>177</v>
      </c>
      <c r="P149" s="11" t="s">
        <v>108</v>
      </c>
      <c r="Q149" s="14" t="n">
        <v>44084</v>
      </c>
      <c r="U149" s="13" t="n">
        <v>44083.3574189815</v>
      </c>
    </row>
    <row r="150" customFormat="false" ht="16.2" hidden="false" customHeight="false" outlineLevel="0" collapsed="false">
      <c r="A150" s="11" t="s">
        <v>31</v>
      </c>
      <c r="B150" s="11" t="s">
        <v>168</v>
      </c>
      <c r="C150" s="11" t="n">
        <v>2009012534</v>
      </c>
      <c r="D150" s="13" t="n">
        <v>44084.3333333333</v>
      </c>
      <c r="E150" s="13" t="n">
        <v>44084.375</v>
      </c>
      <c r="F150" s="11" t="s">
        <v>109</v>
      </c>
      <c r="G150" s="11" t="s">
        <v>110</v>
      </c>
      <c r="H150" s="11" t="n">
        <v>1</v>
      </c>
      <c r="I150" s="11" t="s">
        <v>115</v>
      </c>
      <c r="J150" s="11" t="str">
        <f aca="false">"20253019"</f>
        <v>20253019</v>
      </c>
      <c r="K150" s="11" t="s">
        <v>295</v>
      </c>
      <c r="L150" s="11" t="str">
        <f aca="false">"20253019"</f>
        <v>20253019</v>
      </c>
      <c r="M150" s="11" t="s">
        <v>295</v>
      </c>
      <c r="N150" s="11" t="n">
        <v>20497400</v>
      </c>
      <c r="O150" s="11" t="s">
        <v>177</v>
      </c>
      <c r="P150" s="11" t="s">
        <v>108</v>
      </c>
      <c r="Q150" s="14" t="n">
        <v>44085</v>
      </c>
      <c r="U150" s="13" t="n">
        <v>44084.6521296296</v>
      </c>
    </row>
    <row r="151" customFormat="false" ht="16.2" hidden="false" customHeight="false" outlineLevel="0" collapsed="false">
      <c r="A151" s="11" t="s">
        <v>31</v>
      </c>
      <c r="B151" s="11" t="s">
        <v>168</v>
      </c>
      <c r="C151" s="11" t="n">
        <v>2009001644</v>
      </c>
      <c r="D151" s="13" t="n">
        <v>44075.3333333333</v>
      </c>
      <c r="E151" s="13" t="n">
        <v>44075.3541666667</v>
      </c>
      <c r="F151" s="11" t="s">
        <v>109</v>
      </c>
      <c r="G151" s="11" t="s">
        <v>110</v>
      </c>
      <c r="H151" s="11" t="n">
        <v>0.5</v>
      </c>
      <c r="I151" s="11" t="s">
        <v>115</v>
      </c>
      <c r="J151" s="11" t="str">
        <f aca="false">"20253019"</f>
        <v>20253019</v>
      </c>
      <c r="K151" s="11" t="s">
        <v>295</v>
      </c>
      <c r="L151" s="11" t="str">
        <f aca="false">"20253019"</f>
        <v>20253019</v>
      </c>
      <c r="M151" s="11" t="s">
        <v>295</v>
      </c>
      <c r="N151" s="11" t="n">
        <v>20384488</v>
      </c>
      <c r="O151" s="11" t="s">
        <v>296</v>
      </c>
      <c r="P151" s="11" t="s">
        <v>108</v>
      </c>
      <c r="Q151" s="14" t="n">
        <v>44077</v>
      </c>
      <c r="U151" s="13" t="n">
        <v>44076.3478472222</v>
      </c>
    </row>
    <row r="152" customFormat="false" ht="16.2" hidden="false" customHeight="false" outlineLevel="0" collapsed="false">
      <c r="A152" s="11" t="s">
        <v>31</v>
      </c>
      <c r="B152" s="11" t="s">
        <v>168</v>
      </c>
      <c r="C152" s="11" t="n">
        <v>2009011194</v>
      </c>
      <c r="D152" s="13" t="n">
        <v>44083.3333333333</v>
      </c>
      <c r="E152" s="13" t="n">
        <v>44083.3541666667</v>
      </c>
      <c r="F152" s="11" t="s">
        <v>109</v>
      </c>
      <c r="G152" s="11" t="s">
        <v>110</v>
      </c>
      <c r="H152" s="11" t="n">
        <v>0.5</v>
      </c>
      <c r="I152" s="11" t="s">
        <v>115</v>
      </c>
      <c r="J152" s="11" t="str">
        <f aca="false">"20253019"</f>
        <v>20253019</v>
      </c>
      <c r="K152" s="11" t="s">
        <v>295</v>
      </c>
      <c r="L152" s="11" t="str">
        <f aca="false">"20253019"</f>
        <v>20253019</v>
      </c>
      <c r="M152" s="11" t="s">
        <v>295</v>
      </c>
      <c r="N152" s="11" t="n">
        <v>20497400</v>
      </c>
      <c r="O152" s="11" t="s">
        <v>177</v>
      </c>
      <c r="P152" s="11" t="s">
        <v>108</v>
      </c>
      <c r="Q152" s="14" t="n">
        <v>44085</v>
      </c>
      <c r="U152" s="13" t="n">
        <v>44083.6590046296</v>
      </c>
    </row>
    <row r="153" customFormat="false" ht="16.2" hidden="false" customHeight="false" outlineLevel="0" collapsed="false">
      <c r="A153" s="11" t="s">
        <v>31</v>
      </c>
      <c r="B153" s="11" t="s">
        <v>168</v>
      </c>
      <c r="C153" s="11" t="n">
        <v>2009026661</v>
      </c>
      <c r="D153" s="13" t="n">
        <v>44096.3333333333</v>
      </c>
      <c r="E153" s="13" t="n">
        <v>44096.3541666667</v>
      </c>
      <c r="F153" s="11" t="s">
        <v>109</v>
      </c>
      <c r="G153" s="11" t="s">
        <v>110</v>
      </c>
      <c r="H153" s="11" t="n">
        <v>0.5</v>
      </c>
      <c r="I153" s="11" t="s">
        <v>115</v>
      </c>
      <c r="J153" s="11" t="str">
        <f aca="false">"20253019"</f>
        <v>20253019</v>
      </c>
      <c r="K153" s="11" t="s">
        <v>295</v>
      </c>
      <c r="L153" s="11" t="str">
        <f aca="false">"20253019"</f>
        <v>20253019</v>
      </c>
      <c r="M153" s="11" t="s">
        <v>295</v>
      </c>
      <c r="N153" s="11" t="n">
        <v>20497400</v>
      </c>
      <c r="O153" s="11" t="s">
        <v>177</v>
      </c>
      <c r="P153" s="11" t="s">
        <v>108</v>
      </c>
      <c r="Q153" s="14" t="n">
        <v>44096</v>
      </c>
      <c r="U153" s="13" t="n">
        <v>44096.3561805556</v>
      </c>
    </row>
    <row r="154" customFormat="false" ht="16.2" hidden="false" customHeight="false" outlineLevel="0" collapsed="false">
      <c r="A154" s="11" t="s">
        <v>31</v>
      </c>
      <c r="B154" s="11" t="s">
        <v>168</v>
      </c>
      <c r="C154" s="11" t="n">
        <v>2009016622</v>
      </c>
      <c r="D154" s="13" t="n">
        <v>44088.625</v>
      </c>
      <c r="E154" s="13" t="n">
        <v>44088.7083333333</v>
      </c>
      <c r="F154" s="11" t="s">
        <v>109</v>
      </c>
      <c r="G154" s="11" t="s">
        <v>110</v>
      </c>
      <c r="H154" s="11" t="n">
        <v>2</v>
      </c>
      <c r="I154" s="11" t="s">
        <v>115</v>
      </c>
      <c r="J154" s="11" t="str">
        <f aca="false">"20253019"</f>
        <v>20253019</v>
      </c>
      <c r="K154" s="11" t="s">
        <v>295</v>
      </c>
      <c r="L154" s="11" t="str">
        <f aca="false">"20253019"</f>
        <v>20253019</v>
      </c>
      <c r="M154" s="11" t="s">
        <v>295</v>
      </c>
      <c r="N154" s="11" t="n">
        <v>20497400</v>
      </c>
      <c r="O154" s="11" t="s">
        <v>177</v>
      </c>
      <c r="P154" s="11" t="s">
        <v>108</v>
      </c>
      <c r="Q154" s="14" t="n">
        <v>44089</v>
      </c>
      <c r="U154" s="13" t="n">
        <v>44088.6194560185</v>
      </c>
    </row>
    <row r="155" customFormat="false" ht="16.2" hidden="false" customHeight="false" outlineLevel="0" collapsed="false">
      <c r="A155" s="11" t="s">
        <v>31</v>
      </c>
      <c r="B155" s="11" t="s">
        <v>168</v>
      </c>
      <c r="C155" s="11" t="n">
        <v>2009001643</v>
      </c>
      <c r="D155" s="13" t="n">
        <v>44074.3333333333</v>
      </c>
      <c r="E155" s="13" t="n">
        <v>44074.5833333333</v>
      </c>
      <c r="F155" s="11" t="s">
        <v>109</v>
      </c>
      <c r="G155" s="11" t="s">
        <v>110</v>
      </c>
      <c r="H155" s="11" t="n">
        <v>5</v>
      </c>
      <c r="I155" s="11" t="s">
        <v>115</v>
      </c>
      <c r="J155" s="11" t="str">
        <f aca="false">"20253019"</f>
        <v>20253019</v>
      </c>
      <c r="K155" s="11" t="s">
        <v>295</v>
      </c>
      <c r="L155" s="11" t="str">
        <f aca="false">"20253019"</f>
        <v>20253019</v>
      </c>
      <c r="M155" s="11" t="s">
        <v>295</v>
      </c>
      <c r="N155" s="11" t="n">
        <v>20384488</v>
      </c>
      <c r="O155" s="11" t="s">
        <v>296</v>
      </c>
      <c r="P155" s="11" t="s">
        <v>108</v>
      </c>
      <c r="Q155" s="14" t="n">
        <v>44077</v>
      </c>
      <c r="U155" s="13" t="n">
        <v>44076.346875</v>
      </c>
    </row>
    <row r="156" customFormat="false" ht="16.2" hidden="false" customHeight="false" outlineLevel="0" collapsed="false">
      <c r="A156" s="11" t="s">
        <v>31</v>
      </c>
      <c r="B156" s="11" t="s">
        <v>168</v>
      </c>
      <c r="C156" s="11" t="n">
        <v>2009025782</v>
      </c>
      <c r="D156" s="13" t="n">
        <v>44095.3333333333</v>
      </c>
      <c r="E156" s="13" t="n">
        <v>44095.5416666667</v>
      </c>
      <c r="F156" s="11" t="s">
        <v>109</v>
      </c>
      <c r="G156" s="11" t="s">
        <v>110</v>
      </c>
      <c r="H156" s="11" t="n">
        <v>4</v>
      </c>
      <c r="I156" s="11" t="s">
        <v>115</v>
      </c>
      <c r="J156" s="11" t="str">
        <f aca="false">"20253019"</f>
        <v>20253019</v>
      </c>
      <c r="K156" s="11" t="s">
        <v>295</v>
      </c>
      <c r="L156" s="11" t="str">
        <f aca="false">"20253019"</f>
        <v>20253019</v>
      </c>
      <c r="M156" s="11" t="s">
        <v>295</v>
      </c>
      <c r="N156" s="11" t="n">
        <v>20497400</v>
      </c>
      <c r="O156" s="11" t="s">
        <v>177</v>
      </c>
      <c r="P156" s="11" t="s">
        <v>108</v>
      </c>
      <c r="Q156" s="14" t="n">
        <v>44095</v>
      </c>
      <c r="U156" s="13" t="n">
        <v>44095.5444675926</v>
      </c>
    </row>
    <row r="157" customFormat="false" ht="16.2" hidden="false" customHeight="false" outlineLevel="0" collapsed="false">
      <c r="A157" s="11" t="s">
        <v>31</v>
      </c>
      <c r="B157" s="11" t="s">
        <v>168</v>
      </c>
      <c r="C157" s="11" t="n">
        <v>2009021618</v>
      </c>
      <c r="D157" s="13" t="n">
        <v>44090.3333333333</v>
      </c>
      <c r="E157" s="13" t="n">
        <v>44090.375</v>
      </c>
      <c r="F157" s="11" t="s">
        <v>109</v>
      </c>
      <c r="G157" s="11" t="s">
        <v>110</v>
      </c>
      <c r="H157" s="11" t="n">
        <v>1</v>
      </c>
      <c r="I157" s="11" t="s">
        <v>115</v>
      </c>
      <c r="J157" s="11" t="str">
        <f aca="false">"20253019"</f>
        <v>20253019</v>
      </c>
      <c r="K157" s="11" t="s">
        <v>295</v>
      </c>
      <c r="L157" s="11" t="str">
        <f aca="false">"20253019"</f>
        <v>20253019</v>
      </c>
      <c r="M157" s="11" t="s">
        <v>295</v>
      </c>
      <c r="N157" s="11" t="n">
        <v>20497400</v>
      </c>
      <c r="O157" s="11" t="s">
        <v>177</v>
      </c>
      <c r="P157" s="11" t="s">
        <v>108</v>
      </c>
      <c r="Q157" s="14" t="n">
        <v>44093</v>
      </c>
      <c r="U157" s="13" t="n">
        <v>44091.7527662037</v>
      </c>
    </row>
    <row r="158" customFormat="false" ht="16.2" hidden="false" customHeight="false" outlineLevel="0" collapsed="false">
      <c r="A158" s="11" t="s">
        <v>51</v>
      </c>
      <c r="B158" s="11" t="s">
        <v>287</v>
      </c>
      <c r="C158" s="11" t="n">
        <v>2009004552</v>
      </c>
      <c r="D158" s="13" t="n">
        <v>44078.3541666667</v>
      </c>
      <c r="E158" s="13" t="n">
        <v>44078.375</v>
      </c>
      <c r="F158" s="11" t="s">
        <v>109</v>
      </c>
      <c r="G158" s="11" t="s">
        <v>110</v>
      </c>
      <c r="H158" s="11" t="n">
        <v>0.5</v>
      </c>
      <c r="I158" s="11" t="s">
        <v>297</v>
      </c>
      <c r="J158" s="11" t="str">
        <f aca="false">"20254907"</f>
        <v>20254907</v>
      </c>
      <c r="K158" s="11" t="s">
        <v>298</v>
      </c>
      <c r="L158" s="11" t="str">
        <f aca="false">"20254907"</f>
        <v>20254907</v>
      </c>
      <c r="M158" s="11" t="s">
        <v>298</v>
      </c>
      <c r="N158" s="11" t="n">
        <v>20471766</v>
      </c>
      <c r="O158" s="11" t="s">
        <v>289</v>
      </c>
      <c r="P158" s="11" t="s">
        <v>108</v>
      </c>
      <c r="Q158" s="14" t="n">
        <v>44079</v>
      </c>
      <c r="U158" s="13" t="n">
        <v>44078.3958101852</v>
      </c>
    </row>
    <row r="159" customFormat="false" ht="16.2" hidden="false" customHeight="false" outlineLevel="0" collapsed="false">
      <c r="A159" s="11" t="s">
        <v>51</v>
      </c>
      <c r="B159" s="11" t="s">
        <v>287</v>
      </c>
      <c r="C159" s="11" t="n">
        <v>2009000359</v>
      </c>
      <c r="D159" s="13" t="n">
        <v>44075.3541666667</v>
      </c>
      <c r="E159" s="13" t="n">
        <v>44075.3958333333</v>
      </c>
      <c r="F159" s="11" t="s">
        <v>109</v>
      </c>
      <c r="G159" s="11" t="s">
        <v>110</v>
      </c>
      <c r="H159" s="11" t="n">
        <v>1</v>
      </c>
      <c r="I159" s="11" t="s">
        <v>297</v>
      </c>
      <c r="J159" s="11" t="str">
        <f aca="false">"20254907"</f>
        <v>20254907</v>
      </c>
      <c r="K159" s="11" t="s">
        <v>298</v>
      </c>
      <c r="L159" s="11" t="str">
        <f aca="false">"20254907"</f>
        <v>20254907</v>
      </c>
      <c r="M159" s="11" t="s">
        <v>298</v>
      </c>
      <c r="N159" s="11" t="s">
        <v>299</v>
      </c>
      <c r="O159" s="11" t="s">
        <v>300</v>
      </c>
      <c r="P159" s="11" t="s">
        <v>108</v>
      </c>
      <c r="Q159" s="14" t="n">
        <v>44075</v>
      </c>
      <c r="U159" s="13" t="n">
        <v>44075.4016550926</v>
      </c>
    </row>
    <row r="160" customFormat="false" ht="16.2" hidden="false" customHeight="false" outlineLevel="0" collapsed="false">
      <c r="A160" s="11" t="s">
        <v>13</v>
      </c>
      <c r="B160" s="11" t="s">
        <v>212</v>
      </c>
      <c r="C160" s="11" t="n">
        <v>2009017595</v>
      </c>
      <c r="D160" s="13" t="n">
        <v>44089.3333333333</v>
      </c>
      <c r="E160" s="13" t="n">
        <v>44089.3541666667</v>
      </c>
      <c r="F160" s="11" t="s">
        <v>109</v>
      </c>
      <c r="G160" s="11" t="s">
        <v>110</v>
      </c>
      <c r="H160" s="11" t="n">
        <v>0.5</v>
      </c>
      <c r="I160" s="11" t="s">
        <v>301</v>
      </c>
      <c r="J160" s="11" t="str">
        <f aca="false">"20256386"</f>
        <v>20256386</v>
      </c>
      <c r="K160" s="11" t="s">
        <v>302</v>
      </c>
      <c r="L160" s="11" t="str">
        <f aca="false">"20256386"</f>
        <v>20256386</v>
      </c>
      <c r="M160" s="11" t="s">
        <v>302</v>
      </c>
      <c r="N160" s="11" t="n">
        <v>20588614</v>
      </c>
      <c r="O160" s="11" t="s">
        <v>303</v>
      </c>
      <c r="P160" s="11" t="s">
        <v>108</v>
      </c>
      <c r="Q160" s="14" t="n">
        <v>44091</v>
      </c>
      <c r="U160" s="13" t="n">
        <v>44089.3830555556</v>
      </c>
    </row>
    <row r="161" customFormat="false" ht="16.2" hidden="false" customHeight="false" outlineLevel="0" collapsed="false">
      <c r="A161" s="11" t="s">
        <v>13</v>
      </c>
      <c r="B161" s="11" t="s">
        <v>212</v>
      </c>
      <c r="C161" s="11" t="n">
        <v>2009010540</v>
      </c>
      <c r="D161" s="13" t="n">
        <v>44083.3333333333</v>
      </c>
      <c r="E161" s="13" t="n">
        <v>44083.375</v>
      </c>
      <c r="F161" s="11" t="s">
        <v>109</v>
      </c>
      <c r="G161" s="11" t="s">
        <v>110</v>
      </c>
      <c r="H161" s="11" t="n">
        <v>1</v>
      </c>
      <c r="I161" s="11" t="s">
        <v>301</v>
      </c>
      <c r="J161" s="11" t="str">
        <f aca="false">"20256386"</f>
        <v>20256386</v>
      </c>
      <c r="K161" s="11" t="s">
        <v>302</v>
      </c>
      <c r="L161" s="11" t="str">
        <f aca="false">"20256386"</f>
        <v>20256386</v>
      </c>
      <c r="M161" s="11" t="s">
        <v>302</v>
      </c>
      <c r="N161" s="11" t="n">
        <v>20671705</v>
      </c>
      <c r="O161" s="11" t="s">
        <v>304</v>
      </c>
      <c r="P161" s="11" t="s">
        <v>108</v>
      </c>
      <c r="Q161" s="14" t="n">
        <v>44085</v>
      </c>
      <c r="U161" s="13" t="n">
        <v>44083.3909375</v>
      </c>
    </row>
    <row r="162" customFormat="false" ht="16.2" hidden="false" customHeight="false" outlineLevel="0" collapsed="false">
      <c r="A162" s="11" t="s">
        <v>13</v>
      </c>
      <c r="B162" s="11" t="s">
        <v>212</v>
      </c>
      <c r="C162" s="11" t="n">
        <v>2009002850</v>
      </c>
      <c r="D162" s="13" t="n">
        <v>44077.3333333333</v>
      </c>
      <c r="E162" s="13" t="n">
        <v>44077.3541666667</v>
      </c>
      <c r="F162" s="11" t="s">
        <v>109</v>
      </c>
      <c r="G162" s="11" t="s">
        <v>110</v>
      </c>
      <c r="H162" s="11" t="n">
        <v>0.5</v>
      </c>
      <c r="I162" s="11" t="s">
        <v>301</v>
      </c>
      <c r="J162" s="11" t="str">
        <f aca="false">"20256386"</f>
        <v>20256386</v>
      </c>
      <c r="K162" s="11" t="s">
        <v>302</v>
      </c>
      <c r="L162" s="11" t="str">
        <f aca="false">"20256386"</f>
        <v>20256386</v>
      </c>
      <c r="M162" s="11" t="s">
        <v>302</v>
      </c>
      <c r="N162" s="11" t="n">
        <v>20588614</v>
      </c>
      <c r="O162" s="11" t="s">
        <v>303</v>
      </c>
      <c r="P162" s="11" t="s">
        <v>108</v>
      </c>
      <c r="Q162" s="14" t="n">
        <v>44078</v>
      </c>
      <c r="U162" s="13" t="n">
        <v>44077.3566898148</v>
      </c>
    </row>
    <row r="163" customFormat="false" ht="16.2" hidden="false" customHeight="false" outlineLevel="0" collapsed="false">
      <c r="A163" s="11" t="s">
        <v>13</v>
      </c>
      <c r="B163" s="11" t="s">
        <v>212</v>
      </c>
      <c r="C163" s="11" t="n">
        <v>2009025422</v>
      </c>
      <c r="D163" s="13" t="n">
        <v>44095.3333333333</v>
      </c>
      <c r="E163" s="13" t="n">
        <v>44095.375</v>
      </c>
      <c r="F163" s="11" t="s">
        <v>109</v>
      </c>
      <c r="G163" s="11" t="s">
        <v>110</v>
      </c>
      <c r="H163" s="11" t="n">
        <v>1</v>
      </c>
      <c r="I163" s="11" t="s">
        <v>301</v>
      </c>
      <c r="J163" s="11" t="str">
        <f aca="false">"20256386"</f>
        <v>20256386</v>
      </c>
      <c r="K163" s="11" t="s">
        <v>302</v>
      </c>
      <c r="L163" s="11" t="str">
        <f aca="false">"20256386"</f>
        <v>20256386</v>
      </c>
      <c r="M163" s="11" t="s">
        <v>302</v>
      </c>
      <c r="N163" s="11" t="n">
        <v>20588614</v>
      </c>
      <c r="O163" s="11" t="s">
        <v>303</v>
      </c>
      <c r="P163" s="11" t="s">
        <v>108</v>
      </c>
      <c r="Q163" s="14" t="n">
        <v>44095</v>
      </c>
      <c r="U163" s="13" t="n">
        <v>44095.3988310185</v>
      </c>
    </row>
    <row r="164" customFormat="false" ht="16.2" hidden="false" customHeight="false" outlineLevel="0" collapsed="false">
      <c r="A164" s="11" t="s">
        <v>40</v>
      </c>
      <c r="B164" s="11" t="s">
        <v>305</v>
      </c>
      <c r="C164" s="11" t="n">
        <v>2009012040</v>
      </c>
      <c r="D164" s="13" t="n">
        <v>44092.3541666667</v>
      </c>
      <c r="E164" s="13" t="n">
        <v>44092.3958333333</v>
      </c>
      <c r="F164" s="11" t="s">
        <v>109</v>
      </c>
      <c r="G164" s="11" t="s">
        <v>110</v>
      </c>
      <c r="H164" s="11" t="n">
        <v>1</v>
      </c>
      <c r="I164" s="11" t="s">
        <v>115</v>
      </c>
      <c r="J164" s="11" t="str">
        <f aca="false">"20258448"</f>
        <v>20258448</v>
      </c>
      <c r="K164" s="11" t="s">
        <v>306</v>
      </c>
      <c r="L164" s="11" t="str">
        <f aca="false">"20258448"</f>
        <v>20258448</v>
      </c>
      <c r="M164" s="11" t="s">
        <v>306</v>
      </c>
      <c r="N164" s="11" t="n">
        <v>20511337</v>
      </c>
      <c r="O164" s="11" t="s">
        <v>307</v>
      </c>
      <c r="P164" s="11" t="s">
        <v>108</v>
      </c>
      <c r="Q164" s="14" t="n">
        <v>44085</v>
      </c>
      <c r="U164" s="13" t="n">
        <v>44084.426400463</v>
      </c>
    </row>
    <row r="165" customFormat="false" ht="16.2" hidden="false" customHeight="false" outlineLevel="0" collapsed="false">
      <c r="A165" s="11" t="s">
        <v>40</v>
      </c>
      <c r="B165" s="11" t="s">
        <v>305</v>
      </c>
      <c r="C165" s="11" t="n">
        <v>2009012026</v>
      </c>
      <c r="D165" s="13" t="n">
        <v>44083.3541666667</v>
      </c>
      <c r="E165" s="13" t="n">
        <v>44083.4375</v>
      </c>
      <c r="F165" s="11" t="s">
        <v>109</v>
      </c>
      <c r="G165" s="11" t="s">
        <v>110</v>
      </c>
      <c r="H165" s="11" t="n">
        <v>2</v>
      </c>
      <c r="I165" s="11" t="s">
        <v>115</v>
      </c>
      <c r="J165" s="11" t="str">
        <f aca="false">"20258448"</f>
        <v>20258448</v>
      </c>
      <c r="K165" s="11" t="s">
        <v>306</v>
      </c>
      <c r="L165" s="11" t="str">
        <f aca="false">"20258448"</f>
        <v>20258448</v>
      </c>
      <c r="M165" s="11" t="s">
        <v>306</v>
      </c>
      <c r="N165" s="11" t="n">
        <v>20511337</v>
      </c>
      <c r="O165" s="11" t="s">
        <v>307</v>
      </c>
      <c r="P165" s="11" t="s">
        <v>108</v>
      </c>
      <c r="Q165" s="14" t="n">
        <v>44085</v>
      </c>
      <c r="U165" s="13" t="n">
        <v>44084.4220717593</v>
      </c>
    </row>
    <row r="166" customFormat="false" ht="16.2" hidden="false" customHeight="false" outlineLevel="0" collapsed="false">
      <c r="A166" s="11" t="s">
        <v>40</v>
      </c>
      <c r="B166" s="11" t="s">
        <v>305</v>
      </c>
      <c r="C166" s="11" t="n">
        <v>2009004751</v>
      </c>
      <c r="D166" s="13" t="n">
        <v>44078.3541666667</v>
      </c>
      <c r="E166" s="13" t="n">
        <v>44078.4375</v>
      </c>
      <c r="F166" s="11" t="s">
        <v>109</v>
      </c>
      <c r="G166" s="11" t="s">
        <v>110</v>
      </c>
      <c r="H166" s="11" t="n">
        <v>2</v>
      </c>
      <c r="I166" s="11" t="s">
        <v>115</v>
      </c>
      <c r="J166" s="11" t="str">
        <f aca="false">"20258448"</f>
        <v>20258448</v>
      </c>
      <c r="K166" s="11" t="s">
        <v>306</v>
      </c>
      <c r="L166" s="11" t="str">
        <f aca="false">"20258448"</f>
        <v>20258448</v>
      </c>
      <c r="M166" s="11" t="s">
        <v>306</v>
      </c>
      <c r="N166" s="11" t="n">
        <v>20511337</v>
      </c>
      <c r="O166" s="11" t="s">
        <v>307</v>
      </c>
      <c r="P166" s="11" t="s">
        <v>108</v>
      </c>
      <c r="Q166" s="14" t="n">
        <v>44079</v>
      </c>
      <c r="U166" s="13" t="n">
        <v>44078.4745138889</v>
      </c>
    </row>
    <row r="167" customFormat="false" ht="16.2" hidden="false" customHeight="false" outlineLevel="0" collapsed="false">
      <c r="A167" s="11" t="s">
        <v>40</v>
      </c>
      <c r="B167" s="11" t="s">
        <v>305</v>
      </c>
      <c r="C167" s="11" t="n">
        <v>2009025316</v>
      </c>
      <c r="D167" s="13" t="n">
        <v>44092.3958333333</v>
      </c>
      <c r="E167" s="13" t="n">
        <v>44092.5625</v>
      </c>
      <c r="F167" s="11" t="s">
        <v>103</v>
      </c>
      <c r="G167" s="11" t="s">
        <v>104</v>
      </c>
      <c r="H167" s="11" t="n">
        <v>3</v>
      </c>
      <c r="I167" s="11" t="s">
        <v>115</v>
      </c>
      <c r="J167" s="11" t="str">
        <f aca="false">"20258448"</f>
        <v>20258448</v>
      </c>
      <c r="K167" s="11" t="s">
        <v>306</v>
      </c>
      <c r="L167" s="11" t="str">
        <f aca="false">"20258448"</f>
        <v>20258448</v>
      </c>
      <c r="M167" s="11" t="s">
        <v>306</v>
      </c>
      <c r="N167" s="11" t="n">
        <v>20511337</v>
      </c>
      <c r="O167" s="11" t="s">
        <v>307</v>
      </c>
      <c r="P167" s="11" t="s">
        <v>108</v>
      </c>
      <c r="Q167" s="14" t="n">
        <v>44095</v>
      </c>
      <c r="U167" s="13" t="n">
        <v>44095.3767708333</v>
      </c>
    </row>
    <row r="168" customFormat="false" ht="16.2" hidden="false" customHeight="false" outlineLevel="0" collapsed="false">
      <c r="A168" s="11" t="s">
        <v>31</v>
      </c>
      <c r="B168" s="11" t="s">
        <v>168</v>
      </c>
      <c r="C168" s="11" t="n">
        <v>2009013071</v>
      </c>
      <c r="D168" s="13" t="n">
        <v>44085.3333333333</v>
      </c>
      <c r="E168" s="13" t="n">
        <v>44085.3541666667</v>
      </c>
      <c r="F168" s="11" t="s">
        <v>109</v>
      </c>
      <c r="G168" s="11" t="s">
        <v>110</v>
      </c>
      <c r="H168" s="11" t="n">
        <v>0.5</v>
      </c>
      <c r="I168" s="11" t="s">
        <v>115</v>
      </c>
      <c r="J168" s="11" t="str">
        <f aca="false">"20275240"</f>
        <v>20275240</v>
      </c>
      <c r="K168" s="11" t="s">
        <v>175</v>
      </c>
      <c r="L168" s="11" t="str">
        <f aca="false">"20275240"</f>
        <v>20275240</v>
      </c>
      <c r="M168" s="11" t="s">
        <v>175</v>
      </c>
      <c r="N168" s="11" t="n">
        <v>20497400</v>
      </c>
      <c r="O168" s="11" t="s">
        <v>177</v>
      </c>
      <c r="P168" s="11" t="s">
        <v>108</v>
      </c>
      <c r="Q168" s="14" t="n">
        <v>44085</v>
      </c>
      <c r="U168" s="13" t="n">
        <v>44085.3652893519</v>
      </c>
    </row>
    <row r="169" customFormat="false" ht="16.2" hidden="false" customHeight="false" outlineLevel="0" collapsed="false">
      <c r="A169" s="11" t="s">
        <v>31</v>
      </c>
      <c r="B169" s="11" t="s">
        <v>168</v>
      </c>
      <c r="C169" s="11" t="n">
        <v>2009002523</v>
      </c>
      <c r="D169" s="13" t="n">
        <v>44076.3333333333</v>
      </c>
      <c r="E169" s="13" t="n">
        <v>44076.375</v>
      </c>
      <c r="F169" s="11" t="s">
        <v>109</v>
      </c>
      <c r="G169" s="11" t="s">
        <v>110</v>
      </c>
      <c r="H169" s="11" t="n">
        <v>1</v>
      </c>
      <c r="I169" s="11" t="s">
        <v>115</v>
      </c>
      <c r="J169" s="11" t="str">
        <f aca="false">"20275240"</f>
        <v>20275240</v>
      </c>
      <c r="K169" s="11" t="s">
        <v>175</v>
      </c>
      <c r="L169" s="11" t="str">
        <f aca="false">"20275240"</f>
        <v>20275240</v>
      </c>
      <c r="M169" s="11" t="s">
        <v>175</v>
      </c>
      <c r="N169" s="11" t="n">
        <v>20497400</v>
      </c>
      <c r="O169" s="11" t="s">
        <v>177</v>
      </c>
      <c r="P169" s="11" t="s">
        <v>108</v>
      </c>
      <c r="Q169" s="14" t="n">
        <v>44078</v>
      </c>
      <c r="U169" s="13" t="n">
        <v>44076.6860069444</v>
      </c>
    </row>
    <row r="170" customFormat="false" ht="16.2" hidden="false" customHeight="false" outlineLevel="0" collapsed="false">
      <c r="A170" s="11" t="s">
        <v>31</v>
      </c>
      <c r="B170" s="11" t="s">
        <v>168</v>
      </c>
      <c r="C170" s="11" t="n">
        <v>2009000106</v>
      </c>
      <c r="D170" s="13" t="n">
        <v>44075.3333333333</v>
      </c>
      <c r="E170" s="13" t="n">
        <v>44075.3541666667</v>
      </c>
      <c r="F170" s="11" t="s">
        <v>109</v>
      </c>
      <c r="G170" s="11" t="s">
        <v>110</v>
      </c>
      <c r="H170" s="11" t="n">
        <v>0.5</v>
      </c>
      <c r="I170" s="11" t="s">
        <v>115</v>
      </c>
      <c r="J170" s="11" t="str">
        <f aca="false">"20275240"</f>
        <v>20275240</v>
      </c>
      <c r="K170" s="11" t="s">
        <v>175</v>
      </c>
      <c r="L170" s="11" t="str">
        <f aca="false">"20275240"</f>
        <v>20275240</v>
      </c>
      <c r="M170" s="11" t="s">
        <v>175</v>
      </c>
      <c r="N170" s="11" t="n">
        <v>20497400</v>
      </c>
      <c r="O170" s="11" t="s">
        <v>177</v>
      </c>
      <c r="P170" s="11" t="s">
        <v>108</v>
      </c>
      <c r="Q170" s="14" t="n">
        <v>44075</v>
      </c>
      <c r="U170" s="13" t="n">
        <v>44075.3504513889</v>
      </c>
    </row>
    <row r="171" customFormat="false" ht="16.2" hidden="false" customHeight="false" outlineLevel="0" collapsed="false">
      <c r="A171" s="11" t="s">
        <v>31</v>
      </c>
      <c r="B171" s="11" t="s">
        <v>168</v>
      </c>
      <c r="C171" s="11" t="n">
        <v>2008036963</v>
      </c>
      <c r="D171" s="13" t="n">
        <v>44070.3333333333</v>
      </c>
      <c r="E171" s="13" t="n">
        <v>44070.375</v>
      </c>
      <c r="F171" s="11" t="s">
        <v>109</v>
      </c>
      <c r="G171" s="11" t="s">
        <v>110</v>
      </c>
      <c r="H171" s="11" t="n">
        <v>1</v>
      </c>
      <c r="I171" s="11" t="s">
        <v>115</v>
      </c>
      <c r="J171" s="11" t="str">
        <f aca="false">"20275240"</f>
        <v>20275240</v>
      </c>
      <c r="K171" s="11" t="s">
        <v>175</v>
      </c>
      <c r="L171" s="11" t="str">
        <f aca="false">"20275240"</f>
        <v>20275240</v>
      </c>
      <c r="M171" s="11" t="s">
        <v>175</v>
      </c>
      <c r="N171" s="11" t="n">
        <v>20497400</v>
      </c>
      <c r="O171" s="11" t="s">
        <v>177</v>
      </c>
      <c r="P171" s="11" t="s">
        <v>108</v>
      </c>
      <c r="Q171" s="14" t="n">
        <v>44074</v>
      </c>
      <c r="U171" s="13" t="n">
        <v>44070.3753009259</v>
      </c>
    </row>
    <row r="172" customFormat="false" ht="16.2" hidden="false" customHeight="false" outlineLevel="0" collapsed="false">
      <c r="A172" s="11" t="s">
        <v>31</v>
      </c>
      <c r="B172" s="11" t="s">
        <v>168</v>
      </c>
      <c r="C172" s="11" t="n">
        <v>2008037842</v>
      </c>
      <c r="D172" s="13" t="n">
        <v>44071.3333333333</v>
      </c>
      <c r="E172" s="13" t="n">
        <v>44071.375</v>
      </c>
      <c r="F172" s="11" t="s">
        <v>109</v>
      </c>
      <c r="G172" s="11" t="s">
        <v>110</v>
      </c>
      <c r="H172" s="11" t="n">
        <v>1</v>
      </c>
      <c r="I172" s="11" t="s">
        <v>115</v>
      </c>
      <c r="J172" s="11" t="str">
        <f aca="false">"20275240"</f>
        <v>20275240</v>
      </c>
      <c r="K172" s="11" t="s">
        <v>175</v>
      </c>
      <c r="L172" s="11" t="str">
        <f aca="false">"20275240"</f>
        <v>20275240</v>
      </c>
      <c r="M172" s="11" t="s">
        <v>175</v>
      </c>
      <c r="N172" s="11" t="n">
        <v>20497400</v>
      </c>
      <c r="O172" s="11" t="s">
        <v>177</v>
      </c>
      <c r="P172" s="11" t="s">
        <v>108</v>
      </c>
      <c r="Q172" s="14" t="n">
        <v>44074</v>
      </c>
      <c r="U172" s="13" t="n">
        <v>44071.3791666667</v>
      </c>
    </row>
    <row r="173" customFormat="false" ht="16.2" hidden="false" customHeight="false" outlineLevel="0" collapsed="false">
      <c r="A173" s="11" t="s">
        <v>49</v>
      </c>
      <c r="B173" s="11" t="s">
        <v>102</v>
      </c>
      <c r="C173" s="11" t="n">
        <v>2008035150</v>
      </c>
      <c r="D173" s="13" t="n">
        <v>44069.3333333333</v>
      </c>
      <c r="E173" s="13" t="n">
        <v>44069.3541666667</v>
      </c>
      <c r="F173" s="11" t="s">
        <v>109</v>
      </c>
      <c r="G173" s="11" t="s">
        <v>110</v>
      </c>
      <c r="H173" s="11" t="n">
        <v>0.5</v>
      </c>
      <c r="I173" s="11" t="s">
        <v>115</v>
      </c>
      <c r="J173" s="11" t="str">
        <f aca="false">"20276096"</f>
        <v>20276096</v>
      </c>
      <c r="K173" s="11" t="s">
        <v>308</v>
      </c>
      <c r="L173" s="11" t="str">
        <f aca="false">"20276096"</f>
        <v>20276096</v>
      </c>
      <c r="M173" s="11" t="s">
        <v>308</v>
      </c>
      <c r="N173" s="11" t="n">
        <v>20471733</v>
      </c>
      <c r="O173" s="11" t="s">
        <v>309</v>
      </c>
      <c r="P173" s="11" t="s">
        <v>108</v>
      </c>
      <c r="Q173" s="14" t="n">
        <v>44069</v>
      </c>
      <c r="U173" s="13" t="n">
        <v>44069.3678703704</v>
      </c>
    </row>
    <row r="174" customFormat="false" ht="16.2" hidden="false" customHeight="false" outlineLevel="0" collapsed="false">
      <c r="A174" s="11" t="s">
        <v>49</v>
      </c>
      <c r="B174" s="11" t="s">
        <v>102</v>
      </c>
      <c r="C174" s="11" t="n">
        <v>2008037812</v>
      </c>
      <c r="D174" s="13" t="n">
        <v>44071.3333333333</v>
      </c>
      <c r="E174" s="13" t="n">
        <v>44071.3541666667</v>
      </c>
      <c r="F174" s="11" t="s">
        <v>109</v>
      </c>
      <c r="G174" s="11" t="s">
        <v>110</v>
      </c>
      <c r="H174" s="11" t="n">
        <v>0.5</v>
      </c>
      <c r="I174" s="11" t="s">
        <v>115</v>
      </c>
      <c r="J174" s="11" t="str">
        <f aca="false">"20276096"</f>
        <v>20276096</v>
      </c>
      <c r="K174" s="11" t="s">
        <v>308</v>
      </c>
      <c r="L174" s="11" t="str">
        <f aca="false">"20276096"</f>
        <v>20276096</v>
      </c>
      <c r="M174" s="11" t="s">
        <v>308</v>
      </c>
      <c r="N174" s="11" t="n">
        <v>20471733</v>
      </c>
      <c r="O174" s="11" t="s">
        <v>309</v>
      </c>
      <c r="P174" s="11" t="s">
        <v>108</v>
      </c>
      <c r="Q174" s="14" t="n">
        <v>44074</v>
      </c>
      <c r="U174" s="13" t="n">
        <v>44071.372337963</v>
      </c>
    </row>
    <row r="175" customFormat="false" ht="16.2" hidden="false" customHeight="false" outlineLevel="0" collapsed="false">
      <c r="A175" s="11" t="s">
        <v>49</v>
      </c>
      <c r="B175" s="11" t="s">
        <v>102</v>
      </c>
      <c r="C175" s="11" t="n">
        <v>2008039679</v>
      </c>
      <c r="D175" s="13" t="n">
        <v>44074.3333333333</v>
      </c>
      <c r="E175" s="13" t="n">
        <v>44074.3541666667</v>
      </c>
      <c r="F175" s="11" t="s">
        <v>109</v>
      </c>
      <c r="G175" s="11" t="s">
        <v>110</v>
      </c>
      <c r="H175" s="11" t="n">
        <v>0.5</v>
      </c>
      <c r="I175" s="11" t="s">
        <v>115</v>
      </c>
      <c r="J175" s="11" t="str">
        <f aca="false">"20276096"</f>
        <v>20276096</v>
      </c>
      <c r="K175" s="11" t="s">
        <v>308</v>
      </c>
      <c r="L175" s="11" t="str">
        <f aca="false">"20276096"</f>
        <v>20276096</v>
      </c>
      <c r="M175" s="11" t="s">
        <v>308</v>
      </c>
      <c r="N175" s="11" t="n">
        <v>20471733</v>
      </c>
      <c r="O175" s="11" t="s">
        <v>309</v>
      </c>
      <c r="P175" s="11" t="s">
        <v>108</v>
      </c>
      <c r="Q175" s="14" t="n">
        <v>44074</v>
      </c>
      <c r="U175" s="13" t="n">
        <v>44074.3732291667</v>
      </c>
    </row>
    <row r="176" customFormat="false" ht="16.2" hidden="false" customHeight="false" outlineLevel="0" collapsed="false">
      <c r="A176" s="11" t="s">
        <v>49</v>
      </c>
      <c r="B176" s="11" t="s">
        <v>102</v>
      </c>
      <c r="C176" s="11" t="n">
        <v>2009012072</v>
      </c>
      <c r="D176" s="13" t="n">
        <v>44084.3333333333</v>
      </c>
      <c r="E176" s="13" t="n">
        <v>44084.3541666667</v>
      </c>
      <c r="F176" s="11" t="s">
        <v>109</v>
      </c>
      <c r="G176" s="11" t="s">
        <v>110</v>
      </c>
      <c r="H176" s="11" t="n">
        <v>0.5</v>
      </c>
      <c r="I176" s="11" t="s">
        <v>115</v>
      </c>
      <c r="J176" s="11" t="str">
        <f aca="false">"20276096"</f>
        <v>20276096</v>
      </c>
      <c r="K176" s="11" t="s">
        <v>308</v>
      </c>
      <c r="L176" s="11" t="str">
        <f aca="false">"20276096"</f>
        <v>20276096</v>
      </c>
      <c r="M176" s="11" t="s">
        <v>308</v>
      </c>
      <c r="N176" s="11" t="n">
        <v>20471733</v>
      </c>
      <c r="O176" s="11" t="s">
        <v>309</v>
      </c>
      <c r="P176" s="11" t="s">
        <v>108</v>
      </c>
      <c r="Q176" s="14" t="n">
        <v>44085</v>
      </c>
      <c r="U176" s="13" t="n">
        <v>44084.4406365741</v>
      </c>
    </row>
    <row r="177" customFormat="false" ht="16.2" hidden="false" customHeight="false" outlineLevel="0" collapsed="false">
      <c r="A177" s="11" t="s">
        <v>49</v>
      </c>
      <c r="B177" s="11" t="s">
        <v>102</v>
      </c>
      <c r="C177" s="11" t="n">
        <v>2009012074</v>
      </c>
      <c r="D177" s="13" t="n">
        <v>44083.3333333333</v>
      </c>
      <c r="E177" s="13" t="n">
        <v>44083.375</v>
      </c>
      <c r="F177" s="11" t="s">
        <v>109</v>
      </c>
      <c r="G177" s="11" t="s">
        <v>110</v>
      </c>
      <c r="H177" s="11" t="n">
        <v>1</v>
      </c>
      <c r="I177" s="11" t="s">
        <v>115</v>
      </c>
      <c r="J177" s="11" t="str">
        <f aca="false">"20276096"</f>
        <v>20276096</v>
      </c>
      <c r="K177" s="11" t="s">
        <v>308</v>
      </c>
      <c r="L177" s="11" t="str">
        <f aca="false">"20276096"</f>
        <v>20276096</v>
      </c>
      <c r="M177" s="11" t="s">
        <v>308</v>
      </c>
      <c r="N177" s="11" t="n">
        <v>20396963</v>
      </c>
      <c r="O177" s="11" t="s">
        <v>310</v>
      </c>
      <c r="P177" s="11" t="s">
        <v>108</v>
      </c>
      <c r="Q177" s="14" t="n">
        <v>44085</v>
      </c>
      <c r="U177" s="13" t="n">
        <v>44084.4413657407</v>
      </c>
    </row>
    <row r="178" customFormat="false" ht="16.2" hidden="false" customHeight="false" outlineLevel="0" collapsed="false">
      <c r="A178" s="11" t="s">
        <v>49</v>
      </c>
      <c r="B178" s="11" t="s">
        <v>102</v>
      </c>
      <c r="C178" s="11" t="n">
        <v>2009019305</v>
      </c>
      <c r="D178" s="13" t="n">
        <v>44089.3333333333</v>
      </c>
      <c r="E178" s="13" t="n">
        <v>44089.3541666667</v>
      </c>
      <c r="F178" s="11" t="s">
        <v>109</v>
      </c>
      <c r="G178" s="11" t="s">
        <v>110</v>
      </c>
      <c r="H178" s="11" t="n">
        <v>0.5</v>
      </c>
      <c r="I178" s="11" t="s">
        <v>115</v>
      </c>
      <c r="J178" s="11" t="str">
        <f aca="false">"20276096"</f>
        <v>20276096</v>
      </c>
      <c r="K178" s="11" t="s">
        <v>308</v>
      </c>
      <c r="L178" s="11" t="str">
        <f aca="false">"20276096"</f>
        <v>20276096</v>
      </c>
      <c r="M178" s="11" t="s">
        <v>308</v>
      </c>
      <c r="N178" s="11" t="n">
        <v>20396963</v>
      </c>
      <c r="O178" s="11" t="s">
        <v>310</v>
      </c>
      <c r="P178" s="11" t="s">
        <v>108</v>
      </c>
      <c r="Q178" s="14" t="n">
        <v>44091</v>
      </c>
      <c r="U178" s="13" t="n">
        <v>44090.3539236111</v>
      </c>
    </row>
    <row r="179" customFormat="false" ht="16.2" hidden="false" customHeight="false" outlineLevel="0" collapsed="false">
      <c r="A179" s="11" t="s">
        <v>49</v>
      </c>
      <c r="B179" s="11" t="s">
        <v>102</v>
      </c>
      <c r="C179" s="11" t="n">
        <v>2009013099</v>
      </c>
      <c r="D179" s="13" t="n">
        <v>44085.3333333333</v>
      </c>
      <c r="E179" s="13" t="n">
        <v>44085.3541666667</v>
      </c>
      <c r="F179" s="11" t="s">
        <v>109</v>
      </c>
      <c r="G179" s="11" t="s">
        <v>110</v>
      </c>
      <c r="H179" s="11" t="n">
        <v>0.5</v>
      </c>
      <c r="I179" s="11" t="s">
        <v>115</v>
      </c>
      <c r="J179" s="11" t="str">
        <f aca="false">"20276096"</f>
        <v>20276096</v>
      </c>
      <c r="K179" s="11" t="s">
        <v>308</v>
      </c>
      <c r="L179" s="11" t="str">
        <f aca="false">"20276096"</f>
        <v>20276096</v>
      </c>
      <c r="M179" s="11" t="s">
        <v>308</v>
      </c>
      <c r="N179" s="11" t="n">
        <v>20471733</v>
      </c>
      <c r="O179" s="11" t="s">
        <v>309</v>
      </c>
      <c r="P179" s="11" t="s">
        <v>108</v>
      </c>
      <c r="Q179" s="14" t="n">
        <v>44086</v>
      </c>
      <c r="U179" s="13" t="n">
        <v>44085.3708912037</v>
      </c>
    </row>
    <row r="180" customFormat="false" ht="16.2" hidden="false" customHeight="false" outlineLevel="0" collapsed="false">
      <c r="A180" s="11" t="s">
        <v>49</v>
      </c>
      <c r="B180" s="11" t="s">
        <v>102</v>
      </c>
      <c r="C180" s="11" t="n">
        <v>2009022144</v>
      </c>
      <c r="D180" s="13" t="n">
        <v>44092.3333333333</v>
      </c>
      <c r="E180" s="13" t="n">
        <v>44092.3541666667</v>
      </c>
      <c r="F180" s="11" t="s">
        <v>109</v>
      </c>
      <c r="G180" s="11" t="s">
        <v>110</v>
      </c>
      <c r="H180" s="11" t="n">
        <v>0.5</v>
      </c>
      <c r="I180" s="11" t="s">
        <v>311</v>
      </c>
      <c r="J180" s="11" t="str">
        <f aca="false">"20276096"</f>
        <v>20276096</v>
      </c>
      <c r="K180" s="11" t="s">
        <v>308</v>
      </c>
      <c r="L180" s="11" t="str">
        <f aca="false">"20276096"</f>
        <v>20276096</v>
      </c>
      <c r="M180" s="11" t="s">
        <v>308</v>
      </c>
      <c r="N180" s="11" t="n">
        <v>20396963</v>
      </c>
      <c r="O180" s="11" t="s">
        <v>310</v>
      </c>
      <c r="P180" s="11" t="s">
        <v>108</v>
      </c>
      <c r="Q180" s="14" t="n">
        <v>44093</v>
      </c>
      <c r="U180" s="13" t="n">
        <v>44092.3648958333</v>
      </c>
    </row>
    <row r="181" customFormat="false" ht="16.2" hidden="false" customHeight="false" outlineLevel="0" collapsed="false">
      <c r="A181" s="11" t="s">
        <v>49</v>
      </c>
      <c r="B181" s="11" t="s">
        <v>102</v>
      </c>
      <c r="C181" s="11" t="n">
        <v>2009008732</v>
      </c>
      <c r="D181" s="13" t="n">
        <v>44082.3333333333</v>
      </c>
      <c r="E181" s="13" t="n">
        <v>44082.3541666667</v>
      </c>
      <c r="F181" s="11" t="s">
        <v>109</v>
      </c>
      <c r="G181" s="11" t="s">
        <v>110</v>
      </c>
      <c r="H181" s="11" t="n">
        <v>0.5</v>
      </c>
      <c r="I181" s="11" t="s">
        <v>115</v>
      </c>
      <c r="J181" s="11" t="str">
        <f aca="false">"20276096"</f>
        <v>20276096</v>
      </c>
      <c r="K181" s="11" t="s">
        <v>308</v>
      </c>
      <c r="L181" s="11" t="str">
        <f aca="false">"20276096"</f>
        <v>20276096</v>
      </c>
      <c r="M181" s="11" t="s">
        <v>308</v>
      </c>
      <c r="N181" s="11" t="n">
        <v>20471733</v>
      </c>
      <c r="O181" s="11" t="s">
        <v>309</v>
      </c>
      <c r="P181" s="11" t="s">
        <v>108</v>
      </c>
      <c r="Q181" s="14" t="n">
        <v>44083</v>
      </c>
      <c r="U181" s="13" t="n">
        <v>44082.3610763889</v>
      </c>
    </row>
    <row r="182" customFormat="false" ht="16.2" hidden="false" customHeight="false" outlineLevel="0" collapsed="false">
      <c r="A182" s="11" t="s">
        <v>49</v>
      </c>
      <c r="B182" s="11" t="s">
        <v>102</v>
      </c>
      <c r="C182" s="11" t="n">
        <v>2009025240</v>
      </c>
      <c r="D182" s="13" t="n">
        <v>44095.3333333333</v>
      </c>
      <c r="E182" s="13" t="n">
        <v>44095.3541666667</v>
      </c>
      <c r="F182" s="11" t="s">
        <v>109</v>
      </c>
      <c r="G182" s="11" t="s">
        <v>110</v>
      </c>
      <c r="H182" s="11" t="n">
        <v>0.5</v>
      </c>
      <c r="I182" s="11" t="s">
        <v>115</v>
      </c>
      <c r="J182" s="11" t="str">
        <f aca="false">"20276096"</f>
        <v>20276096</v>
      </c>
      <c r="K182" s="11" t="s">
        <v>308</v>
      </c>
      <c r="L182" s="11" t="str">
        <f aca="false">"20276096"</f>
        <v>20276096</v>
      </c>
      <c r="M182" s="11" t="s">
        <v>308</v>
      </c>
      <c r="N182" s="11" t="n">
        <v>20471733</v>
      </c>
      <c r="O182" s="11" t="s">
        <v>309</v>
      </c>
      <c r="P182" s="11" t="s">
        <v>108</v>
      </c>
      <c r="Q182" s="14" t="n">
        <v>44095</v>
      </c>
      <c r="U182" s="13" t="n">
        <v>44095.3573032407</v>
      </c>
    </row>
    <row r="183" customFormat="false" ht="16.2" hidden="false" customHeight="false" outlineLevel="0" collapsed="false">
      <c r="A183" s="11" t="s">
        <v>49</v>
      </c>
      <c r="B183" s="11" t="s">
        <v>102</v>
      </c>
      <c r="C183" s="11" t="n">
        <v>2009016320</v>
      </c>
      <c r="D183" s="13" t="n">
        <v>44088.5</v>
      </c>
      <c r="E183" s="13" t="n">
        <v>44088.625</v>
      </c>
      <c r="F183" s="11" t="s">
        <v>109</v>
      </c>
      <c r="G183" s="11" t="s">
        <v>110</v>
      </c>
      <c r="H183" s="11" t="n">
        <v>2</v>
      </c>
      <c r="I183" s="11" t="s">
        <v>312</v>
      </c>
      <c r="J183" s="11" t="str">
        <f aca="false">"20276096"</f>
        <v>20276096</v>
      </c>
      <c r="K183" s="11" t="s">
        <v>308</v>
      </c>
      <c r="L183" s="11" t="str">
        <f aca="false">"20276096"</f>
        <v>20276096</v>
      </c>
      <c r="M183" s="11" t="s">
        <v>308</v>
      </c>
      <c r="N183" s="11" t="n">
        <v>20471733</v>
      </c>
      <c r="O183" s="11" t="s">
        <v>309</v>
      </c>
      <c r="P183" s="11" t="s">
        <v>108</v>
      </c>
      <c r="Q183" s="14" t="n">
        <v>44089</v>
      </c>
      <c r="U183" s="13" t="n">
        <v>44088.492337963</v>
      </c>
    </row>
    <row r="184" customFormat="false" ht="16.2" hidden="false" customHeight="false" outlineLevel="0" collapsed="false">
      <c r="A184" s="11" t="s">
        <v>49</v>
      </c>
      <c r="B184" s="11" t="s">
        <v>102</v>
      </c>
      <c r="C184" s="11" t="n">
        <v>2009000534</v>
      </c>
      <c r="D184" s="13" t="n">
        <v>44075.3333333333</v>
      </c>
      <c r="E184" s="13" t="n">
        <v>44075.375</v>
      </c>
      <c r="F184" s="11" t="s">
        <v>109</v>
      </c>
      <c r="G184" s="11" t="s">
        <v>110</v>
      </c>
      <c r="H184" s="11" t="n">
        <v>1</v>
      </c>
      <c r="I184" s="11" t="s">
        <v>115</v>
      </c>
      <c r="J184" s="11" t="str">
        <f aca="false">"20276096"</f>
        <v>20276096</v>
      </c>
      <c r="K184" s="11" t="s">
        <v>308</v>
      </c>
      <c r="L184" s="11" t="str">
        <f aca="false">"20276096"</f>
        <v>20276096</v>
      </c>
      <c r="M184" s="11" t="s">
        <v>308</v>
      </c>
      <c r="N184" s="11" t="n">
        <v>20396963</v>
      </c>
      <c r="O184" s="11" t="s">
        <v>310</v>
      </c>
      <c r="P184" s="11" t="s">
        <v>108</v>
      </c>
      <c r="Q184" s="14" t="n">
        <v>44075</v>
      </c>
      <c r="U184" s="13" t="n">
        <v>44075.4558333333</v>
      </c>
    </row>
    <row r="185" customFormat="false" ht="16.2" hidden="false" customHeight="false" outlineLevel="0" collapsed="false">
      <c r="A185" s="11" t="s">
        <v>49</v>
      </c>
      <c r="B185" s="11" t="s">
        <v>102</v>
      </c>
      <c r="C185" s="11" t="n">
        <v>2009019308</v>
      </c>
      <c r="D185" s="13" t="n">
        <v>44090.3333333333</v>
      </c>
      <c r="E185" s="13" t="n">
        <v>44090.3541666667</v>
      </c>
      <c r="F185" s="11" t="s">
        <v>109</v>
      </c>
      <c r="G185" s="11" t="s">
        <v>110</v>
      </c>
      <c r="H185" s="11" t="n">
        <v>0.5</v>
      </c>
      <c r="I185" s="11" t="s">
        <v>115</v>
      </c>
      <c r="J185" s="11" t="str">
        <f aca="false">"20276096"</f>
        <v>20276096</v>
      </c>
      <c r="K185" s="11" t="s">
        <v>308</v>
      </c>
      <c r="L185" s="11" t="str">
        <f aca="false">"20276096"</f>
        <v>20276096</v>
      </c>
      <c r="M185" s="11" t="s">
        <v>308</v>
      </c>
      <c r="N185" s="11" t="n">
        <v>20471733</v>
      </c>
      <c r="O185" s="11" t="s">
        <v>309</v>
      </c>
      <c r="P185" s="11" t="s">
        <v>108</v>
      </c>
      <c r="Q185" s="14" t="n">
        <v>44091</v>
      </c>
      <c r="U185" s="13" t="n">
        <v>44090.3553935185</v>
      </c>
    </row>
    <row r="186" customFormat="false" ht="16.2" hidden="false" customHeight="false" outlineLevel="0" collapsed="false">
      <c r="A186" s="11" t="s">
        <v>49</v>
      </c>
      <c r="B186" s="11" t="s">
        <v>102</v>
      </c>
      <c r="C186" s="11" t="n">
        <v>2009032720</v>
      </c>
      <c r="D186" s="13" t="n">
        <v>44098.3333333333</v>
      </c>
      <c r="E186" s="13" t="n">
        <v>44098.3541666667</v>
      </c>
      <c r="F186" s="11" t="s">
        <v>109</v>
      </c>
      <c r="G186" s="11" t="s">
        <v>110</v>
      </c>
      <c r="H186" s="11" t="n">
        <v>0.5</v>
      </c>
      <c r="I186" s="11" t="s">
        <v>115</v>
      </c>
      <c r="J186" s="11" t="str">
        <f aca="false">"20276096"</f>
        <v>20276096</v>
      </c>
      <c r="K186" s="11" t="s">
        <v>308</v>
      </c>
      <c r="L186" s="11" t="str">
        <f aca="false">"20276096"</f>
        <v>20276096</v>
      </c>
      <c r="M186" s="11" t="s">
        <v>308</v>
      </c>
      <c r="N186" s="11" t="n">
        <v>20396963</v>
      </c>
      <c r="O186" s="11" t="s">
        <v>310</v>
      </c>
      <c r="P186" s="11" t="s">
        <v>108</v>
      </c>
      <c r="Q186" s="14" t="n">
        <v>44099</v>
      </c>
      <c r="U186" s="13" t="n">
        <v>44099.3381828704</v>
      </c>
    </row>
    <row r="187" customFormat="false" ht="16.2" hidden="false" customHeight="false" outlineLevel="0" collapsed="false">
      <c r="A187" s="11" t="s">
        <v>49</v>
      </c>
      <c r="B187" s="11" t="s">
        <v>102</v>
      </c>
      <c r="C187" s="11" t="n">
        <v>2009002558</v>
      </c>
      <c r="D187" s="13" t="n">
        <v>44070.3333333333</v>
      </c>
      <c r="E187" s="13" t="n">
        <v>44070.375</v>
      </c>
      <c r="F187" s="11" t="s">
        <v>109</v>
      </c>
      <c r="G187" s="11" t="s">
        <v>110</v>
      </c>
      <c r="H187" s="11" t="n">
        <v>1</v>
      </c>
      <c r="I187" s="11" t="s">
        <v>115</v>
      </c>
      <c r="J187" s="11" t="str">
        <f aca="false">"20276096"</f>
        <v>20276096</v>
      </c>
      <c r="K187" s="11" t="s">
        <v>308</v>
      </c>
      <c r="L187" s="11" t="str">
        <f aca="false">"20276096"</f>
        <v>20276096</v>
      </c>
      <c r="M187" s="11" t="s">
        <v>308</v>
      </c>
      <c r="N187" s="11" t="n">
        <v>20396963</v>
      </c>
      <c r="O187" s="11" t="s">
        <v>310</v>
      </c>
      <c r="P187" s="11" t="s">
        <v>108</v>
      </c>
      <c r="Q187" s="14" t="n">
        <v>44077</v>
      </c>
      <c r="U187" s="13" t="n">
        <v>44076.7140972222</v>
      </c>
    </row>
    <row r="188" customFormat="false" ht="16.2" hidden="false" customHeight="false" outlineLevel="0" collapsed="false">
      <c r="A188" s="11" t="s">
        <v>49</v>
      </c>
      <c r="B188" s="11" t="s">
        <v>102</v>
      </c>
      <c r="C188" s="11" t="n">
        <v>2009008729</v>
      </c>
      <c r="D188" s="13" t="n">
        <v>44081.3333333333</v>
      </c>
      <c r="E188" s="13" t="n">
        <v>44081.3541666667</v>
      </c>
      <c r="F188" s="11" t="s">
        <v>109</v>
      </c>
      <c r="G188" s="11" t="s">
        <v>110</v>
      </c>
      <c r="H188" s="11" t="n">
        <v>0.5</v>
      </c>
      <c r="I188" s="11" t="s">
        <v>115</v>
      </c>
      <c r="J188" s="11" t="str">
        <f aca="false">"20276096"</f>
        <v>20276096</v>
      </c>
      <c r="K188" s="11" t="s">
        <v>308</v>
      </c>
      <c r="L188" s="11" t="str">
        <f aca="false">"20276096"</f>
        <v>20276096</v>
      </c>
      <c r="M188" s="11" t="s">
        <v>308</v>
      </c>
      <c r="N188" s="11" t="n">
        <v>20471733</v>
      </c>
      <c r="O188" s="11" t="s">
        <v>309</v>
      </c>
      <c r="P188" s="11" t="s">
        <v>108</v>
      </c>
      <c r="Q188" s="14" t="n">
        <v>44083</v>
      </c>
      <c r="U188" s="13" t="n">
        <v>44082.3603240741</v>
      </c>
    </row>
    <row r="189" customFormat="false" ht="16.2" hidden="false" customHeight="false" outlineLevel="0" collapsed="false">
      <c r="A189" s="11" t="s">
        <v>49</v>
      </c>
      <c r="B189" s="11" t="s">
        <v>102</v>
      </c>
      <c r="C189" s="11" t="n">
        <v>2009022135</v>
      </c>
      <c r="D189" s="13" t="n">
        <v>44091.3333333333</v>
      </c>
      <c r="E189" s="13" t="n">
        <v>44091.3541666667</v>
      </c>
      <c r="F189" s="11" t="s">
        <v>109</v>
      </c>
      <c r="G189" s="11" t="s">
        <v>110</v>
      </c>
      <c r="H189" s="11" t="n">
        <v>0.5</v>
      </c>
      <c r="I189" s="11" t="s">
        <v>311</v>
      </c>
      <c r="J189" s="11" t="str">
        <f aca="false">"20276096"</f>
        <v>20276096</v>
      </c>
      <c r="K189" s="11" t="s">
        <v>308</v>
      </c>
      <c r="L189" s="11" t="str">
        <f aca="false">"20276096"</f>
        <v>20276096</v>
      </c>
      <c r="M189" s="11" t="s">
        <v>308</v>
      </c>
      <c r="N189" s="11" t="n">
        <v>20471733</v>
      </c>
      <c r="O189" s="11" t="s">
        <v>309</v>
      </c>
      <c r="P189" s="11" t="s">
        <v>108</v>
      </c>
      <c r="Q189" s="14" t="n">
        <v>44093</v>
      </c>
      <c r="U189" s="13" t="n">
        <v>44092.3634837963</v>
      </c>
    </row>
    <row r="190" customFormat="false" ht="16.2" hidden="false" customHeight="false" outlineLevel="0" collapsed="false">
      <c r="A190" s="11" t="s">
        <v>49</v>
      </c>
      <c r="B190" s="11" t="s">
        <v>102</v>
      </c>
      <c r="C190" s="11" t="n">
        <v>2009026668</v>
      </c>
      <c r="D190" s="13" t="n">
        <v>44096.3333333333</v>
      </c>
      <c r="E190" s="13" t="n">
        <v>44096.3541666667</v>
      </c>
      <c r="F190" s="11" t="s">
        <v>109</v>
      </c>
      <c r="G190" s="11" t="s">
        <v>110</v>
      </c>
      <c r="H190" s="11" t="n">
        <v>0.5</v>
      </c>
      <c r="I190" s="11" t="s">
        <v>115</v>
      </c>
      <c r="J190" s="11" t="str">
        <f aca="false">"20276096"</f>
        <v>20276096</v>
      </c>
      <c r="K190" s="11" t="s">
        <v>308</v>
      </c>
      <c r="L190" s="11" t="str">
        <f aca="false">"20276096"</f>
        <v>20276096</v>
      </c>
      <c r="M190" s="11" t="s">
        <v>308</v>
      </c>
      <c r="N190" s="11" t="n">
        <v>20396963</v>
      </c>
      <c r="O190" s="11" t="s">
        <v>310</v>
      </c>
      <c r="P190" s="11" t="s">
        <v>108</v>
      </c>
      <c r="Q190" s="14" t="n">
        <v>44096</v>
      </c>
      <c r="U190" s="13" t="n">
        <v>44096.358275463</v>
      </c>
    </row>
    <row r="191" customFormat="false" ht="16.2" hidden="false" customHeight="false" outlineLevel="0" collapsed="false">
      <c r="A191" s="11" t="s">
        <v>9</v>
      </c>
      <c r="B191" s="11" t="s">
        <v>117</v>
      </c>
      <c r="C191" s="11" t="n">
        <v>2009022186</v>
      </c>
      <c r="D191" s="13" t="n">
        <v>44092.3333333333</v>
      </c>
      <c r="E191" s="13" t="n">
        <v>44092.3541666667</v>
      </c>
      <c r="F191" s="11" t="s">
        <v>109</v>
      </c>
      <c r="G191" s="11" t="s">
        <v>110</v>
      </c>
      <c r="H191" s="11" t="n">
        <v>0.5</v>
      </c>
      <c r="I191" s="11" t="s">
        <v>313</v>
      </c>
      <c r="J191" s="11" t="str">
        <f aca="false">"20277984"</f>
        <v>20277984</v>
      </c>
      <c r="K191" s="11" t="s">
        <v>314</v>
      </c>
      <c r="L191" s="11" t="str">
        <f aca="false">"20277984"</f>
        <v>20277984</v>
      </c>
      <c r="M191" s="11" t="s">
        <v>314</v>
      </c>
      <c r="N191" s="11" t="n">
        <v>20607084</v>
      </c>
      <c r="O191" s="11" t="s">
        <v>315</v>
      </c>
      <c r="P191" s="11" t="s">
        <v>108</v>
      </c>
      <c r="Q191" s="14" t="n">
        <v>44093</v>
      </c>
      <c r="U191" s="13" t="n">
        <v>44092.3720486111</v>
      </c>
    </row>
    <row r="192" customFormat="false" ht="16.2" hidden="false" customHeight="false" outlineLevel="0" collapsed="false">
      <c r="A192" s="11" t="s">
        <v>9</v>
      </c>
      <c r="B192" s="11" t="s">
        <v>117</v>
      </c>
      <c r="C192" s="11" t="n">
        <v>2008040220</v>
      </c>
      <c r="D192" s="13" t="n">
        <v>44074.3333333333</v>
      </c>
      <c r="E192" s="13" t="n">
        <v>44074.5416666667</v>
      </c>
      <c r="F192" s="11" t="s">
        <v>109</v>
      </c>
      <c r="G192" s="11" t="s">
        <v>110</v>
      </c>
      <c r="H192" s="11" t="n">
        <v>4</v>
      </c>
      <c r="I192" s="11" t="s">
        <v>316</v>
      </c>
      <c r="J192" s="11" t="str">
        <f aca="false">"20277984"</f>
        <v>20277984</v>
      </c>
      <c r="K192" s="11" t="s">
        <v>314</v>
      </c>
      <c r="L192" s="11" t="str">
        <f aca="false">"20277984"</f>
        <v>20277984</v>
      </c>
      <c r="M192" s="11" t="s">
        <v>314</v>
      </c>
      <c r="N192" s="11" t="n">
        <v>20607084</v>
      </c>
      <c r="O192" s="11" t="s">
        <v>315</v>
      </c>
      <c r="P192" s="11" t="s">
        <v>108</v>
      </c>
      <c r="Q192" s="14" t="n">
        <v>44076</v>
      </c>
      <c r="U192" s="13" t="n">
        <v>44074.5633564815</v>
      </c>
    </row>
    <row r="193" customFormat="false" ht="16.2" hidden="false" customHeight="false" outlineLevel="0" collapsed="false">
      <c r="A193" s="11" t="s">
        <v>44</v>
      </c>
      <c r="B193" s="11" t="s">
        <v>317</v>
      </c>
      <c r="C193" s="11" t="n">
        <v>2009000456</v>
      </c>
      <c r="D193" s="13" t="n">
        <v>44075.3333333333</v>
      </c>
      <c r="E193" s="13" t="n">
        <v>44075.375</v>
      </c>
      <c r="F193" s="11" t="s">
        <v>109</v>
      </c>
      <c r="G193" s="11" t="s">
        <v>110</v>
      </c>
      <c r="H193" s="11" t="n">
        <v>1</v>
      </c>
      <c r="I193" s="11" t="s">
        <v>312</v>
      </c>
      <c r="J193" s="11" t="str">
        <f aca="false">"20279083"</f>
        <v>20279083</v>
      </c>
      <c r="K193" s="11" t="s">
        <v>318</v>
      </c>
      <c r="L193" s="11" t="str">
        <f aca="false">"20279083"</f>
        <v>20279083</v>
      </c>
      <c r="M193" s="11" t="s">
        <v>318</v>
      </c>
      <c r="N193" s="11" t="s">
        <v>319</v>
      </c>
      <c r="O193" s="11" t="s">
        <v>320</v>
      </c>
      <c r="P193" s="11" t="s">
        <v>108</v>
      </c>
      <c r="Q193" s="14" t="n">
        <v>44075</v>
      </c>
      <c r="U193" s="13" t="n">
        <v>44075.4252199074</v>
      </c>
    </row>
    <row r="194" customFormat="false" ht="16.2" hidden="false" customHeight="false" outlineLevel="0" collapsed="false">
      <c r="A194" s="11" t="s">
        <v>44</v>
      </c>
      <c r="B194" s="11" t="s">
        <v>317</v>
      </c>
      <c r="C194" s="11" t="n">
        <v>2008035504</v>
      </c>
      <c r="D194" s="13" t="n">
        <v>44069.3333333333</v>
      </c>
      <c r="E194" s="13" t="n">
        <v>44069.375</v>
      </c>
      <c r="F194" s="11" t="s">
        <v>109</v>
      </c>
      <c r="G194" s="11" t="s">
        <v>110</v>
      </c>
      <c r="H194" s="11" t="n">
        <v>1</v>
      </c>
      <c r="I194" s="11" t="s">
        <v>312</v>
      </c>
      <c r="J194" s="11" t="str">
        <f aca="false">"20279083"</f>
        <v>20279083</v>
      </c>
      <c r="K194" s="11" t="s">
        <v>318</v>
      </c>
      <c r="L194" s="11" t="str">
        <f aca="false">"20279083"</f>
        <v>20279083</v>
      </c>
      <c r="M194" s="11" t="s">
        <v>318</v>
      </c>
      <c r="N194" s="11" t="s">
        <v>319</v>
      </c>
      <c r="O194" s="11" t="s">
        <v>320</v>
      </c>
      <c r="P194" s="11" t="s">
        <v>108</v>
      </c>
      <c r="Q194" s="14" t="n">
        <v>44069</v>
      </c>
      <c r="U194" s="13" t="n">
        <v>44069.4327546296</v>
      </c>
    </row>
    <row r="195" customFormat="false" ht="16.2" hidden="false" customHeight="false" outlineLevel="0" collapsed="false">
      <c r="A195" s="11" t="s">
        <v>44</v>
      </c>
      <c r="B195" s="11" t="s">
        <v>317</v>
      </c>
      <c r="C195" s="11" t="n">
        <v>2009007813</v>
      </c>
      <c r="D195" s="13" t="n">
        <v>44081.3333333333</v>
      </c>
      <c r="E195" s="13" t="n">
        <v>44081.5416666667</v>
      </c>
      <c r="F195" s="11" t="s">
        <v>109</v>
      </c>
      <c r="G195" s="11" t="s">
        <v>110</v>
      </c>
      <c r="H195" s="11" t="n">
        <v>4</v>
      </c>
      <c r="I195" s="11" t="s">
        <v>321</v>
      </c>
      <c r="J195" s="11" t="str">
        <f aca="false">"20279083"</f>
        <v>20279083</v>
      </c>
      <c r="K195" s="11" t="s">
        <v>318</v>
      </c>
      <c r="L195" s="11" t="str">
        <f aca="false">"20279083"</f>
        <v>20279083</v>
      </c>
      <c r="M195" s="11" t="s">
        <v>318</v>
      </c>
      <c r="N195" s="11" t="s">
        <v>319</v>
      </c>
      <c r="O195" s="11" t="s">
        <v>320</v>
      </c>
      <c r="P195" s="11" t="s">
        <v>108</v>
      </c>
      <c r="Q195" s="14" t="n">
        <v>44082</v>
      </c>
      <c r="U195" s="13" t="n">
        <v>44081.5013773148</v>
      </c>
    </row>
    <row r="196" customFormat="false" ht="16.2" hidden="false" customHeight="false" outlineLevel="0" collapsed="false">
      <c r="A196" s="11" t="s">
        <v>44</v>
      </c>
      <c r="B196" s="11" t="s">
        <v>317</v>
      </c>
      <c r="C196" s="11" t="n">
        <v>2009020830</v>
      </c>
      <c r="D196" s="13" t="n">
        <v>44091.3333333333</v>
      </c>
      <c r="E196" s="13" t="n">
        <v>44091.375</v>
      </c>
      <c r="F196" s="11" t="s">
        <v>109</v>
      </c>
      <c r="G196" s="11" t="s">
        <v>110</v>
      </c>
      <c r="H196" s="11" t="n">
        <v>1</v>
      </c>
      <c r="I196" s="11" t="s">
        <v>312</v>
      </c>
      <c r="J196" s="11" t="str">
        <f aca="false">"20279083"</f>
        <v>20279083</v>
      </c>
      <c r="K196" s="11" t="s">
        <v>318</v>
      </c>
      <c r="L196" s="11" t="str">
        <f aca="false">"20279083"</f>
        <v>20279083</v>
      </c>
      <c r="M196" s="11" t="s">
        <v>318</v>
      </c>
      <c r="N196" s="11" t="s">
        <v>319</v>
      </c>
      <c r="O196" s="11" t="s">
        <v>320</v>
      </c>
      <c r="P196" s="11" t="s">
        <v>108</v>
      </c>
      <c r="Q196" s="14" t="n">
        <v>44091</v>
      </c>
      <c r="U196" s="13" t="n">
        <v>44091.3996990741</v>
      </c>
    </row>
    <row r="197" customFormat="false" ht="16.2" hidden="false" customHeight="false" outlineLevel="0" collapsed="false">
      <c r="A197" s="11" t="s">
        <v>44</v>
      </c>
      <c r="B197" s="11" t="s">
        <v>317</v>
      </c>
      <c r="C197" s="11" t="n">
        <v>2009025391</v>
      </c>
      <c r="D197" s="13" t="n">
        <v>44095.3333333333</v>
      </c>
      <c r="E197" s="13" t="n">
        <v>44095.3958333333</v>
      </c>
      <c r="F197" s="11" t="s">
        <v>109</v>
      </c>
      <c r="G197" s="11" t="s">
        <v>110</v>
      </c>
      <c r="H197" s="11" t="n">
        <v>1.5</v>
      </c>
      <c r="I197" s="11" t="s">
        <v>312</v>
      </c>
      <c r="J197" s="11" t="str">
        <f aca="false">"20279083"</f>
        <v>20279083</v>
      </c>
      <c r="K197" s="11" t="s">
        <v>318</v>
      </c>
      <c r="L197" s="11" t="str">
        <f aca="false">"20279083"</f>
        <v>20279083</v>
      </c>
      <c r="M197" s="11" t="s">
        <v>318</v>
      </c>
      <c r="N197" s="11" t="s">
        <v>319</v>
      </c>
      <c r="O197" s="11" t="s">
        <v>320</v>
      </c>
      <c r="P197" s="11" t="s">
        <v>108</v>
      </c>
      <c r="Q197" s="14" t="n">
        <v>44096</v>
      </c>
      <c r="U197" s="13" t="n">
        <v>44095.3913657407</v>
      </c>
    </row>
    <row r="198" customFormat="false" ht="16.2" hidden="false" customHeight="false" outlineLevel="0" collapsed="false">
      <c r="A198" s="11" t="s">
        <v>50</v>
      </c>
      <c r="B198" s="11" t="s">
        <v>279</v>
      </c>
      <c r="C198" s="11" t="n">
        <v>2009002859</v>
      </c>
      <c r="D198" s="13" t="n">
        <v>44076.3333333333</v>
      </c>
      <c r="E198" s="13" t="n">
        <v>44076.6666666667</v>
      </c>
      <c r="F198" s="11" t="s">
        <v>103</v>
      </c>
      <c r="G198" s="11" t="s">
        <v>104</v>
      </c>
      <c r="H198" s="11" t="n">
        <v>7</v>
      </c>
      <c r="I198" s="11" t="s">
        <v>115</v>
      </c>
      <c r="J198" s="11" t="str">
        <f aca="false">"20306180"</f>
        <v>20306180</v>
      </c>
      <c r="K198" s="11" t="s">
        <v>322</v>
      </c>
      <c r="L198" s="11" t="str">
        <f aca="false">"20306180"</f>
        <v>20306180</v>
      </c>
      <c r="M198" s="11" t="s">
        <v>322</v>
      </c>
      <c r="N198" s="11" t="n">
        <v>20506798</v>
      </c>
      <c r="O198" s="11" t="s">
        <v>323</v>
      </c>
      <c r="P198" s="11" t="s">
        <v>108</v>
      </c>
      <c r="Q198" s="14" t="n">
        <v>44078</v>
      </c>
      <c r="U198" s="13" t="n">
        <v>44077.3587731481</v>
      </c>
    </row>
    <row r="199" customFormat="false" ht="16.2" hidden="false" customHeight="false" outlineLevel="0" collapsed="false">
      <c r="A199" s="11" t="s">
        <v>50</v>
      </c>
      <c r="B199" s="11" t="s">
        <v>279</v>
      </c>
      <c r="C199" s="11" t="n">
        <v>2009007394</v>
      </c>
      <c r="D199" s="13" t="n">
        <v>44081.5</v>
      </c>
      <c r="E199" s="13" t="n">
        <v>44081.6666666667</v>
      </c>
      <c r="F199" s="11" t="s">
        <v>103</v>
      </c>
      <c r="G199" s="11" t="s">
        <v>104</v>
      </c>
      <c r="H199" s="11" t="n">
        <v>3</v>
      </c>
      <c r="I199" s="11" t="s">
        <v>115</v>
      </c>
      <c r="J199" s="11" t="str">
        <f aca="false">"20306180"</f>
        <v>20306180</v>
      </c>
      <c r="K199" s="11" t="s">
        <v>322</v>
      </c>
      <c r="L199" s="11" t="str">
        <f aca="false">"20306180"</f>
        <v>20306180</v>
      </c>
      <c r="M199" s="11" t="s">
        <v>322</v>
      </c>
      <c r="N199" s="11" t="n">
        <v>20506798</v>
      </c>
      <c r="O199" s="11" t="s">
        <v>323</v>
      </c>
      <c r="P199" s="11" t="s">
        <v>108</v>
      </c>
      <c r="Q199" s="14" t="n">
        <v>44081</v>
      </c>
      <c r="U199" s="13" t="n">
        <v>44081.3721064815</v>
      </c>
    </row>
    <row r="200" customFormat="false" ht="16.2" hidden="false" customHeight="false" outlineLevel="0" collapsed="false">
      <c r="A200" s="11" t="s">
        <v>47</v>
      </c>
      <c r="B200" s="11" t="s">
        <v>324</v>
      </c>
      <c r="C200" s="11" t="n">
        <v>2008035361</v>
      </c>
      <c r="D200" s="13" t="n">
        <v>44069.3333333333</v>
      </c>
      <c r="E200" s="13" t="n">
        <v>44069.3541666667</v>
      </c>
      <c r="F200" s="11" t="s">
        <v>109</v>
      </c>
      <c r="G200" s="11" t="s">
        <v>110</v>
      </c>
      <c r="H200" s="11" t="n">
        <v>0.5</v>
      </c>
      <c r="I200" s="11" t="s">
        <v>325</v>
      </c>
      <c r="J200" s="11" t="str">
        <f aca="false">"20315184"</f>
        <v>20315184</v>
      </c>
      <c r="K200" s="11" t="s">
        <v>326</v>
      </c>
      <c r="L200" s="11" t="str">
        <f aca="false">"20315184"</f>
        <v>20315184</v>
      </c>
      <c r="M200" s="11" t="s">
        <v>326</v>
      </c>
      <c r="N200" s="11" t="n">
        <v>20471776</v>
      </c>
      <c r="O200" s="11" t="s">
        <v>327</v>
      </c>
      <c r="P200" s="11" t="s">
        <v>108</v>
      </c>
      <c r="Q200" s="14" t="n">
        <v>44069</v>
      </c>
      <c r="U200" s="13" t="n">
        <v>44069.4108449074</v>
      </c>
    </row>
    <row r="201" customFormat="false" ht="16.2" hidden="false" customHeight="false" outlineLevel="0" collapsed="false">
      <c r="A201" s="11" t="s">
        <v>47</v>
      </c>
      <c r="B201" s="11" t="s">
        <v>324</v>
      </c>
      <c r="C201" s="11" t="n">
        <v>2009025450</v>
      </c>
      <c r="D201" s="13" t="n">
        <v>44095.3333333333</v>
      </c>
      <c r="E201" s="13" t="n">
        <v>44095.3541666667</v>
      </c>
      <c r="F201" s="11" t="s">
        <v>109</v>
      </c>
      <c r="G201" s="11" t="s">
        <v>110</v>
      </c>
      <c r="H201" s="11" t="n">
        <v>0.5</v>
      </c>
      <c r="I201" s="11" t="s">
        <v>328</v>
      </c>
      <c r="J201" s="11" t="str">
        <f aca="false">"20322182"</f>
        <v>20322182</v>
      </c>
      <c r="K201" s="11" t="s">
        <v>329</v>
      </c>
      <c r="L201" s="11" t="str">
        <f aca="false">"20322182"</f>
        <v>20322182</v>
      </c>
      <c r="M201" s="11" t="s">
        <v>329</v>
      </c>
      <c r="N201" s="11" t="n">
        <v>20303687</v>
      </c>
      <c r="O201" s="11" t="s">
        <v>330</v>
      </c>
      <c r="P201" s="11" t="s">
        <v>108</v>
      </c>
      <c r="Q201" s="14" t="n">
        <v>44095</v>
      </c>
      <c r="U201" s="13" t="n">
        <v>44095.4070486111</v>
      </c>
    </row>
    <row r="202" customFormat="false" ht="16.2" hidden="false" customHeight="false" outlineLevel="0" collapsed="false">
      <c r="A202" s="11" t="s">
        <v>47</v>
      </c>
      <c r="B202" s="11" t="s">
        <v>324</v>
      </c>
      <c r="C202" s="11" t="n">
        <v>2009017370</v>
      </c>
      <c r="D202" s="13" t="n">
        <v>44089.3333333333</v>
      </c>
      <c r="E202" s="13" t="n">
        <v>44089.3541666667</v>
      </c>
      <c r="F202" s="11" t="s">
        <v>109</v>
      </c>
      <c r="G202" s="11" t="s">
        <v>110</v>
      </c>
      <c r="H202" s="11" t="n">
        <v>0.5</v>
      </c>
      <c r="I202" s="11" t="s">
        <v>331</v>
      </c>
      <c r="J202" s="11" t="str">
        <f aca="false">"20322182"</f>
        <v>20322182</v>
      </c>
      <c r="K202" s="11" t="s">
        <v>329</v>
      </c>
      <c r="L202" s="11" t="str">
        <f aca="false">"20322182"</f>
        <v>20322182</v>
      </c>
      <c r="M202" s="11" t="s">
        <v>329</v>
      </c>
      <c r="N202" s="11" t="n">
        <v>20303687</v>
      </c>
      <c r="O202" s="11" t="s">
        <v>330</v>
      </c>
      <c r="P202" s="11" t="s">
        <v>108</v>
      </c>
      <c r="Q202" s="14" t="n">
        <v>44090</v>
      </c>
      <c r="U202" s="13" t="n">
        <v>44089.3555324074</v>
      </c>
    </row>
    <row r="203" customFormat="false" ht="16.2" hidden="false" customHeight="false" outlineLevel="0" collapsed="false">
      <c r="A203" s="11" t="s">
        <v>47</v>
      </c>
      <c r="B203" s="11" t="s">
        <v>324</v>
      </c>
      <c r="C203" s="11" t="n">
        <v>2009004861</v>
      </c>
      <c r="D203" s="13" t="n">
        <v>44078.3333333333</v>
      </c>
      <c r="E203" s="13" t="n">
        <v>44078.3541666667</v>
      </c>
      <c r="F203" s="11" t="s">
        <v>109</v>
      </c>
      <c r="G203" s="11" t="s">
        <v>110</v>
      </c>
      <c r="H203" s="11" t="n">
        <v>0.5</v>
      </c>
      <c r="I203" s="11" t="s">
        <v>332</v>
      </c>
      <c r="J203" s="11" t="str">
        <f aca="false">"20322182"</f>
        <v>20322182</v>
      </c>
      <c r="K203" s="11" t="s">
        <v>329</v>
      </c>
      <c r="L203" s="11" t="str">
        <f aca="false">"20322182"</f>
        <v>20322182</v>
      </c>
      <c r="M203" s="11" t="s">
        <v>329</v>
      </c>
      <c r="N203" s="11" t="n">
        <v>20564416</v>
      </c>
      <c r="O203" s="11" t="s">
        <v>333</v>
      </c>
      <c r="P203" s="11" t="s">
        <v>108</v>
      </c>
      <c r="Q203" s="14" t="n">
        <v>44079</v>
      </c>
      <c r="U203" s="13" t="n">
        <v>44078.5483449074</v>
      </c>
    </row>
    <row r="204" customFormat="false" ht="16.2" hidden="false" customHeight="false" outlineLevel="0" collapsed="false">
      <c r="A204" s="11" t="s">
        <v>47</v>
      </c>
      <c r="B204" s="11" t="s">
        <v>324</v>
      </c>
      <c r="C204" s="11" t="n">
        <v>2009025301</v>
      </c>
      <c r="D204" s="13" t="n">
        <v>44095.3333333333</v>
      </c>
      <c r="E204" s="13" t="n">
        <v>44095.3541666667</v>
      </c>
      <c r="F204" s="11" t="s">
        <v>109</v>
      </c>
      <c r="G204" s="11" t="s">
        <v>110</v>
      </c>
      <c r="H204" s="11" t="n">
        <v>0.5</v>
      </c>
      <c r="I204" s="11" t="s">
        <v>334</v>
      </c>
      <c r="J204" s="11" t="str">
        <f aca="false">"20322182"</f>
        <v>20322182</v>
      </c>
      <c r="K204" s="11" t="s">
        <v>329</v>
      </c>
      <c r="L204" s="11" t="str">
        <f aca="false">"20322182"</f>
        <v>20322182</v>
      </c>
      <c r="M204" s="11" t="s">
        <v>329</v>
      </c>
      <c r="N204" s="11" t="n">
        <v>20303687</v>
      </c>
      <c r="O204" s="11" t="s">
        <v>330</v>
      </c>
      <c r="P204" s="11" t="s">
        <v>108</v>
      </c>
      <c r="Q204" s="14" t="n">
        <v>44095</v>
      </c>
      <c r="U204" s="13" t="n">
        <v>44095.372349537</v>
      </c>
    </row>
    <row r="205" customFormat="false" ht="16.2" hidden="false" customHeight="false" outlineLevel="0" collapsed="false">
      <c r="A205" s="11" t="s">
        <v>47</v>
      </c>
      <c r="B205" s="11" t="s">
        <v>324</v>
      </c>
      <c r="C205" s="11" t="n">
        <v>2009004865</v>
      </c>
      <c r="D205" s="13" t="n">
        <v>44078.5833333333</v>
      </c>
      <c r="E205" s="13" t="n">
        <v>44078.7083333333</v>
      </c>
      <c r="F205" s="11" t="s">
        <v>109</v>
      </c>
      <c r="G205" s="11" t="s">
        <v>110</v>
      </c>
      <c r="H205" s="11" t="n">
        <v>3</v>
      </c>
      <c r="I205" s="11" t="s">
        <v>335</v>
      </c>
      <c r="J205" s="11" t="str">
        <f aca="false">"20322182"</f>
        <v>20322182</v>
      </c>
      <c r="K205" s="11" t="s">
        <v>329</v>
      </c>
      <c r="L205" s="11" t="str">
        <f aca="false">"20322182"</f>
        <v>20322182</v>
      </c>
      <c r="M205" s="11" t="s">
        <v>329</v>
      </c>
      <c r="N205" s="11" t="n">
        <v>20564416</v>
      </c>
      <c r="O205" s="11" t="s">
        <v>333</v>
      </c>
      <c r="P205" s="11" t="s">
        <v>108</v>
      </c>
      <c r="Q205" s="14" t="n">
        <v>44079</v>
      </c>
      <c r="U205" s="13" t="n">
        <v>44078.5496412037</v>
      </c>
    </row>
    <row r="206" customFormat="false" ht="16.2" hidden="false" customHeight="false" outlineLevel="0" collapsed="false">
      <c r="A206" s="11" t="s">
        <v>47</v>
      </c>
      <c r="B206" s="11" t="s">
        <v>324</v>
      </c>
      <c r="C206" s="11" t="n">
        <v>2008038565</v>
      </c>
      <c r="D206" s="13" t="n">
        <v>44071.6875</v>
      </c>
      <c r="E206" s="13" t="n">
        <v>44071.7083333333</v>
      </c>
      <c r="F206" s="11" t="s">
        <v>109</v>
      </c>
      <c r="G206" s="11" t="s">
        <v>110</v>
      </c>
      <c r="H206" s="11" t="n">
        <v>0.5</v>
      </c>
      <c r="I206" s="11" t="s">
        <v>336</v>
      </c>
      <c r="J206" s="11" t="str">
        <f aca="false">"20322182"</f>
        <v>20322182</v>
      </c>
      <c r="K206" s="11" t="s">
        <v>329</v>
      </c>
      <c r="L206" s="11" t="str">
        <f aca="false">"20322182"</f>
        <v>20322182</v>
      </c>
      <c r="M206" s="11" t="s">
        <v>329</v>
      </c>
      <c r="N206" s="11" t="n">
        <v>20564416</v>
      </c>
      <c r="O206" s="11" t="s">
        <v>333</v>
      </c>
      <c r="P206" s="11" t="s">
        <v>108</v>
      </c>
      <c r="Q206" s="14" t="n">
        <v>44075</v>
      </c>
      <c r="U206" s="13" t="n">
        <v>44071.6803125</v>
      </c>
    </row>
    <row r="207" customFormat="false" ht="16.2" hidden="false" customHeight="false" outlineLevel="0" collapsed="false">
      <c r="A207" s="11" t="s">
        <v>47</v>
      </c>
      <c r="B207" s="11" t="s">
        <v>324</v>
      </c>
      <c r="C207" s="11" t="n">
        <v>2008037789</v>
      </c>
      <c r="D207" s="13" t="n">
        <v>44071.3333333333</v>
      </c>
      <c r="E207" s="13" t="n">
        <v>44071.3541666667</v>
      </c>
      <c r="F207" s="11" t="s">
        <v>109</v>
      </c>
      <c r="G207" s="11" t="s">
        <v>110</v>
      </c>
      <c r="H207" s="11" t="n">
        <v>0.5</v>
      </c>
      <c r="I207" s="11" t="s">
        <v>337</v>
      </c>
      <c r="J207" s="11" t="str">
        <f aca="false">"20322182"</f>
        <v>20322182</v>
      </c>
      <c r="K207" s="11" t="s">
        <v>329</v>
      </c>
      <c r="L207" s="11" t="str">
        <f aca="false">"20322182"</f>
        <v>20322182</v>
      </c>
      <c r="M207" s="11" t="s">
        <v>329</v>
      </c>
      <c r="N207" s="11" t="n">
        <v>20564416</v>
      </c>
      <c r="O207" s="11" t="s">
        <v>333</v>
      </c>
      <c r="P207" s="11" t="s">
        <v>108</v>
      </c>
      <c r="Q207" s="14" t="n">
        <v>44075</v>
      </c>
      <c r="U207" s="13" t="n">
        <v>44071.3670949074</v>
      </c>
    </row>
    <row r="208" customFormat="false" ht="16.2" hidden="false" customHeight="false" outlineLevel="0" collapsed="false">
      <c r="A208" s="11" t="s">
        <v>46</v>
      </c>
      <c r="B208" s="11" t="s">
        <v>338</v>
      </c>
      <c r="C208" s="11" t="n">
        <v>2009007851</v>
      </c>
      <c r="D208" s="13" t="n">
        <v>44081.3333333333</v>
      </c>
      <c r="E208" s="13" t="n">
        <v>44081.5</v>
      </c>
      <c r="F208" s="11" t="s">
        <v>109</v>
      </c>
      <c r="G208" s="11" t="s">
        <v>110</v>
      </c>
      <c r="H208" s="11" t="n">
        <v>4</v>
      </c>
      <c r="I208" s="11" t="s">
        <v>339</v>
      </c>
      <c r="J208" s="11" t="str">
        <f aca="false">"20322807"</f>
        <v>20322807</v>
      </c>
      <c r="K208" s="11" t="s">
        <v>340</v>
      </c>
      <c r="L208" s="11" t="str">
        <f aca="false">"20322807"</f>
        <v>20322807</v>
      </c>
      <c r="M208" s="11" t="s">
        <v>340</v>
      </c>
      <c r="N208" s="11" t="n">
        <v>20470264</v>
      </c>
      <c r="O208" s="11" t="s">
        <v>341</v>
      </c>
      <c r="P208" s="11" t="s">
        <v>108</v>
      </c>
      <c r="Q208" s="14" t="n">
        <v>44083</v>
      </c>
      <c r="U208" s="13" t="n">
        <v>44081.5429050926</v>
      </c>
    </row>
    <row r="209" customFormat="false" ht="16.2" hidden="false" customHeight="false" outlineLevel="0" collapsed="false">
      <c r="A209" s="11" t="s">
        <v>12</v>
      </c>
      <c r="B209" s="11" t="s">
        <v>342</v>
      </c>
      <c r="C209" s="11" t="n">
        <v>2009023456</v>
      </c>
      <c r="D209" s="13" t="n">
        <v>44092.4375</v>
      </c>
      <c r="E209" s="13" t="n">
        <v>44092.7083333333</v>
      </c>
      <c r="F209" s="11" t="s">
        <v>134</v>
      </c>
      <c r="G209" s="11" t="s">
        <v>135</v>
      </c>
      <c r="H209" s="11" t="n">
        <v>5.5</v>
      </c>
      <c r="I209" s="11" t="s">
        <v>343</v>
      </c>
      <c r="J209" s="11" t="str">
        <f aca="false">"20342649"</f>
        <v>20342649</v>
      </c>
      <c r="K209" s="11" t="s">
        <v>344</v>
      </c>
      <c r="L209" s="11" t="str">
        <f aca="false">"0700754"</f>
        <v>0700754</v>
      </c>
      <c r="M209" s="11" t="s">
        <v>345</v>
      </c>
      <c r="N209" s="11" t="n">
        <v>700754</v>
      </c>
      <c r="O209" s="11" t="s">
        <v>345</v>
      </c>
      <c r="P209" s="11" t="s">
        <v>108</v>
      </c>
      <c r="Q209" s="14" t="n">
        <v>44095</v>
      </c>
      <c r="U209" s="13" t="n">
        <v>44092.7625694444</v>
      </c>
    </row>
    <row r="210" customFormat="false" ht="16.2" hidden="false" customHeight="false" outlineLevel="0" collapsed="false">
      <c r="A210" s="11" t="s">
        <v>12</v>
      </c>
      <c r="B210" s="11" t="s">
        <v>342</v>
      </c>
      <c r="C210" s="11" t="n">
        <v>2009023453</v>
      </c>
      <c r="D210" s="13" t="n">
        <v>44092.3333333333</v>
      </c>
      <c r="E210" s="13" t="n">
        <v>44092.4375</v>
      </c>
      <c r="F210" s="11" t="s">
        <v>109</v>
      </c>
      <c r="G210" s="11" t="s">
        <v>110</v>
      </c>
      <c r="H210" s="11" t="n">
        <v>2.5</v>
      </c>
      <c r="I210" s="11" t="s">
        <v>343</v>
      </c>
      <c r="J210" s="11" t="str">
        <f aca="false">"20342649"</f>
        <v>20342649</v>
      </c>
      <c r="K210" s="11" t="s">
        <v>344</v>
      </c>
      <c r="L210" s="11" t="str">
        <f aca="false">"0700754"</f>
        <v>0700754</v>
      </c>
      <c r="M210" s="11" t="s">
        <v>345</v>
      </c>
      <c r="N210" s="11" t="n">
        <v>700754</v>
      </c>
      <c r="O210" s="11" t="s">
        <v>345</v>
      </c>
      <c r="P210" s="11" t="s">
        <v>108</v>
      </c>
      <c r="Q210" s="14" t="n">
        <v>44093</v>
      </c>
      <c r="U210" s="13" t="n">
        <v>44092.7614351852</v>
      </c>
    </row>
    <row r="211" customFormat="false" ht="16.2" hidden="false" customHeight="false" outlineLevel="0" collapsed="false">
      <c r="A211" s="11" t="s">
        <v>29</v>
      </c>
      <c r="B211" s="11" t="s">
        <v>283</v>
      </c>
      <c r="C211" s="11" t="n">
        <v>2008039088</v>
      </c>
      <c r="D211" s="13" t="n">
        <v>44074.3333333333</v>
      </c>
      <c r="E211" s="13" t="n">
        <v>44074.7083333333</v>
      </c>
      <c r="F211" s="11" t="s">
        <v>109</v>
      </c>
      <c r="G211" s="11" t="s">
        <v>110</v>
      </c>
      <c r="H211" s="11" t="n">
        <v>8</v>
      </c>
      <c r="I211" s="11" t="s">
        <v>346</v>
      </c>
      <c r="J211" s="11" t="str">
        <f aca="false">"20379968"</f>
        <v>20379968</v>
      </c>
      <c r="K211" s="11" t="s">
        <v>347</v>
      </c>
      <c r="L211" s="11" t="str">
        <f aca="false">"20379968"</f>
        <v>20379968</v>
      </c>
      <c r="M211" s="11" t="s">
        <v>347</v>
      </c>
      <c r="N211" s="11" t="s">
        <v>348</v>
      </c>
      <c r="O211" s="11" t="s">
        <v>349</v>
      </c>
      <c r="P211" s="11" t="s">
        <v>108</v>
      </c>
      <c r="Q211" s="14" t="n">
        <v>44074</v>
      </c>
      <c r="U211" s="13" t="n">
        <v>44072.5681365741</v>
      </c>
    </row>
    <row r="212" customFormat="false" ht="16.2" hidden="false" customHeight="false" outlineLevel="0" collapsed="false">
      <c r="A212" s="11" t="s">
        <v>29</v>
      </c>
      <c r="B212" s="11" t="s">
        <v>283</v>
      </c>
      <c r="C212" s="11" t="n">
        <v>2009004458</v>
      </c>
      <c r="D212" s="13" t="n">
        <v>44078.3333333333</v>
      </c>
      <c r="E212" s="13" t="n">
        <v>44078.3541666667</v>
      </c>
      <c r="F212" s="11" t="s">
        <v>109</v>
      </c>
      <c r="G212" s="11" t="s">
        <v>110</v>
      </c>
      <c r="H212" s="11" t="n">
        <v>0.5</v>
      </c>
      <c r="I212" s="11" t="s">
        <v>350</v>
      </c>
      <c r="J212" s="11" t="str">
        <f aca="false">"20379968"</f>
        <v>20379968</v>
      </c>
      <c r="K212" s="11" t="s">
        <v>347</v>
      </c>
      <c r="L212" s="11" t="str">
        <f aca="false">"20379968"</f>
        <v>20379968</v>
      </c>
      <c r="M212" s="11" t="s">
        <v>347</v>
      </c>
      <c r="N212" s="11" t="s">
        <v>348</v>
      </c>
      <c r="O212" s="11" t="s">
        <v>349</v>
      </c>
      <c r="P212" s="11" t="s">
        <v>108</v>
      </c>
      <c r="Q212" s="14" t="n">
        <v>44079</v>
      </c>
      <c r="U212" s="13" t="n">
        <v>44078.3640740741</v>
      </c>
    </row>
    <row r="213" customFormat="false" ht="16.2" hidden="false" customHeight="false" outlineLevel="0" collapsed="false">
      <c r="A213" s="11" t="s">
        <v>29</v>
      </c>
      <c r="B213" s="11" t="s">
        <v>283</v>
      </c>
      <c r="C213" s="11" t="n">
        <v>2009026637</v>
      </c>
      <c r="D213" s="13" t="n">
        <v>44096.3333333333</v>
      </c>
      <c r="E213" s="13" t="n">
        <v>44096.3541666667</v>
      </c>
      <c r="F213" s="11" t="s">
        <v>109</v>
      </c>
      <c r="G213" s="11" t="s">
        <v>110</v>
      </c>
      <c r="H213" s="11" t="n">
        <v>0.5</v>
      </c>
      <c r="I213" s="11" t="s">
        <v>350</v>
      </c>
      <c r="J213" s="11" t="str">
        <f aca="false">"20379968"</f>
        <v>20379968</v>
      </c>
      <c r="K213" s="11" t="s">
        <v>347</v>
      </c>
      <c r="L213" s="11" t="str">
        <f aca="false">"20379968"</f>
        <v>20379968</v>
      </c>
      <c r="M213" s="11" t="s">
        <v>347</v>
      </c>
      <c r="N213" s="11" t="s">
        <v>348</v>
      </c>
      <c r="O213" s="11" t="s">
        <v>349</v>
      </c>
      <c r="P213" s="11" t="s">
        <v>108</v>
      </c>
      <c r="Q213" s="14" t="n">
        <v>44096</v>
      </c>
      <c r="U213" s="13" t="n">
        <v>44096.3510300926</v>
      </c>
    </row>
    <row r="214" customFormat="false" ht="16.2" hidden="false" customHeight="false" outlineLevel="0" collapsed="false">
      <c r="A214" s="11" t="s">
        <v>37</v>
      </c>
      <c r="B214" s="11" t="s">
        <v>272</v>
      </c>
      <c r="C214" s="11" t="n">
        <v>2009027934</v>
      </c>
      <c r="D214" s="13" t="n">
        <v>44096.3333333333</v>
      </c>
      <c r="E214" s="13" t="n">
        <v>44096.7083333333</v>
      </c>
      <c r="F214" s="11" t="s">
        <v>109</v>
      </c>
      <c r="G214" s="11" t="s">
        <v>110</v>
      </c>
      <c r="H214" s="11" t="n">
        <v>8</v>
      </c>
      <c r="I214" s="11" t="s">
        <v>351</v>
      </c>
      <c r="J214" s="11" t="str">
        <f aca="false">"20379969"</f>
        <v>20379969</v>
      </c>
      <c r="K214" s="11" t="s">
        <v>277</v>
      </c>
      <c r="L214" s="11" t="str">
        <f aca="false">"20379969"</f>
        <v>20379969</v>
      </c>
      <c r="M214" s="11" t="s">
        <v>277</v>
      </c>
      <c r="N214" s="11" t="n">
        <v>20130410</v>
      </c>
      <c r="O214" s="11" t="s">
        <v>274</v>
      </c>
      <c r="P214" s="11" t="s">
        <v>108</v>
      </c>
      <c r="Q214" s="14" t="n">
        <v>44098</v>
      </c>
      <c r="U214" s="13" t="n">
        <v>44097.3439583333</v>
      </c>
    </row>
    <row r="215" customFormat="false" ht="16.2" hidden="false" customHeight="false" outlineLevel="0" collapsed="false">
      <c r="A215" s="11" t="s">
        <v>32</v>
      </c>
      <c r="B215" s="11" t="s">
        <v>352</v>
      </c>
      <c r="C215" s="11" t="n">
        <v>2009002553</v>
      </c>
      <c r="D215" s="13" t="n">
        <v>44074.3333333333</v>
      </c>
      <c r="E215" s="13" t="n">
        <v>44074.3541666667</v>
      </c>
      <c r="F215" s="11" t="s">
        <v>109</v>
      </c>
      <c r="G215" s="11" t="s">
        <v>110</v>
      </c>
      <c r="H215" s="11" t="n">
        <v>0.5</v>
      </c>
      <c r="I215" s="11" t="s">
        <v>115</v>
      </c>
      <c r="J215" s="11" t="str">
        <f aca="false">"20384488"</f>
        <v>20384488</v>
      </c>
      <c r="K215" s="11" t="s">
        <v>296</v>
      </c>
      <c r="L215" s="11" t="str">
        <f aca="false">"20384488"</f>
        <v>20384488</v>
      </c>
      <c r="M215" s="11" t="s">
        <v>296</v>
      </c>
      <c r="N215" s="11" t="n">
        <v>20671715</v>
      </c>
      <c r="O215" s="11" t="s">
        <v>353</v>
      </c>
      <c r="P215" s="11" t="s">
        <v>108</v>
      </c>
      <c r="Q215" s="14" t="n">
        <v>44078</v>
      </c>
      <c r="U215" s="13" t="n">
        <v>44076.7087962963</v>
      </c>
    </row>
    <row r="216" customFormat="false" ht="16.2" hidden="false" customHeight="false" outlineLevel="0" collapsed="false">
      <c r="A216" s="11" t="s">
        <v>32</v>
      </c>
      <c r="B216" s="11" t="s">
        <v>352</v>
      </c>
      <c r="C216" s="11" t="n">
        <v>2009025395</v>
      </c>
      <c r="D216" s="13" t="n">
        <v>44095.3333333333</v>
      </c>
      <c r="E216" s="13" t="n">
        <v>44095.3958333333</v>
      </c>
      <c r="F216" s="11" t="s">
        <v>109</v>
      </c>
      <c r="G216" s="11" t="s">
        <v>110</v>
      </c>
      <c r="H216" s="11" t="n">
        <v>1.5</v>
      </c>
      <c r="I216" s="11" t="s">
        <v>115</v>
      </c>
      <c r="J216" s="11" t="str">
        <f aca="false">"20384488"</f>
        <v>20384488</v>
      </c>
      <c r="K216" s="11" t="s">
        <v>296</v>
      </c>
      <c r="L216" s="11" t="str">
        <f aca="false">"20384488"</f>
        <v>20384488</v>
      </c>
      <c r="M216" s="11" t="s">
        <v>296</v>
      </c>
      <c r="N216" s="11" t="n">
        <v>20671715</v>
      </c>
      <c r="O216" s="11" t="s">
        <v>353</v>
      </c>
      <c r="P216" s="11" t="s">
        <v>108</v>
      </c>
      <c r="Q216" s="14" t="n">
        <v>44095</v>
      </c>
      <c r="U216" s="13" t="n">
        <v>44095.3931712963</v>
      </c>
    </row>
    <row r="217" customFormat="false" ht="16.2" hidden="false" customHeight="false" outlineLevel="0" collapsed="false">
      <c r="A217" s="11" t="s">
        <v>32</v>
      </c>
      <c r="B217" s="11" t="s">
        <v>352</v>
      </c>
      <c r="C217" s="11" t="n">
        <v>2009007403</v>
      </c>
      <c r="D217" s="13" t="n">
        <v>44081.3333333333</v>
      </c>
      <c r="E217" s="13" t="n">
        <v>44081.3541666667</v>
      </c>
      <c r="F217" s="11" t="s">
        <v>109</v>
      </c>
      <c r="G217" s="11" t="s">
        <v>110</v>
      </c>
      <c r="H217" s="11" t="n">
        <v>0.5</v>
      </c>
      <c r="I217" s="11" t="s">
        <v>115</v>
      </c>
      <c r="J217" s="11" t="str">
        <f aca="false">"20384488"</f>
        <v>20384488</v>
      </c>
      <c r="K217" s="11" t="s">
        <v>296</v>
      </c>
      <c r="L217" s="11" t="str">
        <f aca="false">"20384488"</f>
        <v>20384488</v>
      </c>
      <c r="M217" s="11" t="s">
        <v>296</v>
      </c>
      <c r="N217" s="11" t="n">
        <v>20671715</v>
      </c>
      <c r="O217" s="11" t="s">
        <v>353</v>
      </c>
      <c r="P217" s="11" t="s">
        <v>108</v>
      </c>
      <c r="Q217" s="14" t="n">
        <v>44081</v>
      </c>
      <c r="U217" s="13" t="n">
        <v>44081.373900463</v>
      </c>
    </row>
    <row r="218" customFormat="false" ht="16.2" hidden="false" customHeight="false" outlineLevel="0" collapsed="false">
      <c r="A218" s="11" t="s">
        <v>32</v>
      </c>
      <c r="B218" s="11" t="s">
        <v>352</v>
      </c>
      <c r="C218" s="11" t="n">
        <v>2009033439</v>
      </c>
      <c r="D218" s="13" t="n">
        <v>44099.4791666667</v>
      </c>
      <c r="E218" s="13" t="n">
        <v>44099.7083333333</v>
      </c>
      <c r="F218" s="11" t="s">
        <v>109</v>
      </c>
      <c r="G218" s="11" t="s">
        <v>110</v>
      </c>
      <c r="H218" s="11" t="n">
        <v>4.5</v>
      </c>
      <c r="I218" s="11" t="s">
        <v>115</v>
      </c>
      <c r="J218" s="11" t="str">
        <f aca="false">"20384488"</f>
        <v>20384488</v>
      </c>
      <c r="K218" s="11" t="s">
        <v>296</v>
      </c>
      <c r="L218" s="11" t="str">
        <f aca="false">"20384488"</f>
        <v>20384488</v>
      </c>
      <c r="M218" s="11" t="s">
        <v>296</v>
      </c>
      <c r="N218" s="11" t="n">
        <v>20671715</v>
      </c>
      <c r="O218" s="11" t="s">
        <v>353</v>
      </c>
      <c r="P218" s="11" t="s">
        <v>108</v>
      </c>
      <c r="Q218" s="14" t="n">
        <v>44100</v>
      </c>
      <c r="U218" s="13" t="n">
        <v>44099.4634837963</v>
      </c>
    </row>
    <row r="219" customFormat="false" ht="16.2" hidden="false" customHeight="false" outlineLevel="0" collapsed="false">
      <c r="A219" s="11" t="s">
        <v>32</v>
      </c>
      <c r="B219" s="11" t="s">
        <v>352</v>
      </c>
      <c r="C219" s="11" t="n">
        <v>2009025417</v>
      </c>
      <c r="D219" s="13" t="n">
        <v>44095.3333333333</v>
      </c>
      <c r="E219" s="13" t="n">
        <v>44095.3958333333</v>
      </c>
      <c r="F219" s="11" t="s">
        <v>109</v>
      </c>
      <c r="G219" s="11" t="s">
        <v>110</v>
      </c>
      <c r="H219" s="11" t="n">
        <v>1.5</v>
      </c>
      <c r="I219" s="11" t="s">
        <v>301</v>
      </c>
      <c r="J219" s="11" t="str">
        <f aca="false">"20388889"</f>
        <v>20388889</v>
      </c>
      <c r="K219" s="11" t="s">
        <v>354</v>
      </c>
      <c r="L219" s="11" t="str">
        <f aca="false">"20388889"</f>
        <v>20388889</v>
      </c>
      <c r="M219" s="11" t="s">
        <v>354</v>
      </c>
      <c r="N219" s="11" t="n">
        <v>20669307</v>
      </c>
      <c r="O219" s="11" t="s">
        <v>355</v>
      </c>
      <c r="P219" s="11" t="s">
        <v>108</v>
      </c>
      <c r="Q219" s="14" t="n">
        <v>44095</v>
      </c>
      <c r="U219" s="13" t="n">
        <v>44095.3970833333</v>
      </c>
    </row>
    <row r="220" customFormat="false" ht="16.2" hidden="false" customHeight="false" outlineLevel="0" collapsed="false">
      <c r="A220" s="11" t="s">
        <v>32</v>
      </c>
      <c r="B220" s="11" t="s">
        <v>352</v>
      </c>
      <c r="C220" s="11" t="n">
        <v>2009007426</v>
      </c>
      <c r="D220" s="13" t="n">
        <v>44081.3333333333</v>
      </c>
      <c r="E220" s="13" t="n">
        <v>44081.3541666667</v>
      </c>
      <c r="F220" s="11" t="s">
        <v>109</v>
      </c>
      <c r="G220" s="11" t="s">
        <v>110</v>
      </c>
      <c r="H220" s="11" t="n">
        <v>0.5</v>
      </c>
      <c r="I220" s="11" t="s">
        <v>301</v>
      </c>
      <c r="J220" s="11" t="str">
        <f aca="false">"20388889"</f>
        <v>20388889</v>
      </c>
      <c r="K220" s="11" t="s">
        <v>354</v>
      </c>
      <c r="L220" s="11" t="str">
        <f aca="false">"20388889"</f>
        <v>20388889</v>
      </c>
      <c r="M220" s="11" t="s">
        <v>354</v>
      </c>
      <c r="N220" s="11" t="n">
        <v>20669307</v>
      </c>
      <c r="O220" s="11" t="s">
        <v>355</v>
      </c>
      <c r="P220" s="11" t="s">
        <v>108</v>
      </c>
      <c r="Q220" s="14" t="n">
        <v>44081</v>
      </c>
      <c r="U220" s="13" t="n">
        <v>44081.3787152778</v>
      </c>
    </row>
    <row r="221" customFormat="false" ht="16.2" hidden="false" customHeight="false" outlineLevel="0" collapsed="false">
      <c r="A221" s="11" t="s">
        <v>32</v>
      </c>
      <c r="B221" s="11" t="s">
        <v>352</v>
      </c>
      <c r="C221" s="11" t="n">
        <v>2008039713</v>
      </c>
      <c r="D221" s="13" t="n">
        <v>44074.3333333333</v>
      </c>
      <c r="E221" s="13" t="n">
        <v>44074.3541666667</v>
      </c>
      <c r="F221" s="11" t="s">
        <v>109</v>
      </c>
      <c r="G221" s="11" t="s">
        <v>110</v>
      </c>
      <c r="H221" s="11" t="n">
        <v>0.5</v>
      </c>
      <c r="I221" s="11" t="s">
        <v>301</v>
      </c>
      <c r="J221" s="11" t="str">
        <f aca="false">"20388889"</f>
        <v>20388889</v>
      </c>
      <c r="K221" s="11" t="s">
        <v>354</v>
      </c>
      <c r="L221" s="11" t="str">
        <f aca="false">"20388889"</f>
        <v>20388889</v>
      </c>
      <c r="M221" s="11" t="s">
        <v>354</v>
      </c>
      <c r="N221" s="11" t="n">
        <v>20490487</v>
      </c>
      <c r="O221" s="11" t="s">
        <v>356</v>
      </c>
      <c r="P221" s="11" t="s">
        <v>108</v>
      </c>
      <c r="Q221" s="14" t="n">
        <v>44074</v>
      </c>
      <c r="U221" s="13" t="n">
        <v>44074.3826273148</v>
      </c>
    </row>
    <row r="222" customFormat="false" ht="16.2" hidden="false" customHeight="false" outlineLevel="0" collapsed="false">
      <c r="A222" s="11" t="s">
        <v>35</v>
      </c>
      <c r="B222" s="11" t="s">
        <v>357</v>
      </c>
      <c r="C222" s="11" t="n">
        <v>2008039979</v>
      </c>
      <c r="D222" s="13" t="n">
        <v>44074.3333333333</v>
      </c>
      <c r="E222" s="13" t="n">
        <v>44074.4583333333</v>
      </c>
      <c r="F222" s="11" t="s">
        <v>109</v>
      </c>
      <c r="G222" s="11" t="s">
        <v>110</v>
      </c>
      <c r="H222" s="11" t="n">
        <v>3</v>
      </c>
      <c r="I222" s="11" t="s">
        <v>358</v>
      </c>
      <c r="J222" s="11" t="str">
        <f aca="false">"20390289"</f>
        <v>20390289</v>
      </c>
      <c r="K222" s="11" t="s">
        <v>359</v>
      </c>
      <c r="L222" s="11" t="str">
        <f aca="false">"20390289"</f>
        <v>20390289</v>
      </c>
      <c r="M222" s="11" t="s">
        <v>359</v>
      </c>
      <c r="N222" s="11" t="n">
        <v>20384489</v>
      </c>
      <c r="O222" s="11" t="s">
        <v>360</v>
      </c>
      <c r="P222" s="11" t="s">
        <v>108</v>
      </c>
      <c r="Q222" s="14" t="n">
        <v>44074</v>
      </c>
      <c r="U222" s="13" t="n">
        <v>44074.4630092593</v>
      </c>
    </row>
    <row r="223" customFormat="false" ht="16.2" hidden="false" customHeight="false" outlineLevel="0" collapsed="false">
      <c r="A223" s="11" t="s">
        <v>59</v>
      </c>
      <c r="B223" s="11" t="s">
        <v>361</v>
      </c>
      <c r="C223" s="11" t="n">
        <v>2009030614</v>
      </c>
      <c r="D223" s="13" t="n">
        <v>44098.3333333333</v>
      </c>
      <c r="E223" s="13" t="n">
        <v>44098.375</v>
      </c>
      <c r="F223" s="11" t="s">
        <v>109</v>
      </c>
      <c r="G223" s="11" t="s">
        <v>110</v>
      </c>
      <c r="H223" s="11" t="n">
        <v>1</v>
      </c>
      <c r="I223" s="11" t="s">
        <v>362</v>
      </c>
      <c r="J223" s="11" t="str">
        <f aca="false">"20390306"</f>
        <v>20390306</v>
      </c>
      <c r="K223" s="11" t="s">
        <v>363</v>
      </c>
      <c r="L223" s="11" t="str">
        <f aca="false">"20390306"</f>
        <v>20390306</v>
      </c>
      <c r="M223" s="11" t="s">
        <v>363</v>
      </c>
      <c r="N223" s="11" t="n">
        <v>20650980</v>
      </c>
      <c r="O223" s="11" t="s">
        <v>364</v>
      </c>
      <c r="P223" s="11" t="s">
        <v>108</v>
      </c>
      <c r="Q223" s="14" t="n">
        <v>44098</v>
      </c>
      <c r="U223" s="13" t="n">
        <v>44098.3885416667</v>
      </c>
    </row>
    <row r="224" customFormat="false" ht="16.2" hidden="false" customHeight="false" outlineLevel="0" collapsed="false">
      <c r="A224" s="11" t="s">
        <v>59</v>
      </c>
      <c r="B224" s="11" t="s">
        <v>361</v>
      </c>
      <c r="C224" s="11" t="n">
        <v>2009022832</v>
      </c>
      <c r="D224" s="13" t="n">
        <v>44092.5833333333</v>
      </c>
      <c r="E224" s="13" t="n">
        <v>44092.7083333333</v>
      </c>
      <c r="F224" s="11" t="s">
        <v>109</v>
      </c>
      <c r="G224" s="11" t="s">
        <v>110</v>
      </c>
      <c r="H224" s="11" t="n">
        <v>3</v>
      </c>
      <c r="I224" s="11" t="s">
        <v>365</v>
      </c>
      <c r="J224" s="11" t="str">
        <f aca="false">"20390306"</f>
        <v>20390306</v>
      </c>
      <c r="K224" s="11" t="s">
        <v>363</v>
      </c>
      <c r="L224" s="11" t="str">
        <f aca="false">"20390306"</f>
        <v>20390306</v>
      </c>
      <c r="M224" s="11" t="s">
        <v>363</v>
      </c>
      <c r="N224" s="11" t="n">
        <v>20641415</v>
      </c>
      <c r="O224" s="11" t="s">
        <v>366</v>
      </c>
      <c r="P224" s="11" t="s">
        <v>108</v>
      </c>
      <c r="Q224" s="14" t="n">
        <v>44093</v>
      </c>
      <c r="U224" s="13" t="n">
        <v>44092.5878819445</v>
      </c>
    </row>
    <row r="225" customFormat="false" ht="16.2" hidden="false" customHeight="false" outlineLevel="0" collapsed="false">
      <c r="A225" s="11" t="s">
        <v>59</v>
      </c>
      <c r="B225" s="11" t="s">
        <v>361</v>
      </c>
      <c r="C225" s="11" t="n">
        <v>2009005339</v>
      </c>
      <c r="D225" s="13" t="n">
        <v>44078.6666666667</v>
      </c>
      <c r="E225" s="13" t="n">
        <v>44078.7083333333</v>
      </c>
      <c r="F225" s="11" t="s">
        <v>109</v>
      </c>
      <c r="G225" s="11" t="s">
        <v>110</v>
      </c>
      <c r="H225" s="11" t="n">
        <v>1</v>
      </c>
      <c r="I225" s="11" t="s">
        <v>367</v>
      </c>
      <c r="J225" s="11" t="str">
        <f aca="false">"20390306"</f>
        <v>20390306</v>
      </c>
      <c r="K225" s="11" t="s">
        <v>363</v>
      </c>
      <c r="L225" s="11" t="str">
        <f aca="false">"20390306"</f>
        <v>20390306</v>
      </c>
      <c r="M225" s="11" t="s">
        <v>363</v>
      </c>
      <c r="N225" s="11" t="n">
        <v>20641415</v>
      </c>
      <c r="O225" s="11" t="s">
        <v>366</v>
      </c>
      <c r="P225" s="11" t="s">
        <v>108</v>
      </c>
      <c r="Q225" s="14" t="n">
        <v>44079</v>
      </c>
      <c r="U225" s="13" t="n">
        <v>44078.6420949074</v>
      </c>
    </row>
    <row r="226" customFormat="false" ht="16.2" hidden="false" customHeight="false" outlineLevel="0" collapsed="false">
      <c r="A226" s="11" t="s">
        <v>37</v>
      </c>
      <c r="B226" s="11" t="s">
        <v>272</v>
      </c>
      <c r="C226" s="11" t="n">
        <v>2009004677</v>
      </c>
      <c r="D226" s="13" t="n">
        <v>44078.3333333333</v>
      </c>
      <c r="E226" s="13" t="n">
        <v>44078.375</v>
      </c>
      <c r="F226" s="11" t="s">
        <v>109</v>
      </c>
      <c r="G226" s="11" t="s">
        <v>110</v>
      </c>
      <c r="H226" s="11" t="n">
        <v>1</v>
      </c>
      <c r="I226" s="11" t="s">
        <v>115</v>
      </c>
      <c r="J226" s="11" t="str">
        <f aca="false">"20390823"</f>
        <v>20390823</v>
      </c>
      <c r="K226" s="11" t="s">
        <v>278</v>
      </c>
      <c r="L226" s="11" t="str">
        <f aca="false">"20390823"</f>
        <v>20390823</v>
      </c>
      <c r="M226" s="11" t="s">
        <v>278</v>
      </c>
      <c r="N226" s="11" t="n">
        <v>20392609</v>
      </c>
      <c r="O226" s="11" t="s">
        <v>368</v>
      </c>
      <c r="P226" s="11" t="s">
        <v>108</v>
      </c>
      <c r="Q226" s="14" t="n">
        <v>44079</v>
      </c>
      <c r="U226" s="13" t="n">
        <v>44078.437337963</v>
      </c>
    </row>
    <row r="227" customFormat="false" ht="16.2" hidden="false" customHeight="false" outlineLevel="0" collapsed="false">
      <c r="A227" s="11" t="s">
        <v>37</v>
      </c>
      <c r="B227" s="11" t="s">
        <v>272</v>
      </c>
      <c r="C227" s="11" t="n">
        <v>2009019720</v>
      </c>
      <c r="D227" s="13" t="n">
        <v>44089.3333333333</v>
      </c>
      <c r="E227" s="13" t="n">
        <v>44089.3541666667</v>
      </c>
      <c r="F227" s="11" t="s">
        <v>109</v>
      </c>
      <c r="G227" s="11" t="s">
        <v>110</v>
      </c>
      <c r="H227" s="11" t="n">
        <v>0.5</v>
      </c>
      <c r="I227" s="11" t="s">
        <v>369</v>
      </c>
      <c r="J227" s="11" t="str">
        <f aca="false">"20390823"</f>
        <v>20390823</v>
      </c>
      <c r="K227" s="11" t="s">
        <v>278</v>
      </c>
      <c r="L227" s="11" t="str">
        <f aca="false">"20390823"</f>
        <v>20390823</v>
      </c>
      <c r="M227" s="11" t="s">
        <v>278</v>
      </c>
      <c r="N227" s="11" t="n">
        <v>20392609</v>
      </c>
      <c r="O227" s="11" t="s">
        <v>368</v>
      </c>
      <c r="P227" s="11" t="s">
        <v>108</v>
      </c>
      <c r="Q227" s="14" t="n">
        <v>44091</v>
      </c>
      <c r="U227" s="13" t="n">
        <v>44090.4734027778</v>
      </c>
    </row>
    <row r="228" customFormat="false" ht="16.2" hidden="false" customHeight="false" outlineLevel="0" collapsed="false">
      <c r="A228" s="11" t="s">
        <v>42</v>
      </c>
      <c r="B228" s="11" t="s">
        <v>370</v>
      </c>
      <c r="C228" s="11" t="n">
        <v>2009001617</v>
      </c>
      <c r="D228" s="13" t="n">
        <v>44075.3333333333</v>
      </c>
      <c r="E228" s="13" t="n">
        <v>44075.7083333333</v>
      </c>
      <c r="F228" s="11" t="s">
        <v>109</v>
      </c>
      <c r="G228" s="11" t="s">
        <v>110</v>
      </c>
      <c r="H228" s="11" t="n">
        <v>8</v>
      </c>
      <c r="I228" s="11" t="s">
        <v>371</v>
      </c>
      <c r="J228" s="11" t="str">
        <f aca="false">"20390824"</f>
        <v>20390824</v>
      </c>
      <c r="K228" s="11" t="s">
        <v>372</v>
      </c>
      <c r="L228" s="11" t="str">
        <f aca="false">"20390824"</f>
        <v>20390824</v>
      </c>
      <c r="M228" s="11" t="s">
        <v>372</v>
      </c>
      <c r="N228" s="11" t="n">
        <v>20381854</v>
      </c>
      <c r="O228" s="11" t="s">
        <v>373</v>
      </c>
      <c r="P228" s="11" t="s">
        <v>108</v>
      </c>
      <c r="Q228" s="14" t="n">
        <v>44077</v>
      </c>
      <c r="U228" s="13" t="n">
        <v>44076.339849537</v>
      </c>
    </row>
    <row r="229" customFormat="false" ht="16.2" hidden="false" customHeight="false" outlineLevel="0" collapsed="false">
      <c r="A229" s="11" t="s">
        <v>42</v>
      </c>
      <c r="B229" s="11" t="s">
        <v>370</v>
      </c>
      <c r="C229" s="11" t="n">
        <v>2009001612</v>
      </c>
      <c r="D229" s="13" t="n">
        <v>44071.3333333333</v>
      </c>
      <c r="E229" s="13" t="n">
        <v>44071.7083333333</v>
      </c>
      <c r="F229" s="11" t="s">
        <v>109</v>
      </c>
      <c r="G229" s="11" t="s">
        <v>110</v>
      </c>
      <c r="H229" s="11" t="n">
        <v>8</v>
      </c>
      <c r="I229" s="11" t="s">
        <v>371</v>
      </c>
      <c r="J229" s="11" t="str">
        <f aca="false">"20390824"</f>
        <v>20390824</v>
      </c>
      <c r="K229" s="11" t="s">
        <v>372</v>
      </c>
      <c r="L229" s="11" t="str">
        <f aca="false">"20390824"</f>
        <v>20390824</v>
      </c>
      <c r="M229" s="11" t="s">
        <v>372</v>
      </c>
      <c r="N229" s="11" t="n">
        <v>20381854</v>
      </c>
      <c r="O229" s="11" t="s">
        <v>373</v>
      </c>
      <c r="P229" s="11" t="s">
        <v>108</v>
      </c>
      <c r="Q229" s="14" t="n">
        <v>44077</v>
      </c>
      <c r="U229" s="13" t="n">
        <v>44076.3387847222</v>
      </c>
    </row>
    <row r="230" customFormat="false" ht="16.2" hidden="false" customHeight="false" outlineLevel="0" collapsed="false">
      <c r="A230" s="11" t="s">
        <v>13</v>
      </c>
      <c r="B230" s="11" t="s">
        <v>212</v>
      </c>
      <c r="C230" s="11" t="n">
        <v>2009003443</v>
      </c>
      <c r="D230" s="13" t="n">
        <v>44077.3333333333</v>
      </c>
      <c r="E230" s="13" t="n">
        <v>44077.375</v>
      </c>
      <c r="F230" s="11" t="s">
        <v>109</v>
      </c>
      <c r="G230" s="11" t="s">
        <v>110</v>
      </c>
      <c r="H230" s="11" t="n">
        <v>1</v>
      </c>
      <c r="I230" s="11" t="s">
        <v>312</v>
      </c>
      <c r="J230" s="11" t="str">
        <f aca="false">"20392232"</f>
        <v>20392232</v>
      </c>
      <c r="K230" s="11" t="s">
        <v>374</v>
      </c>
      <c r="L230" s="11" t="str">
        <f aca="false">"20392232"</f>
        <v>20392232</v>
      </c>
      <c r="M230" s="11" t="s">
        <v>374</v>
      </c>
      <c r="N230" s="11" t="n">
        <v>20670842</v>
      </c>
      <c r="O230" s="11" t="s">
        <v>375</v>
      </c>
      <c r="P230" s="11" t="s">
        <v>108</v>
      </c>
      <c r="Q230" s="14" t="n">
        <v>44078</v>
      </c>
      <c r="U230" s="13" t="n">
        <v>44077.4906597222</v>
      </c>
    </row>
    <row r="231" customFormat="false" ht="16.2" hidden="false" customHeight="false" outlineLevel="0" collapsed="false">
      <c r="A231" s="11" t="s">
        <v>13</v>
      </c>
      <c r="B231" s="11" t="s">
        <v>212</v>
      </c>
      <c r="C231" s="11" t="n">
        <v>2008037045</v>
      </c>
      <c r="D231" s="13" t="n">
        <v>44070.3333333333</v>
      </c>
      <c r="E231" s="13" t="n">
        <v>44070.4166666667</v>
      </c>
      <c r="F231" s="11" t="s">
        <v>109</v>
      </c>
      <c r="G231" s="11" t="s">
        <v>110</v>
      </c>
      <c r="H231" s="11" t="n">
        <v>2</v>
      </c>
      <c r="I231" s="11" t="s">
        <v>312</v>
      </c>
      <c r="J231" s="11" t="str">
        <f aca="false">"20392232"</f>
        <v>20392232</v>
      </c>
      <c r="K231" s="11" t="s">
        <v>374</v>
      </c>
      <c r="L231" s="11" t="str">
        <f aca="false">"20392232"</f>
        <v>20392232</v>
      </c>
      <c r="M231" s="11" t="s">
        <v>374</v>
      </c>
      <c r="N231" s="11" t="n">
        <v>20670842</v>
      </c>
      <c r="O231" s="11" t="s">
        <v>375</v>
      </c>
      <c r="P231" s="11" t="s">
        <v>108</v>
      </c>
      <c r="Q231" s="14" t="n">
        <v>44074</v>
      </c>
      <c r="U231" s="13" t="n">
        <v>44070.4184606482</v>
      </c>
    </row>
    <row r="232" customFormat="false" ht="16.2" hidden="false" customHeight="false" outlineLevel="0" collapsed="false">
      <c r="A232" s="11" t="s">
        <v>13</v>
      </c>
      <c r="B232" s="11" t="s">
        <v>212</v>
      </c>
      <c r="C232" s="11" t="n">
        <v>2008040204</v>
      </c>
      <c r="D232" s="13" t="n">
        <v>44074.3333333333</v>
      </c>
      <c r="E232" s="13" t="n">
        <v>44074.5416666667</v>
      </c>
      <c r="F232" s="11" t="s">
        <v>109</v>
      </c>
      <c r="G232" s="11" t="s">
        <v>110</v>
      </c>
      <c r="H232" s="11" t="n">
        <v>4</v>
      </c>
      <c r="I232" s="11" t="s">
        <v>312</v>
      </c>
      <c r="J232" s="11" t="str">
        <f aca="false">"20392232"</f>
        <v>20392232</v>
      </c>
      <c r="K232" s="11" t="s">
        <v>374</v>
      </c>
      <c r="L232" s="11" t="str">
        <f aca="false">"20392232"</f>
        <v>20392232</v>
      </c>
      <c r="M232" s="11" t="s">
        <v>374</v>
      </c>
      <c r="N232" s="11" t="n">
        <v>20564396</v>
      </c>
      <c r="O232" s="11" t="s">
        <v>376</v>
      </c>
      <c r="P232" s="11" t="s">
        <v>108</v>
      </c>
      <c r="Q232" s="14" t="n">
        <v>44076</v>
      </c>
      <c r="U232" s="13" t="n">
        <v>44074.5573958333</v>
      </c>
    </row>
    <row r="233" customFormat="false" ht="16.2" hidden="false" customHeight="false" outlineLevel="0" collapsed="false">
      <c r="A233" s="11" t="s">
        <v>13</v>
      </c>
      <c r="B233" s="11" t="s">
        <v>212</v>
      </c>
      <c r="C233" s="11" t="n">
        <v>2009028112</v>
      </c>
      <c r="D233" s="13" t="n">
        <v>44097.3333333333</v>
      </c>
      <c r="E233" s="13" t="n">
        <v>44097.375</v>
      </c>
      <c r="F233" s="11" t="s">
        <v>109</v>
      </c>
      <c r="G233" s="11" t="s">
        <v>110</v>
      </c>
      <c r="H233" s="11" t="n">
        <v>1</v>
      </c>
      <c r="I233" s="11" t="s">
        <v>312</v>
      </c>
      <c r="J233" s="11" t="str">
        <f aca="false">"20392232"</f>
        <v>20392232</v>
      </c>
      <c r="K233" s="11" t="s">
        <v>374</v>
      </c>
      <c r="L233" s="11" t="str">
        <f aca="false">"20392232"</f>
        <v>20392232</v>
      </c>
      <c r="M233" s="11" t="s">
        <v>374</v>
      </c>
      <c r="N233" s="11" t="n">
        <v>20670842</v>
      </c>
      <c r="O233" s="11" t="s">
        <v>375</v>
      </c>
      <c r="P233" s="11" t="s">
        <v>108</v>
      </c>
      <c r="Q233" s="14" t="n">
        <v>44098</v>
      </c>
      <c r="U233" s="13" t="n">
        <v>44097.3818171296</v>
      </c>
    </row>
    <row r="234" customFormat="false" ht="16.2" hidden="false" customHeight="false" outlineLevel="0" collapsed="false">
      <c r="A234" s="11" t="s">
        <v>13</v>
      </c>
      <c r="B234" s="11" t="s">
        <v>212</v>
      </c>
      <c r="C234" s="11" t="n">
        <v>2008037901</v>
      </c>
      <c r="D234" s="13" t="n">
        <v>44071.3333333333</v>
      </c>
      <c r="E234" s="13" t="n">
        <v>44071.3958333333</v>
      </c>
      <c r="F234" s="11" t="s">
        <v>109</v>
      </c>
      <c r="G234" s="11" t="s">
        <v>110</v>
      </c>
      <c r="H234" s="11" t="n">
        <v>1.5</v>
      </c>
      <c r="I234" s="11" t="s">
        <v>312</v>
      </c>
      <c r="J234" s="11" t="str">
        <f aca="false">"20392232"</f>
        <v>20392232</v>
      </c>
      <c r="K234" s="11" t="s">
        <v>374</v>
      </c>
      <c r="L234" s="11" t="str">
        <f aca="false">"20392232"</f>
        <v>20392232</v>
      </c>
      <c r="M234" s="11" t="s">
        <v>374</v>
      </c>
      <c r="N234" s="11" t="n">
        <v>20670842</v>
      </c>
      <c r="O234" s="11" t="s">
        <v>375</v>
      </c>
      <c r="P234" s="11" t="s">
        <v>108</v>
      </c>
      <c r="Q234" s="14" t="n">
        <v>44074</v>
      </c>
      <c r="U234" s="13" t="n">
        <v>44071.3959606482</v>
      </c>
    </row>
    <row r="235" customFormat="false" ht="16.2" hidden="false" customHeight="false" outlineLevel="0" collapsed="false">
      <c r="A235" s="11" t="s">
        <v>13</v>
      </c>
      <c r="B235" s="11" t="s">
        <v>212</v>
      </c>
      <c r="C235" s="11" t="n">
        <v>2009025255</v>
      </c>
      <c r="D235" s="13" t="n">
        <v>44095.3333333333</v>
      </c>
      <c r="E235" s="13" t="n">
        <v>44095.3541666667</v>
      </c>
      <c r="F235" s="11" t="s">
        <v>109</v>
      </c>
      <c r="G235" s="11" t="s">
        <v>110</v>
      </c>
      <c r="H235" s="11" t="n">
        <v>0.5</v>
      </c>
      <c r="I235" s="11" t="s">
        <v>312</v>
      </c>
      <c r="J235" s="11" t="str">
        <f aca="false">"20392232"</f>
        <v>20392232</v>
      </c>
      <c r="K235" s="11" t="s">
        <v>374</v>
      </c>
      <c r="L235" s="11" t="str">
        <f aca="false">"20392232"</f>
        <v>20392232</v>
      </c>
      <c r="M235" s="11" t="s">
        <v>374</v>
      </c>
      <c r="N235" s="11" t="n">
        <v>20670842</v>
      </c>
      <c r="O235" s="11" t="s">
        <v>375</v>
      </c>
      <c r="P235" s="11" t="s">
        <v>108</v>
      </c>
      <c r="Q235" s="14" t="n">
        <v>44095</v>
      </c>
      <c r="U235" s="13" t="n">
        <v>44095.3612384259</v>
      </c>
    </row>
    <row r="236" customFormat="false" ht="16.2" hidden="false" customHeight="false" outlineLevel="0" collapsed="false">
      <c r="A236" s="11" t="s">
        <v>13</v>
      </c>
      <c r="B236" s="11" t="s">
        <v>212</v>
      </c>
      <c r="C236" s="11" t="n">
        <v>2009013452</v>
      </c>
      <c r="D236" s="13" t="n">
        <v>44085.3333333333</v>
      </c>
      <c r="E236" s="13" t="n">
        <v>44085.4166666667</v>
      </c>
      <c r="F236" s="11" t="s">
        <v>109</v>
      </c>
      <c r="G236" s="11" t="s">
        <v>110</v>
      </c>
      <c r="H236" s="11" t="n">
        <v>2</v>
      </c>
      <c r="I236" s="11" t="s">
        <v>312</v>
      </c>
      <c r="J236" s="11" t="str">
        <f aca="false">"20392232"</f>
        <v>20392232</v>
      </c>
      <c r="K236" s="11" t="s">
        <v>374</v>
      </c>
      <c r="L236" s="11" t="str">
        <f aca="false">"20392232"</f>
        <v>20392232</v>
      </c>
      <c r="M236" s="11" t="s">
        <v>374</v>
      </c>
      <c r="N236" s="11" t="n">
        <v>20670842</v>
      </c>
      <c r="O236" s="11" t="s">
        <v>375</v>
      </c>
      <c r="P236" s="11" t="s">
        <v>108</v>
      </c>
      <c r="Q236" s="14" t="n">
        <v>44086</v>
      </c>
      <c r="U236" s="13" t="n">
        <v>44085.4494444444</v>
      </c>
    </row>
    <row r="237" customFormat="false" ht="16.2" hidden="false" customHeight="false" outlineLevel="0" collapsed="false">
      <c r="A237" s="11" t="s">
        <v>13</v>
      </c>
      <c r="B237" s="11" t="s">
        <v>212</v>
      </c>
      <c r="C237" s="11" t="n">
        <v>2009003446</v>
      </c>
      <c r="D237" s="13" t="n">
        <v>44077.5</v>
      </c>
      <c r="E237" s="13" t="n">
        <v>44081.7083333333</v>
      </c>
      <c r="F237" s="11" t="s">
        <v>109</v>
      </c>
      <c r="G237" s="11" t="s">
        <v>110</v>
      </c>
      <c r="H237" s="11" t="n">
        <v>20</v>
      </c>
      <c r="I237" s="11" t="s">
        <v>377</v>
      </c>
      <c r="J237" s="11" t="str">
        <f aca="false">"20392232"</f>
        <v>20392232</v>
      </c>
      <c r="K237" s="11" t="s">
        <v>374</v>
      </c>
      <c r="L237" s="11" t="str">
        <f aca="false">"20392232"</f>
        <v>20392232</v>
      </c>
      <c r="M237" s="11" t="s">
        <v>374</v>
      </c>
      <c r="N237" s="11" t="n">
        <v>20670842</v>
      </c>
      <c r="O237" s="11" t="s">
        <v>375</v>
      </c>
      <c r="P237" s="11" t="s">
        <v>108</v>
      </c>
      <c r="Q237" s="14" t="n">
        <v>44079</v>
      </c>
      <c r="U237" s="13" t="n">
        <v>44077.4926041667</v>
      </c>
    </row>
    <row r="238" customFormat="false" ht="16.2" hidden="false" customHeight="false" outlineLevel="0" collapsed="false">
      <c r="A238" s="11" t="s">
        <v>13</v>
      </c>
      <c r="B238" s="11" t="s">
        <v>212</v>
      </c>
      <c r="C238" s="11" t="n">
        <v>2009030780</v>
      </c>
      <c r="D238" s="13" t="n">
        <v>44098.3333333333</v>
      </c>
      <c r="E238" s="13" t="n">
        <v>44098.4166666667</v>
      </c>
      <c r="F238" s="11" t="s">
        <v>109</v>
      </c>
      <c r="G238" s="11" t="s">
        <v>110</v>
      </c>
      <c r="H238" s="11" t="n">
        <v>2</v>
      </c>
      <c r="I238" s="11" t="s">
        <v>312</v>
      </c>
      <c r="J238" s="11" t="str">
        <f aca="false">"20392232"</f>
        <v>20392232</v>
      </c>
      <c r="K238" s="11" t="s">
        <v>374</v>
      </c>
      <c r="L238" s="11" t="str">
        <f aca="false">"20392232"</f>
        <v>20392232</v>
      </c>
      <c r="M238" s="11" t="s">
        <v>374</v>
      </c>
      <c r="N238" s="11" t="n">
        <v>20670842</v>
      </c>
      <c r="O238" s="11" t="s">
        <v>375</v>
      </c>
      <c r="P238" s="11" t="s">
        <v>108</v>
      </c>
      <c r="Q238" s="14" t="n">
        <v>44099</v>
      </c>
      <c r="U238" s="13" t="n">
        <v>44098.41375</v>
      </c>
    </row>
    <row r="239" customFormat="false" ht="16.2" hidden="false" customHeight="false" outlineLevel="0" collapsed="false">
      <c r="A239" s="11" t="s">
        <v>13</v>
      </c>
      <c r="B239" s="11" t="s">
        <v>212</v>
      </c>
      <c r="C239" s="11" t="n">
        <v>2009015840</v>
      </c>
      <c r="D239" s="13" t="n">
        <v>44088.3333333333</v>
      </c>
      <c r="E239" s="13" t="n">
        <v>44088.3541666667</v>
      </c>
      <c r="F239" s="11" t="s">
        <v>109</v>
      </c>
      <c r="G239" s="11" t="s">
        <v>110</v>
      </c>
      <c r="H239" s="11" t="n">
        <v>0.5</v>
      </c>
      <c r="I239" s="11" t="s">
        <v>312</v>
      </c>
      <c r="J239" s="11" t="str">
        <f aca="false">"20392232"</f>
        <v>20392232</v>
      </c>
      <c r="K239" s="11" t="s">
        <v>374</v>
      </c>
      <c r="L239" s="11" t="str">
        <f aca="false">"20392232"</f>
        <v>20392232</v>
      </c>
      <c r="M239" s="11" t="s">
        <v>374</v>
      </c>
      <c r="N239" s="11" t="n">
        <v>20670842</v>
      </c>
      <c r="O239" s="11" t="s">
        <v>375</v>
      </c>
      <c r="P239" s="11" t="s">
        <v>108</v>
      </c>
      <c r="Q239" s="14" t="n">
        <v>44088</v>
      </c>
      <c r="U239" s="13" t="n">
        <v>44088.3606365741</v>
      </c>
    </row>
    <row r="240" customFormat="false" ht="16.2" hidden="false" customHeight="false" outlineLevel="0" collapsed="false">
      <c r="A240" s="11" t="s">
        <v>13</v>
      </c>
      <c r="B240" s="11" t="s">
        <v>212</v>
      </c>
      <c r="C240" s="11" t="n">
        <v>2009026817</v>
      </c>
      <c r="D240" s="13" t="n">
        <v>44096.3333333333</v>
      </c>
      <c r="E240" s="13" t="n">
        <v>44096.3958333333</v>
      </c>
      <c r="F240" s="11" t="s">
        <v>109</v>
      </c>
      <c r="G240" s="11" t="s">
        <v>110</v>
      </c>
      <c r="H240" s="11" t="n">
        <v>1.5</v>
      </c>
      <c r="I240" s="11" t="s">
        <v>312</v>
      </c>
      <c r="J240" s="11" t="str">
        <f aca="false">"20392232"</f>
        <v>20392232</v>
      </c>
      <c r="K240" s="11" t="s">
        <v>374</v>
      </c>
      <c r="L240" s="11" t="str">
        <f aca="false">"20392232"</f>
        <v>20392232</v>
      </c>
      <c r="M240" s="11" t="s">
        <v>374</v>
      </c>
      <c r="N240" s="11" t="n">
        <v>20670842</v>
      </c>
      <c r="O240" s="11" t="s">
        <v>375</v>
      </c>
      <c r="P240" s="11" t="s">
        <v>108</v>
      </c>
      <c r="Q240" s="14" t="n">
        <v>44097</v>
      </c>
      <c r="U240" s="13" t="n">
        <v>44096.395474537</v>
      </c>
    </row>
    <row r="241" customFormat="false" ht="16.2" hidden="false" customHeight="false" outlineLevel="0" collapsed="false">
      <c r="A241" s="11" t="s">
        <v>13</v>
      </c>
      <c r="B241" s="11" t="s">
        <v>212</v>
      </c>
      <c r="C241" s="11" t="n">
        <v>2009001779</v>
      </c>
      <c r="D241" s="13" t="n">
        <v>44076.3333333333</v>
      </c>
      <c r="E241" s="13" t="n">
        <v>44076.375</v>
      </c>
      <c r="F241" s="11" t="s">
        <v>109</v>
      </c>
      <c r="G241" s="11" t="s">
        <v>110</v>
      </c>
      <c r="H241" s="11" t="n">
        <v>1</v>
      </c>
      <c r="I241" s="11" t="s">
        <v>312</v>
      </c>
      <c r="J241" s="11" t="str">
        <f aca="false">"20392232"</f>
        <v>20392232</v>
      </c>
      <c r="K241" s="11" t="s">
        <v>374</v>
      </c>
      <c r="L241" s="11" t="str">
        <f aca="false">"20392232"</f>
        <v>20392232</v>
      </c>
      <c r="M241" s="11" t="s">
        <v>374</v>
      </c>
      <c r="N241" s="11" t="n">
        <v>20256386</v>
      </c>
      <c r="O241" s="11" t="s">
        <v>302</v>
      </c>
      <c r="P241" s="11" t="s">
        <v>108</v>
      </c>
      <c r="Q241" s="14" t="n">
        <v>44078</v>
      </c>
      <c r="U241" s="13" t="n">
        <v>44076.3790856482</v>
      </c>
    </row>
    <row r="242" customFormat="false" ht="16.2" hidden="false" customHeight="false" outlineLevel="0" collapsed="false">
      <c r="A242" s="11" t="s">
        <v>13</v>
      </c>
      <c r="B242" s="11" t="s">
        <v>212</v>
      </c>
      <c r="C242" s="11" t="n">
        <v>2009008808</v>
      </c>
      <c r="D242" s="13" t="n">
        <v>44082.3333333333</v>
      </c>
      <c r="E242" s="13" t="n">
        <v>44082.375</v>
      </c>
      <c r="F242" s="11" t="s">
        <v>109</v>
      </c>
      <c r="G242" s="11" t="s">
        <v>110</v>
      </c>
      <c r="H242" s="11" t="n">
        <v>1</v>
      </c>
      <c r="I242" s="11" t="s">
        <v>312</v>
      </c>
      <c r="J242" s="11" t="str">
        <f aca="false">"20392232"</f>
        <v>20392232</v>
      </c>
      <c r="K242" s="11" t="s">
        <v>374</v>
      </c>
      <c r="L242" s="11" t="str">
        <f aca="false">"20392232"</f>
        <v>20392232</v>
      </c>
      <c r="M242" s="11" t="s">
        <v>374</v>
      </c>
      <c r="N242" s="11" t="n">
        <v>20670842</v>
      </c>
      <c r="O242" s="11" t="s">
        <v>375</v>
      </c>
      <c r="P242" s="11" t="s">
        <v>108</v>
      </c>
      <c r="Q242" s="14" t="n">
        <v>44083</v>
      </c>
      <c r="U242" s="13" t="n">
        <v>44082.3821527778</v>
      </c>
    </row>
    <row r="243" customFormat="false" ht="16.2" hidden="false" customHeight="false" outlineLevel="0" collapsed="false">
      <c r="A243" s="11" t="s">
        <v>48</v>
      </c>
      <c r="B243" s="11" t="s">
        <v>259</v>
      </c>
      <c r="C243" s="11" t="n">
        <v>2009007576</v>
      </c>
      <c r="D243" s="13" t="n">
        <v>44081.3541666667</v>
      </c>
      <c r="E243" s="13" t="n">
        <v>44081.3958333333</v>
      </c>
      <c r="F243" s="11" t="s">
        <v>109</v>
      </c>
      <c r="G243" s="11" t="s">
        <v>110</v>
      </c>
      <c r="H243" s="11" t="n">
        <v>1</v>
      </c>
      <c r="I243" s="11" t="s">
        <v>118</v>
      </c>
      <c r="J243" s="11" t="str">
        <f aca="false">"20392606"</f>
        <v>20392606</v>
      </c>
      <c r="K243" s="11" t="s">
        <v>378</v>
      </c>
      <c r="L243" s="11" t="str">
        <f aca="false">"20392606"</f>
        <v>20392606</v>
      </c>
      <c r="M243" s="11" t="s">
        <v>378</v>
      </c>
      <c r="N243" s="11" t="s">
        <v>379</v>
      </c>
      <c r="O243" s="11" t="s">
        <v>380</v>
      </c>
      <c r="P243" s="11" t="s">
        <v>108</v>
      </c>
      <c r="Q243" s="14" t="n">
        <v>44082</v>
      </c>
      <c r="U243" s="13" t="n">
        <v>44081.4104050926</v>
      </c>
    </row>
    <row r="244" customFormat="false" ht="16.2" hidden="false" customHeight="false" outlineLevel="0" collapsed="false">
      <c r="A244" s="11" t="s">
        <v>48</v>
      </c>
      <c r="B244" s="11" t="s">
        <v>259</v>
      </c>
      <c r="C244" s="11" t="n">
        <v>2009010463</v>
      </c>
      <c r="D244" s="13" t="n">
        <v>44082.3541666667</v>
      </c>
      <c r="E244" s="13" t="n">
        <v>44082.375</v>
      </c>
      <c r="F244" s="11" t="s">
        <v>109</v>
      </c>
      <c r="G244" s="11" t="s">
        <v>110</v>
      </c>
      <c r="H244" s="11" t="n">
        <v>0.5</v>
      </c>
      <c r="I244" s="11" t="s">
        <v>118</v>
      </c>
      <c r="J244" s="11" t="str">
        <f aca="false">"20392606"</f>
        <v>20392606</v>
      </c>
      <c r="K244" s="11" t="s">
        <v>378</v>
      </c>
      <c r="L244" s="11" t="str">
        <f aca="false">"20392606"</f>
        <v>20392606</v>
      </c>
      <c r="M244" s="11" t="s">
        <v>378</v>
      </c>
      <c r="N244" s="11" t="s">
        <v>379</v>
      </c>
      <c r="O244" s="11" t="s">
        <v>380</v>
      </c>
      <c r="P244" s="11" t="s">
        <v>108</v>
      </c>
      <c r="Q244" s="14" t="n">
        <v>44084</v>
      </c>
      <c r="U244" s="13" t="n">
        <v>44083.3739467593</v>
      </c>
    </row>
    <row r="245" customFormat="false" ht="16.2" hidden="false" customHeight="false" outlineLevel="0" collapsed="false">
      <c r="A245" s="11" t="s">
        <v>48</v>
      </c>
      <c r="B245" s="11" t="s">
        <v>259</v>
      </c>
      <c r="C245" s="11" t="n">
        <v>2009017741</v>
      </c>
      <c r="D245" s="13" t="n">
        <v>44089.3541666667</v>
      </c>
      <c r="E245" s="13" t="n">
        <v>44089.3958333333</v>
      </c>
      <c r="F245" s="11" t="s">
        <v>109</v>
      </c>
      <c r="G245" s="11" t="s">
        <v>110</v>
      </c>
      <c r="H245" s="11" t="n">
        <v>1</v>
      </c>
      <c r="I245" s="11" t="s">
        <v>118</v>
      </c>
      <c r="J245" s="11" t="str">
        <f aca="false">"20392606"</f>
        <v>20392606</v>
      </c>
      <c r="K245" s="11" t="s">
        <v>378</v>
      </c>
      <c r="L245" s="11" t="str">
        <f aca="false">"20392606"</f>
        <v>20392606</v>
      </c>
      <c r="M245" s="11" t="s">
        <v>378</v>
      </c>
      <c r="N245" s="11" t="s">
        <v>379</v>
      </c>
      <c r="O245" s="11" t="s">
        <v>380</v>
      </c>
      <c r="P245" s="11" t="s">
        <v>108</v>
      </c>
      <c r="Q245" s="14" t="n">
        <v>44091</v>
      </c>
      <c r="U245" s="13" t="n">
        <v>44089.4123842593</v>
      </c>
    </row>
    <row r="246" customFormat="false" ht="16.2" hidden="false" customHeight="false" outlineLevel="0" collapsed="false">
      <c r="A246" s="11" t="s">
        <v>48</v>
      </c>
      <c r="B246" s="11" t="s">
        <v>259</v>
      </c>
      <c r="C246" s="11" t="n">
        <v>2009028164</v>
      </c>
      <c r="D246" s="13" t="n">
        <v>44097.3541666667</v>
      </c>
      <c r="E246" s="13" t="n">
        <v>44097.375</v>
      </c>
      <c r="F246" s="11" t="s">
        <v>109</v>
      </c>
      <c r="G246" s="11" t="s">
        <v>110</v>
      </c>
      <c r="H246" s="11" t="n">
        <v>0.5</v>
      </c>
      <c r="I246" s="11" t="s">
        <v>118</v>
      </c>
      <c r="J246" s="11" t="str">
        <f aca="false">"20392606"</f>
        <v>20392606</v>
      </c>
      <c r="K246" s="11" t="s">
        <v>378</v>
      </c>
      <c r="L246" s="11" t="str">
        <f aca="false">"20392606"</f>
        <v>20392606</v>
      </c>
      <c r="M246" s="11" t="s">
        <v>378</v>
      </c>
      <c r="N246" s="11" t="s">
        <v>379</v>
      </c>
      <c r="O246" s="11" t="s">
        <v>380</v>
      </c>
      <c r="P246" s="11" t="s">
        <v>108</v>
      </c>
      <c r="Q246" s="14" t="n">
        <v>44097</v>
      </c>
      <c r="U246" s="13" t="n">
        <v>44097.3934837963</v>
      </c>
    </row>
    <row r="247" customFormat="false" ht="16.2" hidden="false" customHeight="false" outlineLevel="0" collapsed="false">
      <c r="A247" s="11" t="s">
        <v>48</v>
      </c>
      <c r="B247" s="11" t="s">
        <v>259</v>
      </c>
      <c r="C247" s="11" t="n">
        <v>2008037578</v>
      </c>
      <c r="D247" s="13" t="n">
        <v>44070.3541666667</v>
      </c>
      <c r="E247" s="13" t="n">
        <v>44070.375</v>
      </c>
      <c r="F247" s="11" t="s">
        <v>109</v>
      </c>
      <c r="G247" s="11" t="s">
        <v>110</v>
      </c>
      <c r="H247" s="11" t="n">
        <v>0.5</v>
      </c>
      <c r="I247" s="11" t="s">
        <v>118</v>
      </c>
      <c r="J247" s="11" t="str">
        <f aca="false">"20392606"</f>
        <v>20392606</v>
      </c>
      <c r="K247" s="11" t="s">
        <v>378</v>
      </c>
      <c r="L247" s="11" t="str">
        <f aca="false">"20392606"</f>
        <v>20392606</v>
      </c>
      <c r="M247" s="11" t="s">
        <v>378</v>
      </c>
      <c r="N247" s="11" t="s">
        <v>379</v>
      </c>
      <c r="O247" s="11" t="s">
        <v>380</v>
      </c>
      <c r="P247" s="11" t="s">
        <v>108</v>
      </c>
      <c r="Q247" s="14" t="n">
        <v>44074</v>
      </c>
      <c r="U247" s="13" t="n">
        <v>44070.7541435185</v>
      </c>
    </row>
    <row r="248" customFormat="false" ht="16.2" hidden="false" customHeight="false" outlineLevel="0" collapsed="false">
      <c r="A248" s="11" t="s">
        <v>48</v>
      </c>
      <c r="B248" s="11" t="s">
        <v>259</v>
      </c>
      <c r="C248" s="11" t="n">
        <v>2009002910</v>
      </c>
      <c r="D248" s="13" t="n">
        <v>44076.3541666667</v>
      </c>
      <c r="E248" s="13" t="n">
        <v>44076.375</v>
      </c>
      <c r="F248" s="11" t="s">
        <v>109</v>
      </c>
      <c r="G248" s="11" t="s">
        <v>110</v>
      </c>
      <c r="H248" s="11" t="n">
        <v>0.5</v>
      </c>
      <c r="I248" s="11" t="s">
        <v>118</v>
      </c>
      <c r="J248" s="11" t="str">
        <f aca="false">"20392606"</f>
        <v>20392606</v>
      </c>
      <c r="K248" s="11" t="s">
        <v>378</v>
      </c>
      <c r="L248" s="11" t="str">
        <f aca="false">"20392606"</f>
        <v>20392606</v>
      </c>
      <c r="M248" s="11" t="s">
        <v>378</v>
      </c>
      <c r="N248" s="11" t="s">
        <v>379</v>
      </c>
      <c r="O248" s="11" t="s">
        <v>380</v>
      </c>
      <c r="P248" s="11" t="s">
        <v>108</v>
      </c>
      <c r="Q248" s="14" t="n">
        <v>44078</v>
      </c>
      <c r="U248" s="13" t="n">
        <v>44077.3705092593</v>
      </c>
    </row>
    <row r="249" customFormat="false" ht="16.2" hidden="false" customHeight="false" outlineLevel="0" collapsed="false">
      <c r="A249" s="11" t="s">
        <v>41</v>
      </c>
      <c r="B249" s="11" t="s">
        <v>381</v>
      </c>
      <c r="C249" s="11" t="n">
        <v>2009031292</v>
      </c>
      <c r="D249" s="13" t="n">
        <v>44098.3333333333</v>
      </c>
      <c r="E249" s="13" t="n">
        <v>44098.3541666667</v>
      </c>
      <c r="F249" s="11" t="s">
        <v>109</v>
      </c>
      <c r="G249" s="11" t="s">
        <v>110</v>
      </c>
      <c r="H249" s="11" t="n">
        <v>0.5</v>
      </c>
      <c r="I249" s="11" t="s">
        <v>382</v>
      </c>
      <c r="J249" s="11" t="str">
        <f aca="false">"20392611"</f>
        <v>20392611</v>
      </c>
      <c r="K249" s="11" t="s">
        <v>340</v>
      </c>
      <c r="L249" s="11" t="str">
        <f aca="false">"20392611"</f>
        <v>20392611</v>
      </c>
      <c r="M249" s="11" t="s">
        <v>340</v>
      </c>
      <c r="N249" s="11" t="n">
        <v>20671726</v>
      </c>
      <c r="O249" s="11" t="s">
        <v>383</v>
      </c>
      <c r="P249" s="11" t="s">
        <v>108</v>
      </c>
      <c r="Q249" s="14" t="n">
        <v>44099</v>
      </c>
      <c r="U249" s="13" t="n">
        <v>44098.5639236111</v>
      </c>
    </row>
    <row r="250" customFormat="false" ht="16.2" hidden="false" customHeight="false" outlineLevel="0" collapsed="false">
      <c r="A250" s="11" t="s">
        <v>42</v>
      </c>
      <c r="B250" s="11" t="s">
        <v>370</v>
      </c>
      <c r="C250" s="11" t="n">
        <v>2009000086</v>
      </c>
      <c r="D250" s="13" t="n">
        <v>44074.3333333333</v>
      </c>
      <c r="E250" s="13" t="n">
        <v>44074.7083333333</v>
      </c>
      <c r="F250" s="11" t="s">
        <v>109</v>
      </c>
      <c r="G250" s="11" t="s">
        <v>110</v>
      </c>
      <c r="H250" s="11" t="n">
        <v>8</v>
      </c>
      <c r="I250" s="11" t="s">
        <v>384</v>
      </c>
      <c r="J250" s="11" t="str">
        <f aca="false">"20393286"</f>
        <v>20393286</v>
      </c>
      <c r="K250" s="11" t="s">
        <v>385</v>
      </c>
      <c r="L250" s="11" t="str">
        <f aca="false">"20393286"</f>
        <v>20393286</v>
      </c>
      <c r="M250" s="11" t="s">
        <v>385</v>
      </c>
      <c r="N250" s="11" t="n">
        <v>20564411</v>
      </c>
      <c r="O250" s="11" t="s">
        <v>386</v>
      </c>
      <c r="P250" s="11" t="s">
        <v>108</v>
      </c>
      <c r="Q250" s="14" t="n">
        <v>44075</v>
      </c>
      <c r="U250" s="13" t="n">
        <v>44075.3477430556</v>
      </c>
    </row>
    <row r="251" customFormat="false" ht="16.2" hidden="false" customHeight="false" outlineLevel="0" collapsed="false">
      <c r="A251" s="11" t="s">
        <v>49</v>
      </c>
      <c r="B251" s="11" t="s">
        <v>102</v>
      </c>
      <c r="C251" s="11" t="n">
        <v>2009002795</v>
      </c>
      <c r="D251" s="13" t="n">
        <v>44077.5</v>
      </c>
      <c r="E251" s="13" t="n">
        <v>44077.7083333333</v>
      </c>
      <c r="F251" s="11" t="s">
        <v>109</v>
      </c>
      <c r="G251" s="11" t="s">
        <v>110</v>
      </c>
      <c r="H251" s="11" t="n">
        <v>4</v>
      </c>
      <c r="I251" s="11" t="s">
        <v>387</v>
      </c>
      <c r="J251" s="11" t="str">
        <f aca="false">"20393289"</f>
        <v>20393289</v>
      </c>
      <c r="K251" s="11" t="s">
        <v>388</v>
      </c>
      <c r="L251" s="11" t="str">
        <f aca="false">"20393289"</f>
        <v>20393289</v>
      </c>
      <c r="M251" s="11" t="s">
        <v>388</v>
      </c>
      <c r="N251" s="11" t="s">
        <v>299</v>
      </c>
      <c r="O251" s="11" t="s">
        <v>300</v>
      </c>
      <c r="P251" s="11" t="s">
        <v>108</v>
      </c>
      <c r="Q251" s="14" t="n">
        <v>44078</v>
      </c>
      <c r="U251" s="13" t="n">
        <v>44077.3447222222</v>
      </c>
    </row>
    <row r="252" customFormat="false" ht="16.2" hidden="false" customHeight="false" outlineLevel="0" collapsed="false">
      <c r="A252" s="11" t="s">
        <v>49</v>
      </c>
      <c r="B252" s="11" t="s">
        <v>102</v>
      </c>
      <c r="C252" s="11" t="n">
        <v>2009017552</v>
      </c>
      <c r="D252" s="13" t="n">
        <v>44089.3333333333</v>
      </c>
      <c r="E252" s="13" t="n">
        <v>44089.375</v>
      </c>
      <c r="F252" s="11" t="s">
        <v>109</v>
      </c>
      <c r="G252" s="11" t="s">
        <v>110</v>
      </c>
      <c r="H252" s="11" t="n">
        <v>1</v>
      </c>
      <c r="I252" s="11" t="s">
        <v>387</v>
      </c>
      <c r="J252" s="11" t="str">
        <f aca="false">"20393289"</f>
        <v>20393289</v>
      </c>
      <c r="K252" s="11" t="s">
        <v>388</v>
      </c>
      <c r="L252" s="11" t="str">
        <f aca="false">"20393289"</f>
        <v>20393289</v>
      </c>
      <c r="M252" s="11" t="s">
        <v>388</v>
      </c>
      <c r="N252" s="11" t="s">
        <v>299</v>
      </c>
      <c r="O252" s="11" t="s">
        <v>300</v>
      </c>
      <c r="P252" s="11" t="s">
        <v>108</v>
      </c>
      <c r="Q252" s="14" t="n">
        <v>44090</v>
      </c>
      <c r="U252" s="13" t="n">
        <v>44089.3764930556</v>
      </c>
    </row>
    <row r="253" customFormat="false" ht="16.2" hidden="false" customHeight="false" outlineLevel="0" collapsed="false">
      <c r="A253" s="11" t="s">
        <v>24</v>
      </c>
      <c r="B253" s="11" t="s">
        <v>389</v>
      </c>
      <c r="C253" s="11" t="n">
        <v>2009022185</v>
      </c>
      <c r="D253" s="13" t="n">
        <v>44092.3333333333</v>
      </c>
      <c r="E253" s="13" t="n">
        <v>44092.3333333333</v>
      </c>
      <c r="F253" s="11" t="s">
        <v>109</v>
      </c>
      <c r="G253" s="11" t="s">
        <v>110</v>
      </c>
      <c r="H253" s="11" t="n">
        <v>0</v>
      </c>
      <c r="I253" s="11" t="s">
        <v>390</v>
      </c>
      <c r="J253" s="11" t="str">
        <f aca="false">"20394986"</f>
        <v>20394986</v>
      </c>
      <c r="K253" s="11" t="s">
        <v>391</v>
      </c>
      <c r="L253" s="11" t="str">
        <f aca="false">"20394986"</f>
        <v>20394986</v>
      </c>
      <c r="M253" s="11" t="s">
        <v>391</v>
      </c>
      <c r="N253" s="11" t="n">
        <v>20495874</v>
      </c>
      <c r="O253" s="11" t="s">
        <v>392</v>
      </c>
      <c r="P253" s="11" t="s">
        <v>108</v>
      </c>
      <c r="Q253" s="14" t="n">
        <v>44093</v>
      </c>
      <c r="U253" s="13" t="n">
        <v>44092.3719444444</v>
      </c>
    </row>
    <row r="254" customFormat="false" ht="16.2" hidden="false" customHeight="false" outlineLevel="0" collapsed="false">
      <c r="A254" s="11" t="s">
        <v>24</v>
      </c>
      <c r="B254" s="11" t="s">
        <v>389</v>
      </c>
      <c r="C254" s="11" t="n">
        <v>2009008017</v>
      </c>
      <c r="D254" s="13" t="n">
        <v>44081.3333333333</v>
      </c>
      <c r="E254" s="13" t="n">
        <v>44081.5416666667</v>
      </c>
      <c r="F254" s="11" t="s">
        <v>109</v>
      </c>
      <c r="G254" s="11" t="s">
        <v>110</v>
      </c>
      <c r="H254" s="11" t="n">
        <v>4</v>
      </c>
      <c r="I254" s="11" t="s">
        <v>393</v>
      </c>
      <c r="J254" s="11" t="str">
        <f aca="false">"20394986"</f>
        <v>20394986</v>
      </c>
      <c r="K254" s="11" t="s">
        <v>391</v>
      </c>
      <c r="L254" s="11" t="str">
        <f aca="false">"20394986"</f>
        <v>20394986</v>
      </c>
      <c r="M254" s="11" t="s">
        <v>391</v>
      </c>
      <c r="N254" s="11" t="n">
        <v>20495874</v>
      </c>
      <c r="O254" s="11" t="s">
        <v>392</v>
      </c>
      <c r="P254" s="11" t="s">
        <v>108</v>
      </c>
      <c r="Q254" s="14" t="n">
        <v>44083</v>
      </c>
      <c r="U254" s="13" t="n">
        <v>44081.6143171296</v>
      </c>
    </row>
    <row r="255" customFormat="false" ht="16.2" hidden="false" customHeight="false" outlineLevel="0" collapsed="false">
      <c r="A255" s="11" t="s">
        <v>24</v>
      </c>
      <c r="B255" s="11" t="s">
        <v>389</v>
      </c>
      <c r="C255" s="11" t="n">
        <v>2009028397</v>
      </c>
      <c r="D255" s="13" t="n">
        <v>44091.3333333333</v>
      </c>
      <c r="E255" s="13" t="n">
        <v>44092.3541666667</v>
      </c>
      <c r="F255" s="11" t="s">
        <v>109</v>
      </c>
      <c r="G255" s="11" t="s">
        <v>110</v>
      </c>
      <c r="H255" s="11" t="n">
        <v>8.5</v>
      </c>
      <c r="I255" s="11" t="s">
        <v>394</v>
      </c>
      <c r="J255" s="11" t="str">
        <f aca="false">"20394986"</f>
        <v>20394986</v>
      </c>
      <c r="K255" s="11" t="s">
        <v>391</v>
      </c>
      <c r="L255" s="11" t="str">
        <f aca="false">"20394986"</f>
        <v>20394986</v>
      </c>
      <c r="M255" s="11" t="s">
        <v>391</v>
      </c>
      <c r="N255" s="11" t="s">
        <v>395</v>
      </c>
      <c r="O255" s="11" t="s">
        <v>396</v>
      </c>
      <c r="P255" s="11" t="s">
        <v>108</v>
      </c>
      <c r="Q255" s="14" t="n">
        <v>44097</v>
      </c>
      <c r="U255" s="13" t="n">
        <v>44097.4428819444</v>
      </c>
    </row>
    <row r="256" customFormat="false" ht="16.2" hidden="false" customHeight="false" outlineLevel="0" collapsed="false">
      <c r="A256" s="11" t="s">
        <v>24</v>
      </c>
      <c r="B256" s="11" t="s">
        <v>389</v>
      </c>
      <c r="C256" s="11" t="n">
        <v>2009015861</v>
      </c>
      <c r="D256" s="13" t="n">
        <v>44088.3333333333</v>
      </c>
      <c r="E256" s="13" t="n">
        <v>44088.3541666667</v>
      </c>
      <c r="F256" s="11" t="s">
        <v>109</v>
      </c>
      <c r="G256" s="11" t="s">
        <v>110</v>
      </c>
      <c r="H256" s="11" t="n">
        <v>0.5</v>
      </c>
      <c r="I256" s="11" t="s">
        <v>397</v>
      </c>
      <c r="J256" s="11" t="str">
        <f aca="false">"20394986"</f>
        <v>20394986</v>
      </c>
      <c r="K256" s="11" t="s">
        <v>391</v>
      </c>
      <c r="L256" s="11" t="str">
        <f aca="false">"20394986"</f>
        <v>20394986</v>
      </c>
      <c r="M256" s="11" t="s">
        <v>391</v>
      </c>
      <c r="N256" s="11" t="n">
        <v>20495874</v>
      </c>
      <c r="O256" s="11" t="s">
        <v>392</v>
      </c>
      <c r="P256" s="11" t="s">
        <v>108</v>
      </c>
      <c r="Q256" s="14" t="n">
        <v>44088</v>
      </c>
      <c r="U256" s="13" t="n">
        <v>44088.3648842593</v>
      </c>
    </row>
    <row r="257" customFormat="false" ht="16.2" hidden="false" customHeight="false" outlineLevel="0" collapsed="false">
      <c r="A257" s="11" t="s">
        <v>24</v>
      </c>
      <c r="B257" s="11" t="s">
        <v>389</v>
      </c>
      <c r="C257" s="11" t="n">
        <v>2009020009</v>
      </c>
      <c r="D257" s="13" t="n">
        <v>44090.625</v>
      </c>
      <c r="E257" s="13" t="n">
        <v>44090.7083333333</v>
      </c>
      <c r="F257" s="11" t="s">
        <v>109</v>
      </c>
      <c r="G257" s="11" t="s">
        <v>110</v>
      </c>
      <c r="H257" s="11" t="n">
        <v>2</v>
      </c>
      <c r="I257" s="11" t="s">
        <v>398</v>
      </c>
      <c r="J257" s="11" t="str">
        <f aca="false">"20394986"</f>
        <v>20394986</v>
      </c>
      <c r="K257" s="11" t="s">
        <v>391</v>
      </c>
      <c r="L257" s="11" t="str">
        <f aca="false">"20394986"</f>
        <v>20394986</v>
      </c>
      <c r="M257" s="11" t="s">
        <v>391</v>
      </c>
      <c r="N257" s="11" t="n">
        <v>20495874</v>
      </c>
      <c r="O257" s="11" t="s">
        <v>392</v>
      </c>
      <c r="P257" s="11" t="s">
        <v>108</v>
      </c>
      <c r="Q257" s="14" t="n">
        <v>44092</v>
      </c>
      <c r="U257" s="13" t="n">
        <v>44090.614849537</v>
      </c>
    </row>
    <row r="258" customFormat="false" ht="16.2" hidden="false" customHeight="false" outlineLevel="0" collapsed="false">
      <c r="A258" s="11" t="s">
        <v>24</v>
      </c>
      <c r="B258" s="11" t="s">
        <v>389</v>
      </c>
      <c r="C258" s="11" t="n">
        <v>2009013264</v>
      </c>
      <c r="D258" s="13" t="n">
        <v>44085.3333333333</v>
      </c>
      <c r="E258" s="13" t="n">
        <v>44085.3541666667</v>
      </c>
      <c r="F258" s="11" t="s">
        <v>109</v>
      </c>
      <c r="G258" s="11" t="s">
        <v>110</v>
      </c>
      <c r="H258" s="11" t="n">
        <v>0.5</v>
      </c>
      <c r="I258" s="11" t="s">
        <v>399</v>
      </c>
      <c r="J258" s="11" t="str">
        <f aca="false">"20394986"</f>
        <v>20394986</v>
      </c>
      <c r="K258" s="11" t="s">
        <v>391</v>
      </c>
      <c r="L258" s="11" t="str">
        <f aca="false">"20394986"</f>
        <v>20394986</v>
      </c>
      <c r="M258" s="11" t="s">
        <v>391</v>
      </c>
      <c r="N258" s="11" t="n">
        <v>20495874</v>
      </c>
      <c r="O258" s="11" t="s">
        <v>392</v>
      </c>
      <c r="P258" s="11" t="s">
        <v>108</v>
      </c>
      <c r="Q258" s="14" t="n">
        <v>44086</v>
      </c>
      <c r="U258" s="13" t="n">
        <v>44085.4040625</v>
      </c>
    </row>
    <row r="259" customFormat="false" ht="16.2" hidden="false" customHeight="false" outlineLevel="0" collapsed="false">
      <c r="A259" s="11" t="s">
        <v>24</v>
      </c>
      <c r="B259" s="11" t="s">
        <v>389</v>
      </c>
      <c r="C259" s="11" t="n">
        <v>2009017318</v>
      </c>
      <c r="D259" s="13" t="n">
        <v>44089.3333333333</v>
      </c>
      <c r="E259" s="13" t="n">
        <v>44089.3541666667</v>
      </c>
      <c r="F259" s="11" t="s">
        <v>109</v>
      </c>
      <c r="G259" s="11" t="s">
        <v>110</v>
      </c>
      <c r="H259" s="11" t="n">
        <v>0.5</v>
      </c>
      <c r="I259" s="11" t="s">
        <v>390</v>
      </c>
      <c r="J259" s="11" t="str">
        <f aca="false">"20394986"</f>
        <v>20394986</v>
      </c>
      <c r="K259" s="11" t="s">
        <v>391</v>
      </c>
      <c r="L259" s="11" t="str">
        <f aca="false">"20394986"</f>
        <v>20394986</v>
      </c>
      <c r="M259" s="11" t="s">
        <v>391</v>
      </c>
      <c r="N259" s="11" t="s">
        <v>395</v>
      </c>
      <c r="O259" s="11" t="s">
        <v>396</v>
      </c>
      <c r="P259" s="11" t="s">
        <v>108</v>
      </c>
      <c r="Q259" s="14" t="n">
        <v>44090</v>
      </c>
      <c r="U259" s="13" t="n">
        <v>44089.3489814815</v>
      </c>
    </row>
    <row r="260" customFormat="false" ht="16.2" hidden="false" customHeight="false" outlineLevel="0" collapsed="false">
      <c r="A260" s="11" t="s">
        <v>24</v>
      </c>
      <c r="B260" s="11" t="s">
        <v>389</v>
      </c>
      <c r="C260" s="11" t="n">
        <v>2009022177</v>
      </c>
      <c r="D260" s="13" t="n">
        <v>44091.3333333333</v>
      </c>
      <c r="E260" s="13" t="n">
        <v>44091.3333333333</v>
      </c>
      <c r="F260" s="11" t="s">
        <v>109</v>
      </c>
      <c r="G260" s="11" t="s">
        <v>110</v>
      </c>
      <c r="H260" s="11" t="n">
        <v>0</v>
      </c>
      <c r="I260" s="11" t="s">
        <v>400</v>
      </c>
      <c r="J260" s="11" t="str">
        <f aca="false">"20394986"</f>
        <v>20394986</v>
      </c>
      <c r="K260" s="11" t="s">
        <v>391</v>
      </c>
      <c r="L260" s="11" t="str">
        <f aca="false">"20394986"</f>
        <v>20394986</v>
      </c>
      <c r="M260" s="11" t="s">
        <v>391</v>
      </c>
      <c r="N260" s="11" t="n">
        <v>20495874</v>
      </c>
      <c r="O260" s="11" t="s">
        <v>392</v>
      </c>
      <c r="P260" s="11" t="s">
        <v>108</v>
      </c>
      <c r="Q260" s="14" t="n">
        <v>44093</v>
      </c>
      <c r="U260" s="13" t="n">
        <v>44092.3707060185</v>
      </c>
    </row>
    <row r="261" customFormat="false" ht="16.2" hidden="false" customHeight="false" outlineLevel="0" collapsed="false">
      <c r="A261" s="11" t="s">
        <v>28</v>
      </c>
      <c r="B261" s="11" t="s">
        <v>164</v>
      </c>
      <c r="C261" s="11" t="n">
        <v>2009030442</v>
      </c>
      <c r="D261" s="13" t="n">
        <v>44098.3333333333</v>
      </c>
      <c r="E261" s="13" t="n">
        <v>44098.3541666667</v>
      </c>
      <c r="F261" s="11" t="s">
        <v>109</v>
      </c>
      <c r="G261" s="11" t="s">
        <v>110</v>
      </c>
      <c r="H261" s="11" t="n">
        <v>0.5</v>
      </c>
      <c r="I261" s="11" t="s">
        <v>401</v>
      </c>
      <c r="J261" s="11" t="str">
        <f aca="false">"20394992"</f>
        <v>20394992</v>
      </c>
      <c r="K261" s="11" t="s">
        <v>402</v>
      </c>
      <c r="L261" s="11" t="str">
        <f aca="false">"20394992"</f>
        <v>20394992</v>
      </c>
      <c r="M261" s="11" t="s">
        <v>402</v>
      </c>
      <c r="N261" s="11" t="n">
        <v>20495329</v>
      </c>
      <c r="O261" s="11" t="s">
        <v>403</v>
      </c>
      <c r="P261" s="11" t="s">
        <v>108</v>
      </c>
      <c r="Q261" s="14" t="n">
        <v>44098</v>
      </c>
      <c r="U261" s="13" t="n">
        <v>44098.3634490741</v>
      </c>
    </row>
    <row r="262" customFormat="false" ht="16.2" hidden="false" customHeight="false" outlineLevel="0" collapsed="false">
      <c r="A262" s="11" t="s">
        <v>14</v>
      </c>
      <c r="B262" s="11" t="s">
        <v>179</v>
      </c>
      <c r="C262" s="11" t="n">
        <v>2009030709</v>
      </c>
      <c r="D262" s="13" t="n">
        <v>44098.3333333333</v>
      </c>
      <c r="E262" s="13" t="n">
        <v>44098.3541666667</v>
      </c>
      <c r="F262" s="11" t="s">
        <v>109</v>
      </c>
      <c r="G262" s="11" t="s">
        <v>110</v>
      </c>
      <c r="H262" s="11" t="n">
        <v>0.5</v>
      </c>
      <c r="I262" s="11" t="s">
        <v>404</v>
      </c>
      <c r="J262" s="11" t="str">
        <f aca="false">"20395910"</f>
        <v>20395910</v>
      </c>
      <c r="K262" s="11" t="s">
        <v>161</v>
      </c>
      <c r="L262" s="11" t="str">
        <f aca="false">"20395910"</f>
        <v>20395910</v>
      </c>
      <c r="M262" s="11" t="s">
        <v>161</v>
      </c>
      <c r="N262" s="11" t="n">
        <v>20592088</v>
      </c>
      <c r="O262" s="11" t="s">
        <v>405</v>
      </c>
      <c r="P262" s="11" t="s">
        <v>108</v>
      </c>
      <c r="Q262" s="14" t="n">
        <v>44098</v>
      </c>
      <c r="U262" s="13" t="n">
        <v>44098.402349537</v>
      </c>
    </row>
    <row r="263" customFormat="false" ht="16.2" hidden="false" customHeight="false" outlineLevel="0" collapsed="false">
      <c r="A263" s="11" t="s">
        <v>14</v>
      </c>
      <c r="B263" s="11" t="s">
        <v>179</v>
      </c>
      <c r="C263" s="11" t="n">
        <v>2009022120</v>
      </c>
      <c r="D263" s="13" t="n">
        <v>44091.3333333333</v>
      </c>
      <c r="E263" s="13" t="n">
        <v>44091.7083333333</v>
      </c>
      <c r="F263" s="11" t="s">
        <v>109</v>
      </c>
      <c r="G263" s="11" t="s">
        <v>110</v>
      </c>
      <c r="H263" s="11" t="n">
        <v>8</v>
      </c>
      <c r="I263" s="11" t="s">
        <v>406</v>
      </c>
      <c r="J263" s="11" t="str">
        <f aca="false">"20395910"</f>
        <v>20395910</v>
      </c>
      <c r="K263" s="11" t="s">
        <v>161</v>
      </c>
      <c r="L263" s="11" t="str">
        <f aca="false">"20395910"</f>
        <v>20395910</v>
      </c>
      <c r="M263" s="11" t="s">
        <v>161</v>
      </c>
      <c r="N263" s="11" t="n">
        <v>20592088</v>
      </c>
      <c r="O263" s="11" t="s">
        <v>405</v>
      </c>
      <c r="P263" s="11" t="s">
        <v>108</v>
      </c>
      <c r="Q263" s="14" t="n">
        <v>44093</v>
      </c>
      <c r="U263" s="13" t="n">
        <v>44092.3608680556</v>
      </c>
    </row>
    <row r="264" customFormat="false" ht="16.2" hidden="false" customHeight="false" outlineLevel="0" collapsed="false">
      <c r="A264" s="11" t="s">
        <v>18</v>
      </c>
      <c r="B264" s="11" t="s">
        <v>268</v>
      </c>
      <c r="C264" s="11" t="n">
        <v>2009020688</v>
      </c>
      <c r="D264" s="13" t="n">
        <v>44091.3333333333</v>
      </c>
      <c r="E264" s="13" t="n">
        <v>44091.3541666667</v>
      </c>
      <c r="F264" s="11" t="s">
        <v>109</v>
      </c>
      <c r="G264" s="11" t="s">
        <v>110</v>
      </c>
      <c r="H264" s="11" t="n">
        <v>0.5</v>
      </c>
      <c r="I264" s="11" t="s">
        <v>407</v>
      </c>
      <c r="J264" s="11" t="str">
        <f aca="false">"20395911"</f>
        <v>20395911</v>
      </c>
      <c r="K264" s="11" t="s">
        <v>408</v>
      </c>
      <c r="L264" s="11" t="str">
        <f aca="false">"20395911"</f>
        <v>20395911</v>
      </c>
      <c r="M264" s="11" t="s">
        <v>408</v>
      </c>
      <c r="N264" s="11" t="n">
        <v>20637458</v>
      </c>
      <c r="O264" s="11" t="s">
        <v>409</v>
      </c>
      <c r="P264" s="11" t="s">
        <v>108</v>
      </c>
      <c r="Q264" s="14" t="n">
        <v>44092</v>
      </c>
      <c r="U264" s="13" t="n">
        <v>44091.36375</v>
      </c>
    </row>
    <row r="265" customFormat="false" ht="16.2" hidden="false" customHeight="false" outlineLevel="0" collapsed="false">
      <c r="A265" s="11" t="s">
        <v>18</v>
      </c>
      <c r="B265" s="11" t="s">
        <v>268</v>
      </c>
      <c r="C265" s="11" t="n">
        <v>2009030425</v>
      </c>
      <c r="D265" s="13" t="n">
        <v>44098.3333333333</v>
      </c>
      <c r="E265" s="13" t="n">
        <v>44098.3541666667</v>
      </c>
      <c r="F265" s="11" t="s">
        <v>109</v>
      </c>
      <c r="G265" s="11" t="s">
        <v>110</v>
      </c>
      <c r="H265" s="11" t="n">
        <v>0.5</v>
      </c>
      <c r="I265" s="11" t="s">
        <v>410</v>
      </c>
      <c r="J265" s="11" t="str">
        <f aca="false">"20395911"</f>
        <v>20395911</v>
      </c>
      <c r="K265" s="11" t="s">
        <v>408</v>
      </c>
      <c r="L265" s="11" t="str">
        <f aca="false">"20395911"</f>
        <v>20395911</v>
      </c>
      <c r="M265" s="11" t="s">
        <v>408</v>
      </c>
      <c r="N265" s="11" t="n">
        <v>20637458</v>
      </c>
      <c r="O265" s="11" t="s">
        <v>409</v>
      </c>
      <c r="P265" s="11" t="s">
        <v>108</v>
      </c>
      <c r="Q265" s="14" t="n">
        <v>44098</v>
      </c>
      <c r="U265" s="13" t="n">
        <v>44098.3609722222</v>
      </c>
    </row>
    <row r="266" customFormat="false" ht="16.2" hidden="false" customHeight="false" outlineLevel="0" collapsed="false">
      <c r="A266" s="11" t="s">
        <v>33</v>
      </c>
      <c r="B266" s="11" t="s">
        <v>111</v>
      </c>
      <c r="C266" s="11" t="n">
        <v>2009013876</v>
      </c>
      <c r="D266" s="13" t="n">
        <v>44085.6875</v>
      </c>
      <c r="E266" s="13" t="n">
        <v>44085.7083333333</v>
      </c>
      <c r="F266" s="11" t="s">
        <v>109</v>
      </c>
      <c r="G266" s="11" t="s">
        <v>110</v>
      </c>
      <c r="H266" s="11" t="n">
        <v>0.5</v>
      </c>
      <c r="I266" s="11" t="s">
        <v>411</v>
      </c>
      <c r="J266" s="11" t="str">
        <f aca="false">"20396963"</f>
        <v>20396963</v>
      </c>
      <c r="K266" s="11" t="s">
        <v>310</v>
      </c>
      <c r="L266" s="11" t="str">
        <f aca="false">"20396963"</f>
        <v>20396963</v>
      </c>
      <c r="M266" s="11" t="s">
        <v>310</v>
      </c>
      <c r="N266" s="11" t="n">
        <v>20641789</v>
      </c>
      <c r="O266" s="11" t="s">
        <v>412</v>
      </c>
      <c r="P266" s="11" t="s">
        <v>108</v>
      </c>
      <c r="Q266" s="14" t="n">
        <v>44086</v>
      </c>
      <c r="U266" s="13" t="n">
        <v>44085.6065277778</v>
      </c>
    </row>
    <row r="267" customFormat="false" ht="16.2" hidden="false" customHeight="false" outlineLevel="0" collapsed="false">
      <c r="A267" s="11" t="s">
        <v>49</v>
      </c>
      <c r="B267" s="11" t="s">
        <v>102</v>
      </c>
      <c r="C267" s="11" t="n">
        <v>2009003934</v>
      </c>
      <c r="D267" s="13" t="n">
        <v>44077.3333333333</v>
      </c>
      <c r="E267" s="13" t="n">
        <v>44077.3541666667</v>
      </c>
      <c r="F267" s="11" t="s">
        <v>109</v>
      </c>
      <c r="G267" s="11" t="s">
        <v>110</v>
      </c>
      <c r="H267" s="11" t="n">
        <v>0.5</v>
      </c>
      <c r="I267" s="11" t="s">
        <v>413</v>
      </c>
      <c r="J267" s="11" t="str">
        <f aca="false">"20396966"</f>
        <v>20396966</v>
      </c>
      <c r="K267" s="11" t="s">
        <v>107</v>
      </c>
      <c r="L267" s="11" t="str">
        <f aca="false">"20396966"</f>
        <v>20396966</v>
      </c>
      <c r="M267" s="11" t="s">
        <v>107</v>
      </c>
      <c r="N267" s="11" t="s">
        <v>414</v>
      </c>
      <c r="O267" s="11" t="s">
        <v>106</v>
      </c>
      <c r="P267" s="11" t="s">
        <v>108</v>
      </c>
      <c r="Q267" s="14" t="n">
        <v>44078</v>
      </c>
      <c r="U267" s="13" t="n">
        <v>44077.7045949074</v>
      </c>
    </row>
    <row r="268" customFormat="false" ht="16.2" hidden="false" customHeight="false" outlineLevel="0" collapsed="false">
      <c r="A268" s="11" t="s">
        <v>49</v>
      </c>
      <c r="B268" s="11" t="s">
        <v>102</v>
      </c>
      <c r="C268" s="11" t="n">
        <v>2009017501</v>
      </c>
      <c r="D268" s="13" t="n">
        <v>44089.3333333333</v>
      </c>
      <c r="E268" s="13" t="n">
        <v>44089.3541666667</v>
      </c>
      <c r="F268" s="11" t="s">
        <v>109</v>
      </c>
      <c r="G268" s="11" t="s">
        <v>110</v>
      </c>
      <c r="H268" s="11" t="n">
        <v>0.5</v>
      </c>
      <c r="I268" s="11" t="s">
        <v>415</v>
      </c>
      <c r="J268" s="11" t="str">
        <f aca="false">"20396966"</f>
        <v>20396966</v>
      </c>
      <c r="K268" s="11" t="s">
        <v>107</v>
      </c>
      <c r="L268" s="11" t="str">
        <f aca="false">"20396966"</f>
        <v>20396966</v>
      </c>
      <c r="M268" s="11" t="s">
        <v>107</v>
      </c>
      <c r="N268" s="11" t="s">
        <v>414</v>
      </c>
      <c r="O268" s="11" t="s">
        <v>106</v>
      </c>
      <c r="P268" s="11" t="s">
        <v>108</v>
      </c>
      <c r="Q268" s="14" t="n">
        <v>44090</v>
      </c>
      <c r="U268" s="13" t="n">
        <v>44089.3681134259</v>
      </c>
    </row>
    <row r="269" customFormat="false" ht="16.2" hidden="false" customHeight="false" outlineLevel="0" collapsed="false">
      <c r="A269" s="11" t="s">
        <v>11</v>
      </c>
      <c r="B269" s="11" t="s">
        <v>416</v>
      </c>
      <c r="C269" s="11" t="n">
        <v>2009010559</v>
      </c>
      <c r="D269" s="13" t="n">
        <v>44083.3333333333</v>
      </c>
      <c r="E269" s="13" t="n">
        <v>44083.3958333333</v>
      </c>
      <c r="F269" s="11" t="s">
        <v>109</v>
      </c>
      <c r="G269" s="11" t="s">
        <v>110</v>
      </c>
      <c r="H269" s="11" t="n">
        <v>1.5</v>
      </c>
      <c r="I269" s="11" t="s">
        <v>417</v>
      </c>
      <c r="J269" s="11" t="str">
        <f aca="false">"20397757"</f>
        <v>20397757</v>
      </c>
      <c r="K269" s="11" t="s">
        <v>418</v>
      </c>
      <c r="L269" s="11" t="str">
        <f aca="false">"20397757"</f>
        <v>20397757</v>
      </c>
      <c r="M269" s="11" t="s">
        <v>418</v>
      </c>
      <c r="N269" s="11" t="n">
        <v>20564393</v>
      </c>
      <c r="O269" s="11" t="s">
        <v>419</v>
      </c>
      <c r="P269" s="11" t="s">
        <v>108</v>
      </c>
      <c r="Q269" s="14" t="n">
        <v>44084</v>
      </c>
      <c r="U269" s="13" t="n">
        <v>44083.3957060185</v>
      </c>
    </row>
    <row r="270" customFormat="false" ht="16.2" hidden="false" customHeight="false" outlineLevel="0" collapsed="false">
      <c r="A270" s="11" t="s">
        <v>11</v>
      </c>
      <c r="B270" s="11" t="s">
        <v>416</v>
      </c>
      <c r="C270" s="11" t="n">
        <v>2009022426</v>
      </c>
      <c r="D270" s="13" t="n">
        <v>44092.3333333333</v>
      </c>
      <c r="E270" s="13" t="n">
        <v>44092.4166666667</v>
      </c>
      <c r="F270" s="11" t="s">
        <v>109</v>
      </c>
      <c r="G270" s="11" t="s">
        <v>110</v>
      </c>
      <c r="H270" s="11" t="n">
        <v>2</v>
      </c>
      <c r="I270" s="11" t="s">
        <v>301</v>
      </c>
      <c r="J270" s="11" t="str">
        <f aca="false">"20397757"</f>
        <v>20397757</v>
      </c>
      <c r="K270" s="11" t="s">
        <v>418</v>
      </c>
      <c r="L270" s="11" t="str">
        <f aca="false">"20397757"</f>
        <v>20397757</v>
      </c>
      <c r="M270" s="11" t="s">
        <v>418</v>
      </c>
      <c r="N270" s="11" t="n">
        <v>20564494</v>
      </c>
      <c r="O270" s="11" t="s">
        <v>114</v>
      </c>
      <c r="P270" s="11" t="s">
        <v>108</v>
      </c>
      <c r="Q270" s="14" t="n">
        <v>44093</v>
      </c>
      <c r="U270" s="13" t="n">
        <v>44092.4158217593</v>
      </c>
    </row>
    <row r="271" customFormat="false" ht="16.2" hidden="false" customHeight="false" outlineLevel="0" collapsed="false">
      <c r="A271" s="11" t="s">
        <v>11</v>
      </c>
      <c r="B271" s="11" t="s">
        <v>416</v>
      </c>
      <c r="C271" s="11" t="n">
        <v>2009020886</v>
      </c>
      <c r="D271" s="13" t="n">
        <v>44091.3333333333</v>
      </c>
      <c r="E271" s="13" t="n">
        <v>44091.4166666667</v>
      </c>
      <c r="F271" s="11" t="s">
        <v>109</v>
      </c>
      <c r="G271" s="11" t="s">
        <v>110</v>
      </c>
      <c r="H271" s="11" t="n">
        <v>2</v>
      </c>
      <c r="I271" s="11" t="s">
        <v>301</v>
      </c>
      <c r="J271" s="11" t="str">
        <f aca="false">"20397757"</f>
        <v>20397757</v>
      </c>
      <c r="K271" s="11" t="s">
        <v>418</v>
      </c>
      <c r="L271" s="11" t="str">
        <f aca="false">"20397757"</f>
        <v>20397757</v>
      </c>
      <c r="M271" s="11" t="s">
        <v>418</v>
      </c>
      <c r="N271" s="11" t="n">
        <v>20588616</v>
      </c>
      <c r="O271" s="11" t="s">
        <v>420</v>
      </c>
      <c r="P271" s="11" t="s">
        <v>108</v>
      </c>
      <c r="Q271" s="14" t="n">
        <v>44092</v>
      </c>
      <c r="U271" s="13" t="n">
        <v>44091.4196875</v>
      </c>
    </row>
    <row r="272" customFormat="false" ht="16.2" hidden="false" customHeight="false" outlineLevel="0" collapsed="false">
      <c r="A272" s="11" t="s">
        <v>11</v>
      </c>
      <c r="B272" s="11" t="s">
        <v>416</v>
      </c>
      <c r="C272" s="11" t="n">
        <v>2008035307</v>
      </c>
      <c r="D272" s="13" t="n">
        <v>44069.3333333333</v>
      </c>
      <c r="E272" s="13" t="n">
        <v>44069.3958333333</v>
      </c>
      <c r="F272" s="11" t="s">
        <v>109</v>
      </c>
      <c r="G272" s="11" t="s">
        <v>110</v>
      </c>
      <c r="H272" s="11" t="n">
        <v>1.5</v>
      </c>
      <c r="I272" s="11" t="s">
        <v>417</v>
      </c>
      <c r="J272" s="11" t="str">
        <f aca="false">"20397757"</f>
        <v>20397757</v>
      </c>
      <c r="K272" s="11" t="s">
        <v>418</v>
      </c>
      <c r="L272" s="11" t="str">
        <f aca="false">"20397757"</f>
        <v>20397757</v>
      </c>
      <c r="M272" s="11" t="s">
        <v>418</v>
      </c>
      <c r="N272" s="11" t="n">
        <v>20564393</v>
      </c>
      <c r="O272" s="11" t="s">
        <v>419</v>
      </c>
      <c r="P272" s="11" t="s">
        <v>108</v>
      </c>
      <c r="Q272" s="14" t="n">
        <v>44069</v>
      </c>
      <c r="U272" s="13" t="n">
        <v>44069.3959259259</v>
      </c>
    </row>
    <row r="273" customFormat="false" ht="16.2" hidden="false" customHeight="false" outlineLevel="0" collapsed="false">
      <c r="A273" s="11" t="s">
        <v>16</v>
      </c>
      <c r="B273" s="11" t="s">
        <v>421</v>
      </c>
      <c r="C273" s="11" t="n">
        <v>2009005362</v>
      </c>
      <c r="D273" s="13" t="n">
        <v>44081.3333333333</v>
      </c>
      <c r="E273" s="13" t="n">
        <v>44081.7083333333</v>
      </c>
      <c r="F273" s="11" t="s">
        <v>109</v>
      </c>
      <c r="G273" s="11" t="s">
        <v>110</v>
      </c>
      <c r="H273" s="11" t="n">
        <v>8</v>
      </c>
      <c r="I273" s="11" t="s">
        <v>422</v>
      </c>
      <c r="J273" s="11" t="str">
        <f aca="false">"20398269"</f>
        <v>20398269</v>
      </c>
      <c r="K273" s="11" t="s">
        <v>423</v>
      </c>
      <c r="L273" s="11" t="str">
        <f aca="false">"20398269"</f>
        <v>20398269</v>
      </c>
      <c r="M273" s="11" t="s">
        <v>423</v>
      </c>
      <c r="N273" s="11" t="n">
        <v>20642429</v>
      </c>
      <c r="O273" s="11" t="s">
        <v>424</v>
      </c>
      <c r="P273" s="11" t="s">
        <v>108</v>
      </c>
      <c r="Q273" s="14" t="n">
        <v>44079</v>
      </c>
      <c r="U273" s="13" t="n">
        <v>44078.6538310185</v>
      </c>
    </row>
    <row r="274" customFormat="false" ht="16.2" hidden="false" customHeight="false" outlineLevel="0" collapsed="false">
      <c r="A274" s="11" t="s">
        <v>19</v>
      </c>
      <c r="B274" s="11" t="s">
        <v>221</v>
      </c>
      <c r="C274" s="11" t="n">
        <v>2008039593</v>
      </c>
      <c r="D274" s="13" t="n">
        <v>44074.3333333333</v>
      </c>
      <c r="E274" s="13" t="n">
        <v>44074.5416666667</v>
      </c>
      <c r="F274" s="11" t="s">
        <v>109</v>
      </c>
      <c r="G274" s="11" t="s">
        <v>110</v>
      </c>
      <c r="H274" s="11" t="n">
        <v>4</v>
      </c>
      <c r="I274" s="11" t="s">
        <v>425</v>
      </c>
      <c r="J274" s="11" t="str">
        <f aca="false">"20399433"</f>
        <v>20399433</v>
      </c>
      <c r="K274" s="11" t="s">
        <v>426</v>
      </c>
      <c r="L274" s="11" t="str">
        <f aca="false">"20397156"</f>
        <v>20397156</v>
      </c>
      <c r="M274" s="11" t="s">
        <v>427</v>
      </c>
      <c r="N274" s="11" t="n">
        <v>20397156</v>
      </c>
      <c r="O274" s="11" t="s">
        <v>427</v>
      </c>
      <c r="P274" s="11" t="s">
        <v>108</v>
      </c>
      <c r="Q274" s="14" t="n">
        <v>44074</v>
      </c>
      <c r="U274" s="13" t="n">
        <v>44074.3393402778</v>
      </c>
    </row>
    <row r="275" customFormat="false" ht="16.2" hidden="false" customHeight="false" outlineLevel="0" collapsed="false">
      <c r="A275" s="11" t="s">
        <v>19</v>
      </c>
      <c r="B275" s="11" t="s">
        <v>221</v>
      </c>
      <c r="C275" s="11" t="n">
        <v>2009007305</v>
      </c>
      <c r="D275" s="13" t="n">
        <v>44081.3333333333</v>
      </c>
      <c r="E275" s="13" t="n">
        <v>44081.5416666667</v>
      </c>
      <c r="F275" s="11" t="s">
        <v>109</v>
      </c>
      <c r="G275" s="11" t="s">
        <v>110</v>
      </c>
      <c r="H275" s="11" t="n">
        <v>4</v>
      </c>
      <c r="I275" s="11" t="s">
        <v>428</v>
      </c>
      <c r="J275" s="11" t="str">
        <f aca="false">"20399433"</f>
        <v>20399433</v>
      </c>
      <c r="K275" s="11" t="s">
        <v>426</v>
      </c>
      <c r="L275" s="11" t="str">
        <f aca="false">"20397156"</f>
        <v>20397156</v>
      </c>
      <c r="M275" s="11" t="s">
        <v>427</v>
      </c>
      <c r="N275" s="11" t="n">
        <v>20397156</v>
      </c>
      <c r="O275" s="11" t="s">
        <v>427</v>
      </c>
      <c r="P275" s="11" t="s">
        <v>108</v>
      </c>
      <c r="Q275" s="14" t="n">
        <v>44082</v>
      </c>
      <c r="U275" s="13" t="n">
        <v>44081.3491898148</v>
      </c>
    </row>
    <row r="276" customFormat="false" ht="16.2" hidden="false" customHeight="false" outlineLevel="0" collapsed="false">
      <c r="A276" s="11" t="s">
        <v>55</v>
      </c>
      <c r="B276" s="11" t="s">
        <v>429</v>
      </c>
      <c r="C276" s="11" t="n">
        <v>2009018293</v>
      </c>
      <c r="D276" s="13" t="n">
        <v>44089.3333333333</v>
      </c>
      <c r="E276" s="13" t="n">
        <v>44098.7083333333</v>
      </c>
      <c r="F276" s="11" t="s">
        <v>246</v>
      </c>
      <c r="G276" s="11" t="s">
        <v>247</v>
      </c>
      <c r="H276" s="11" t="n">
        <v>64</v>
      </c>
      <c r="I276" s="11" t="s">
        <v>430</v>
      </c>
      <c r="J276" s="11" t="str">
        <f aca="false">"20409276"</f>
        <v>20409276</v>
      </c>
      <c r="K276" s="11" t="s">
        <v>431</v>
      </c>
      <c r="L276" s="11" t="str">
        <f aca="false">"20409276"</f>
        <v>20409276</v>
      </c>
      <c r="M276" s="11" t="s">
        <v>431</v>
      </c>
      <c r="N276" s="11" t="n">
        <v>20405438</v>
      </c>
      <c r="O276" s="11" t="s">
        <v>432</v>
      </c>
      <c r="P276" s="11" t="s">
        <v>108</v>
      </c>
      <c r="Q276" s="14" t="n">
        <v>44091</v>
      </c>
      <c r="U276" s="13" t="n">
        <v>44089.5692824074</v>
      </c>
    </row>
    <row r="277" customFormat="false" ht="16.2" hidden="false" customHeight="false" outlineLevel="0" collapsed="false">
      <c r="A277" s="11" t="s">
        <v>61</v>
      </c>
      <c r="B277" s="11" t="s">
        <v>433</v>
      </c>
      <c r="C277" s="11" t="n">
        <v>2008039710</v>
      </c>
      <c r="D277" s="13" t="n">
        <v>44071.375</v>
      </c>
      <c r="E277" s="13" t="n">
        <v>44071.7083333333</v>
      </c>
      <c r="F277" s="11" t="s">
        <v>109</v>
      </c>
      <c r="G277" s="11" t="s">
        <v>110</v>
      </c>
      <c r="H277" s="11" t="n">
        <v>7</v>
      </c>
      <c r="I277" s="11" t="s">
        <v>434</v>
      </c>
      <c r="J277" s="11" t="str">
        <f aca="false">"20411421"</f>
        <v>20411421</v>
      </c>
      <c r="K277" s="11" t="s">
        <v>435</v>
      </c>
      <c r="L277" s="11" t="str">
        <f aca="false">"20411421"</f>
        <v>20411421</v>
      </c>
      <c r="M277" s="11" t="s">
        <v>435</v>
      </c>
      <c r="N277" s="11" t="s">
        <v>436</v>
      </c>
      <c r="O277" s="11" t="s">
        <v>437</v>
      </c>
      <c r="P277" s="11" t="s">
        <v>108</v>
      </c>
      <c r="Q277" s="14" t="n">
        <v>44075</v>
      </c>
      <c r="U277" s="13" t="n">
        <v>44074.3809953704</v>
      </c>
    </row>
    <row r="278" customFormat="false" ht="16.2" hidden="false" customHeight="false" outlineLevel="0" collapsed="false">
      <c r="A278" s="11" t="s">
        <v>61</v>
      </c>
      <c r="B278" s="11" t="s">
        <v>433</v>
      </c>
      <c r="C278" s="11" t="n">
        <v>2009033809</v>
      </c>
      <c r="D278" s="13" t="n">
        <v>44099.375</v>
      </c>
      <c r="E278" s="13" t="n">
        <v>44099.5</v>
      </c>
      <c r="F278" s="11" t="s">
        <v>109</v>
      </c>
      <c r="G278" s="11" t="s">
        <v>110</v>
      </c>
      <c r="H278" s="11" t="n">
        <v>3</v>
      </c>
      <c r="I278" s="11" t="s">
        <v>438</v>
      </c>
      <c r="J278" s="11" t="str">
        <f aca="false">"20411421"</f>
        <v>20411421</v>
      </c>
      <c r="K278" s="11" t="s">
        <v>435</v>
      </c>
      <c r="L278" s="11" t="str">
        <f aca="false">"20411421"</f>
        <v>20411421</v>
      </c>
      <c r="M278" s="11" t="s">
        <v>435</v>
      </c>
      <c r="N278" s="11" t="n">
        <v>20338605</v>
      </c>
      <c r="O278" s="11" t="s">
        <v>439</v>
      </c>
      <c r="P278" s="11" t="s">
        <v>108</v>
      </c>
      <c r="Q278" s="14" t="n">
        <v>44100</v>
      </c>
      <c r="U278" s="13" t="n">
        <v>44099.5646412037</v>
      </c>
    </row>
    <row r="279" customFormat="false" ht="16.2" hidden="false" customHeight="false" outlineLevel="0" collapsed="false">
      <c r="A279" s="11" t="s">
        <v>61</v>
      </c>
      <c r="B279" s="11" t="s">
        <v>433</v>
      </c>
      <c r="C279" s="11" t="n">
        <v>2008037252</v>
      </c>
      <c r="D279" s="13" t="n">
        <v>44070.5</v>
      </c>
      <c r="E279" s="13" t="n">
        <v>44070.7083333333</v>
      </c>
      <c r="F279" s="11" t="s">
        <v>109</v>
      </c>
      <c r="G279" s="11" t="s">
        <v>110</v>
      </c>
      <c r="H279" s="11" t="n">
        <v>4</v>
      </c>
      <c r="I279" s="11" t="s">
        <v>440</v>
      </c>
      <c r="J279" s="11" t="str">
        <f aca="false">"20411421"</f>
        <v>20411421</v>
      </c>
      <c r="K279" s="11" t="s">
        <v>435</v>
      </c>
      <c r="L279" s="11" t="str">
        <f aca="false">"20411421"</f>
        <v>20411421</v>
      </c>
      <c r="M279" s="11" t="s">
        <v>435</v>
      </c>
      <c r="N279" s="11" t="s">
        <v>436</v>
      </c>
      <c r="O279" s="11" t="s">
        <v>437</v>
      </c>
      <c r="P279" s="11" t="s">
        <v>108</v>
      </c>
      <c r="Q279" s="14" t="n">
        <v>44074</v>
      </c>
      <c r="U279" s="13" t="n">
        <v>44070.5129861111</v>
      </c>
    </row>
    <row r="280" customFormat="false" ht="16.2" hidden="false" customHeight="false" outlineLevel="0" collapsed="false">
      <c r="A280" s="11" t="s">
        <v>66</v>
      </c>
      <c r="B280" s="11" t="s">
        <v>441</v>
      </c>
      <c r="C280" s="11" t="n">
        <v>2009026771</v>
      </c>
      <c r="D280" s="13" t="n">
        <v>44096.4791666667</v>
      </c>
      <c r="E280" s="13" t="n">
        <v>44096.7083333333</v>
      </c>
      <c r="F280" s="11" t="s">
        <v>109</v>
      </c>
      <c r="G280" s="11" t="s">
        <v>110</v>
      </c>
      <c r="H280" s="11" t="n">
        <v>4.5</v>
      </c>
      <c r="I280" s="11" t="s">
        <v>442</v>
      </c>
      <c r="J280" s="11" t="str">
        <f aca="false">"20413002"</f>
        <v>20413002</v>
      </c>
      <c r="K280" s="11" t="s">
        <v>443</v>
      </c>
      <c r="L280" s="11" t="str">
        <f aca="false">"20413002"</f>
        <v>20413002</v>
      </c>
      <c r="M280" s="11" t="s">
        <v>443</v>
      </c>
      <c r="N280" s="11" t="n">
        <v>20671751</v>
      </c>
      <c r="O280" s="11" t="s">
        <v>444</v>
      </c>
      <c r="P280" s="11" t="s">
        <v>108</v>
      </c>
      <c r="Q280" s="14" t="n">
        <v>44097</v>
      </c>
      <c r="U280" s="13" t="n">
        <v>44096.380775463</v>
      </c>
    </row>
    <row r="281" customFormat="false" ht="16.2" hidden="false" customHeight="false" outlineLevel="0" collapsed="false">
      <c r="A281" s="11" t="s">
        <v>66</v>
      </c>
      <c r="B281" s="11" t="s">
        <v>441</v>
      </c>
      <c r="C281" s="11" t="n">
        <v>2009015904</v>
      </c>
      <c r="D281" s="13" t="n">
        <v>44084.3333333333</v>
      </c>
      <c r="E281" s="13" t="n">
        <v>44084.3333333333</v>
      </c>
      <c r="F281" s="11" t="s">
        <v>103</v>
      </c>
      <c r="G281" s="11" t="s">
        <v>104</v>
      </c>
      <c r="H281" s="11" t="n">
        <v>0</v>
      </c>
      <c r="I281" s="11" t="s">
        <v>445</v>
      </c>
      <c r="J281" s="11" t="str">
        <f aca="false">"20413002"</f>
        <v>20413002</v>
      </c>
      <c r="K281" s="11" t="s">
        <v>443</v>
      </c>
      <c r="L281" s="11" t="str">
        <f aca="false">"20413002"</f>
        <v>20413002</v>
      </c>
      <c r="M281" s="11" t="s">
        <v>443</v>
      </c>
      <c r="N281" s="11" t="n">
        <v>20671751</v>
      </c>
      <c r="O281" s="11" t="s">
        <v>444</v>
      </c>
      <c r="P281" s="11" t="s">
        <v>108</v>
      </c>
      <c r="Q281" s="14" t="n">
        <v>44088</v>
      </c>
      <c r="U281" s="13" t="n">
        <v>44088.3737847222</v>
      </c>
    </row>
    <row r="282" customFormat="false" ht="16.2" hidden="false" customHeight="false" outlineLevel="0" collapsed="false">
      <c r="A282" s="11" t="s">
        <v>66</v>
      </c>
      <c r="B282" s="11" t="s">
        <v>441</v>
      </c>
      <c r="C282" s="11" t="n">
        <v>2009015921</v>
      </c>
      <c r="D282" s="13" t="n">
        <v>44084.5625</v>
      </c>
      <c r="E282" s="13" t="n">
        <v>44085.5625</v>
      </c>
      <c r="F282" s="11" t="s">
        <v>103</v>
      </c>
      <c r="G282" s="11" t="s">
        <v>104</v>
      </c>
      <c r="H282" s="11" t="n">
        <v>0</v>
      </c>
      <c r="I282" s="11" t="s">
        <v>445</v>
      </c>
      <c r="J282" s="11" t="str">
        <f aca="false">"20413002"</f>
        <v>20413002</v>
      </c>
      <c r="K282" s="11" t="s">
        <v>443</v>
      </c>
      <c r="L282" s="11" t="str">
        <f aca="false">"20413002"</f>
        <v>20413002</v>
      </c>
      <c r="M282" s="11" t="s">
        <v>443</v>
      </c>
      <c r="N282" s="11" t="n">
        <v>20671751</v>
      </c>
      <c r="O282" s="11" t="s">
        <v>444</v>
      </c>
      <c r="P282" s="11" t="s">
        <v>108</v>
      </c>
      <c r="Q282" s="14" t="n">
        <v>44088</v>
      </c>
      <c r="U282" s="13" t="n">
        <v>44088.3759259259</v>
      </c>
    </row>
    <row r="283" customFormat="false" ht="16.2" hidden="false" customHeight="false" outlineLevel="0" collapsed="false">
      <c r="A283" s="11" t="s">
        <v>25</v>
      </c>
      <c r="B283" s="11" t="s">
        <v>225</v>
      </c>
      <c r="C283" s="11" t="n">
        <v>2009005392</v>
      </c>
      <c r="D283" s="13" t="n">
        <v>44078.6666666667</v>
      </c>
      <c r="E283" s="13" t="n">
        <v>44078.7083333333</v>
      </c>
      <c r="F283" s="11" t="s">
        <v>109</v>
      </c>
      <c r="G283" s="11" t="s">
        <v>110</v>
      </c>
      <c r="H283" s="11" t="n">
        <v>1</v>
      </c>
      <c r="I283" s="11" t="s">
        <v>446</v>
      </c>
      <c r="J283" s="11" t="str">
        <f aca="false">"20414163"</f>
        <v>20414163</v>
      </c>
      <c r="K283" s="11" t="s">
        <v>447</v>
      </c>
      <c r="L283" s="11" t="str">
        <f aca="false">"20414163"</f>
        <v>20414163</v>
      </c>
      <c r="M283" s="11" t="s">
        <v>447</v>
      </c>
      <c r="N283" s="11" t="n">
        <v>20417528</v>
      </c>
      <c r="O283" s="11" t="s">
        <v>448</v>
      </c>
      <c r="P283" s="11" t="s">
        <v>108</v>
      </c>
      <c r="Q283" s="14" t="n">
        <v>44079</v>
      </c>
      <c r="U283" s="13" t="n">
        <v>44078.6594907407</v>
      </c>
    </row>
    <row r="284" customFormat="false" ht="16.2" hidden="false" customHeight="false" outlineLevel="0" collapsed="false">
      <c r="A284" s="11" t="s">
        <v>25</v>
      </c>
      <c r="B284" s="11" t="s">
        <v>225</v>
      </c>
      <c r="C284" s="11" t="n">
        <v>2009004187</v>
      </c>
      <c r="D284" s="13" t="n">
        <v>44077.3333333333</v>
      </c>
      <c r="E284" s="13" t="n">
        <v>44077.5416666667</v>
      </c>
      <c r="F284" s="11" t="s">
        <v>109</v>
      </c>
      <c r="G284" s="11" t="s">
        <v>110</v>
      </c>
      <c r="H284" s="11" t="n">
        <v>4</v>
      </c>
      <c r="I284" s="11" t="s">
        <v>449</v>
      </c>
      <c r="J284" s="11" t="str">
        <f aca="false">"20414163"</f>
        <v>20414163</v>
      </c>
      <c r="K284" s="11" t="s">
        <v>447</v>
      </c>
      <c r="L284" s="11" t="str">
        <f aca="false">"20414163"</f>
        <v>20414163</v>
      </c>
      <c r="M284" s="11" t="s">
        <v>447</v>
      </c>
      <c r="N284" s="11" t="n">
        <v>20417528</v>
      </c>
      <c r="O284" s="11" t="s">
        <v>448</v>
      </c>
      <c r="P284" s="11" t="s">
        <v>108</v>
      </c>
      <c r="Q284" s="14" t="n">
        <v>44079</v>
      </c>
      <c r="U284" s="13" t="n">
        <v>44077.8154861111</v>
      </c>
    </row>
    <row r="285" customFormat="false" ht="16.2" hidden="false" customHeight="false" outlineLevel="0" collapsed="false">
      <c r="A285" s="11" t="s">
        <v>25</v>
      </c>
      <c r="B285" s="11" t="s">
        <v>225</v>
      </c>
      <c r="C285" s="11" t="n">
        <v>2009032813</v>
      </c>
      <c r="D285" s="13" t="n">
        <v>44098.3333333333</v>
      </c>
      <c r="E285" s="13" t="n">
        <v>44098.7083333333</v>
      </c>
      <c r="F285" s="11" t="s">
        <v>109</v>
      </c>
      <c r="G285" s="11" t="s">
        <v>110</v>
      </c>
      <c r="H285" s="11" t="n">
        <v>8</v>
      </c>
      <c r="I285" s="11" t="s">
        <v>450</v>
      </c>
      <c r="J285" s="11" t="str">
        <f aca="false">"20414163"</f>
        <v>20414163</v>
      </c>
      <c r="K285" s="11" t="s">
        <v>447</v>
      </c>
      <c r="L285" s="11" t="str">
        <f aca="false">"20414163"</f>
        <v>20414163</v>
      </c>
      <c r="M285" s="11" t="s">
        <v>447</v>
      </c>
      <c r="N285" s="11" t="n">
        <v>20669235</v>
      </c>
      <c r="O285" s="11" t="s">
        <v>451</v>
      </c>
      <c r="P285" s="11" t="s">
        <v>108</v>
      </c>
      <c r="Q285" s="14" t="n">
        <v>44099</v>
      </c>
      <c r="U285" s="13" t="n">
        <v>44099.3560300926</v>
      </c>
    </row>
    <row r="286" customFormat="false" ht="16.2" hidden="false" customHeight="false" outlineLevel="0" collapsed="false">
      <c r="A286" s="11" t="s">
        <v>25</v>
      </c>
      <c r="B286" s="11" t="s">
        <v>225</v>
      </c>
      <c r="C286" s="11" t="n">
        <v>2009015878</v>
      </c>
      <c r="D286" s="13" t="n">
        <v>44085.3333333333</v>
      </c>
      <c r="E286" s="13" t="n">
        <v>44085.3541666667</v>
      </c>
      <c r="F286" s="11" t="s">
        <v>109</v>
      </c>
      <c r="G286" s="11" t="s">
        <v>110</v>
      </c>
      <c r="H286" s="11" t="n">
        <v>0.5</v>
      </c>
      <c r="I286" s="11" t="s">
        <v>452</v>
      </c>
      <c r="J286" s="11" t="str">
        <f aca="false">"20414163"</f>
        <v>20414163</v>
      </c>
      <c r="K286" s="11" t="s">
        <v>447</v>
      </c>
      <c r="L286" s="11" t="str">
        <f aca="false">"20414163"</f>
        <v>20414163</v>
      </c>
      <c r="M286" s="11" t="s">
        <v>447</v>
      </c>
      <c r="N286" s="11" t="n">
        <v>20417528</v>
      </c>
      <c r="O286" s="11" t="s">
        <v>448</v>
      </c>
      <c r="P286" s="11" t="s">
        <v>108</v>
      </c>
      <c r="Q286" s="14" t="n">
        <v>44088</v>
      </c>
      <c r="U286" s="13" t="n">
        <v>44088.3684606481</v>
      </c>
    </row>
    <row r="287" customFormat="false" ht="16.2" hidden="false" customHeight="false" outlineLevel="0" collapsed="false">
      <c r="A287" s="11" t="s">
        <v>25</v>
      </c>
      <c r="B287" s="11" t="s">
        <v>225</v>
      </c>
      <c r="C287" s="11" t="n">
        <v>2009011316</v>
      </c>
      <c r="D287" s="13" t="n">
        <v>44082.3333333333</v>
      </c>
      <c r="E287" s="13" t="n">
        <v>44082.3541666667</v>
      </c>
      <c r="F287" s="11" t="s">
        <v>109</v>
      </c>
      <c r="G287" s="11" t="s">
        <v>110</v>
      </c>
      <c r="H287" s="11" t="n">
        <v>0.5</v>
      </c>
      <c r="I287" s="11" t="s">
        <v>452</v>
      </c>
      <c r="J287" s="11" t="str">
        <f aca="false">"20414163"</f>
        <v>20414163</v>
      </c>
      <c r="K287" s="11" t="s">
        <v>447</v>
      </c>
      <c r="L287" s="11" t="str">
        <f aca="false">"20414163"</f>
        <v>20414163</v>
      </c>
      <c r="M287" s="11" t="s">
        <v>447</v>
      </c>
      <c r="N287" s="11" t="n">
        <v>20417528</v>
      </c>
      <c r="O287" s="11" t="s">
        <v>448</v>
      </c>
      <c r="P287" s="11" t="s">
        <v>108</v>
      </c>
      <c r="Q287" s="14" t="n">
        <v>44084</v>
      </c>
      <c r="U287" s="13" t="n">
        <v>44083.6920717593</v>
      </c>
    </row>
    <row r="288" customFormat="false" ht="16.2" hidden="false" customHeight="false" outlineLevel="0" collapsed="false">
      <c r="A288" s="11" t="s">
        <v>25</v>
      </c>
      <c r="B288" s="11" t="s">
        <v>225</v>
      </c>
      <c r="C288" s="11" t="n">
        <v>2009025269</v>
      </c>
      <c r="D288" s="13" t="n">
        <v>44092.3333333333</v>
      </c>
      <c r="E288" s="13" t="n">
        <v>44092.3541666667</v>
      </c>
      <c r="F288" s="11" t="s">
        <v>109</v>
      </c>
      <c r="G288" s="11" t="s">
        <v>110</v>
      </c>
      <c r="H288" s="11" t="n">
        <v>0.5</v>
      </c>
      <c r="I288" s="11" t="s">
        <v>452</v>
      </c>
      <c r="J288" s="11" t="str">
        <f aca="false">"20414163"</f>
        <v>20414163</v>
      </c>
      <c r="K288" s="11" t="s">
        <v>447</v>
      </c>
      <c r="L288" s="11" t="str">
        <f aca="false">"20414163"</f>
        <v>20414163</v>
      </c>
      <c r="M288" s="11" t="s">
        <v>447</v>
      </c>
      <c r="N288" s="11" t="n">
        <v>20417528</v>
      </c>
      <c r="O288" s="11" t="s">
        <v>448</v>
      </c>
      <c r="P288" s="11" t="s">
        <v>108</v>
      </c>
      <c r="Q288" s="14" t="n">
        <v>44095</v>
      </c>
      <c r="U288" s="13" t="n">
        <v>44095.3639814815</v>
      </c>
    </row>
    <row r="289" customFormat="false" ht="16.2" hidden="false" customHeight="false" outlineLevel="0" collapsed="false">
      <c r="A289" s="11" t="s">
        <v>25</v>
      </c>
      <c r="B289" s="11" t="s">
        <v>225</v>
      </c>
      <c r="C289" s="11" t="n">
        <v>2009022786</v>
      </c>
      <c r="D289" s="13" t="n">
        <v>44089.3333333333</v>
      </c>
      <c r="E289" s="13" t="n">
        <v>44089.3541666667</v>
      </c>
      <c r="F289" s="11" t="s">
        <v>109</v>
      </c>
      <c r="G289" s="11" t="s">
        <v>110</v>
      </c>
      <c r="H289" s="11" t="n">
        <v>0.5</v>
      </c>
      <c r="I289" s="11" t="s">
        <v>452</v>
      </c>
      <c r="J289" s="11" t="str">
        <f aca="false">"20414163"</f>
        <v>20414163</v>
      </c>
      <c r="K289" s="11" t="s">
        <v>447</v>
      </c>
      <c r="L289" s="11" t="str">
        <f aca="false">"20414163"</f>
        <v>20414163</v>
      </c>
      <c r="M289" s="11" t="s">
        <v>447</v>
      </c>
      <c r="N289" s="11" t="n">
        <v>20417528</v>
      </c>
      <c r="O289" s="11" t="s">
        <v>448</v>
      </c>
      <c r="P289" s="11" t="s">
        <v>108</v>
      </c>
      <c r="Q289" s="14" t="n">
        <v>44093</v>
      </c>
      <c r="U289" s="13" t="n">
        <v>44092.5676967593</v>
      </c>
    </row>
    <row r="290" customFormat="false" ht="16.2" hidden="false" customHeight="false" outlineLevel="0" collapsed="false">
      <c r="A290" s="11" t="s">
        <v>53</v>
      </c>
      <c r="B290" s="11" t="s">
        <v>130</v>
      </c>
      <c r="C290" s="11" t="n">
        <v>2009025294</v>
      </c>
      <c r="D290" s="13" t="n">
        <v>44095.3333333333</v>
      </c>
      <c r="E290" s="13" t="n">
        <v>44095.3541666667</v>
      </c>
      <c r="F290" s="11" t="s">
        <v>109</v>
      </c>
      <c r="G290" s="11" t="s">
        <v>110</v>
      </c>
      <c r="H290" s="11" t="n">
        <v>0.5</v>
      </c>
      <c r="I290" s="11" t="s">
        <v>453</v>
      </c>
      <c r="J290" s="11" t="str">
        <f aca="false">"20415521"</f>
        <v>20415521</v>
      </c>
      <c r="K290" s="11" t="s">
        <v>138</v>
      </c>
      <c r="L290" s="11" t="str">
        <f aca="false">"20415521"</f>
        <v>20415521</v>
      </c>
      <c r="M290" s="11" t="s">
        <v>138</v>
      </c>
      <c r="N290" s="11" t="n">
        <v>20054242</v>
      </c>
      <c r="O290" s="11" t="s">
        <v>132</v>
      </c>
      <c r="P290" s="11" t="s">
        <v>108</v>
      </c>
      <c r="Q290" s="14" t="n">
        <v>44096</v>
      </c>
      <c r="U290" s="13" t="n">
        <v>44095.3699537037</v>
      </c>
    </row>
    <row r="291" customFormat="false" ht="16.2" hidden="false" customHeight="false" outlineLevel="0" collapsed="false">
      <c r="A291" s="11" t="s">
        <v>53</v>
      </c>
      <c r="B291" s="11" t="s">
        <v>130</v>
      </c>
      <c r="C291" s="11" t="n">
        <v>2009017425</v>
      </c>
      <c r="D291" s="13" t="n">
        <v>44089.3333333333</v>
      </c>
      <c r="E291" s="13" t="n">
        <v>44089.3541666667</v>
      </c>
      <c r="F291" s="11" t="s">
        <v>109</v>
      </c>
      <c r="G291" s="11" t="s">
        <v>110</v>
      </c>
      <c r="H291" s="11" t="n">
        <v>0.5</v>
      </c>
      <c r="I291" s="11" t="s">
        <v>453</v>
      </c>
      <c r="J291" s="11" t="str">
        <f aca="false">"20415521"</f>
        <v>20415521</v>
      </c>
      <c r="K291" s="11" t="s">
        <v>138</v>
      </c>
      <c r="L291" s="11" t="str">
        <f aca="false">"20415521"</f>
        <v>20415521</v>
      </c>
      <c r="M291" s="11" t="s">
        <v>138</v>
      </c>
      <c r="N291" s="11" t="n">
        <v>20480270</v>
      </c>
      <c r="O291" s="11" t="s">
        <v>454</v>
      </c>
      <c r="P291" s="11" t="s">
        <v>108</v>
      </c>
      <c r="Q291" s="14" t="n">
        <v>44090</v>
      </c>
      <c r="U291" s="13" t="n">
        <v>44089.3595717593</v>
      </c>
    </row>
    <row r="292" customFormat="false" ht="16.2" hidden="false" customHeight="false" outlineLevel="0" collapsed="false">
      <c r="A292" s="11" t="s">
        <v>53</v>
      </c>
      <c r="B292" s="11" t="s">
        <v>130</v>
      </c>
      <c r="C292" s="11" t="n">
        <v>2008035140</v>
      </c>
      <c r="D292" s="13" t="n">
        <v>44069.3333333333</v>
      </c>
      <c r="E292" s="13" t="n">
        <v>44069.375</v>
      </c>
      <c r="F292" s="11" t="s">
        <v>109</v>
      </c>
      <c r="G292" s="11" t="s">
        <v>110</v>
      </c>
      <c r="H292" s="11" t="n">
        <v>1</v>
      </c>
      <c r="I292" s="11" t="s">
        <v>453</v>
      </c>
      <c r="J292" s="11" t="str">
        <f aca="false">"20415521"</f>
        <v>20415521</v>
      </c>
      <c r="K292" s="11" t="s">
        <v>138</v>
      </c>
      <c r="L292" s="11" t="str">
        <f aca="false">"20415521"</f>
        <v>20415521</v>
      </c>
      <c r="M292" s="11" t="s">
        <v>138</v>
      </c>
      <c r="N292" s="11" t="n">
        <v>20480270</v>
      </c>
      <c r="O292" s="11" t="s">
        <v>454</v>
      </c>
      <c r="P292" s="11" t="s">
        <v>108</v>
      </c>
      <c r="Q292" s="14" t="n">
        <v>44069</v>
      </c>
      <c r="U292" s="13" t="n">
        <v>44069.3659953704</v>
      </c>
    </row>
    <row r="293" customFormat="false" ht="16.2" hidden="false" customHeight="false" outlineLevel="0" collapsed="false">
      <c r="A293" s="11" t="s">
        <v>53</v>
      </c>
      <c r="B293" s="11" t="s">
        <v>130</v>
      </c>
      <c r="C293" s="11" t="n">
        <v>2009001681</v>
      </c>
      <c r="D293" s="13" t="n">
        <v>44076.3333333333</v>
      </c>
      <c r="E293" s="13" t="n">
        <v>44076.3541666667</v>
      </c>
      <c r="F293" s="11" t="s">
        <v>109</v>
      </c>
      <c r="G293" s="11" t="s">
        <v>110</v>
      </c>
      <c r="H293" s="11" t="n">
        <v>0.5</v>
      </c>
      <c r="I293" s="11" t="s">
        <v>453</v>
      </c>
      <c r="J293" s="11" t="str">
        <f aca="false">"20415521"</f>
        <v>20415521</v>
      </c>
      <c r="K293" s="11" t="s">
        <v>138</v>
      </c>
      <c r="L293" s="11" t="str">
        <f aca="false">"20415521"</f>
        <v>20415521</v>
      </c>
      <c r="M293" s="11" t="s">
        <v>138</v>
      </c>
      <c r="N293" s="11" t="n">
        <v>20054791</v>
      </c>
      <c r="O293" s="11" t="s">
        <v>133</v>
      </c>
      <c r="P293" s="11" t="s">
        <v>108</v>
      </c>
      <c r="Q293" s="14" t="n">
        <v>44077</v>
      </c>
      <c r="U293" s="13" t="n">
        <v>44076.3565856482</v>
      </c>
    </row>
    <row r="294" customFormat="false" ht="16.2" hidden="false" customHeight="false" outlineLevel="0" collapsed="false">
      <c r="A294" s="11" t="s">
        <v>17</v>
      </c>
      <c r="B294" s="11" t="s">
        <v>455</v>
      </c>
      <c r="C294" s="11" t="n">
        <v>2009008676</v>
      </c>
      <c r="D294" s="13" t="n">
        <v>44078.5416666667</v>
      </c>
      <c r="E294" s="13" t="n">
        <v>44081.7083333333</v>
      </c>
      <c r="F294" s="11" t="s">
        <v>103</v>
      </c>
      <c r="G294" s="11" t="s">
        <v>104</v>
      </c>
      <c r="H294" s="11" t="n">
        <v>12</v>
      </c>
      <c r="I294" s="11" t="s">
        <v>456</v>
      </c>
      <c r="J294" s="11" t="str">
        <f aca="false">"20416526"</f>
        <v>20416526</v>
      </c>
      <c r="K294" s="11" t="s">
        <v>457</v>
      </c>
      <c r="L294" s="11" t="str">
        <f aca="false">"20416526"</f>
        <v>20416526</v>
      </c>
      <c r="M294" s="11" t="s">
        <v>457</v>
      </c>
      <c r="N294" s="11" t="n">
        <v>20449612</v>
      </c>
      <c r="O294" s="11" t="s">
        <v>458</v>
      </c>
      <c r="P294" s="11" t="s">
        <v>108</v>
      </c>
      <c r="Q294" s="14" t="n">
        <v>44083</v>
      </c>
      <c r="U294" s="13" t="n">
        <v>44082.3480324074</v>
      </c>
    </row>
    <row r="295" customFormat="false" ht="16.2" hidden="false" customHeight="false" outlineLevel="0" collapsed="false">
      <c r="A295" s="11" t="s">
        <v>17</v>
      </c>
      <c r="B295" s="11" t="s">
        <v>455</v>
      </c>
      <c r="C295" s="11" t="n">
        <v>2009008655</v>
      </c>
      <c r="D295" s="13" t="n">
        <v>44078.3333333333</v>
      </c>
      <c r="E295" s="13" t="n">
        <v>44078.5416666667</v>
      </c>
      <c r="F295" s="11" t="s">
        <v>109</v>
      </c>
      <c r="G295" s="11" t="s">
        <v>110</v>
      </c>
      <c r="H295" s="11" t="n">
        <v>4</v>
      </c>
      <c r="I295" s="11" t="s">
        <v>459</v>
      </c>
      <c r="J295" s="11" t="str">
        <f aca="false">"20416526"</f>
        <v>20416526</v>
      </c>
      <c r="K295" s="11" t="s">
        <v>457</v>
      </c>
      <c r="L295" s="11" t="str">
        <f aca="false">"20416526"</f>
        <v>20416526</v>
      </c>
      <c r="M295" s="11" t="s">
        <v>457</v>
      </c>
      <c r="N295" s="11" t="n">
        <v>20449612</v>
      </c>
      <c r="O295" s="11" t="s">
        <v>458</v>
      </c>
      <c r="P295" s="11" t="s">
        <v>108</v>
      </c>
      <c r="Q295" s="14" t="n">
        <v>44083</v>
      </c>
      <c r="U295" s="13" t="n">
        <v>44082.3459953704</v>
      </c>
    </row>
    <row r="296" customFormat="false" ht="16.2" hidden="false" customHeight="false" outlineLevel="0" collapsed="false">
      <c r="A296" s="11" t="s">
        <v>17</v>
      </c>
      <c r="B296" s="11" t="s">
        <v>455</v>
      </c>
      <c r="C296" s="11" t="n">
        <v>2009000053</v>
      </c>
      <c r="D296" s="13" t="n">
        <v>44076.3333333333</v>
      </c>
      <c r="E296" s="13" t="n">
        <v>44077.7083333333</v>
      </c>
      <c r="F296" s="11" t="s">
        <v>109</v>
      </c>
      <c r="G296" s="11" t="s">
        <v>110</v>
      </c>
      <c r="H296" s="11" t="n">
        <v>16</v>
      </c>
      <c r="I296" s="11" t="s">
        <v>460</v>
      </c>
      <c r="J296" s="11" t="str">
        <f aca="false">"20416526"</f>
        <v>20416526</v>
      </c>
      <c r="K296" s="11" t="s">
        <v>457</v>
      </c>
      <c r="L296" s="11" t="str">
        <f aca="false">"20416526"</f>
        <v>20416526</v>
      </c>
      <c r="M296" s="11" t="s">
        <v>457</v>
      </c>
      <c r="N296" s="11" t="n">
        <v>20449612</v>
      </c>
      <c r="O296" s="11" t="s">
        <v>458</v>
      </c>
      <c r="P296" s="11" t="s">
        <v>108</v>
      </c>
      <c r="Q296" s="14" t="n">
        <v>44076</v>
      </c>
      <c r="U296" s="13" t="n">
        <v>44075.3423032407</v>
      </c>
    </row>
    <row r="297" customFormat="false" ht="16.2" hidden="false" customHeight="false" outlineLevel="0" collapsed="false">
      <c r="A297" s="11" t="s">
        <v>17</v>
      </c>
      <c r="B297" s="11" t="s">
        <v>455</v>
      </c>
      <c r="C297" s="11" t="n">
        <v>2009022455</v>
      </c>
      <c r="D297" s="13" t="n">
        <v>44092.3333333333</v>
      </c>
      <c r="E297" s="13" t="n">
        <v>44092.3541666667</v>
      </c>
      <c r="F297" s="11" t="s">
        <v>109</v>
      </c>
      <c r="G297" s="11" t="s">
        <v>110</v>
      </c>
      <c r="H297" s="11" t="n">
        <v>0.5</v>
      </c>
      <c r="I297" s="11" t="s">
        <v>461</v>
      </c>
      <c r="J297" s="11" t="str">
        <f aca="false">"20416526"</f>
        <v>20416526</v>
      </c>
      <c r="K297" s="11" t="s">
        <v>457</v>
      </c>
      <c r="L297" s="11" t="str">
        <f aca="false">"20416526"</f>
        <v>20416526</v>
      </c>
      <c r="M297" s="11" t="s">
        <v>457</v>
      </c>
      <c r="N297" s="11" t="n">
        <v>20447845</v>
      </c>
      <c r="O297" s="11" t="s">
        <v>462</v>
      </c>
      <c r="P297" s="11" t="s">
        <v>108</v>
      </c>
      <c r="Q297" s="14" t="n">
        <v>44093</v>
      </c>
      <c r="U297" s="13" t="n">
        <v>44092.4268518519</v>
      </c>
    </row>
    <row r="298" customFormat="false" ht="16.2" hidden="false" customHeight="false" outlineLevel="0" collapsed="false">
      <c r="A298" s="11" t="s">
        <v>25</v>
      </c>
      <c r="B298" s="11" t="s">
        <v>225</v>
      </c>
      <c r="C298" s="11" t="n">
        <v>2009032871</v>
      </c>
      <c r="D298" s="13" t="n">
        <v>44099.3333333333</v>
      </c>
      <c r="E298" s="13" t="n">
        <v>44099.3541666667</v>
      </c>
      <c r="F298" s="11" t="s">
        <v>109</v>
      </c>
      <c r="G298" s="11" t="s">
        <v>110</v>
      </c>
      <c r="H298" s="11" t="n">
        <v>0.5</v>
      </c>
      <c r="I298" s="11" t="s">
        <v>463</v>
      </c>
      <c r="J298" s="11" t="str">
        <f aca="false">"20417528"</f>
        <v>20417528</v>
      </c>
      <c r="K298" s="11" t="s">
        <v>448</v>
      </c>
      <c r="L298" s="11" t="str">
        <f aca="false">"20417528"</f>
        <v>20417528</v>
      </c>
      <c r="M298" s="11" t="s">
        <v>448</v>
      </c>
      <c r="N298" s="11" t="n">
        <v>20564402</v>
      </c>
      <c r="O298" s="11" t="s">
        <v>464</v>
      </c>
      <c r="P298" s="11" t="s">
        <v>108</v>
      </c>
      <c r="Q298" s="14" t="n">
        <v>44099</v>
      </c>
      <c r="U298" s="13" t="n">
        <v>44099.3637152778</v>
      </c>
    </row>
    <row r="299" customFormat="false" ht="16.2" hidden="false" customHeight="false" outlineLevel="0" collapsed="false">
      <c r="A299" s="11" t="s">
        <v>25</v>
      </c>
      <c r="B299" s="11" t="s">
        <v>225</v>
      </c>
      <c r="C299" s="11" t="n">
        <v>2008037813</v>
      </c>
      <c r="D299" s="13" t="n">
        <v>44071.3333333333</v>
      </c>
      <c r="E299" s="13" t="n">
        <v>44071.3541666667</v>
      </c>
      <c r="F299" s="11" t="s">
        <v>109</v>
      </c>
      <c r="G299" s="11" t="s">
        <v>110</v>
      </c>
      <c r="H299" s="11" t="n">
        <v>0.5</v>
      </c>
      <c r="I299" s="11" t="s">
        <v>465</v>
      </c>
      <c r="J299" s="11" t="str">
        <f aca="false">"20417528"</f>
        <v>20417528</v>
      </c>
      <c r="K299" s="11" t="s">
        <v>448</v>
      </c>
      <c r="L299" s="11" t="str">
        <f aca="false">"20417528"</f>
        <v>20417528</v>
      </c>
      <c r="M299" s="11" t="s">
        <v>448</v>
      </c>
      <c r="N299" s="11" t="n">
        <v>20665144</v>
      </c>
      <c r="O299" s="11" t="s">
        <v>466</v>
      </c>
      <c r="P299" s="11" t="s">
        <v>108</v>
      </c>
      <c r="Q299" s="14" t="n">
        <v>44074</v>
      </c>
      <c r="U299" s="13" t="n">
        <v>44071.3726041667</v>
      </c>
    </row>
    <row r="300" customFormat="false" ht="16.2" hidden="false" customHeight="false" outlineLevel="0" collapsed="false">
      <c r="A300" s="11" t="s">
        <v>25</v>
      </c>
      <c r="B300" s="11" t="s">
        <v>225</v>
      </c>
      <c r="C300" s="11" t="n">
        <v>2009020699</v>
      </c>
      <c r="D300" s="13" t="n">
        <v>44091.3333333333</v>
      </c>
      <c r="E300" s="13" t="n">
        <v>44091.3541666667</v>
      </c>
      <c r="F300" s="11" t="s">
        <v>109</v>
      </c>
      <c r="G300" s="11" t="s">
        <v>110</v>
      </c>
      <c r="H300" s="11" t="n">
        <v>0.5</v>
      </c>
      <c r="I300" s="11" t="s">
        <v>467</v>
      </c>
      <c r="J300" s="11" t="str">
        <f aca="false">"20417528"</f>
        <v>20417528</v>
      </c>
      <c r="K300" s="11" t="s">
        <v>448</v>
      </c>
      <c r="L300" s="11" t="str">
        <f aca="false">"20417528"</f>
        <v>20417528</v>
      </c>
      <c r="M300" s="11" t="s">
        <v>448</v>
      </c>
      <c r="N300" s="11" t="n">
        <v>20665144</v>
      </c>
      <c r="O300" s="11" t="s">
        <v>466</v>
      </c>
      <c r="P300" s="11" t="s">
        <v>108</v>
      </c>
      <c r="Q300" s="14" t="n">
        <v>44092</v>
      </c>
      <c r="U300" s="13" t="n">
        <v>44091.3682060185</v>
      </c>
    </row>
    <row r="301" customFormat="false" ht="16.2" hidden="false" customHeight="false" outlineLevel="0" collapsed="false">
      <c r="A301" s="11" t="s">
        <v>14</v>
      </c>
      <c r="B301" s="11" t="s">
        <v>179</v>
      </c>
      <c r="C301" s="11" t="n">
        <v>2009021262</v>
      </c>
      <c r="D301" s="13" t="n">
        <v>44091.3333333333</v>
      </c>
      <c r="E301" s="13" t="n">
        <v>44091.3541666667</v>
      </c>
      <c r="F301" s="11" t="s">
        <v>109</v>
      </c>
      <c r="G301" s="11" t="s">
        <v>110</v>
      </c>
      <c r="H301" s="11" t="n">
        <v>0.5</v>
      </c>
      <c r="I301" s="11" t="s">
        <v>301</v>
      </c>
      <c r="J301" s="11" t="str">
        <f aca="false">"20417787"</f>
        <v>20417787</v>
      </c>
      <c r="K301" s="11" t="s">
        <v>468</v>
      </c>
      <c r="L301" s="11" t="str">
        <f aca="false">"20417787"</f>
        <v>20417787</v>
      </c>
      <c r="M301" s="11" t="s">
        <v>468</v>
      </c>
      <c r="N301" s="11" t="n">
        <v>20496744</v>
      </c>
      <c r="O301" s="11" t="s">
        <v>469</v>
      </c>
      <c r="P301" s="11" t="s">
        <v>108</v>
      </c>
      <c r="Q301" s="14" t="n">
        <v>44092</v>
      </c>
      <c r="U301" s="13" t="n">
        <v>44091.5871180556</v>
      </c>
    </row>
    <row r="302" customFormat="false" ht="16.2" hidden="false" customHeight="false" outlineLevel="0" collapsed="false">
      <c r="A302" s="11" t="s">
        <v>14</v>
      </c>
      <c r="B302" s="11" t="s">
        <v>179</v>
      </c>
      <c r="C302" s="11" t="n">
        <v>2008040542</v>
      </c>
      <c r="D302" s="13" t="n">
        <v>44074.3333333333</v>
      </c>
      <c r="E302" s="13" t="n">
        <v>44074.5416666667</v>
      </c>
      <c r="F302" s="11" t="s">
        <v>109</v>
      </c>
      <c r="G302" s="11" t="s">
        <v>110</v>
      </c>
      <c r="H302" s="11" t="n">
        <v>4</v>
      </c>
      <c r="I302" s="11" t="s">
        <v>301</v>
      </c>
      <c r="J302" s="11" t="str">
        <f aca="false">"20417787"</f>
        <v>20417787</v>
      </c>
      <c r="K302" s="11" t="s">
        <v>468</v>
      </c>
      <c r="L302" s="11" t="str">
        <f aca="false">"20417787"</f>
        <v>20417787</v>
      </c>
      <c r="M302" s="11" t="s">
        <v>468</v>
      </c>
      <c r="N302" s="11" t="n">
        <v>20496744</v>
      </c>
      <c r="O302" s="11" t="s">
        <v>469</v>
      </c>
      <c r="P302" s="11" t="s">
        <v>108</v>
      </c>
      <c r="Q302" s="14" t="n">
        <v>44076</v>
      </c>
      <c r="U302" s="13" t="n">
        <v>44074.7992592593</v>
      </c>
    </row>
    <row r="303" customFormat="false" ht="16.2" hidden="false" customHeight="false" outlineLevel="0" collapsed="false">
      <c r="A303" s="11" t="s">
        <v>14</v>
      </c>
      <c r="B303" s="11" t="s">
        <v>179</v>
      </c>
      <c r="C303" s="11" t="n">
        <v>2009017483</v>
      </c>
      <c r="D303" s="13" t="n">
        <v>44089.3333333333</v>
      </c>
      <c r="E303" s="13" t="n">
        <v>44089.3541666667</v>
      </c>
      <c r="F303" s="11" t="s">
        <v>109</v>
      </c>
      <c r="G303" s="11" t="s">
        <v>110</v>
      </c>
      <c r="H303" s="11" t="n">
        <v>0.5</v>
      </c>
      <c r="I303" s="11" t="s">
        <v>301</v>
      </c>
      <c r="J303" s="11" t="str">
        <f aca="false">"20417787"</f>
        <v>20417787</v>
      </c>
      <c r="K303" s="11" t="s">
        <v>468</v>
      </c>
      <c r="L303" s="11" t="str">
        <f aca="false">"20417787"</f>
        <v>20417787</v>
      </c>
      <c r="M303" s="11" t="s">
        <v>468</v>
      </c>
      <c r="N303" s="11" t="n">
        <v>20496744</v>
      </c>
      <c r="O303" s="11" t="s">
        <v>469</v>
      </c>
      <c r="P303" s="11" t="s">
        <v>108</v>
      </c>
      <c r="Q303" s="14" t="n">
        <v>44090</v>
      </c>
      <c r="U303" s="13" t="n">
        <v>44089.3652314815</v>
      </c>
    </row>
    <row r="304" customFormat="false" ht="16.2" hidden="false" customHeight="false" outlineLevel="0" collapsed="false">
      <c r="A304" s="11" t="s">
        <v>14</v>
      </c>
      <c r="B304" s="11" t="s">
        <v>179</v>
      </c>
      <c r="C304" s="11" t="n">
        <v>2009027337</v>
      </c>
      <c r="D304" s="13" t="n">
        <v>44096.3333333333</v>
      </c>
      <c r="E304" s="13" t="n">
        <v>44096.5416666667</v>
      </c>
      <c r="F304" s="11" t="s">
        <v>109</v>
      </c>
      <c r="G304" s="11" t="s">
        <v>110</v>
      </c>
      <c r="H304" s="11" t="n">
        <v>4</v>
      </c>
      <c r="I304" s="11" t="s">
        <v>470</v>
      </c>
      <c r="J304" s="11" t="str">
        <f aca="false">"20417787"</f>
        <v>20417787</v>
      </c>
      <c r="K304" s="11" t="s">
        <v>468</v>
      </c>
      <c r="L304" s="11" t="str">
        <f aca="false">"20417787"</f>
        <v>20417787</v>
      </c>
      <c r="M304" s="11" t="s">
        <v>468</v>
      </c>
      <c r="N304" s="11" t="n">
        <v>20496744</v>
      </c>
      <c r="O304" s="11" t="s">
        <v>469</v>
      </c>
      <c r="P304" s="11" t="s">
        <v>108</v>
      </c>
      <c r="Q304" s="14" t="n">
        <v>44097</v>
      </c>
      <c r="U304" s="13" t="n">
        <v>44096.5862384259</v>
      </c>
    </row>
    <row r="305" customFormat="false" ht="16.2" hidden="false" customHeight="false" outlineLevel="0" collapsed="false">
      <c r="A305" s="11" t="s">
        <v>14</v>
      </c>
      <c r="B305" s="11" t="s">
        <v>179</v>
      </c>
      <c r="C305" s="11" t="n">
        <v>2009019850</v>
      </c>
      <c r="D305" s="13" t="n">
        <v>44090.3333333333</v>
      </c>
      <c r="E305" s="13" t="n">
        <v>44090.5416666667</v>
      </c>
      <c r="F305" s="11" t="s">
        <v>109</v>
      </c>
      <c r="G305" s="11" t="s">
        <v>110</v>
      </c>
      <c r="H305" s="11" t="n">
        <v>4</v>
      </c>
      <c r="I305" s="11" t="s">
        <v>471</v>
      </c>
      <c r="J305" s="11" t="str">
        <f aca="false">"20417787"</f>
        <v>20417787</v>
      </c>
      <c r="K305" s="11" t="s">
        <v>468</v>
      </c>
      <c r="L305" s="11" t="str">
        <f aca="false">"20417787"</f>
        <v>20417787</v>
      </c>
      <c r="M305" s="11" t="s">
        <v>468</v>
      </c>
      <c r="N305" s="11" t="n">
        <v>20496744</v>
      </c>
      <c r="O305" s="11" t="s">
        <v>469</v>
      </c>
      <c r="P305" s="11" t="s">
        <v>108</v>
      </c>
      <c r="Q305" s="14" t="n">
        <v>44091</v>
      </c>
      <c r="U305" s="13" t="n">
        <v>44090.5532407407</v>
      </c>
    </row>
    <row r="306" customFormat="false" ht="16.2" hidden="false" customHeight="false" outlineLevel="0" collapsed="false">
      <c r="A306" s="11" t="s">
        <v>14</v>
      </c>
      <c r="B306" s="11" t="s">
        <v>179</v>
      </c>
      <c r="C306" s="11" t="n">
        <v>2009007874</v>
      </c>
      <c r="D306" s="13" t="n">
        <v>44081.3333333333</v>
      </c>
      <c r="E306" s="13" t="n">
        <v>44081.375</v>
      </c>
      <c r="F306" s="11" t="s">
        <v>109</v>
      </c>
      <c r="G306" s="11" t="s">
        <v>110</v>
      </c>
      <c r="H306" s="11" t="n">
        <v>1</v>
      </c>
      <c r="I306" s="11" t="s">
        <v>301</v>
      </c>
      <c r="J306" s="11" t="str">
        <f aca="false">"20417787"</f>
        <v>20417787</v>
      </c>
      <c r="K306" s="11" t="s">
        <v>468</v>
      </c>
      <c r="L306" s="11" t="str">
        <f aca="false">"20417787"</f>
        <v>20417787</v>
      </c>
      <c r="M306" s="11" t="s">
        <v>468</v>
      </c>
      <c r="N306" s="11" t="n">
        <v>20496744</v>
      </c>
      <c r="O306" s="11" t="s">
        <v>469</v>
      </c>
      <c r="P306" s="11" t="s">
        <v>108</v>
      </c>
      <c r="Q306" s="14" t="n">
        <v>44082</v>
      </c>
      <c r="U306" s="13" t="n">
        <v>44081.5516087963</v>
      </c>
    </row>
    <row r="307" customFormat="false" ht="16.2" hidden="false" customHeight="false" outlineLevel="0" collapsed="false">
      <c r="A307" s="11" t="s">
        <v>11</v>
      </c>
      <c r="B307" s="11" t="s">
        <v>416</v>
      </c>
      <c r="C307" s="11" t="n">
        <v>2009002870</v>
      </c>
      <c r="D307" s="13" t="n">
        <v>44077.5</v>
      </c>
      <c r="E307" s="13" t="n">
        <v>44077.6666666667</v>
      </c>
      <c r="F307" s="11" t="s">
        <v>109</v>
      </c>
      <c r="G307" s="11" t="s">
        <v>110</v>
      </c>
      <c r="H307" s="11" t="n">
        <v>3</v>
      </c>
      <c r="I307" s="11" t="s">
        <v>472</v>
      </c>
      <c r="J307" s="11" t="str">
        <f aca="false">"20418641"</f>
        <v>20418641</v>
      </c>
      <c r="K307" s="11" t="s">
        <v>473</v>
      </c>
      <c r="L307" s="11" t="str">
        <f aca="false">"20418641"</f>
        <v>20418641</v>
      </c>
      <c r="M307" s="11" t="s">
        <v>473</v>
      </c>
      <c r="N307" s="11" t="n">
        <v>20593073</v>
      </c>
      <c r="O307" s="11" t="s">
        <v>474</v>
      </c>
      <c r="P307" s="11" t="s">
        <v>108</v>
      </c>
      <c r="Q307" s="14" t="n">
        <v>44078</v>
      </c>
      <c r="U307" s="13" t="n">
        <v>44077.3602777778</v>
      </c>
    </row>
    <row r="308" customFormat="false" ht="16.2" hidden="false" customHeight="false" outlineLevel="0" collapsed="false">
      <c r="A308" s="11" t="s">
        <v>63</v>
      </c>
      <c r="B308" s="11" t="s">
        <v>242</v>
      </c>
      <c r="C308" s="11" t="n">
        <v>2008020200</v>
      </c>
      <c r="D308" s="13" t="n">
        <v>44069.3333333333</v>
      </c>
      <c r="E308" s="13" t="n">
        <v>44092.7083333333</v>
      </c>
      <c r="F308" s="11" t="s">
        <v>475</v>
      </c>
      <c r="G308" s="11" t="s">
        <v>476</v>
      </c>
      <c r="H308" s="11" t="n">
        <v>144</v>
      </c>
      <c r="I308" s="11" t="s">
        <v>477</v>
      </c>
      <c r="J308" s="11" t="str">
        <f aca="false">"20419171"</f>
        <v>20419171</v>
      </c>
      <c r="K308" s="11" t="s">
        <v>478</v>
      </c>
      <c r="L308" s="11" t="str">
        <f aca="false">"C121FDT"</f>
        <v>C121FDT</v>
      </c>
      <c r="M308" s="11" t="s">
        <v>479</v>
      </c>
      <c r="N308" s="11" t="n">
        <v>20121594</v>
      </c>
      <c r="O308" s="11" t="s">
        <v>244</v>
      </c>
      <c r="P308" s="11" t="s">
        <v>108</v>
      </c>
      <c r="Q308" s="14" t="n">
        <v>44063</v>
      </c>
      <c r="U308" s="13" t="n">
        <v>44061.5995717593</v>
      </c>
    </row>
    <row r="309" customFormat="false" ht="16.2" hidden="false" customHeight="false" outlineLevel="0" collapsed="false">
      <c r="A309" s="11" t="s">
        <v>16</v>
      </c>
      <c r="B309" s="11" t="s">
        <v>421</v>
      </c>
      <c r="C309" s="11" t="n">
        <v>2008039749</v>
      </c>
      <c r="D309" s="13" t="n">
        <v>44074.3333333333</v>
      </c>
      <c r="E309" s="13" t="n">
        <v>44074.375</v>
      </c>
      <c r="F309" s="11" t="s">
        <v>109</v>
      </c>
      <c r="G309" s="11" t="s">
        <v>110</v>
      </c>
      <c r="H309" s="11" t="n">
        <v>1</v>
      </c>
      <c r="I309" s="11" t="s">
        <v>480</v>
      </c>
      <c r="J309" s="11" t="str">
        <f aca="false">"20419175"</f>
        <v>20419175</v>
      </c>
      <c r="K309" s="11" t="s">
        <v>481</v>
      </c>
      <c r="L309" s="11" t="str">
        <f aca="false">"20419175"</f>
        <v>20419175</v>
      </c>
      <c r="M309" s="11" t="s">
        <v>481</v>
      </c>
      <c r="N309" s="11" t="n">
        <v>20601396</v>
      </c>
      <c r="O309" s="11" t="s">
        <v>482</v>
      </c>
      <c r="P309" s="11" t="s">
        <v>108</v>
      </c>
      <c r="Q309" s="14" t="n">
        <v>44074</v>
      </c>
      <c r="U309" s="13" t="n">
        <v>44074.391099537</v>
      </c>
    </row>
    <row r="310" customFormat="false" ht="16.2" hidden="false" customHeight="false" outlineLevel="0" collapsed="false">
      <c r="A310" s="11" t="s">
        <v>16</v>
      </c>
      <c r="B310" s="11" t="s">
        <v>421</v>
      </c>
      <c r="C310" s="11" t="n">
        <v>2009030367</v>
      </c>
      <c r="D310" s="13" t="n">
        <v>44097.3333333333</v>
      </c>
      <c r="E310" s="13" t="n">
        <v>44097.7083333333</v>
      </c>
      <c r="F310" s="11" t="s">
        <v>109</v>
      </c>
      <c r="G310" s="11" t="s">
        <v>110</v>
      </c>
      <c r="H310" s="11" t="n">
        <v>8</v>
      </c>
      <c r="I310" s="11" t="s">
        <v>483</v>
      </c>
      <c r="J310" s="11" t="str">
        <f aca="false">"20419175"</f>
        <v>20419175</v>
      </c>
      <c r="K310" s="11" t="s">
        <v>481</v>
      </c>
      <c r="L310" s="11" t="str">
        <f aca="false">"20419175"</f>
        <v>20419175</v>
      </c>
      <c r="M310" s="11" t="s">
        <v>481</v>
      </c>
      <c r="N310" s="11" t="n">
        <v>20601396</v>
      </c>
      <c r="O310" s="11" t="s">
        <v>482</v>
      </c>
      <c r="P310" s="11" t="s">
        <v>108</v>
      </c>
      <c r="Q310" s="14" t="n">
        <v>44098</v>
      </c>
      <c r="U310" s="13" t="n">
        <v>44098.3524768519</v>
      </c>
    </row>
    <row r="311" customFormat="false" ht="16.2" hidden="false" customHeight="false" outlineLevel="0" collapsed="false">
      <c r="A311" s="11" t="s">
        <v>10</v>
      </c>
      <c r="B311" s="11" t="s">
        <v>122</v>
      </c>
      <c r="C311" s="11" t="n">
        <v>2009007450</v>
      </c>
      <c r="D311" s="13" t="n">
        <v>44081.3333333333</v>
      </c>
      <c r="E311" s="13" t="n">
        <v>44081.375</v>
      </c>
      <c r="F311" s="11" t="s">
        <v>109</v>
      </c>
      <c r="G311" s="11" t="s">
        <v>110</v>
      </c>
      <c r="H311" s="11" t="n">
        <v>1</v>
      </c>
      <c r="I311" s="11" t="s">
        <v>301</v>
      </c>
      <c r="J311" s="11" t="str">
        <f aca="false">"20419480"</f>
        <v>20419480</v>
      </c>
      <c r="K311" s="11" t="s">
        <v>484</v>
      </c>
      <c r="L311" s="11" t="str">
        <f aca="false">"20419480"</f>
        <v>20419480</v>
      </c>
      <c r="M311" s="11" t="s">
        <v>484</v>
      </c>
      <c r="N311" s="11" t="s">
        <v>485</v>
      </c>
      <c r="O311" s="11" t="s">
        <v>486</v>
      </c>
      <c r="P311" s="11" t="s">
        <v>108</v>
      </c>
      <c r="Q311" s="14" t="n">
        <v>44082</v>
      </c>
      <c r="U311" s="13" t="n">
        <v>44081.3844444445</v>
      </c>
    </row>
    <row r="312" customFormat="false" ht="16.2" hidden="false" customHeight="false" outlineLevel="0" collapsed="false">
      <c r="A312" s="11" t="s">
        <v>10</v>
      </c>
      <c r="B312" s="11" t="s">
        <v>122</v>
      </c>
      <c r="C312" s="11" t="n">
        <v>2009010396</v>
      </c>
      <c r="D312" s="13" t="n">
        <v>44083.3333333333</v>
      </c>
      <c r="E312" s="13" t="n">
        <v>44083.3541666667</v>
      </c>
      <c r="F312" s="11" t="s">
        <v>109</v>
      </c>
      <c r="G312" s="11" t="s">
        <v>110</v>
      </c>
      <c r="H312" s="11" t="n">
        <v>0.5</v>
      </c>
      <c r="I312" s="11" t="s">
        <v>301</v>
      </c>
      <c r="J312" s="11" t="str">
        <f aca="false">"20419480"</f>
        <v>20419480</v>
      </c>
      <c r="K312" s="11" t="s">
        <v>484</v>
      </c>
      <c r="L312" s="11" t="str">
        <f aca="false">"20419480"</f>
        <v>20419480</v>
      </c>
      <c r="M312" s="11" t="s">
        <v>484</v>
      </c>
      <c r="N312" s="11" t="s">
        <v>485</v>
      </c>
      <c r="O312" s="11" t="s">
        <v>486</v>
      </c>
      <c r="P312" s="11" t="s">
        <v>108</v>
      </c>
      <c r="Q312" s="14" t="n">
        <v>44084</v>
      </c>
      <c r="U312" s="13" t="n">
        <v>44083.3587962963</v>
      </c>
    </row>
    <row r="313" customFormat="false" ht="16.2" hidden="false" customHeight="false" outlineLevel="0" collapsed="false">
      <c r="A313" s="11" t="s">
        <v>10</v>
      </c>
      <c r="B313" s="11" t="s">
        <v>122</v>
      </c>
      <c r="C313" s="11" t="n">
        <v>2009028032</v>
      </c>
      <c r="D313" s="13" t="n">
        <v>44097.3333333333</v>
      </c>
      <c r="E313" s="13" t="n">
        <v>44097.3541666667</v>
      </c>
      <c r="F313" s="11" t="s">
        <v>109</v>
      </c>
      <c r="G313" s="11" t="s">
        <v>110</v>
      </c>
      <c r="H313" s="11" t="n">
        <v>0.5</v>
      </c>
      <c r="I313" s="11" t="s">
        <v>301</v>
      </c>
      <c r="J313" s="11" t="str">
        <f aca="false">"20419480"</f>
        <v>20419480</v>
      </c>
      <c r="K313" s="11" t="s">
        <v>484</v>
      </c>
      <c r="L313" s="11" t="str">
        <f aca="false">"20419480"</f>
        <v>20419480</v>
      </c>
      <c r="M313" s="11" t="s">
        <v>484</v>
      </c>
      <c r="N313" s="11" t="s">
        <v>485</v>
      </c>
      <c r="O313" s="11" t="s">
        <v>486</v>
      </c>
      <c r="P313" s="11" t="s">
        <v>108</v>
      </c>
      <c r="Q313" s="14" t="n">
        <v>44098</v>
      </c>
      <c r="U313" s="13" t="n">
        <v>44097.362962963</v>
      </c>
    </row>
    <row r="314" customFormat="false" ht="16.2" hidden="false" customHeight="false" outlineLevel="0" collapsed="false">
      <c r="A314" s="11" t="s">
        <v>10</v>
      </c>
      <c r="B314" s="11" t="s">
        <v>122</v>
      </c>
      <c r="C314" s="11" t="n">
        <v>2009001716</v>
      </c>
      <c r="D314" s="13" t="n">
        <v>44076.3333333333</v>
      </c>
      <c r="E314" s="13" t="n">
        <v>44076.3541666667</v>
      </c>
      <c r="F314" s="11" t="s">
        <v>109</v>
      </c>
      <c r="G314" s="11" t="s">
        <v>110</v>
      </c>
      <c r="H314" s="11" t="n">
        <v>0.5</v>
      </c>
      <c r="I314" s="11" t="s">
        <v>301</v>
      </c>
      <c r="J314" s="11" t="str">
        <f aca="false">"20419480"</f>
        <v>20419480</v>
      </c>
      <c r="K314" s="11" t="s">
        <v>484</v>
      </c>
      <c r="L314" s="11" t="str">
        <f aca="false">"20419480"</f>
        <v>20419480</v>
      </c>
      <c r="M314" s="11" t="s">
        <v>484</v>
      </c>
      <c r="N314" s="11" t="s">
        <v>485</v>
      </c>
      <c r="O314" s="11" t="s">
        <v>486</v>
      </c>
      <c r="P314" s="11" t="s">
        <v>108</v>
      </c>
      <c r="Q314" s="14" t="n">
        <v>44077</v>
      </c>
      <c r="U314" s="13" t="n">
        <v>44076.3616087963</v>
      </c>
    </row>
    <row r="315" customFormat="false" ht="16.2" hidden="false" customHeight="false" outlineLevel="0" collapsed="false">
      <c r="A315" s="11" t="s">
        <v>10</v>
      </c>
      <c r="B315" s="11" t="s">
        <v>122</v>
      </c>
      <c r="C315" s="11" t="n">
        <v>2009017440</v>
      </c>
      <c r="D315" s="13" t="n">
        <v>44089.3333333333</v>
      </c>
      <c r="E315" s="13" t="n">
        <v>44089.3541666667</v>
      </c>
      <c r="F315" s="11" t="s">
        <v>109</v>
      </c>
      <c r="G315" s="11" t="s">
        <v>110</v>
      </c>
      <c r="H315" s="11" t="n">
        <v>0.5</v>
      </c>
      <c r="I315" s="11" t="s">
        <v>301</v>
      </c>
      <c r="J315" s="11" t="str">
        <f aca="false">"20419480"</f>
        <v>20419480</v>
      </c>
      <c r="K315" s="11" t="s">
        <v>484</v>
      </c>
      <c r="L315" s="11" t="str">
        <f aca="false">"20419480"</f>
        <v>20419480</v>
      </c>
      <c r="M315" s="11" t="s">
        <v>484</v>
      </c>
      <c r="N315" s="11" t="s">
        <v>485</v>
      </c>
      <c r="O315" s="11" t="s">
        <v>486</v>
      </c>
      <c r="P315" s="11" t="s">
        <v>108</v>
      </c>
      <c r="Q315" s="14" t="n">
        <v>44090</v>
      </c>
      <c r="U315" s="13" t="n">
        <v>44089.3608912037</v>
      </c>
    </row>
    <row r="316" customFormat="false" ht="16.2" hidden="false" customHeight="false" outlineLevel="0" collapsed="false">
      <c r="A316" s="11" t="s">
        <v>19</v>
      </c>
      <c r="B316" s="11" t="s">
        <v>221</v>
      </c>
      <c r="C316" s="11" t="n">
        <v>2009027071</v>
      </c>
      <c r="D316" s="13" t="n">
        <v>44096.5</v>
      </c>
      <c r="E316" s="13" t="n">
        <v>44096.7083333333</v>
      </c>
      <c r="F316" s="11" t="s">
        <v>109</v>
      </c>
      <c r="G316" s="11" t="s">
        <v>110</v>
      </c>
      <c r="H316" s="11" t="n">
        <v>4</v>
      </c>
      <c r="I316" s="11" t="s">
        <v>487</v>
      </c>
      <c r="J316" s="11" t="str">
        <f aca="false">"20421789"</f>
        <v>20421789</v>
      </c>
      <c r="K316" s="11" t="s">
        <v>488</v>
      </c>
      <c r="L316" s="11" t="str">
        <f aca="false">"20421789"</f>
        <v>20421789</v>
      </c>
      <c r="M316" s="11" t="s">
        <v>488</v>
      </c>
      <c r="N316" s="11" t="n">
        <v>20499719</v>
      </c>
      <c r="O316" s="11" t="s">
        <v>489</v>
      </c>
      <c r="P316" s="11" t="s">
        <v>108</v>
      </c>
      <c r="Q316" s="14" t="n">
        <v>44097</v>
      </c>
      <c r="U316" s="13" t="n">
        <v>44096.4767939815</v>
      </c>
    </row>
    <row r="317" customFormat="false" ht="16.2" hidden="false" customHeight="false" outlineLevel="0" collapsed="false">
      <c r="A317" s="11" t="s">
        <v>17</v>
      </c>
      <c r="B317" s="11" t="s">
        <v>455</v>
      </c>
      <c r="C317" s="11" t="n">
        <v>2009004363</v>
      </c>
      <c r="D317" s="13" t="n">
        <v>44078.3333333333</v>
      </c>
      <c r="E317" s="13" t="n">
        <v>44078.7083333333</v>
      </c>
      <c r="F317" s="11" t="s">
        <v>109</v>
      </c>
      <c r="G317" s="11" t="s">
        <v>110</v>
      </c>
      <c r="H317" s="11" t="n">
        <v>8</v>
      </c>
      <c r="I317" s="11" t="s">
        <v>490</v>
      </c>
      <c r="J317" s="11" t="str">
        <f aca="false">"20424343"</f>
        <v>20424343</v>
      </c>
      <c r="K317" s="11" t="s">
        <v>491</v>
      </c>
      <c r="L317" s="11" t="str">
        <f aca="false">"20447845"</f>
        <v>20447845</v>
      </c>
      <c r="M317" s="11" t="s">
        <v>462</v>
      </c>
      <c r="N317" s="11" t="n">
        <v>20447845</v>
      </c>
      <c r="O317" s="11" t="s">
        <v>462</v>
      </c>
      <c r="P317" s="11" t="s">
        <v>108</v>
      </c>
      <c r="Q317" s="14" t="n">
        <v>44078</v>
      </c>
      <c r="U317" s="13" t="n">
        <v>44078.3325115741</v>
      </c>
    </row>
    <row r="318" customFormat="false" ht="16.2" hidden="false" customHeight="false" outlineLevel="0" collapsed="false">
      <c r="A318" s="11" t="s">
        <v>17</v>
      </c>
      <c r="B318" s="11" t="s">
        <v>455</v>
      </c>
      <c r="C318" s="11" t="n">
        <v>2009031894</v>
      </c>
      <c r="D318" s="13" t="n">
        <v>44099.3333333333</v>
      </c>
      <c r="E318" s="13" t="n">
        <v>44099.7083333333</v>
      </c>
      <c r="F318" s="11" t="s">
        <v>109</v>
      </c>
      <c r="G318" s="11" t="s">
        <v>110</v>
      </c>
      <c r="H318" s="11" t="n">
        <v>8</v>
      </c>
      <c r="I318" s="11" t="s">
        <v>492</v>
      </c>
      <c r="J318" s="11" t="str">
        <f aca="false">"20424343"</f>
        <v>20424343</v>
      </c>
      <c r="K318" s="11" t="s">
        <v>491</v>
      </c>
      <c r="L318" s="11" t="str">
        <f aca="false">"20424343"</f>
        <v>20424343</v>
      </c>
      <c r="M318" s="11" t="s">
        <v>491</v>
      </c>
      <c r="N318" s="11" t="s">
        <v>493</v>
      </c>
      <c r="O318" s="11" t="s">
        <v>494</v>
      </c>
      <c r="P318" s="11" t="s">
        <v>108</v>
      </c>
      <c r="Q318" s="14" t="n">
        <v>44099</v>
      </c>
      <c r="U318" s="13" t="n">
        <v>44098.6848032407</v>
      </c>
    </row>
    <row r="319" customFormat="false" ht="16.2" hidden="false" customHeight="false" outlineLevel="0" collapsed="false">
      <c r="A319" s="11" t="s">
        <v>69</v>
      </c>
      <c r="B319" s="11" t="s">
        <v>495</v>
      </c>
      <c r="C319" s="11" t="n">
        <v>2008036967</v>
      </c>
      <c r="D319" s="13" t="n">
        <v>44070.5</v>
      </c>
      <c r="E319" s="13" t="n">
        <v>44071.7083333333</v>
      </c>
      <c r="F319" s="11" t="s">
        <v>109</v>
      </c>
      <c r="G319" s="11" t="s">
        <v>110</v>
      </c>
      <c r="H319" s="11" t="n">
        <v>12</v>
      </c>
      <c r="I319" s="11" t="s">
        <v>496</v>
      </c>
      <c r="J319" s="11" t="str">
        <f aca="false">"20426077"</f>
        <v>20426077</v>
      </c>
      <c r="K319" s="11" t="s">
        <v>497</v>
      </c>
      <c r="L319" s="11" t="str">
        <f aca="false">"20426077"</f>
        <v>20426077</v>
      </c>
      <c r="M319" s="11" t="s">
        <v>497</v>
      </c>
      <c r="N319" s="11" t="n">
        <v>20631064</v>
      </c>
      <c r="O319" s="11" t="s">
        <v>498</v>
      </c>
      <c r="P319" s="11" t="s">
        <v>108</v>
      </c>
      <c r="Q319" s="14" t="n">
        <v>44074</v>
      </c>
      <c r="U319" s="13" t="n">
        <v>44070.3775347222</v>
      </c>
    </row>
    <row r="320" customFormat="false" ht="16.2" hidden="false" customHeight="false" outlineLevel="0" collapsed="false">
      <c r="A320" s="11" t="s">
        <v>10</v>
      </c>
      <c r="B320" s="11" t="s">
        <v>122</v>
      </c>
      <c r="C320" s="11" t="n">
        <v>2009000090</v>
      </c>
      <c r="D320" s="13" t="n">
        <v>44074.3333333333</v>
      </c>
      <c r="E320" s="13" t="n">
        <v>44074.3958333333</v>
      </c>
      <c r="F320" s="11" t="s">
        <v>109</v>
      </c>
      <c r="G320" s="11" t="s">
        <v>110</v>
      </c>
      <c r="H320" s="11" t="n">
        <v>1.5</v>
      </c>
      <c r="I320" s="11" t="s">
        <v>499</v>
      </c>
      <c r="J320" s="11" t="str">
        <f aca="false">"20427946"</f>
        <v>20427946</v>
      </c>
      <c r="K320" s="11" t="s">
        <v>500</v>
      </c>
      <c r="L320" s="11" t="str">
        <f aca="false">"20427946"</f>
        <v>20427946</v>
      </c>
      <c r="M320" s="11" t="s">
        <v>500</v>
      </c>
      <c r="N320" s="11" t="n">
        <v>20593073</v>
      </c>
      <c r="O320" s="11" t="s">
        <v>474</v>
      </c>
      <c r="P320" s="11" t="s">
        <v>108</v>
      </c>
      <c r="Q320" s="14" t="n">
        <v>44076</v>
      </c>
      <c r="U320" s="13" t="n">
        <v>44075.3485416667</v>
      </c>
    </row>
    <row r="321" customFormat="false" ht="16.2" hidden="false" customHeight="false" outlineLevel="0" collapsed="false">
      <c r="A321" s="11" t="s">
        <v>10</v>
      </c>
      <c r="B321" s="11" t="s">
        <v>122</v>
      </c>
      <c r="C321" s="11" t="n">
        <v>2009007644</v>
      </c>
      <c r="D321" s="13" t="n">
        <v>44081.3333333333</v>
      </c>
      <c r="E321" s="13" t="n">
        <v>44081.4166666667</v>
      </c>
      <c r="F321" s="11" t="s">
        <v>109</v>
      </c>
      <c r="G321" s="11" t="s">
        <v>110</v>
      </c>
      <c r="H321" s="11" t="n">
        <v>2</v>
      </c>
      <c r="I321" s="11" t="s">
        <v>501</v>
      </c>
      <c r="J321" s="11" t="str">
        <f aca="false">"20427946"</f>
        <v>20427946</v>
      </c>
      <c r="K321" s="11" t="s">
        <v>500</v>
      </c>
      <c r="L321" s="11" t="str">
        <f aca="false">"20427946"</f>
        <v>20427946</v>
      </c>
      <c r="M321" s="11" t="s">
        <v>500</v>
      </c>
      <c r="N321" s="11" t="n">
        <v>20593073</v>
      </c>
      <c r="O321" s="11" t="s">
        <v>474</v>
      </c>
      <c r="P321" s="11" t="s">
        <v>108</v>
      </c>
      <c r="Q321" s="14" t="n">
        <v>44082</v>
      </c>
      <c r="U321" s="13" t="n">
        <v>44081.4218518519</v>
      </c>
    </row>
    <row r="322" customFormat="false" ht="16.2" hidden="false" customHeight="false" outlineLevel="0" collapsed="false">
      <c r="A322" s="11" t="s">
        <v>10</v>
      </c>
      <c r="B322" s="11" t="s">
        <v>122</v>
      </c>
      <c r="C322" s="11" t="n">
        <v>2008035227</v>
      </c>
      <c r="D322" s="13" t="n">
        <v>44069.3333333333</v>
      </c>
      <c r="E322" s="13" t="n">
        <v>44069.375</v>
      </c>
      <c r="F322" s="11" t="s">
        <v>109</v>
      </c>
      <c r="G322" s="11" t="s">
        <v>110</v>
      </c>
      <c r="H322" s="11" t="n">
        <v>1</v>
      </c>
      <c r="I322" s="11" t="s">
        <v>502</v>
      </c>
      <c r="J322" s="11" t="str">
        <f aca="false">"20427946"</f>
        <v>20427946</v>
      </c>
      <c r="K322" s="11" t="s">
        <v>500</v>
      </c>
      <c r="L322" s="11" t="str">
        <f aca="false">"20427946"</f>
        <v>20427946</v>
      </c>
      <c r="M322" s="11" t="s">
        <v>500</v>
      </c>
      <c r="N322" s="11" t="n">
        <v>20593073</v>
      </c>
      <c r="O322" s="11" t="s">
        <v>474</v>
      </c>
      <c r="P322" s="11" t="s">
        <v>108</v>
      </c>
      <c r="Q322" s="14" t="n">
        <v>44069</v>
      </c>
      <c r="U322" s="13" t="n">
        <v>44069.3795601852</v>
      </c>
    </row>
    <row r="323" customFormat="false" ht="16.2" hidden="false" customHeight="false" outlineLevel="0" collapsed="false">
      <c r="A323" s="11" t="s">
        <v>10</v>
      </c>
      <c r="B323" s="11" t="s">
        <v>122</v>
      </c>
      <c r="C323" s="11" t="n">
        <v>2009020835</v>
      </c>
      <c r="D323" s="13" t="n">
        <v>44091.3333333333</v>
      </c>
      <c r="E323" s="13" t="n">
        <v>44091.3958333333</v>
      </c>
      <c r="F323" s="11" t="s">
        <v>109</v>
      </c>
      <c r="G323" s="11" t="s">
        <v>110</v>
      </c>
      <c r="H323" s="11" t="n">
        <v>1.5</v>
      </c>
      <c r="I323" s="11" t="s">
        <v>499</v>
      </c>
      <c r="J323" s="11" t="str">
        <f aca="false">"20427946"</f>
        <v>20427946</v>
      </c>
      <c r="K323" s="11" t="s">
        <v>500</v>
      </c>
      <c r="L323" s="11" t="str">
        <f aca="false">"20427946"</f>
        <v>20427946</v>
      </c>
      <c r="M323" s="11" t="s">
        <v>500</v>
      </c>
      <c r="N323" s="11" t="n">
        <v>20593073</v>
      </c>
      <c r="O323" s="11" t="s">
        <v>474</v>
      </c>
      <c r="P323" s="11" t="s">
        <v>108</v>
      </c>
      <c r="Q323" s="14" t="n">
        <v>44092</v>
      </c>
      <c r="U323" s="13" t="n">
        <v>44091.4028587963</v>
      </c>
    </row>
    <row r="324" customFormat="false" ht="16.2" hidden="false" customHeight="false" outlineLevel="0" collapsed="false">
      <c r="A324" s="11" t="s">
        <v>10</v>
      </c>
      <c r="B324" s="11" t="s">
        <v>122</v>
      </c>
      <c r="C324" s="11" t="n">
        <v>2009025484</v>
      </c>
      <c r="D324" s="13" t="n">
        <v>44095.3333333333</v>
      </c>
      <c r="E324" s="13" t="n">
        <v>44095.4166666667</v>
      </c>
      <c r="F324" s="11" t="s">
        <v>109</v>
      </c>
      <c r="G324" s="11" t="s">
        <v>110</v>
      </c>
      <c r="H324" s="11" t="n">
        <v>2</v>
      </c>
      <c r="I324" s="11" t="s">
        <v>499</v>
      </c>
      <c r="J324" s="11" t="str">
        <f aca="false">"20427946"</f>
        <v>20427946</v>
      </c>
      <c r="K324" s="11" t="s">
        <v>500</v>
      </c>
      <c r="L324" s="11" t="str">
        <f aca="false">"20427946"</f>
        <v>20427946</v>
      </c>
      <c r="M324" s="11" t="s">
        <v>500</v>
      </c>
      <c r="N324" s="11" t="n">
        <v>20505990</v>
      </c>
      <c r="O324" s="11" t="s">
        <v>503</v>
      </c>
      <c r="P324" s="11" t="s">
        <v>108</v>
      </c>
      <c r="Q324" s="14" t="n">
        <v>44097</v>
      </c>
      <c r="U324" s="13" t="n">
        <v>44095.4183680556</v>
      </c>
    </row>
    <row r="325" customFormat="false" ht="16.2" hidden="false" customHeight="false" outlineLevel="0" collapsed="false">
      <c r="A325" s="11" t="s">
        <v>10</v>
      </c>
      <c r="B325" s="11" t="s">
        <v>122</v>
      </c>
      <c r="C325" s="11" t="n">
        <v>2009016049</v>
      </c>
      <c r="D325" s="13" t="n">
        <v>44088.3333333333</v>
      </c>
      <c r="E325" s="13" t="n">
        <v>44088.3958333333</v>
      </c>
      <c r="F325" s="11" t="s">
        <v>109</v>
      </c>
      <c r="G325" s="11" t="s">
        <v>110</v>
      </c>
      <c r="H325" s="11" t="n">
        <v>1.5</v>
      </c>
      <c r="I325" s="11" t="s">
        <v>499</v>
      </c>
      <c r="J325" s="11" t="str">
        <f aca="false">"20427946"</f>
        <v>20427946</v>
      </c>
      <c r="K325" s="11" t="s">
        <v>500</v>
      </c>
      <c r="L325" s="11" t="str">
        <f aca="false">"20427946"</f>
        <v>20427946</v>
      </c>
      <c r="M325" s="11" t="s">
        <v>500</v>
      </c>
      <c r="N325" s="11" t="n">
        <v>20593073</v>
      </c>
      <c r="O325" s="11" t="s">
        <v>474</v>
      </c>
      <c r="P325" s="11" t="s">
        <v>108</v>
      </c>
      <c r="Q325" s="14" t="n">
        <v>44088</v>
      </c>
      <c r="U325" s="13" t="n">
        <v>44088.399375</v>
      </c>
    </row>
    <row r="326" customFormat="false" ht="16.2" hidden="false" customHeight="false" outlineLevel="0" collapsed="false">
      <c r="A326" s="11" t="s">
        <v>27</v>
      </c>
      <c r="B326" s="11" t="s">
        <v>197</v>
      </c>
      <c r="C326" s="11" t="n">
        <v>2009016635</v>
      </c>
      <c r="D326" s="13" t="n">
        <v>44088.625</v>
      </c>
      <c r="E326" s="13" t="n">
        <v>44088.7083333333</v>
      </c>
      <c r="F326" s="11" t="s">
        <v>109</v>
      </c>
      <c r="G326" s="11" t="s">
        <v>110</v>
      </c>
      <c r="H326" s="11" t="n">
        <v>2</v>
      </c>
      <c r="I326" s="11" t="s">
        <v>504</v>
      </c>
      <c r="J326" s="11" t="str">
        <f aca="false">"20427961"</f>
        <v>20427961</v>
      </c>
      <c r="K326" s="11" t="s">
        <v>505</v>
      </c>
      <c r="L326" s="11" t="str">
        <f aca="false">"20427961"</f>
        <v>20427961</v>
      </c>
      <c r="M326" s="11" t="s">
        <v>505</v>
      </c>
      <c r="N326" s="11" t="n">
        <v>20588367</v>
      </c>
      <c r="O326" s="11" t="s">
        <v>506</v>
      </c>
      <c r="P326" s="11" t="s">
        <v>108</v>
      </c>
      <c r="Q326" s="14" t="n">
        <v>44090</v>
      </c>
      <c r="U326" s="13" t="n">
        <v>44088.6261921296</v>
      </c>
    </row>
    <row r="327" customFormat="false" ht="16.2" hidden="false" customHeight="false" outlineLevel="0" collapsed="false">
      <c r="A327" s="11" t="s">
        <v>27</v>
      </c>
      <c r="B327" s="11" t="s">
        <v>197</v>
      </c>
      <c r="C327" s="11" t="n">
        <v>2009017328</v>
      </c>
      <c r="D327" s="13" t="n">
        <v>44089.3333333333</v>
      </c>
      <c r="E327" s="13" t="n">
        <v>44089.3541666667</v>
      </c>
      <c r="F327" s="11" t="s">
        <v>109</v>
      </c>
      <c r="G327" s="11" t="s">
        <v>110</v>
      </c>
      <c r="H327" s="11" t="n">
        <v>0.5</v>
      </c>
      <c r="I327" s="11" t="s">
        <v>507</v>
      </c>
      <c r="J327" s="11" t="str">
        <f aca="false">"20427961"</f>
        <v>20427961</v>
      </c>
      <c r="K327" s="11" t="s">
        <v>505</v>
      </c>
      <c r="L327" s="11" t="str">
        <f aca="false">"20427961"</f>
        <v>20427961</v>
      </c>
      <c r="M327" s="11" t="s">
        <v>505</v>
      </c>
      <c r="N327" s="11" t="n">
        <v>20588367</v>
      </c>
      <c r="O327" s="11" t="s">
        <v>506</v>
      </c>
      <c r="P327" s="11" t="s">
        <v>108</v>
      </c>
      <c r="Q327" s="14" t="n">
        <v>44090</v>
      </c>
      <c r="U327" s="13" t="n">
        <v>44089.3499305556</v>
      </c>
    </row>
    <row r="328" customFormat="false" ht="16.2" hidden="false" customHeight="false" outlineLevel="0" collapsed="false">
      <c r="A328" s="11" t="s">
        <v>23</v>
      </c>
      <c r="B328" s="11" t="s">
        <v>193</v>
      </c>
      <c r="C328" s="11" t="n">
        <v>2008039715</v>
      </c>
      <c r="D328" s="13" t="n">
        <v>44074.3333333333</v>
      </c>
      <c r="E328" s="13" t="n">
        <v>44074.375</v>
      </c>
      <c r="F328" s="11" t="s">
        <v>109</v>
      </c>
      <c r="G328" s="11" t="s">
        <v>110</v>
      </c>
      <c r="H328" s="11" t="n">
        <v>1</v>
      </c>
      <c r="I328" s="11" t="s">
        <v>508</v>
      </c>
      <c r="J328" s="11" t="str">
        <f aca="false">"20427962"</f>
        <v>20427962</v>
      </c>
      <c r="K328" s="11" t="s">
        <v>509</v>
      </c>
      <c r="L328" s="11" t="str">
        <f aca="false">"20427962"</f>
        <v>20427962</v>
      </c>
      <c r="M328" s="11" t="s">
        <v>509</v>
      </c>
      <c r="N328" s="11" t="n">
        <v>20105027</v>
      </c>
      <c r="O328" s="11" t="s">
        <v>196</v>
      </c>
      <c r="P328" s="11" t="s">
        <v>108</v>
      </c>
      <c r="Q328" s="14" t="n">
        <v>44074</v>
      </c>
      <c r="U328" s="13" t="n">
        <v>44074.3831365741</v>
      </c>
    </row>
    <row r="329" customFormat="false" ht="16.2" hidden="false" customHeight="false" outlineLevel="0" collapsed="false">
      <c r="A329" s="11" t="s">
        <v>23</v>
      </c>
      <c r="B329" s="11" t="s">
        <v>193</v>
      </c>
      <c r="C329" s="11" t="n">
        <v>2009004550</v>
      </c>
      <c r="D329" s="13" t="n">
        <v>44078.3333333333</v>
      </c>
      <c r="E329" s="13" t="n">
        <v>44078.3958333333</v>
      </c>
      <c r="F329" s="11" t="s">
        <v>109</v>
      </c>
      <c r="G329" s="11" t="s">
        <v>110</v>
      </c>
      <c r="H329" s="11" t="n">
        <v>1.5</v>
      </c>
      <c r="I329" s="11" t="s">
        <v>510</v>
      </c>
      <c r="J329" s="11" t="str">
        <f aca="false">"20427962"</f>
        <v>20427962</v>
      </c>
      <c r="K329" s="11" t="s">
        <v>509</v>
      </c>
      <c r="L329" s="11" t="str">
        <f aca="false">"20427962"</f>
        <v>20427962</v>
      </c>
      <c r="M329" s="11" t="s">
        <v>509</v>
      </c>
      <c r="N329" s="11" t="n">
        <v>20101529</v>
      </c>
      <c r="O329" s="11" t="s">
        <v>195</v>
      </c>
      <c r="P329" s="11" t="s">
        <v>108</v>
      </c>
      <c r="Q329" s="14" t="n">
        <v>44079</v>
      </c>
      <c r="U329" s="13" t="n">
        <v>44078.3948726852</v>
      </c>
    </row>
    <row r="330" customFormat="false" ht="16.2" hidden="false" customHeight="false" outlineLevel="0" collapsed="false">
      <c r="A330" s="11" t="s">
        <v>14</v>
      </c>
      <c r="B330" s="11" t="s">
        <v>179</v>
      </c>
      <c r="C330" s="11" t="n">
        <v>2009021165</v>
      </c>
      <c r="D330" s="13" t="n">
        <v>44091.3333333333</v>
      </c>
      <c r="E330" s="13" t="n">
        <v>44091.5416666667</v>
      </c>
      <c r="F330" s="11" t="s">
        <v>109</v>
      </c>
      <c r="G330" s="11" t="s">
        <v>110</v>
      </c>
      <c r="H330" s="11" t="n">
        <v>4</v>
      </c>
      <c r="I330" s="11" t="s">
        <v>511</v>
      </c>
      <c r="J330" s="11" t="str">
        <f aca="false">"20428005"</f>
        <v>20428005</v>
      </c>
      <c r="K330" s="11" t="s">
        <v>512</v>
      </c>
      <c r="L330" s="11" t="str">
        <f aca="false">"20428005"</f>
        <v>20428005</v>
      </c>
      <c r="M330" s="11" t="s">
        <v>512</v>
      </c>
      <c r="N330" s="11" t="s">
        <v>513</v>
      </c>
      <c r="O330" s="11" t="s">
        <v>514</v>
      </c>
      <c r="P330" s="11" t="s">
        <v>108</v>
      </c>
      <c r="Q330" s="14" t="n">
        <v>44092</v>
      </c>
      <c r="U330" s="13" t="n">
        <v>44091.5569097222</v>
      </c>
    </row>
    <row r="331" customFormat="false" ht="16.2" hidden="false" customHeight="false" outlineLevel="0" collapsed="false">
      <c r="A331" s="11" t="s">
        <v>14</v>
      </c>
      <c r="B331" s="11" t="s">
        <v>179</v>
      </c>
      <c r="C331" s="11" t="n">
        <v>2009007818</v>
      </c>
      <c r="D331" s="13" t="n">
        <v>44081.3333333333</v>
      </c>
      <c r="E331" s="13" t="n">
        <v>44081.375</v>
      </c>
      <c r="F331" s="11" t="s">
        <v>109</v>
      </c>
      <c r="G331" s="11" t="s">
        <v>110</v>
      </c>
      <c r="H331" s="11" t="n">
        <v>1</v>
      </c>
      <c r="I331" s="11" t="s">
        <v>515</v>
      </c>
      <c r="J331" s="11" t="str">
        <f aca="false">"20428005"</f>
        <v>20428005</v>
      </c>
      <c r="K331" s="11" t="s">
        <v>512</v>
      </c>
      <c r="L331" s="11" t="str">
        <f aca="false">"20428005"</f>
        <v>20428005</v>
      </c>
      <c r="M331" s="11" t="s">
        <v>512</v>
      </c>
      <c r="N331" s="11" t="n">
        <v>20101508</v>
      </c>
      <c r="O331" s="11" t="s">
        <v>181</v>
      </c>
      <c r="P331" s="11" t="s">
        <v>108</v>
      </c>
      <c r="Q331" s="14" t="n">
        <v>44082</v>
      </c>
      <c r="U331" s="13" t="n">
        <v>44081.5037615741</v>
      </c>
    </row>
    <row r="332" customFormat="false" ht="16.2" hidden="false" customHeight="false" outlineLevel="0" collapsed="false">
      <c r="A332" s="11" t="s">
        <v>14</v>
      </c>
      <c r="B332" s="11" t="s">
        <v>179</v>
      </c>
      <c r="C332" s="11" t="n">
        <v>2009028270</v>
      </c>
      <c r="D332" s="13" t="n">
        <v>44097.3333333333</v>
      </c>
      <c r="E332" s="13" t="n">
        <v>44097.375</v>
      </c>
      <c r="F332" s="11" t="s">
        <v>109</v>
      </c>
      <c r="G332" s="11" t="s">
        <v>110</v>
      </c>
      <c r="H332" s="11" t="n">
        <v>1</v>
      </c>
      <c r="I332" s="11" t="s">
        <v>515</v>
      </c>
      <c r="J332" s="11" t="str">
        <f aca="false">"20428005"</f>
        <v>20428005</v>
      </c>
      <c r="K332" s="11" t="s">
        <v>512</v>
      </c>
      <c r="L332" s="11" t="str">
        <f aca="false">"20428005"</f>
        <v>20428005</v>
      </c>
      <c r="M332" s="11" t="s">
        <v>512</v>
      </c>
      <c r="N332" s="11" t="s">
        <v>513</v>
      </c>
      <c r="O332" s="11" t="s">
        <v>514</v>
      </c>
      <c r="P332" s="11" t="s">
        <v>108</v>
      </c>
      <c r="Q332" s="14" t="n">
        <v>44098</v>
      </c>
      <c r="U332" s="13" t="n">
        <v>44097.4118055556</v>
      </c>
    </row>
    <row r="333" customFormat="false" ht="16.2" hidden="false" customHeight="false" outlineLevel="0" collapsed="false">
      <c r="A333" s="11" t="s">
        <v>14</v>
      </c>
      <c r="B333" s="11" t="s">
        <v>179</v>
      </c>
      <c r="C333" s="11" t="n">
        <v>2008037301</v>
      </c>
      <c r="D333" s="13" t="n">
        <v>44070.3333333333</v>
      </c>
      <c r="E333" s="13" t="n">
        <v>44070.5416666667</v>
      </c>
      <c r="F333" s="11" t="s">
        <v>109</v>
      </c>
      <c r="G333" s="11" t="s">
        <v>110</v>
      </c>
      <c r="H333" s="11" t="n">
        <v>4</v>
      </c>
      <c r="I333" s="11" t="s">
        <v>516</v>
      </c>
      <c r="J333" s="11" t="str">
        <f aca="false">"20428005"</f>
        <v>20428005</v>
      </c>
      <c r="K333" s="11" t="s">
        <v>512</v>
      </c>
      <c r="L333" s="11" t="str">
        <f aca="false">"20428005"</f>
        <v>20428005</v>
      </c>
      <c r="M333" s="11" t="s">
        <v>512</v>
      </c>
      <c r="N333" s="11" t="n">
        <v>20671700</v>
      </c>
      <c r="O333" s="11" t="s">
        <v>517</v>
      </c>
      <c r="P333" s="11" t="s">
        <v>108</v>
      </c>
      <c r="Q333" s="14" t="n">
        <v>44074</v>
      </c>
      <c r="U333" s="13" t="n">
        <v>44070.553125</v>
      </c>
    </row>
    <row r="334" customFormat="false" ht="16.2" hidden="false" customHeight="false" outlineLevel="0" collapsed="false">
      <c r="A334" s="11" t="s">
        <v>14</v>
      </c>
      <c r="B334" s="11" t="s">
        <v>179</v>
      </c>
      <c r="C334" s="11" t="n">
        <v>2009017276</v>
      </c>
      <c r="D334" s="13" t="n">
        <v>44089.3333333333</v>
      </c>
      <c r="E334" s="13" t="n">
        <v>44089.3541666667</v>
      </c>
      <c r="F334" s="11" t="s">
        <v>109</v>
      </c>
      <c r="G334" s="11" t="s">
        <v>110</v>
      </c>
      <c r="H334" s="11" t="n">
        <v>0.5</v>
      </c>
      <c r="I334" s="11" t="s">
        <v>518</v>
      </c>
      <c r="J334" s="11" t="str">
        <f aca="false">"20428005"</f>
        <v>20428005</v>
      </c>
      <c r="K334" s="11" t="s">
        <v>512</v>
      </c>
      <c r="L334" s="11" t="str">
        <f aca="false">"20428005"</f>
        <v>20428005</v>
      </c>
      <c r="M334" s="11" t="s">
        <v>512</v>
      </c>
      <c r="N334" s="11" t="s">
        <v>513</v>
      </c>
      <c r="O334" s="11" t="s">
        <v>514</v>
      </c>
      <c r="P334" s="11" t="s">
        <v>108</v>
      </c>
      <c r="Q334" s="14" t="n">
        <v>44090</v>
      </c>
      <c r="U334" s="13" t="n">
        <v>44089.3443055556</v>
      </c>
    </row>
    <row r="335" customFormat="false" ht="16.2" hidden="false" customHeight="false" outlineLevel="0" collapsed="false">
      <c r="A335" s="11" t="s">
        <v>14</v>
      </c>
      <c r="B335" s="11" t="s">
        <v>179</v>
      </c>
      <c r="C335" s="11" t="n">
        <v>2009026605</v>
      </c>
      <c r="D335" s="13" t="n">
        <v>44095.3333333333</v>
      </c>
      <c r="E335" s="13" t="n">
        <v>44095.7083333333</v>
      </c>
      <c r="F335" s="11" t="s">
        <v>109</v>
      </c>
      <c r="G335" s="11" t="s">
        <v>110</v>
      </c>
      <c r="H335" s="11" t="n">
        <v>8</v>
      </c>
      <c r="I335" s="11" t="s">
        <v>519</v>
      </c>
      <c r="J335" s="11" t="str">
        <f aca="false">"20428005"</f>
        <v>20428005</v>
      </c>
      <c r="K335" s="11" t="s">
        <v>512</v>
      </c>
      <c r="L335" s="11" t="str">
        <f aca="false">"20428005"</f>
        <v>20428005</v>
      </c>
      <c r="M335" s="11" t="s">
        <v>512</v>
      </c>
      <c r="N335" s="11" t="s">
        <v>513</v>
      </c>
      <c r="O335" s="11" t="s">
        <v>514</v>
      </c>
      <c r="P335" s="11" t="s">
        <v>108</v>
      </c>
      <c r="Q335" s="14" t="n">
        <v>44097</v>
      </c>
      <c r="U335" s="13" t="n">
        <v>44096.3424537037</v>
      </c>
    </row>
    <row r="336" customFormat="false" ht="16.2" hidden="false" customHeight="false" outlineLevel="0" collapsed="false">
      <c r="A336" s="11" t="s">
        <v>14</v>
      </c>
      <c r="B336" s="11" t="s">
        <v>179</v>
      </c>
      <c r="C336" s="11" t="n">
        <v>2009015278</v>
      </c>
      <c r="D336" s="13" t="n">
        <v>44084.3333333333</v>
      </c>
      <c r="E336" s="13" t="n">
        <v>44085.7083333333</v>
      </c>
      <c r="F336" s="11" t="s">
        <v>109</v>
      </c>
      <c r="G336" s="11" t="s">
        <v>110</v>
      </c>
      <c r="H336" s="11" t="n">
        <v>16</v>
      </c>
      <c r="I336" s="11" t="s">
        <v>520</v>
      </c>
      <c r="J336" s="11" t="str">
        <f aca="false">"20428005"</f>
        <v>20428005</v>
      </c>
      <c r="K336" s="11" t="s">
        <v>512</v>
      </c>
      <c r="L336" s="11" t="str">
        <f aca="false">"20428005"</f>
        <v>20428005</v>
      </c>
      <c r="M336" s="11" t="s">
        <v>512</v>
      </c>
      <c r="N336" s="11" t="s">
        <v>513</v>
      </c>
      <c r="O336" s="11" t="s">
        <v>514</v>
      </c>
      <c r="P336" s="11" t="s">
        <v>108</v>
      </c>
      <c r="Q336" s="14" t="n">
        <v>44088</v>
      </c>
      <c r="U336" s="13" t="n">
        <v>44086.6872106481</v>
      </c>
    </row>
    <row r="337" customFormat="false" ht="16.2" hidden="false" customHeight="false" outlineLevel="0" collapsed="false">
      <c r="A337" s="11" t="s">
        <v>14</v>
      </c>
      <c r="B337" s="11" t="s">
        <v>179</v>
      </c>
      <c r="C337" s="11" t="n">
        <v>2009011035</v>
      </c>
      <c r="D337" s="13" t="n">
        <v>44083.3333333333</v>
      </c>
      <c r="E337" s="13" t="n">
        <v>44083.5416666667</v>
      </c>
      <c r="F337" s="11" t="s">
        <v>109</v>
      </c>
      <c r="G337" s="11" t="s">
        <v>110</v>
      </c>
      <c r="H337" s="11" t="n">
        <v>4</v>
      </c>
      <c r="I337" s="11" t="s">
        <v>521</v>
      </c>
      <c r="J337" s="11" t="str">
        <f aca="false">"20428005"</f>
        <v>20428005</v>
      </c>
      <c r="K337" s="11" t="s">
        <v>512</v>
      </c>
      <c r="L337" s="11" t="str">
        <f aca="false">"20428005"</f>
        <v>20428005</v>
      </c>
      <c r="M337" s="11" t="s">
        <v>512</v>
      </c>
      <c r="N337" s="11" t="s">
        <v>513</v>
      </c>
      <c r="O337" s="11" t="s">
        <v>514</v>
      </c>
      <c r="P337" s="11" t="s">
        <v>108</v>
      </c>
      <c r="Q337" s="14" t="n">
        <v>44084</v>
      </c>
      <c r="U337" s="13" t="n">
        <v>44083.568900463</v>
      </c>
    </row>
    <row r="338" customFormat="false" ht="16.2" hidden="false" customHeight="false" outlineLevel="0" collapsed="false">
      <c r="A338" s="11" t="s">
        <v>48</v>
      </c>
      <c r="B338" s="11" t="s">
        <v>259</v>
      </c>
      <c r="C338" s="11" t="n">
        <v>2009026691</v>
      </c>
      <c r="D338" s="13" t="n">
        <v>44095.3541666667</v>
      </c>
      <c r="E338" s="13" t="n">
        <v>44095.7291666667</v>
      </c>
      <c r="F338" s="11" t="s">
        <v>109</v>
      </c>
      <c r="G338" s="11" t="s">
        <v>110</v>
      </c>
      <c r="H338" s="11" t="n">
        <v>8</v>
      </c>
      <c r="I338" s="11" t="s">
        <v>522</v>
      </c>
      <c r="J338" s="11" t="str">
        <f aca="false">"20430869"</f>
        <v>20430869</v>
      </c>
      <c r="K338" s="11" t="s">
        <v>263</v>
      </c>
      <c r="L338" s="11" t="str">
        <f aca="false">"20430869"</f>
        <v>20430869</v>
      </c>
      <c r="M338" s="11" t="s">
        <v>263</v>
      </c>
      <c r="N338" s="11" t="n">
        <v>20392606</v>
      </c>
      <c r="O338" s="11" t="s">
        <v>378</v>
      </c>
      <c r="P338" s="11" t="s">
        <v>108</v>
      </c>
      <c r="Q338" s="14" t="n">
        <v>44096</v>
      </c>
      <c r="U338" s="13" t="n">
        <v>44096.3636921296</v>
      </c>
    </row>
    <row r="339" customFormat="false" ht="16.2" hidden="false" customHeight="false" outlineLevel="0" collapsed="false">
      <c r="A339" s="11" t="s">
        <v>14</v>
      </c>
      <c r="B339" s="11" t="s">
        <v>179</v>
      </c>
      <c r="C339" s="11" t="n">
        <v>2009002437</v>
      </c>
      <c r="D339" s="13" t="n">
        <v>44076.3333333333</v>
      </c>
      <c r="E339" s="13" t="n">
        <v>44076.5</v>
      </c>
      <c r="F339" s="11" t="s">
        <v>109</v>
      </c>
      <c r="G339" s="11" t="s">
        <v>110</v>
      </c>
      <c r="H339" s="11" t="n">
        <v>4</v>
      </c>
      <c r="I339" s="11" t="s">
        <v>523</v>
      </c>
      <c r="J339" s="11" t="str">
        <f aca="false">"20447244"</f>
        <v>20447244</v>
      </c>
      <c r="K339" s="11" t="s">
        <v>524</v>
      </c>
      <c r="L339" s="11" t="str">
        <f aca="false">"20447244"</f>
        <v>20447244</v>
      </c>
      <c r="M339" s="11" t="s">
        <v>524</v>
      </c>
      <c r="N339" s="11" t="n">
        <v>20505991</v>
      </c>
      <c r="O339" s="11" t="s">
        <v>525</v>
      </c>
      <c r="P339" s="11" t="s">
        <v>108</v>
      </c>
      <c r="Q339" s="14" t="n">
        <v>44077</v>
      </c>
      <c r="U339" s="13" t="n">
        <v>44076.6468055556</v>
      </c>
    </row>
    <row r="340" customFormat="false" ht="16.2" hidden="false" customHeight="false" outlineLevel="0" collapsed="false">
      <c r="A340" s="11" t="s">
        <v>14</v>
      </c>
      <c r="B340" s="11" t="s">
        <v>179</v>
      </c>
      <c r="C340" s="11" t="n">
        <v>2009009026</v>
      </c>
      <c r="D340" s="13" t="n">
        <v>44081.5416666667</v>
      </c>
      <c r="E340" s="13" t="n">
        <v>44082.4375</v>
      </c>
      <c r="F340" s="11" t="s">
        <v>103</v>
      </c>
      <c r="G340" s="11" t="s">
        <v>104</v>
      </c>
      <c r="H340" s="11" t="n">
        <v>6.5</v>
      </c>
      <c r="I340" s="11" t="s">
        <v>526</v>
      </c>
      <c r="J340" s="11" t="str">
        <f aca="false">"20447244"</f>
        <v>20447244</v>
      </c>
      <c r="K340" s="11" t="s">
        <v>524</v>
      </c>
      <c r="L340" s="11" t="str">
        <f aca="false">"20447244"</f>
        <v>20447244</v>
      </c>
      <c r="M340" s="11" t="s">
        <v>524</v>
      </c>
      <c r="N340" s="11" t="n">
        <v>20505991</v>
      </c>
      <c r="O340" s="11" t="s">
        <v>525</v>
      </c>
      <c r="P340" s="11" t="s">
        <v>108</v>
      </c>
      <c r="Q340" s="14" t="n">
        <v>44083</v>
      </c>
      <c r="U340" s="13" t="n">
        <v>44082.4260069444</v>
      </c>
    </row>
    <row r="341" customFormat="false" ht="16.2" hidden="false" customHeight="false" outlineLevel="0" collapsed="false">
      <c r="A341" s="11" t="s">
        <v>14</v>
      </c>
      <c r="B341" s="11" t="s">
        <v>179</v>
      </c>
      <c r="C341" s="11" t="n">
        <v>2009009024</v>
      </c>
      <c r="D341" s="13" t="n">
        <v>44081.3333333333</v>
      </c>
      <c r="E341" s="13" t="n">
        <v>44081.5</v>
      </c>
      <c r="F341" s="11" t="s">
        <v>109</v>
      </c>
      <c r="G341" s="11" t="s">
        <v>110</v>
      </c>
      <c r="H341" s="11" t="n">
        <v>4</v>
      </c>
      <c r="I341" s="11" t="s">
        <v>526</v>
      </c>
      <c r="J341" s="11" t="str">
        <f aca="false">"20447244"</f>
        <v>20447244</v>
      </c>
      <c r="K341" s="11" t="s">
        <v>524</v>
      </c>
      <c r="L341" s="11" t="str">
        <f aca="false">"20447244"</f>
        <v>20447244</v>
      </c>
      <c r="M341" s="11" t="s">
        <v>524</v>
      </c>
      <c r="N341" s="11" t="n">
        <v>20505991</v>
      </c>
      <c r="O341" s="11" t="s">
        <v>525</v>
      </c>
      <c r="P341" s="11" t="s">
        <v>108</v>
      </c>
      <c r="Q341" s="14" t="n">
        <v>44083</v>
      </c>
      <c r="U341" s="13" t="n">
        <v>44082.4248842593</v>
      </c>
    </row>
    <row r="342" customFormat="false" ht="16.2" hidden="false" customHeight="false" outlineLevel="0" collapsed="false">
      <c r="A342" s="11" t="s">
        <v>14</v>
      </c>
      <c r="B342" s="11" t="s">
        <v>179</v>
      </c>
      <c r="C342" s="11" t="n">
        <v>2009028108</v>
      </c>
      <c r="D342" s="13" t="n">
        <v>44096.3333333333</v>
      </c>
      <c r="E342" s="13" t="n">
        <v>44096.375</v>
      </c>
      <c r="F342" s="11" t="s">
        <v>109</v>
      </c>
      <c r="G342" s="11" t="s">
        <v>110</v>
      </c>
      <c r="H342" s="11" t="n">
        <v>1</v>
      </c>
      <c r="I342" s="11" t="s">
        <v>527</v>
      </c>
      <c r="J342" s="11" t="str">
        <f aca="false">"20447244"</f>
        <v>20447244</v>
      </c>
      <c r="K342" s="11" t="s">
        <v>524</v>
      </c>
      <c r="L342" s="11" t="str">
        <f aca="false">"20447244"</f>
        <v>20447244</v>
      </c>
      <c r="M342" s="11" t="s">
        <v>524</v>
      </c>
      <c r="N342" s="11" t="n">
        <v>20505991</v>
      </c>
      <c r="O342" s="11" t="s">
        <v>525</v>
      </c>
      <c r="P342" s="11" t="s">
        <v>108</v>
      </c>
      <c r="Q342" s="14" t="n">
        <v>44098</v>
      </c>
      <c r="U342" s="13" t="n">
        <v>44097.3810532408</v>
      </c>
    </row>
    <row r="343" customFormat="false" ht="16.2" hidden="false" customHeight="false" outlineLevel="0" collapsed="false">
      <c r="A343" s="11" t="s">
        <v>27</v>
      </c>
      <c r="B343" s="11" t="s">
        <v>197</v>
      </c>
      <c r="C343" s="11" t="n">
        <v>2009002861</v>
      </c>
      <c r="D343" s="13" t="n">
        <v>44077.3333333333</v>
      </c>
      <c r="E343" s="13" t="n">
        <v>44077.3541666667</v>
      </c>
      <c r="F343" s="11" t="s">
        <v>109</v>
      </c>
      <c r="G343" s="11" t="s">
        <v>110</v>
      </c>
      <c r="H343" s="11" t="n">
        <v>0.5</v>
      </c>
      <c r="I343" s="11" t="s">
        <v>528</v>
      </c>
      <c r="J343" s="11" t="str">
        <f aca="false">"20447245"</f>
        <v>20447245</v>
      </c>
      <c r="K343" s="11" t="s">
        <v>529</v>
      </c>
      <c r="L343" s="11" t="str">
        <f aca="false">"20447245"</f>
        <v>20447245</v>
      </c>
      <c r="M343" s="11" t="s">
        <v>529</v>
      </c>
      <c r="N343" s="11" t="n">
        <v>20661502</v>
      </c>
      <c r="O343" s="11" t="s">
        <v>530</v>
      </c>
      <c r="P343" s="11" t="s">
        <v>108</v>
      </c>
      <c r="Q343" s="14" t="n">
        <v>44078</v>
      </c>
      <c r="U343" s="13" t="n">
        <v>44077.3589699074</v>
      </c>
    </row>
    <row r="344" customFormat="false" ht="16.2" hidden="false" customHeight="false" outlineLevel="0" collapsed="false">
      <c r="A344" s="11" t="s">
        <v>21</v>
      </c>
      <c r="B344" s="11" t="s">
        <v>531</v>
      </c>
      <c r="C344" s="11" t="n">
        <v>2009031241</v>
      </c>
      <c r="D344" s="13" t="n">
        <v>44098.3333333333</v>
      </c>
      <c r="E344" s="13" t="n">
        <v>44098.5</v>
      </c>
      <c r="F344" s="11" t="s">
        <v>109</v>
      </c>
      <c r="G344" s="11" t="s">
        <v>110</v>
      </c>
      <c r="H344" s="11" t="n">
        <v>4</v>
      </c>
      <c r="I344" s="11" t="s">
        <v>532</v>
      </c>
      <c r="J344" s="11" t="str">
        <f aca="false">"20447845"</f>
        <v>20447845</v>
      </c>
      <c r="K344" s="11" t="s">
        <v>462</v>
      </c>
      <c r="L344" s="11" t="str">
        <f aca="false">"20447845"</f>
        <v>20447845</v>
      </c>
      <c r="M344" s="11" t="s">
        <v>462</v>
      </c>
      <c r="N344" s="11" t="n">
        <v>20680026</v>
      </c>
      <c r="O344" s="11" t="s">
        <v>533</v>
      </c>
      <c r="P344" s="11" t="s">
        <v>108</v>
      </c>
      <c r="Q344" s="14" t="n">
        <v>44099</v>
      </c>
      <c r="U344" s="13" t="n">
        <v>44098.5528587963</v>
      </c>
    </row>
    <row r="345" customFormat="false" ht="16.2" hidden="false" customHeight="false" outlineLevel="0" collapsed="false">
      <c r="A345" s="11" t="s">
        <v>17</v>
      </c>
      <c r="B345" s="11" t="s">
        <v>455</v>
      </c>
      <c r="C345" s="11" t="n">
        <v>2009022026</v>
      </c>
      <c r="D345" s="13" t="n">
        <v>44092.3333333333</v>
      </c>
      <c r="E345" s="13" t="n">
        <v>44092.3541666667</v>
      </c>
      <c r="F345" s="11" t="s">
        <v>109</v>
      </c>
      <c r="G345" s="11" t="s">
        <v>110</v>
      </c>
      <c r="H345" s="11" t="n">
        <v>0.5</v>
      </c>
      <c r="I345" s="11" t="s">
        <v>534</v>
      </c>
      <c r="J345" s="11" t="str">
        <f aca="false">"20449612"</f>
        <v>20449612</v>
      </c>
      <c r="K345" s="11" t="s">
        <v>458</v>
      </c>
      <c r="L345" s="11" t="str">
        <f aca="false">"20449612"</f>
        <v>20449612</v>
      </c>
      <c r="M345" s="11" t="s">
        <v>458</v>
      </c>
      <c r="N345" s="11" t="n">
        <v>20671701</v>
      </c>
      <c r="O345" s="11" t="s">
        <v>535</v>
      </c>
      <c r="P345" s="11" t="s">
        <v>108</v>
      </c>
      <c r="Q345" s="14" t="n">
        <v>44093</v>
      </c>
      <c r="U345" s="13" t="n">
        <v>44092.3451157407</v>
      </c>
    </row>
    <row r="346" customFormat="false" ht="16.2" hidden="false" customHeight="false" outlineLevel="0" collapsed="false">
      <c r="A346" s="11" t="s">
        <v>18</v>
      </c>
      <c r="B346" s="11" t="s">
        <v>268</v>
      </c>
      <c r="C346" s="11" t="n">
        <v>2009017269</v>
      </c>
      <c r="D346" s="13" t="n">
        <v>44089.3333333333</v>
      </c>
      <c r="E346" s="13" t="n">
        <v>44089.3541666667</v>
      </c>
      <c r="F346" s="11" t="s">
        <v>109</v>
      </c>
      <c r="G346" s="11" t="s">
        <v>110</v>
      </c>
      <c r="H346" s="11" t="n">
        <v>0.5</v>
      </c>
      <c r="I346" s="11" t="s">
        <v>536</v>
      </c>
      <c r="J346" s="11" t="str">
        <f aca="false">"20449758"</f>
        <v>20449758</v>
      </c>
      <c r="K346" s="11" t="s">
        <v>537</v>
      </c>
      <c r="L346" s="11" t="str">
        <f aca="false">"20449758"</f>
        <v>20449758</v>
      </c>
      <c r="M346" s="11" t="s">
        <v>537</v>
      </c>
      <c r="N346" s="11" t="n">
        <v>20650788</v>
      </c>
      <c r="O346" s="11" t="s">
        <v>271</v>
      </c>
      <c r="P346" s="11" t="s">
        <v>108</v>
      </c>
      <c r="Q346" s="14" t="n">
        <v>44090</v>
      </c>
      <c r="U346" s="13" t="n">
        <v>44089.3435069444</v>
      </c>
    </row>
    <row r="347" customFormat="false" ht="16.2" hidden="false" customHeight="false" outlineLevel="0" collapsed="false">
      <c r="A347" s="11" t="s">
        <v>26</v>
      </c>
      <c r="B347" s="11" t="s">
        <v>151</v>
      </c>
      <c r="C347" s="11" t="n">
        <v>2009003933</v>
      </c>
      <c r="D347" s="13" t="n">
        <v>44077.3333333333</v>
      </c>
      <c r="E347" s="13" t="n">
        <v>44077.3541666667</v>
      </c>
      <c r="F347" s="11" t="s">
        <v>109</v>
      </c>
      <c r="G347" s="11" t="s">
        <v>110</v>
      </c>
      <c r="H347" s="11" t="n">
        <v>0.5</v>
      </c>
      <c r="I347" s="11" t="s">
        <v>538</v>
      </c>
      <c r="J347" s="11" t="str">
        <f aca="false">"20450532"</f>
        <v>20450532</v>
      </c>
      <c r="K347" s="11" t="s">
        <v>539</v>
      </c>
      <c r="L347" s="11" t="str">
        <f aca="false">"20450532"</f>
        <v>20450532</v>
      </c>
      <c r="M347" s="11" t="s">
        <v>539</v>
      </c>
      <c r="N347" s="11" t="n">
        <v>20603024</v>
      </c>
      <c r="O347" s="11" t="s">
        <v>540</v>
      </c>
      <c r="P347" s="11" t="s">
        <v>108</v>
      </c>
      <c r="Q347" s="14" t="n">
        <v>44078</v>
      </c>
      <c r="U347" s="13" t="n">
        <v>44077.7044444445</v>
      </c>
    </row>
    <row r="348" customFormat="false" ht="16.2" hidden="false" customHeight="false" outlineLevel="0" collapsed="false">
      <c r="A348" s="11" t="s">
        <v>26</v>
      </c>
      <c r="B348" s="11" t="s">
        <v>151</v>
      </c>
      <c r="C348" s="11" t="n">
        <v>2009017674</v>
      </c>
      <c r="D348" s="13" t="n">
        <v>44089.3333333333</v>
      </c>
      <c r="E348" s="13" t="n">
        <v>44089.3541666667</v>
      </c>
      <c r="F348" s="11" t="s">
        <v>109</v>
      </c>
      <c r="G348" s="11" t="s">
        <v>110</v>
      </c>
      <c r="H348" s="11" t="n">
        <v>0.5</v>
      </c>
      <c r="I348" s="11" t="s">
        <v>538</v>
      </c>
      <c r="J348" s="11" t="str">
        <f aca="false">"20450532"</f>
        <v>20450532</v>
      </c>
      <c r="K348" s="11" t="s">
        <v>539</v>
      </c>
      <c r="L348" s="11" t="str">
        <f aca="false">"20450532"</f>
        <v>20450532</v>
      </c>
      <c r="M348" s="11" t="s">
        <v>539</v>
      </c>
      <c r="N348" s="11" t="n">
        <v>20601400</v>
      </c>
      <c r="O348" s="11" t="s">
        <v>541</v>
      </c>
      <c r="P348" s="11" t="s">
        <v>108</v>
      </c>
      <c r="Q348" s="14" t="n">
        <v>44092</v>
      </c>
      <c r="U348" s="13" t="n">
        <v>44089.3990393519</v>
      </c>
    </row>
    <row r="349" customFormat="false" ht="16.2" hidden="false" customHeight="false" outlineLevel="0" collapsed="false">
      <c r="A349" s="11" t="s">
        <v>26</v>
      </c>
      <c r="B349" s="11" t="s">
        <v>151</v>
      </c>
      <c r="C349" s="11" t="n">
        <v>2009007310</v>
      </c>
      <c r="D349" s="13" t="n">
        <v>44081.3333333333</v>
      </c>
      <c r="E349" s="13" t="n">
        <v>44081.3541666667</v>
      </c>
      <c r="F349" s="11" t="s">
        <v>109</v>
      </c>
      <c r="G349" s="11" t="s">
        <v>110</v>
      </c>
      <c r="H349" s="11" t="n">
        <v>0.5</v>
      </c>
      <c r="I349" s="11" t="s">
        <v>538</v>
      </c>
      <c r="J349" s="11" t="str">
        <f aca="false">"20450532"</f>
        <v>20450532</v>
      </c>
      <c r="K349" s="11" t="s">
        <v>539</v>
      </c>
      <c r="L349" s="11" t="str">
        <f aca="false">"20450532"</f>
        <v>20450532</v>
      </c>
      <c r="M349" s="11" t="s">
        <v>539</v>
      </c>
      <c r="N349" s="11" t="n">
        <v>20601400</v>
      </c>
      <c r="O349" s="11" t="s">
        <v>541</v>
      </c>
      <c r="P349" s="11" t="s">
        <v>108</v>
      </c>
      <c r="Q349" s="14" t="n">
        <v>44082</v>
      </c>
      <c r="U349" s="13" t="n">
        <v>44081.3499652778</v>
      </c>
    </row>
    <row r="350" customFormat="false" ht="16.2" hidden="false" customHeight="false" outlineLevel="0" collapsed="false">
      <c r="A350" s="11" t="s">
        <v>9</v>
      </c>
      <c r="B350" s="11" t="s">
        <v>117</v>
      </c>
      <c r="C350" s="11" t="n">
        <v>2009013493</v>
      </c>
      <c r="D350" s="13" t="n">
        <v>44085.5</v>
      </c>
      <c r="E350" s="13" t="n">
        <v>44085.7083333333</v>
      </c>
      <c r="F350" s="11" t="s">
        <v>109</v>
      </c>
      <c r="G350" s="11" t="s">
        <v>110</v>
      </c>
      <c r="H350" s="11" t="n">
        <v>4</v>
      </c>
      <c r="I350" s="11" t="s">
        <v>542</v>
      </c>
      <c r="J350" s="11" t="str">
        <f aca="false">"20451174"</f>
        <v>20451174</v>
      </c>
      <c r="K350" s="11" t="s">
        <v>543</v>
      </c>
      <c r="L350" s="11" t="str">
        <f aca="false">"20451174"</f>
        <v>20451174</v>
      </c>
      <c r="M350" s="11" t="s">
        <v>543</v>
      </c>
      <c r="N350" s="11" t="n">
        <v>20505989</v>
      </c>
      <c r="O350" s="11" t="s">
        <v>544</v>
      </c>
      <c r="P350" s="11" t="s">
        <v>108</v>
      </c>
      <c r="Q350" s="14" t="n">
        <v>44086</v>
      </c>
      <c r="U350" s="13" t="n">
        <v>44085.4607060185</v>
      </c>
    </row>
    <row r="351" customFormat="false" ht="16.2" hidden="false" customHeight="false" outlineLevel="0" collapsed="false">
      <c r="A351" s="11" t="s">
        <v>9</v>
      </c>
      <c r="B351" s="11" t="s">
        <v>117</v>
      </c>
      <c r="C351" s="11" t="n">
        <v>2009032784</v>
      </c>
      <c r="D351" s="13" t="n">
        <v>44099.625</v>
      </c>
      <c r="E351" s="13" t="n">
        <v>44099.7083333333</v>
      </c>
      <c r="F351" s="11" t="s">
        <v>109</v>
      </c>
      <c r="G351" s="11" t="s">
        <v>110</v>
      </c>
      <c r="H351" s="11" t="n">
        <v>2</v>
      </c>
      <c r="I351" s="11" t="s">
        <v>545</v>
      </c>
      <c r="J351" s="11" t="str">
        <f aca="false">"20451174"</f>
        <v>20451174</v>
      </c>
      <c r="K351" s="11" t="s">
        <v>543</v>
      </c>
      <c r="L351" s="11" t="str">
        <f aca="false">"20451174"</f>
        <v>20451174</v>
      </c>
      <c r="M351" s="11" t="s">
        <v>543</v>
      </c>
      <c r="N351" s="11" t="n">
        <v>20671696</v>
      </c>
      <c r="O351" s="11" t="s">
        <v>546</v>
      </c>
      <c r="P351" s="11" t="s">
        <v>108</v>
      </c>
      <c r="Q351" s="14" t="n">
        <v>44099</v>
      </c>
      <c r="U351" s="13" t="n">
        <v>44099.3521064815</v>
      </c>
    </row>
    <row r="352" customFormat="false" ht="16.2" hidden="false" customHeight="false" outlineLevel="0" collapsed="false">
      <c r="A352" s="11" t="s">
        <v>9</v>
      </c>
      <c r="B352" s="11" t="s">
        <v>117</v>
      </c>
      <c r="C352" s="11" t="n">
        <v>2009017430</v>
      </c>
      <c r="D352" s="13" t="n">
        <v>44089.3333333333</v>
      </c>
      <c r="E352" s="13" t="n">
        <v>44089.3541666667</v>
      </c>
      <c r="F352" s="11" t="s">
        <v>109</v>
      </c>
      <c r="G352" s="11" t="s">
        <v>110</v>
      </c>
      <c r="H352" s="11" t="n">
        <v>0.5</v>
      </c>
      <c r="I352" s="11" t="s">
        <v>112</v>
      </c>
      <c r="J352" s="11" t="str">
        <f aca="false">"20451174"</f>
        <v>20451174</v>
      </c>
      <c r="K352" s="11" t="s">
        <v>543</v>
      </c>
      <c r="L352" s="11" t="str">
        <f aca="false">"20451174"</f>
        <v>20451174</v>
      </c>
      <c r="M352" s="11" t="s">
        <v>543</v>
      </c>
      <c r="N352" s="11" t="n">
        <v>20671696</v>
      </c>
      <c r="O352" s="11" t="s">
        <v>546</v>
      </c>
      <c r="P352" s="11" t="s">
        <v>108</v>
      </c>
      <c r="Q352" s="14" t="n">
        <v>44091</v>
      </c>
      <c r="U352" s="13" t="n">
        <v>44089.3600694445</v>
      </c>
    </row>
    <row r="353" customFormat="false" ht="16.2" hidden="false" customHeight="false" outlineLevel="0" collapsed="false">
      <c r="A353" s="11" t="s">
        <v>9</v>
      </c>
      <c r="B353" s="11" t="s">
        <v>117</v>
      </c>
      <c r="C353" s="11" t="n">
        <v>2009002959</v>
      </c>
      <c r="D353" s="13" t="n">
        <v>44076.3333333333</v>
      </c>
      <c r="E353" s="13" t="n">
        <v>44078.7083333333</v>
      </c>
      <c r="F353" s="11" t="s">
        <v>246</v>
      </c>
      <c r="G353" s="11" t="s">
        <v>247</v>
      </c>
      <c r="H353" s="11" t="n">
        <v>24</v>
      </c>
      <c r="I353" s="11" t="s">
        <v>547</v>
      </c>
      <c r="J353" s="11" t="str">
        <f aca="false">"20451174"</f>
        <v>20451174</v>
      </c>
      <c r="K353" s="11" t="s">
        <v>543</v>
      </c>
      <c r="L353" s="11" t="str">
        <f aca="false">"C101SZZ"</f>
        <v>C101SZZ</v>
      </c>
      <c r="M353" s="11" t="s">
        <v>548</v>
      </c>
      <c r="N353" s="11" t="n">
        <v>20505989</v>
      </c>
      <c r="O353" s="11" t="s">
        <v>544</v>
      </c>
      <c r="P353" s="11" t="s">
        <v>108</v>
      </c>
      <c r="Q353" s="14" t="n">
        <v>44079</v>
      </c>
      <c r="U353" s="13" t="n">
        <v>44077.3820717593</v>
      </c>
    </row>
    <row r="354" customFormat="false" ht="16.2" hidden="false" customHeight="false" outlineLevel="0" collapsed="false">
      <c r="A354" s="11" t="s">
        <v>9</v>
      </c>
      <c r="B354" s="11" t="s">
        <v>117</v>
      </c>
      <c r="C354" s="11" t="n">
        <v>2009020639</v>
      </c>
      <c r="D354" s="13" t="n">
        <v>44091.3333333333</v>
      </c>
      <c r="E354" s="13" t="n">
        <v>44091.3541666667</v>
      </c>
      <c r="F354" s="11" t="s">
        <v>109</v>
      </c>
      <c r="G354" s="11" t="s">
        <v>110</v>
      </c>
      <c r="H354" s="11" t="n">
        <v>0.5</v>
      </c>
      <c r="I354" s="11" t="s">
        <v>112</v>
      </c>
      <c r="J354" s="11" t="str">
        <f aca="false">"20451174"</f>
        <v>20451174</v>
      </c>
      <c r="K354" s="11" t="s">
        <v>543</v>
      </c>
      <c r="L354" s="11" t="str">
        <f aca="false">"20451174"</f>
        <v>20451174</v>
      </c>
      <c r="M354" s="11" t="s">
        <v>543</v>
      </c>
      <c r="N354" s="11" t="n">
        <v>20671696</v>
      </c>
      <c r="O354" s="11" t="s">
        <v>546</v>
      </c>
      <c r="P354" s="11" t="s">
        <v>108</v>
      </c>
      <c r="Q354" s="14" t="n">
        <v>44093</v>
      </c>
      <c r="U354" s="13" t="n">
        <v>44091.3525694444</v>
      </c>
    </row>
    <row r="355" customFormat="false" ht="16.2" hidden="false" customHeight="false" outlineLevel="0" collapsed="false">
      <c r="A355" s="11" t="s">
        <v>9</v>
      </c>
      <c r="B355" s="11" t="s">
        <v>117</v>
      </c>
      <c r="C355" s="11" t="n">
        <v>2009022130</v>
      </c>
      <c r="D355" s="13" t="n">
        <v>44092.3333333333</v>
      </c>
      <c r="E355" s="13" t="n">
        <v>44092.3541666667</v>
      </c>
      <c r="F355" s="11" t="s">
        <v>109</v>
      </c>
      <c r="G355" s="11" t="s">
        <v>110</v>
      </c>
      <c r="H355" s="11" t="n">
        <v>0.5</v>
      </c>
      <c r="I355" s="11" t="s">
        <v>313</v>
      </c>
      <c r="J355" s="11" t="str">
        <f aca="false">"20451174"</f>
        <v>20451174</v>
      </c>
      <c r="K355" s="11" t="s">
        <v>543</v>
      </c>
      <c r="L355" s="11" t="str">
        <f aca="false">"20451174"</f>
        <v>20451174</v>
      </c>
      <c r="M355" s="11" t="s">
        <v>543</v>
      </c>
      <c r="N355" s="11" t="n">
        <v>20671696</v>
      </c>
      <c r="O355" s="11" t="s">
        <v>546</v>
      </c>
      <c r="P355" s="11" t="s">
        <v>108</v>
      </c>
      <c r="Q355" s="14" t="n">
        <v>44093</v>
      </c>
      <c r="U355" s="13" t="n">
        <v>44092.362962963</v>
      </c>
    </row>
    <row r="356" customFormat="false" ht="16.2" hidden="false" customHeight="false" outlineLevel="0" collapsed="false">
      <c r="A356" s="11" t="s">
        <v>20</v>
      </c>
      <c r="B356" s="11" t="s">
        <v>549</v>
      </c>
      <c r="C356" s="11" t="n">
        <v>2009022189</v>
      </c>
      <c r="D356" s="13" t="n">
        <v>44092.3333333333</v>
      </c>
      <c r="E356" s="13" t="n">
        <v>44092.3541666667</v>
      </c>
      <c r="F356" s="11" t="s">
        <v>109</v>
      </c>
      <c r="G356" s="11" t="s">
        <v>110</v>
      </c>
      <c r="H356" s="11" t="n">
        <v>0.5</v>
      </c>
      <c r="I356" s="11" t="s">
        <v>550</v>
      </c>
      <c r="J356" s="11" t="str">
        <f aca="false">"20451185"</f>
        <v>20451185</v>
      </c>
      <c r="K356" s="11" t="s">
        <v>551</v>
      </c>
      <c r="L356" s="11" t="str">
        <f aca="false">"20451185"</f>
        <v>20451185</v>
      </c>
      <c r="M356" s="11" t="s">
        <v>551</v>
      </c>
      <c r="N356" s="11" t="n">
        <v>20421789</v>
      </c>
      <c r="O356" s="11" t="s">
        <v>488</v>
      </c>
      <c r="P356" s="11" t="s">
        <v>108</v>
      </c>
      <c r="Q356" s="14" t="n">
        <v>44093</v>
      </c>
      <c r="U356" s="13" t="n">
        <v>44092.3724305556</v>
      </c>
    </row>
    <row r="357" customFormat="false" ht="16.2" hidden="false" customHeight="false" outlineLevel="0" collapsed="false">
      <c r="A357" s="11" t="s">
        <v>20</v>
      </c>
      <c r="B357" s="11" t="s">
        <v>549</v>
      </c>
      <c r="C357" s="11" t="n">
        <v>2009016133</v>
      </c>
      <c r="D357" s="13" t="n">
        <v>44088.3333333333</v>
      </c>
      <c r="E357" s="13" t="n">
        <v>44088.4166666667</v>
      </c>
      <c r="F357" s="11" t="s">
        <v>109</v>
      </c>
      <c r="G357" s="11" t="s">
        <v>110</v>
      </c>
      <c r="H357" s="11" t="n">
        <v>2</v>
      </c>
      <c r="I357" s="11" t="s">
        <v>552</v>
      </c>
      <c r="J357" s="11" t="str">
        <f aca="false">"20451185"</f>
        <v>20451185</v>
      </c>
      <c r="K357" s="11" t="s">
        <v>551</v>
      </c>
      <c r="L357" s="11" t="str">
        <f aca="false">"20451185"</f>
        <v>20451185</v>
      </c>
      <c r="M357" s="11" t="s">
        <v>551</v>
      </c>
      <c r="N357" s="11" t="n">
        <v>20421789</v>
      </c>
      <c r="O357" s="11" t="s">
        <v>488</v>
      </c>
      <c r="P357" s="11" t="s">
        <v>108</v>
      </c>
      <c r="Q357" s="14" t="n">
        <v>44090</v>
      </c>
      <c r="U357" s="13" t="n">
        <v>44088.4167824074</v>
      </c>
    </row>
    <row r="358" customFormat="false" ht="16.2" hidden="false" customHeight="false" outlineLevel="0" collapsed="false">
      <c r="A358" s="11" t="s">
        <v>20</v>
      </c>
      <c r="B358" s="11" t="s">
        <v>549</v>
      </c>
      <c r="C358" s="11" t="n">
        <v>2008037834</v>
      </c>
      <c r="D358" s="13" t="n">
        <v>44071.3333333333</v>
      </c>
      <c r="E358" s="13" t="n">
        <v>44071.375</v>
      </c>
      <c r="F358" s="11" t="s">
        <v>109</v>
      </c>
      <c r="G358" s="11" t="s">
        <v>110</v>
      </c>
      <c r="H358" s="11" t="n">
        <v>1</v>
      </c>
      <c r="I358" s="11" t="s">
        <v>552</v>
      </c>
      <c r="J358" s="11" t="str">
        <f aca="false">"20451185"</f>
        <v>20451185</v>
      </c>
      <c r="K358" s="11" t="s">
        <v>551</v>
      </c>
      <c r="L358" s="11" t="str">
        <f aca="false">"20451185"</f>
        <v>20451185</v>
      </c>
      <c r="M358" s="11" t="s">
        <v>551</v>
      </c>
      <c r="N358" s="11" t="n">
        <v>20421789</v>
      </c>
      <c r="O358" s="11" t="s">
        <v>488</v>
      </c>
      <c r="P358" s="11" t="s">
        <v>108</v>
      </c>
      <c r="Q358" s="14" t="n">
        <v>44074</v>
      </c>
      <c r="U358" s="13" t="n">
        <v>44071.3770833333</v>
      </c>
    </row>
    <row r="359" customFormat="false" ht="16.2" hidden="false" customHeight="false" outlineLevel="0" collapsed="false">
      <c r="A359" s="11" t="s">
        <v>21</v>
      </c>
      <c r="B359" s="11" t="s">
        <v>531</v>
      </c>
      <c r="C359" s="11" t="n">
        <v>2009011085</v>
      </c>
      <c r="D359" s="13" t="n">
        <v>44084.5</v>
      </c>
      <c r="E359" s="13" t="n">
        <v>44085.7083333333</v>
      </c>
      <c r="F359" s="11" t="s">
        <v>109</v>
      </c>
      <c r="G359" s="11" t="s">
        <v>110</v>
      </c>
      <c r="H359" s="11" t="n">
        <v>12</v>
      </c>
      <c r="I359" s="11" t="s">
        <v>553</v>
      </c>
      <c r="J359" s="11" t="str">
        <f aca="false">"20451552"</f>
        <v>20451552</v>
      </c>
      <c r="K359" s="11" t="s">
        <v>554</v>
      </c>
      <c r="L359" s="11" t="str">
        <f aca="false">"20451552"</f>
        <v>20451552</v>
      </c>
      <c r="M359" s="11" t="s">
        <v>554</v>
      </c>
      <c r="N359" s="11" t="n">
        <v>20609365</v>
      </c>
      <c r="O359" s="11" t="s">
        <v>555</v>
      </c>
      <c r="P359" s="11" t="s">
        <v>108</v>
      </c>
      <c r="Q359" s="14" t="n">
        <v>44085</v>
      </c>
      <c r="U359" s="13" t="n">
        <v>44083.5893865741</v>
      </c>
    </row>
    <row r="360" customFormat="false" ht="16.2" hidden="false" customHeight="false" outlineLevel="0" collapsed="false">
      <c r="A360" s="11" t="s">
        <v>18</v>
      </c>
      <c r="B360" s="11" t="s">
        <v>268</v>
      </c>
      <c r="C360" s="11" t="n">
        <v>2009021019</v>
      </c>
      <c r="D360" s="13" t="n">
        <v>44091.3333333333</v>
      </c>
      <c r="E360" s="13" t="n">
        <v>44091.4583333333</v>
      </c>
      <c r="F360" s="11" t="s">
        <v>109</v>
      </c>
      <c r="G360" s="11" t="s">
        <v>110</v>
      </c>
      <c r="H360" s="11" t="n">
        <v>3</v>
      </c>
      <c r="I360" s="11" t="s">
        <v>556</v>
      </c>
      <c r="J360" s="11" t="str">
        <f aca="false">"20454176"</f>
        <v>20454176</v>
      </c>
      <c r="K360" s="11" t="s">
        <v>557</v>
      </c>
      <c r="L360" s="11" t="str">
        <f aca="false">"20454176"</f>
        <v>20454176</v>
      </c>
      <c r="M360" s="11" t="s">
        <v>557</v>
      </c>
      <c r="N360" s="11" t="n">
        <v>20588364</v>
      </c>
      <c r="O360" s="11" t="s">
        <v>558</v>
      </c>
      <c r="P360" s="11" t="s">
        <v>108</v>
      </c>
      <c r="Q360" s="14" t="n">
        <v>44092</v>
      </c>
      <c r="U360" s="13" t="n">
        <v>44091.4658680556</v>
      </c>
    </row>
    <row r="361" customFormat="false" ht="16.2" hidden="false" customHeight="false" outlineLevel="0" collapsed="false">
      <c r="A361" s="11" t="s">
        <v>18</v>
      </c>
      <c r="B361" s="11" t="s">
        <v>268</v>
      </c>
      <c r="C361" s="11" t="n">
        <v>2009003447</v>
      </c>
      <c r="D361" s="13" t="n">
        <v>44077.6041666667</v>
      </c>
      <c r="E361" s="13" t="n">
        <v>44077.7083333333</v>
      </c>
      <c r="F361" s="11" t="s">
        <v>109</v>
      </c>
      <c r="G361" s="11" t="s">
        <v>110</v>
      </c>
      <c r="H361" s="11" t="n">
        <v>2.5</v>
      </c>
      <c r="I361" s="11" t="s">
        <v>556</v>
      </c>
      <c r="J361" s="11" t="str">
        <f aca="false">"20454176"</f>
        <v>20454176</v>
      </c>
      <c r="K361" s="11" t="s">
        <v>557</v>
      </c>
      <c r="L361" s="11" t="str">
        <f aca="false">"20454176"</f>
        <v>20454176</v>
      </c>
      <c r="M361" s="11" t="s">
        <v>557</v>
      </c>
      <c r="N361" s="11" t="n">
        <v>20588364</v>
      </c>
      <c r="O361" s="11" t="s">
        <v>558</v>
      </c>
      <c r="P361" s="11" t="s">
        <v>108</v>
      </c>
      <c r="Q361" s="14" t="n">
        <v>44078</v>
      </c>
      <c r="U361" s="13" t="n">
        <v>44077.4934953704</v>
      </c>
    </row>
    <row r="362" customFormat="false" ht="16.2" hidden="false" customHeight="false" outlineLevel="0" collapsed="false">
      <c r="A362" s="11" t="s">
        <v>18</v>
      </c>
      <c r="B362" s="11" t="s">
        <v>268</v>
      </c>
      <c r="C362" s="11" t="n">
        <v>2008038114</v>
      </c>
      <c r="D362" s="13" t="n">
        <v>44071.5</v>
      </c>
      <c r="E362" s="13" t="n">
        <v>44071.6458333333</v>
      </c>
      <c r="F362" s="11" t="s">
        <v>109</v>
      </c>
      <c r="G362" s="11" t="s">
        <v>110</v>
      </c>
      <c r="H362" s="11" t="n">
        <v>2.5</v>
      </c>
      <c r="I362" s="11" t="s">
        <v>559</v>
      </c>
      <c r="J362" s="11" t="str">
        <f aca="false">"20454176"</f>
        <v>20454176</v>
      </c>
      <c r="K362" s="11" t="s">
        <v>557</v>
      </c>
      <c r="L362" s="11" t="str">
        <f aca="false">"20454176"</f>
        <v>20454176</v>
      </c>
      <c r="M362" s="11" t="s">
        <v>557</v>
      </c>
      <c r="N362" s="11" t="n">
        <v>20588364</v>
      </c>
      <c r="O362" s="11" t="s">
        <v>558</v>
      </c>
      <c r="P362" s="11" t="s">
        <v>108</v>
      </c>
      <c r="Q362" s="14" t="n">
        <v>44074</v>
      </c>
      <c r="U362" s="13" t="n">
        <v>44071.4750231482</v>
      </c>
    </row>
    <row r="363" customFormat="false" ht="16.2" hidden="false" customHeight="false" outlineLevel="0" collapsed="false">
      <c r="A363" s="11" t="s">
        <v>18</v>
      </c>
      <c r="B363" s="11" t="s">
        <v>268</v>
      </c>
      <c r="C363" s="11" t="n">
        <v>2009013038</v>
      </c>
      <c r="D363" s="13" t="n">
        <v>44085.3333333333</v>
      </c>
      <c r="E363" s="13" t="n">
        <v>44085.3541666667</v>
      </c>
      <c r="F363" s="11" t="s">
        <v>109</v>
      </c>
      <c r="G363" s="11" t="s">
        <v>110</v>
      </c>
      <c r="H363" s="11" t="n">
        <v>0.5</v>
      </c>
      <c r="I363" s="11" t="s">
        <v>560</v>
      </c>
      <c r="J363" s="11" t="str">
        <f aca="false">"20454176"</f>
        <v>20454176</v>
      </c>
      <c r="K363" s="11" t="s">
        <v>557</v>
      </c>
      <c r="L363" s="11" t="str">
        <f aca="false">"20454176"</f>
        <v>20454176</v>
      </c>
      <c r="M363" s="11" t="s">
        <v>557</v>
      </c>
      <c r="N363" s="11" t="n">
        <v>20588364</v>
      </c>
      <c r="O363" s="11" t="s">
        <v>558</v>
      </c>
      <c r="P363" s="11" t="s">
        <v>108</v>
      </c>
      <c r="Q363" s="14" t="n">
        <v>44086</v>
      </c>
      <c r="U363" s="13" t="n">
        <v>44085.3561921296</v>
      </c>
    </row>
    <row r="364" customFormat="false" ht="16.2" hidden="false" customHeight="false" outlineLevel="0" collapsed="false">
      <c r="A364" s="11" t="s">
        <v>29</v>
      </c>
      <c r="B364" s="11" t="s">
        <v>283</v>
      </c>
      <c r="C364" s="11" t="n">
        <v>2009033003</v>
      </c>
      <c r="D364" s="13" t="n">
        <v>44099.3541666667</v>
      </c>
      <c r="E364" s="13" t="n">
        <v>44099.375</v>
      </c>
      <c r="F364" s="11" t="s">
        <v>109</v>
      </c>
      <c r="G364" s="11" t="s">
        <v>110</v>
      </c>
      <c r="H364" s="11" t="n">
        <v>0.5</v>
      </c>
      <c r="I364" s="11" t="s">
        <v>561</v>
      </c>
      <c r="J364" s="11" t="str">
        <f aca="false">"20470263"</f>
        <v>20470263</v>
      </c>
      <c r="K364" s="11" t="s">
        <v>562</v>
      </c>
      <c r="L364" s="11" t="str">
        <f aca="false">"20470263"</f>
        <v>20470263</v>
      </c>
      <c r="M364" s="11" t="s">
        <v>562</v>
      </c>
      <c r="N364" s="11" t="n">
        <v>20322807</v>
      </c>
      <c r="O364" s="11" t="s">
        <v>340</v>
      </c>
      <c r="P364" s="11" t="s">
        <v>108</v>
      </c>
      <c r="Q364" s="14" t="n">
        <v>44099</v>
      </c>
      <c r="U364" s="13" t="n">
        <v>44099.3847106482</v>
      </c>
    </row>
    <row r="365" customFormat="false" ht="16.2" hidden="false" customHeight="false" outlineLevel="0" collapsed="false">
      <c r="A365" s="11" t="s">
        <v>29</v>
      </c>
      <c r="B365" s="11" t="s">
        <v>283</v>
      </c>
      <c r="C365" s="11" t="n">
        <v>2009001789</v>
      </c>
      <c r="D365" s="13" t="n">
        <v>44076.3541666667</v>
      </c>
      <c r="E365" s="13" t="n">
        <v>44076.375</v>
      </c>
      <c r="F365" s="11" t="s">
        <v>109</v>
      </c>
      <c r="G365" s="11" t="s">
        <v>110</v>
      </c>
      <c r="H365" s="11" t="n">
        <v>0.5</v>
      </c>
      <c r="I365" s="11" t="s">
        <v>561</v>
      </c>
      <c r="J365" s="11" t="str">
        <f aca="false">"20470263"</f>
        <v>20470263</v>
      </c>
      <c r="K365" s="11" t="s">
        <v>562</v>
      </c>
      <c r="L365" s="11" t="str">
        <f aca="false">"20470263"</f>
        <v>20470263</v>
      </c>
      <c r="M365" s="11" t="s">
        <v>562</v>
      </c>
      <c r="N365" s="11" t="n">
        <v>20322807</v>
      </c>
      <c r="O365" s="11" t="s">
        <v>340</v>
      </c>
      <c r="P365" s="11" t="s">
        <v>108</v>
      </c>
      <c r="Q365" s="14" t="n">
        <v>44077</v>
      </c>
      <c r="U365" s="13" t="n">
        <v>44076.3803819444</v>
      </c>
    </row>
    <row r="366" customFormat="false" ht="16.2" hidden="false" customHeight="false" outlineLevel="0" collapsed="false">
      <c r="A366" s="11" t="s">
        <v>29</v>
      </c>
      <c r="B366" s="11" t="s">
        <v>283</v>
      </c>
      <c r="C366" s="11" t="n">
        <v>2009000385</v>
      </c>
      <c r="D366" s="13" t="n">
        <v>44075.3541666667</v>
      </c>
      <c r="E366" s="13" t="n">
        <v>44075.4166666667</v>
      </c>
      <c r="F366" s="11" t="s">
        <v>109</v>
      </c>
      <c r="G366" s="11" t="s">
        <v>110</v>
      </c>
      <c r="H366" s="11" t="n">
        <v>1.5</v>
      </c>
      <c r="I366" s="11" t="s">
        <v>561</v>
      </c>
      <c r="J366" s="11" t="str">
        <f aca="false">"20470263"</f>
        <v>20470263</v>
      </c>
      <c r="K366" s="11" t="s">
        <v>562</v>
      </c>
      <c r="L366" s="11" t="str">
        <f aca="false">"20470263"</f>
        <v>20470263</v>
      </c>
      <c r="M366" s="11" t="s">
        <v>562</v>
      </c>
      <c r="N366" s="11" t="n">
        <v>20322807</v>
      </c>
      <c r="O366" s="11" t="s">
        <v>340</v>
      </c>
      <c r="P366" s="11" t="s">
        <v>108</v>
      </c>
      <c r="Q366" s="14" t="n">
        <v>44075</v>
      </c>
      <c r="U366" s="13" t="n">
        <v>44075.4084375</v>
      </c>
    </row>
    <row r="367" customFormat="false" ht="16.2" hidden="false" customHeight="false" outlineLevel="0" collapsed="false">
      <c r="A367" s="11" t="s">
        <v>29</v>
      </c>
      <c r="B367" s="11" t="s">
        <v>283</v>
      </c>
      <c r="C367" s="11" t="n">
        <v>2009017592</v>
      </c>
      <c r="D367" s="13" t="n">
        <v>44089.3541666667</v>
      </c>
      <c r="E367" s="13" t="n">
        <v>44089.375</v>
      </c>
      <c r="F367" s="11" t="s">
        <v>109</v>
      </c>
      <c r="G367" s="11" t="s">
        <v>110</v>
      </c>
      <c r="H367" s="11" t="n">
        <v>0.5</v>
      </c>
      <c r="I367" s="11" t="s">
        <v>561</v>
      </c>
      <c r="J367" s="11" t="str">
        <f aca="false">"20470263"</f>
        <v>20470263</v>
      </c>
      <c r="K367" s="11" t="s">
        <v>562</v>
      </c>
      <c r="L367" s="11" t="str">
        <f aca="false">"20470263"</f>
        <v>20470263</v>
      </c>
      <c r="M367" s="11" t="s">
        <v>562</v>
      </c>
      <c r="N367" s="11" t="n">
        <v>20322807</v>
      </c>
      <c r="O367" s="11" t="s">
        <v>340</v>
      </c>
      <c r="P367" s="11" t="s">
        <v>108</v>
      </c>
      <c r="Q367" s="14" t="n">
        <v>44090</v>
      </c>
      <c r="U367" s="13" t="n">
        <v>44089.3827430556</v>
      </c>
    </row>
    <row r="368" customFormat="false" ht="16.2" hidden="false" customHeight="false" outlineLevel="0" collapsed="false">
      <c r="A368" s="11" t="s">
        <v>29</v>
      </c>
      <c r="B368" s="11" t="s">
        <v>283</v>
      </c>
      <c r="C368" s="11" t="n">
        <v>2009010497</v>
      </c>
      <c r="D368" s="13" t="n">
        <v>44083.3541666667</v>
      </c>
      <c r="E368" s="13" t="n">
        <v>44083.375</v>
      </c>
      <c r="F368" s="11" t="s">
        <v>109</v>
      </c>
      <c r="G368" s="11" t="s">
        <v>110</v>
      </c>
      <c r="H368" s="11" t="n">
        <v>0.5</v>
      </c>
      <c r="I368" s="11" t="s">
        <v>561</v>
      </c>
      <c r="J368" s="11" t="str">
        <f aca="false">"20470263"</f>
        <v>20470263</v>
      </c>
      <c r="K368" s="11" t="s">
        <v>562</v>
      </c>
      <c r="L368" s="11" t="str">
        <f aca="false">"20470263"</f>
        <v>20470263</v>
      </c>
      <c r="M368" s="11" t="s">
        <v>562</v>
      </c>
      <c r="N368" s="11" t="n">
        <v>20322807</v>
      </c>
      <c r="O368" s="11" t="s">
        <v>340</v>
      </c>
      <c r="P368" s="11" t="s">
        <v>108</v>
      </c>
      <c r="Q368" s="14" t="n">
        <v>44084</v>
      </c>
      <c r="U368" s="13" t="n">
        <v>44083.3825810185</v>
      </c>
    </row>
    <row r="369" customFormat="false" ht="16.2" hidden="false" customHeight="false" outlineLevel="0" collapsed="false">
      <c r="A369" s="11" t="s">
        <v>29</v>
      </c>
      <c r="B369" s="11" t="s">
        <v>283</v>
      </c>
      <c r="C369" s="11" t="n">
        <v>2009003041</v>
      </c>
      <c r="D369" s="13" t="n">
        <v>44077.3541666667</v>
      </c>
      <c r="E369" s="13" t="n">
        <v>44077.375</v>
      </c>
      <c r="F369" s="11" t="s">
        <v>109</v>
      </c>
      <c r="G369" s="11" t="s">
        <v>110</v>
      </c>
      <c r="H369" s="11" t="n">
        <v>0.5</v>
      </c>
      <c r="I369" s="11" t="s">
        <v>561</v>
      </c>
      <c r="J369" s="11" t="str">
        <f aca="false">"20470263"</f>
        <v>20470263</v>
      </c>
      <c r="K369" s="11" t="s">
        <v>562</v>
      </c>
      <c r="L369" s="11" t="str">
        <f aca="false">"20470263"</f>
        <v>20470263</v>
      </c>
      <c r="M369" s="11" t="s">
        <v>562</v>
      </c>
      <c r="N369" s="11" t="n">
        <v>20322807</v>
      </c>
      <c r="O369" s="11" t="s">
        <v>340</v>
      </c>
      <c r="P369" s="11" t="s">
        <v>108</v>
      </c>
      <c r="Q369" s="14" t="n">
        <v>44078</v>
      </c>
      <c r="U369" s="13" t="n">
        <v>44077.400162037</v>
      </c>
    </row>
    <row r="370" customFormat="false" ht="16.2" hidden="false" customHeight="false" outlineLevel="0" collapsed="false">
      <c r="A370" s="11" t="s">
        <v>29</v>
      </c>
      <c r="B370" s="11" t="s">
        <v>283</v>
      </c>
      <c r="C370" s="11" t="n">
        <v>2009007519</v>
      </c>
      <c r="D370" s="13" t="n">
        <v>44081.3541666667</v>
      </c>
      <c r="E370" s="13" t="n">
        <v>44081.3958333333</v>
      </c>
      <c r="F370" s="11" t="s">
        <v>109</v>
      </c>
      <c r="G370" s="11" t="s">
        <v>110</v>
      </c>
      <c r="H370" s="11" t="n">
        <v>1</v>
      </c>
      <c r="I370" s="11" t="s">
        <v>561</v>
      </c>
      <c r="J370" s="11" t="str">
        <f aca="false">"20470263"</f>
        <v>20470263</v>
      </c>
      <c r="K370" s="11" t="s">
        <v>562</v>
      </c>
      <c r="L370" s="11" t="str">
        <f aca="false">"20470263"</f>
        <v>20470263</v>
      </c>
      <c r="M370" s="11" t="s">
        <v>562</v>
      </c>
      <c r="N370" s="11" t="n">
        <v>20322807</v>
      </c>
      <c r="O370" s="11" t="s">
        <v>340</v>
      </c>
      <c r="P370" s="11" t="s">
        <v>108</v>
      </c>
      <c r="Q370" s="14" t="n">
        <v>44081</v>
      </c>
      <c r="U370" s="13" t="n">
        <v>44081.399837963</v>
      </c>
    </row>
    <row r="371" customFormat="false" ht="16.2" hidden="false" customHeight="false" outlineLevel="0" collapsed="false">
      <c r="A371" s="11" t="s">
        <v>29</v>
      </c>
      <c r="B371" s="11" t="s">
        <v>283</v>
      </c>
      <c r="C371" s="11" t="n">
        <v>2009026690</v>
      </c>
      <c r="D371" s="13" t="n">
        <v>44096.3541666667</v>
      </c>
      <c r="E371" s="13" t="n">
        <v>44096.375</v>
      </c>
      <c r="F371" s="11" t="s">
        <v>109</v>
      </c>
      <c r="G371" s="11" t="s">
        <v>110</v>
      </c>
      <c r="H371" s="11" t="n">
        <v>0.5</v>
      </c>
      <c r="I371" s="11" t="s">
        <v>561</v>
      </c>
      <c r="J371" s="11" t="str">
        <f aca="false">"20470263"</f>
        <v>20470263</v>
      </c>
      <c r="K371" s="11" t="s">
        <v>562</v>
      </c>
      <c r="L371" s="11" t="str">
        <f aca="false">"20470263"</f>
        <v>20470263</v>
      </c>
      <c r="M371" s="11" t="s">
        <v>562</v>
      </c>
      <c r="N371" s="11" t="n">
        <v>20322807</v>
      </c>
      <c r="O371" s="11" t="s">
        <v>340</v>
      </c>
      <c r="P371" s="11" t="s">
        <v>108</v>
      </c>
      <c r="Q371" s="14" t="n">
        <v>44096</v>
      </c>
      <c r="U371" s="13" t="n">
        <v>44096.3636226852</v>
      </c>
    </row>
    <row r="372" customFormat="false" ht="16.2" hidden="false" customHeight="false" outlineLevel="0" collapsed="false">
      <c r="A372" s="11" t="s">
        <v>29</v>
      </c>
      <c r="B372" s="11" t="s">
        <v>283</v>
      </c>
      <c r="C372" s="11" t="n">
        <v>2008036964</v>
      </c>
      <c r="D372" s="13" t="n">
        <v>44070.3541666667</v>
      </c>
      <c r="E372" s="13" t="n">
        <v>44070.375</v>
      </c>
      <c r="F372" s="11" t="s">
        <v>109</v>
      </c>
      <c r="G372" s="11" t="s">
        <v>110</v>
      </c>
      <c r="H372" s="11" t="n">
        <v>0.5</v>
      </c>
      <c r="I372" s="11" t="s">
        <v>561</v>
      </c>
      <c r="J372" s="11" t="str">
        <f aca="false">"20470263"</f>
        <v>20470263</v>
      </c>
      <c r="K372" s="11" t="s">
        <v>562</v>
      </c>
      <c r="L372" s="11" t="str">
        <f aca="false">"20470263"</f>
        <v>20470263</v>
      </c>
      <c r="M372" s="11" t="s">
        <v>562</v>
      </c>
      <c r="N372" s="11" t="n">
        <v>20513017</v>
      </c>
      <c r="O372" s="11" t="s">
        <v>563</v>
      </c>
      <c r="P372" s="11" t="s">
        <v>108</v>
      </c>
      <c r="Q372" s="14" t="n">
        <v>44074</v>
      </c>
      <c r="U372" s="13" t="n">
        <v>44070.3764236111</v>
      </c>
    </row>
    <row r="373" customFormat="false" ht="16.2" hidden="false" customHeight="false" outlineLevel="0" collapsed="false">
      <c r="A373" s="11" t="s">
        <v>48</v>
      </c>
      <c r="B373" s="11" t="s">
        <v>259</v>
      </c>
      <c r="C373" s="11" t="n">
        <v>2009011988</v>
      </c>
      <c r="D373" s="13" t="n">
        <v>44084.3541666667</v>
      </c>
      <c r="E373" s="13" t="n">
        <v>44084.3958333333</v>
      </c>
      <c r="F373" s="11" t="s">
        <v>109</v>
      </c>
      <c r="G373" s="11" t="s">
        <v>110</v>
      </c>
      <c r="H373" s="11" t="n">
        <v>1</v>
      </c>
      <c r="I373" s="11" t="s">
        <v>301</v>
      </c>
      <c r="J373" s="11" t="str">
        <f aca="false">"20470941"</f>
        <v>20470941</v>
      </c>
      <c r="K373" s="11" t="s">
        <v>262</v>
      </c>
      <c r="L373" s="11" t="str">
        <f aca="false">"20470941"</f>
        <v>20470941</v>
      </c>
      <c r="M373" s="11" t="s">
        <v>262</v>
      </c>
      <c r="N373" s="11" t="s">
        <v>379</v>
      </c>
      <c r="O373" s="11" t="s">
        <v>380</v>
      </c>
      <c r="P373" s="11" t="s">
        <v>108</v>
      </c>
      <c r="Q373" s="14" t="n">
        <v>44085</v>
      </c>
      <c r="U373" s="13" t="n">
        <v>44084.4109953704</v>
      </c>
    </row>
    <row r="374" customFormat="false" ht="16.2" hidden="false" customHeight="false" outlineLevel="0" collapsed="false">
      <c r="A374" s="11" t="s">
        <v>48</v>
      </c>
      <c r="B374" s="11" t="s">
        <v>259</v>
      </c>
      <c r="C374" s="11" t="n">
        <v>2009033106</v>
      </c>
      <c r="D374" s="13" t="n">
        <v>44099.3541666667</v>
      </c>
      <c r="E374" s="13" t="n">
        <v>44099.3958333333</v>
      </c>
      <c r="F374" s="11" t="s">
        <v>109</v>
      </c>
      <c r="G374" s="11" t="s">
        <v>110</v>
      </c>
      <c r="H374" s="11" t="n">
        <v>1</v>
      </c>
      <c r="I374" s="11" t="s">
        <v>301</v>
      </c>
      <c r="J374" s="11" t="str">
        <f aca="false">"20470941"</f>
        <v>20470941</v>
      </c>
      <c r="K374" s="11" t="s">
        <v>262</v>
      </c>
      <c r="L374" s="11" t="str">
        <f aca="false">"20470941"</f>
        <v>20470941</v>
      </c>
      <c r="M374" s="11" t="s">
        <v>262</v>
      </c>
      <c r="N374" s="11" t="n">
        <v>20430869</v>
      </c>
      <c r="O374" s="11" t="s">
        <v>263</v>
      </c>
      <c r="P374" s="11" t="s">
        <v>108</v>
      </c>
      <c r="Q374" s="14" t="n">
        <v>44099</v>
      </c>
      <c r="U374" s="13" t="n">
        <v>44099.3968287037</v>
      </c>
    </row>
    <row r="375" customFormat="false" ht="16.2" hidden="false" customHeight="false" outlineLevel="0" collapsed="false">
      <c r="A375" s="11" t="s">
        <v>48</v>
      </c>
      <c r="B375" s="11" t="s">
        <v>259</v>
      </c>
      <c r="C375" s="11" t="n">
        <v>2009010456</v>
      </c>
      <c r="D375" s="13" t="n">
        <v>44083.3541666667</v>
      </c>
      <c r="E375" s="13" t="n">
        <v>44083.375</v>
      </c>
      <c r="F375" s="11" t="s">
        <v>109</v>
      </c>
      <c r="G375" s="11" t="s">
        <v>110</v>
      </c>
      <c r="H375" s="11" t="n">
        <v>0.5</v>
      </c>
      <c r="I375" s="11" t="s">
        <v>301</v>
      </c>
      <c r="J375" s="11" t="str">
        <f aca="false">"20470941"</f>
        <v>20470941</v>
      </c>
      <c r="K375" s="11" t="s">
        <v>262</v>
      </c>
      <c r="L375" s="11" t="str">
        <f aca="false">"20470941"</f>
        <v>20470941</v>
      </c>
      <c r="M375" s="11" t="s">
        <v>262</v>
      </c>
      <c r="N375" s="11" t="s">
        <v>379</v>
      </c>
      <c r="O375" s="11" t="s">
        <v>380</v>
      </c>
      <c r="P375" s="11" t="s">
        <v>108</v>
      </c>
      <c r="Q375" s="14" t="n">
        <v>44084</v>
      </c>
      <c r="U375" s="13" t="n">
        <v>44083.372974537</v>
      </c>
    </row>
    <row r="376" customFormat="false" ht="16.2" hidden="false" customHeight="false" outlineLevel="0" collapsed="false">
      <c r="A376" s="11" t="s">
        <v>48</v>
      </c>
      <c r="B376" s="11" t="s">
        <v>259</v>
      </c>
      <c r="C376" s="11" t="n">
        <v>2009019412</v>
      </c>
      <c r="D376" s="13" t="n">
        <v>44090.3541666667</v>
      </c>
      <c r="E376" s="13" t="n">
        <v>44090.375</v>
      </c>
      <c r="F376" s="11" t="s">
        <v>109</v>
      </c>
      <c r="G376" s="11" t="s">
        <v>110</v>
      </c>
      <c r="H376" s="11" t="n">
        <v>0.5</v>
      </c>
      <c r="I376" s="11" t="s">
        <v>301</v>
      </c>
      <c r="J376" s="11" t="str">
        <f aca="false">"20470941"</f>
        <v>20470941</v>
      </c>
      <c r="K376" s="11" t="s">
        <v>262</v>
      </c>
      <c r="L376" s="11" t="str">
        <f aca="false">"20470941"</f>
        <v>20470941</v>
      </c>
      <c r="M376" s="11" t="s">
        <v>262</v>
      </c>
      <c r="N376" s="11" t="s">
        <v>379</v>
      </c>
      <c r="O376" s="11" t="s">
        <v>380</v>
      </c>
      <c r="P376" s="11" t="s">
        <v>108</v>
      </c>
      <c r="Q376" s="14" t="n">
        <v>44091</v>
      </c>
      <c r="U376" s="13" t="n">
        <v>44090.3789236111</v>
      </c>
    </row>
    <row r="377" customFormat="false" ht="16.2" hidden="false" customHeight="false" outlineLevel="0" collapsed="false">
      <c r="A377" s="11" t="s">
        <v>8</v>
      </c>
      <c r="B377" s="11" t="s">
        <v>251</v>
      </c>
      <c r="C377" s="11" t="n">
        <v>2009007409</v>
      </c>
      <c r="D377" s="13" t="n">
        <v>44081.3333333333</v>
      </c>
      <c r="E377" s="13" t="n">
        <v>44081.375</v>
      </c>
      <c r="F377" s="11" t="s">
        <v>109</v>
      </c>
      <c r="G377" s="11" t="s">
        <v>110</v>
      </c>
      <c r="H377" s="11" t="n">
        <v>1</v>
      </c>
      <c r="I377" s="11" t="s">
        <v>564</v>
      </c>
      <c r="J377" s="11" t="str">
        <f aca="false">"20471701"</f>
        <v>20471701</v>
      </c>
      <c r="K377" s="11" t="s">
        <v>565</v>
      </c>
      <c r="L377" s="11" t="str">
        <f aca="false">"20471701"</f>
        <v>20471701</v>
      </c>
      <c r="M377" s="11" t="s">
        <v>565</v>
      </c>
      <c r="N377" s="11" t="n">
        <v>20486365</v>
      </c>
      <c r="O377" s="11" t="s">
        <v>254</v>
      </c>
      <c r="P377" s="11" t="s">
        <v>108</v>
      </c>
      <c r="Q377" s="14" t="n">
        <v>44082</v>
      </c>
      <c r="U377" s="13" t="n">
        <v>44081.3752430556</v>
      </c>
    </row>
    <row r="378" customFormat="false" ht="16.2" hidden="false" customHeight="false" outlineLevel="0" collapsed="false">
      <c r="A378" s="11" t="s">
        <v>8</v>
      </c>
      <c r="B378" s="11" t="s">
        <v>251</v>
      </c>
      <c r="C378" s="11" t="n">
        <v>2009020814</v>
      </c>
      <c r="D378" s="13" t="n">
        <v>44091.3333333333</v>
      </c>
      <c r="E378" s="13" t="n">
        <v>44091.375</v>
      </c>
      <c r="F378" s="11" t="s">
        <v>109</v>
      </c>
      <c r="G378" s="11" t="s">
        <v>110</v>
      </c>
      <c r="H378" s="11" t="n">
        <v>1</v>
      </c>
      <c r="I378" s="11" t="s">
        <v>566</v>
      </c>
      <c r="J378" s="11" t="str">
        <f aca="false">"20471701"</f>
        <v>20471701</v>
      </c>
      <c r="K378" s="11" t="s">
        <v>565</v>
      </c>
      <c r="L378" s="11" t="str">
        <f aca="false">"20471701"</f>
        <v>20471701</v>
      </c>
      <c r="M378" s="11" t="s">
        <v>565</v>
      </c>
      <c r="N378" s="11" t="n">
        <v>20486365</v>
      </c>
      <c r="O378" s="11" t="s">
        <v>254</v>
      </c>
      <c r="P378" s="11" t="s">
        <v>108</v>
      </c>
      <c r="Q378" s="14" t="n">
        <v>44092</v>
      </c>
      <c r="U378" s="13" t="n">
        <v>44091.3942708333</v>
      </c>
    </row>
    <row r="379" customFormat="false" ht="16.2" hidden="false" customHeight="false" outlineLevel="0" collapsed="false">
      <c r="A379" s="11" t="s">
        <v>8</v>
      </c>
      <c r="B379" s="11" t="s">
        <v>251</v>
      </c>
      <c r="C379" s="11" t="n">
        <v>2009026632</v>
      </c>
      <c r="D379" s="13" t="n">
        <v>44095.3333333333</v>
      </c>
      <c r="E379" s="13" t="n">
        <v>44095.7083333333</v>
      </c>
      <c r="F379" s="11" t="s">
        <v>109</v>
      </c>
      <c r="G379" s="11" t="s">
        <v>110</v>
      </c>
      <c r="H379" s="11" t="n">
        <v>8</v>
      </c>
      <c r="I379" s="11" t="s">
        <v>567</v>
      </c>
      <c r="J379" s="11" t="str">
        <f aca="false">"20471701"</f>
        <v>20471701</v>
      </c>
      <c r="K379" s="11" t="s">
        <v>565</v>
      </c>
      <c r="L379" s="11" t="str">
        <f aca="false">"20471701"</f>
        <v>20471701</v>
      </c>
      <c r="M379" s="11" t="s">
        <v>565</v>
      </c>
      <c r="N379" s="11" t="n">
        <v>20486365</v>
      </c>
      <c r="O379" s="11" t="s">
        <v>254</v>
      </c>
      <c r="P379" s="11" t="s">
        <v>108</v>
      </c>
      <c r="Q379" s="14" t="n">
        <v>44097</v>
      </c>
      <c r="U379" s="13" t="n">
        <v>44096.3490625</v>
      </c>
    </row>
    <row r="380" customFormat="false" ht="16.2" hidden="false" customHeight="false" outlineLevel="0" collapsed="false">
      <c r="A380" s="11" t="s">
        <v>8</v>
      </c>
      <c r="B380" s="11" t="s">
        <v>251</v>
      </c>
      <c r="C380" s="11" t="n">
        <v>2009017545</v>
      </c>
      <c r="D380" s="13" t="n">
        <v>44089.3333333333</v>
      </c>
      <c r="E380" s="13" t="n">
        <v>44089.3541666667</v>
      </c>
      <c r="F380" s="11" t="s">
        <v>109</v>
      </c>
      <c r="G380" s="11" t="s">
        <v>110</v>
      </c>
      <c r="H380" s="11" t="n">
        <v>0.5</v>
      </c>
      <c r="I380" s="11" t="s">
        <v>568</v>
      </c>
      <c r="J380" s="11" t="str">
        <f aca="false">"20471702"</f>
        <v>20471702</v>
      </c>
      <c r="K380" s="11" t="s">
        <v>569</v>
      </c>
      <c r="L380" s="11" t="str">
        <f aca="false">"20471702"</f>
        <v>20471702</v>
      </c>
      <c r="M380" s="11" t="s">
        <v>569</v>
      </c>
      <c r="N380" s="11" t="n">
        <v>20449592</v>
      </c>
      <c r="O380" s="11" t="s">
        <v>570</v>
      </c>
      <c r="P380" s="11" t="s">
        <v>108</v>
      </c>
      <c r="Q380" s="14" t="n">
        <v>44090</v>
      </c>
      <c r="U380" s="13" t="n">
        <v>44089.375625</v>
      </c>
    </row>
    <row r="381" customFormat="false" ht="16.2" hidden="false" customHeight="false" outlineLevel="0" collapsed="false">
      <c r="A381" s="11" t="s">
        <v>8</v>
      </c>
      <c r="B381" s="11" t="s">
        <v>251</v>
      </c>
      <c r="C381" s="11" t="n">
        <v>2008037219</v>
      </c>
      <c r="D381" s="13" t="n">
        <v>44070.3333333333</v>
      </c>
      <c r="E381" s="13" t="n">
        <v>44070.4166666667</v>
      </c>
      <c r="F381" s="11" t="s">
        <v>109</v>
      </c>
      <c r="G381" s="11" t="s">
        <v>110</v>
      </c>
      <c r="H381" s="11" t="n">
        <v>2</v>
      </c>
      <c r="I381" s="11" t="s">
        <v>571</v>
      </c>
      <c r="J381" s="11" t="str">
        <f aca="false">"20471702"</f>
        <v>20471702</v>
      </c>
      <c r="K381" s="11" t="s">
        <v>569</v>
      </c>
      <c r="L381" s="11" t="str">
        <f aca="false">"20471702"</f>
        <v>20471702</v>
      </c>
      <c r="M381" s="11" t="s">
        <v>569</v>
      </c>
      <c r="N381" s="11" t="n">
        <v>20588361</v>
      </c>
      <c r="O381" s="11" t="s">
        <v>572</v>
      </c>
      <c r="P381" s="11" t="s">
        <v>108</v>
      </c>
      <c r="Q381" s="14" t="n">
        <v>44074</v>
      </c>
      <c r="U381" s="13" t="n">
        <v>44070.4929398148</v>
      </c>
    </row>
    <row r="382" customFormat="false" ht="16.2" hidden="false" customHeight="false" outlineLevel="0" collapsed="false">
      <c r="A382" s="11" t="s">
        <v>19</v>
      </c>
      <c r="B382" s="11" t="s">
        <v>221</v>
      </c>
      <c r="C382" s="11" t="n">
        <v>2008039970</v>
      </c>
      <c r="D382" s="13" t="n">
        <v>44074.4583333333</v>
      </c>
      <c r="E382" s="13" t="n">
        <v>44074.7083333333</v>
      </c>
      <c r="F382" s="11" t="s">
        <v>109</v>
      </c>
      <c r="G382" s="11" t="s">
        <v>110</v>
      </c>
      <c r="H382" s="11" t="n">
        <v>5</v>
      </c>
      <c r="I382" s="11" t="s">
        <v>573</v>
      </c>
      <c r="J382" s="11" t="str">
        <f aca="false">"20471704"</f>
        <v>20471704</v>
      </c>
      <c r="K382" s="11" t="s">
        <v>574</v>
      </c>
      <c r="L382" s="11" t="str">
        <f aca="false">"20471704"</f>
        <v>20471704</v>
      </c>
      <c r="M382" s="11" t="s">
        <v>574</v>
      </c>
      <c r="N382" s="11" t="n">
        <v>20588602</v>
      </c>
      <c r="O382" s="11" t="s">
        <v>575</v>
      </c>
      <c r="P382" s="11" t="s">
        <v>108</v>
      </c>
      <c r="Q382" s="14" t="n">
        <v>44076</v>
      </c>
      <c r="U382" s="13" t="n">
        <v>44074.4611805556</v>
      </c>
    </row>
    <row r="383" customFormat="false" ht="16.2" hidden="false" customHeight="false" outlineLevel="0" collapsed="false">
      <c r="A383" s="11" t="s">
        <v>25</v>
      </c>
      <c r="B383" s="11" t="s">
        <v>225</v>
      </c>
      <c r="C383" s="11" t="n">
        <v>2009016004</v>
      </c>
      <c r="D383" s="13" t="n">
        <v>44088.3333333333</v>
      </c>
      <c r="E383" s="13" t="n">
        <v>44088.375</v>
      </c>
      <c r="F383" s="11" t="s">
        <v>109</v>
      </c>
      <c r="G383" s="11" t="s">
        <v>110</v>
      </c>
      <c r="H383" s="11" t="n">
        <v>1</v>
      </c>
      <c r="I383" s="11" t="s">
        <v>576</v>
      </c>
      <c r="J383" s="11" t="str">
        <f aca="false">"20471705"</f>
        <v>20471705</v>
      </c>
      <c r="K383" s="11" t="s">
        <v>577</v>
      </c>
      <c r="L383" s="11" t="str">
        <f aca="false">"20471705"</f>
        <v>20471705</v>
      </c>
      <c r="M383" s="11" t="s">
        <v>577</v>
      </c>
      <c r="N383" s="11" t="n">
        <v>20109928</v>
      </c>
      <c r="O383" s="11" t="s">
        <v>227</v>
      </c>
      <c r="P383" s="11" t="s">
        <v>108</v>
      </c>
      <c r="Q383" s="14" t="n">
        <v>44088</v>
      </c>
      <c r="U383" s="13" t="n">
        <v>44088.3903356481</v>
      </c>
    </row>
    <row r="384" customFormat="false" ht="16.2" hidden="false" customHeight="false" outlineLevel="0" collapsed="false">
      <c r="A384" s="11" t="s">
        <v>25</v>
      </c>
      <c r="B384" s="11" t="s">
        <v>225</v>
      </c>
      <c r="C384" s="11" t="n">
        <v>2009019399</v>
      </c>
      <c r="D384" s="13" t="n">
        <v>44090.3333333333</v>
      </c>
      <c r="E384" s="13" t="n">
        <v>44090.375</v>
      </c>
      <c r="F384" s="11" t="s">
        <v>109</v>
      </c>
      <c r="G384" s="11" t="s">
        <v>110</v>
      </c>
      <c r="H384" s="11" t="n">
        <v>1</v>
      </c>
      <c r="I384" s="11" t="s">
        <v>576</v>
      </c>
      <c r="J384" s="11" t="str">
        <f aca="false">"20471705"</f>
        <v>20471705</v>
      </c>
      <c r="K384" s="11" t="s">
        <v>577</v>
      </c>
      <c r="L384" s="11" t="str">
        <f aca="false">"20471705"</f>
        <v>20471705</v>
      </c>
      <c r="M384" s="11" t="s">
        <v>577</v>
      </c>
      <c r="N384" s="11" t="n">
        <v>20109928</v>
      </c>
      <c r="O384" s="11" t="s">
        <v>227</v>
      </c>
      <c r="P384" s="11" t="s">
        <v>108</v>
      </c>
      <c r="Q384" s="14" t="n">
        <v>44091</v>
      </c>
      <c r="U384" s="13" t="n">
        <v>44090.3767592593</v>
      </c>
    </row>
    <row r="385" customFormat="false" ht="16.2" hidden="false" customHeight="false" outlineLevel="0" collapsed="false">
      <c r="A385" s="11" t="s">
        <v>25</v>
      </c>
      <c r="B385" s="11" t="s">
        <v>225</v>
      </c>
      <c r="C385" s="11" t="n">
        <v>2009028206</v>
      </c>
      <c r="D385" s="13" t="n">
        <v>44097.3333333333</v>
      </c>
      <c r="E385" s="13" t="n">
        <v>44097.3958333333</v>
      </c>
      <c r="F385" s="11" t="s">
        <v>109</v>
      </c>
      <c r="G385" s="11" t="s">
        <v>110</v>
      </c>
      <c r="H385" s="11" t="n">
        <v>1.5</v>
      </c>
      <c r="I385" s="11" t="s">
        <v>578</v>
      </c>
      <c r="J385" s="11" t="str">
        <f aca="false">"20471705"</f>
        <v>20471705</v>
      </c>
      <c r="K385" s="11" t="s">
        <v>577</v>
      </c>
      <c r="L385" s="11" t="str">
        <f aca="false">"20471705"</f>
        <v>20471705</v>
      </c>
      <c r="M385" s="11" t="s">
        <v>577</v>
      </c>
      <c r="N385" s="11" t="n">
        <v>20109928</v>
      </c>
      <c r="O385" s="11" t="s">
        <v>227</v>
      </c>
      <c r="P385" s="11" t="s">
        <v>108</v>
      </c>
      <c r="Q385" s="14" t="n">
        <v>44098</v>
      </c>
      <c r="U385" s="13" t="n">
        <v>44097.399375</v>
      </c>
    </row>
    <row r="386" customFormat="false" ht="16.2" hidden="false" customHeight="false" outlineLevel="0" collapsed="false">
      <c r="A386" s="11" t="s">
        <v>25</v>
      </c>
      <c r="B386" s="11" t="s">
        <v>225</v>
      </c>
      <c r="C386" s="11" t="n">
        <v>2009026008</v>
      </c>
      <c r="D386" s="13" t="n">
        <v>44095.5</v>
      </c>
      <c r="E386" s="13" t="n">
        <v>44095.625</v>
      </c>
      <c r="F386" s="11" t="s">
        <v>109</v>
      </c>
      <c r="G386" s="11" t="s">
        <v>110</v>
      </c>
      <c r="H386" s="11" t="n">
        <v>2</v>
      </c>
      <c r="I386" s="11" t="s">
        <v>579</v>
      </c>
      <c r="J386" s="11" t="str">
        <f aca="false">"20471705"</f>
        <v>20471705</v>
      </c>
      <c r="K386" s="11" t="s">
        <v>577</v>
      </c>
      <c r="L386" s="11" t="str">
        <f aca="false">"20471705"</f>
        <v>20471705</v>
      </c>
      <c r="M386" s="11" t="s">
        <v>577</v>
      </c>
      <c r="N386" s="11" t="n">
        <v>20109928</v>
      </c>
      <c r="O386" s="11" t="s">
        <v>227</v>
      </c>
      <c r="P386" s="11" t="s">
        <v>108</v>
      </c>
      <c r="Q386" s="14" t="n">
        <v>44096</v>
      </c>
      <c r="U386" s="13" t="n">
        <v>44095.6230208333</v>
      </c>
    </row>
    <row r="387" customFormat="false" ht="16.2" hidden="false" customHeight="false" outlineLevel="0" collapsed="false">
      <c r="A387" s="11" t="s">
        <v>25</v>
      </c>
      <c r="B387" s="11" t="s">
        <v>225</v>
      </c>
      <c r="C387" s="11" t="n">
        <v>2009032783</v>
      </c>
      <c r="D387" s="13" t="n">
        <v>44098.3333333333</v>
      </c>
      <c r="E387" s="13" t="n">
        <v>44098.375</v>
      </c>
      <c r="F387" s="11" t="s">
        <v>109</v>
      </c>
      <c r="G387" s="11" t="s">
        <v>110</v>
      </c>
      <c r="H387" s="11" t="n">
        <v>1</v>
      </c>
      <c r="I387" s="11" t="s">
        <v>576</v>
      </c>
      <c r="J387" s="11" t="str">
        <f aca="false">"20471705"</f>
        <v>20471705</v>
      </c>
      <c r="K387" s="11" t="s">
        <v>577</v>
      </c>
      <c r="L387" s="11" t="str">
        <f aca="false">"20471705"</f>
        <v>20471705</v>
      </c>
      <c r="M387" s="11" t="s">
        <v>577</v>
      </c>
      <c r="N387" s="11" t="n">
        <v>20109928</v>
      </c>
      <c r="O387" s="11" t="s">
        <v>227</v>
      </c>
      <c r="P387" s="11" t="s">
        <v>108</v>
      </c>
      <c r="Q387" s="14" t="n">
        <v>44099</v>
      </c>
      <c r="U387" s="13" t="n">
        <v>44099.3520138889</v>
      </c>
    </row>
    <row r="388" customFormat="false" ht="16.2" hidden="false" customHeight="false" outlineLevel="0" collapsed="false">
      <c r="A388" s="11" t="s">
        <v>25</v>
      </c>
      <c r="B388" s="11" t="s">
        <v>225</v>
      </c>
      <c r="C388" s="11" t="n">
        <v>2009020727</v>
      </c>
      <c r="D388" s="13" t="n">
        <v>44091.3333333333</v>
      </c>
      <c r="E388" s="13" t="n">
        <v>44091.375</v>
      </c>
      <c r="F388" s="11" t="s">
        <v>109</v>
      </c>
      <c r="G388" s="11" t="s">
        <v>110</v>
      </c>
      <c r="H388" s="11" t="n">
        <v>1</v>
      </c>
      <c r="I388" s="11" t="s">
        <v>576</v>
      </c>
      <c r="J388" s="11" t="str">
        <f aca="false">"20471705"</f>
        <v>20471705</v>
      </c>
      <c r="K388" s="11" t="s">
        <v>577</v>
      </c>
      <c r="L388" s="11" t="str">
        <f aca="false">"20471705"</f>
        <v>20471705</v>
      </c>
      <c r="M388" s="11" t="s">
        <v>577</v>
      </c>
      <c r="N388" s="11" t="n">
        <v>20109928</v>
      </c>
      <c r="O388" s="11" t="s">
        <v>227</v>
      </c>
      <c r="P388" s="11" t="s">
        <v>108</v>
      </c>
      <c r="Q388" s="14" t="n">
        <v>44092</v>
      </c>
      <c r="U388" s="13" t="n">
        <v>44091.3746875</v>
      </c>
    </row>
    <row r="389" customFormat="false" ht="16.2" hidden="false" customHeight="false" outlineLevel="0" collapsed="false">
      <c r="A389" s="11" t="s">
        <v>25</v>
      </c>
      <c r="B389" s="11" t="s">
        <v>225</v>
      </c>
      <c r="C389" s="11" t="n">
        <v>2009025341</v>
      </c>
      <c r="D389" s="13" t="n">
        <v>44095.3333333333</v>
      </c>
      <c r="E389" s="13" t="n">
        <v>44095.375</v>
      </c>
      <c r="F389" s="11" t="s">
        <v>109</v>
      </c>
      <c r="G389" s="11" t="s">
        <v>110</v>
      </c>
      <c r="H389" s="11" t="n">
        <v>1</v>
      </c>
      <c r="I389" s="11" t="s">
        <v>576</v>
      </c>
      <c r="J389" s="11" t="str">
        <f aca="false">"20471705"</f>
        <v>20471705</v>
      </c>
      <c r="K389" s="11" t="s">
        <v>577</v>
      </c>
      <c r="L389" s="11" t="str">
        <f aca="false">"20471705"</f>
        <v>20471705</v>
      </c>
      <c r="M389" s="11" t="s">
        <v>577</v>
      </c>
      <c r="N389" s="11" t="n">
        <v>20109928</v>
      </c>
      <c r="O389" s="11" t="s">
        <v>227</v>
      </c>
      <c r="P389" s="11" t="s">
        <v>108</v>
      </c>
      <c r="Q389" s="14" t="n">
        <v>44096</v>
      </c>
      <c r="U389" s="13" t="n">
        <v>44095.3815972222</v>
      </c>
    </row>
    <row r="390" customFormat="false" ht="16.2" hidden="false" customHeight="false" outlineLevel="0" collapsed="false">
      <c r="A390" s="11" t="s">
        <v>25</v>
      </c>
      <c r="B390" s="11" t="s">
        <v>225</v>
      </c>
      <c r="C390" s="11" t="n">
        <v>2009022361</v>
      </c>
      <c r="D390" s="13" t="n">
        <v>44092.3333333333</v>
      </c>
      <c r="E390" s="13" t="n">
        <v>44092.375</v>
      </c>
      <c r="F390" s="11" t="s">
        <v>109</v>
      </c>
      <c r="G390" s="11" t="s">
        <v>110</v>
      </c>
      <c r="H390" s="11" t="n">
        <v>1</v>
      </c>
      <c r="I390" s="11" t="s">
        <v>576</v>
      </c>
      <c r="J390" s="11" t="str">
        <f aca="false">"20471705"</f>
        <v>20471705</v>
      </c>
      <c r="K390" s="11" t="s">
        <v>577</v>
      </c>
      <c r="L390" s="11" t="str">
        <f aca="false">"20471705"</f>
        <v>20471705</v>
      </c>
      <c r="M390" s="11" t="s">
        <v>577</v>
      </c>
      <c r="N390" s="11" t="n">
        <v>20109928</v>
      </c>
      <c r="O390" s="11" t="s">
        <v>227</v>
      </c>
      <c r="P390" s="11" t="s">
        <v>108</v>
      </c>
      <c r="Q390" s="14" t="n">
        <v>44093</v>
      </c>
      <c r="U390" s="13" t="n">
        <v>44092.4015972222</v>
      </c>
    </row>
    <row r="391" customFormat="false" ht="16.2" hidden="false" customHeight="false" outlineLevel="0" collapsed="false">
      <c r="A391" s="11" t="s">
        <v>13</v>
      </c>
      <c r="B391" s="11" t="s">
        <v>212</v>
      </c>
      <c r="C391" s="11" t="n">
        <v>2009000290</v>
      </c>
      <c r="D391" s="13" t="n">
        <v>44075.3333333333</v>
      </c>
      <c r="E391" s="13" t="n">
        <v>44075.375</v>
      </c>
      <c r="F391" s="11" t="s">
        <v>109</v>
      </c>
      <c r="G391" s="11" t="s">
        <v>110</v>
      </c>
      <c r="H391" s="11" t="n">
        <v>1</v>
      </c>
      <c r="I391" s="11" t="s">
        <v>580</v>
      </c>
      <c r="J391" s="11" t="str">
        <f aca="false">"20471706"</f>
        <v>20471706</v>
      </c>
      <c r="K391" s="11" t="s">
        <v>581</v>
      </c>
      <c r="L391" s="11" t="str">
        <f aca="false">"20471706"</f>
        <v>20471706</v>
      </c>
      <c r="M391" s="11" t="s">
        <v>581</v>
      </c>
      <c r="N391" s="11" t="n">
        <v>20564395</v>
      </c>
      <c r="O391" s="11" t="s">
        <v>582</v>
      </c>
      <c r="P391" s="11" t="s">
        <v>108</v>
      </c>
      <c r="Q391" s="14" t="n">
        <v>44076</v>
      </c>
      <c r="U391" s="13" t="n">
        <v>44075.3887152778</v>
      </c>
    </row>
    <row r="392" customFormat="false" ht="16.2" hidden="false" customHeight="false" outlineLevel="0" collapsed="false">
      <c r="A392" s="11" t="s">
        <v>13</v>
      </c>
      <c r="B392" s="11" t="s">
        <v>212</v>
      </c>
      <c r="C392" s="11" t="n">
        <v>2008037855</v>
      </c>
      <c r="D392" s="13" t="n">
        <v>44071.3333333333</v>
      </c>
      <c r="E392" s="13" t="n">
        <v>44071.375</v>
      </c>
      <c r="F392" s="11" t="s">
        <v>109</v>
      </c>
      <c r="G392" s="11" t="s">
        <v>110</v>
      </c>
      <c r="H392" s="11" t="n">
        <v>1</v>
      </c>
      <c r="I392" s="11" t="s">
        <v>580</v>
      </c>
      <c r="J392" s="11" t="str">
        <f aca="false">"20471706"</f>
        <v>20471706</v>
      </c>
      <c r="K392" s="11" t="s">
        <v>581</v>
      </c>
      <c r="L392" s="11" t="str">
        <f aca="false">"20471706"</f>
        <v>20471706</v>
      </c>
      <c r="M392" s="11" t="s">
        <v>581</v>
      </c>
      <c r="N392" s="11" t="n">
        <v>20650201</v>
      </c>
      <c r="O392" s="11" t="s">
        <v>217</v>
      </c>
      <c r="P392" s="11" t="s">
        <v>108</v>
      </c>
      <c r="Q392" s="14" t="n">
        <v>44074</v>
      </c>
      <c r="U392" s="13" t="n">
        <v>44071.3817824074</v>
      </c>
    </row>
    <row r="393" customFormat="false" ht="16.2" hidden="false" customHeight="false" outlineLevel="0" collapsed="false">
      <c r="A393" s="11" t="s">
        <v>13</v>
      </c>
      <c r="B393" s="11" t="s">
        <v>212</v>
      </c>
      <c r="C393" s="11" t="n">
        <v>2008039888</v>
      </c>
      <c r="D393" s="13" t="n">
        <v>44074.3333333333</v>
      </c>
      <c r="E393" s="13" t="n">
        <v>44074.4166666667</v>
      </c>
      <c r="F393" s="11" t="s">
        <v>109</v>
      </c>
      <c r="G393" s="11" t="s">
        <v>110</v>
      </c>
      <c r="H393" s="11" t="n">
        <v>2</v>
      </c>
      <c r="I393" s="11" t="s">
        <v>580</v>
      </c>
      <c r="J393" s="11" t="str">
        <f aca="false">"20471706"</f>
        <v>20471706</v>
      </c>
      <c r="K393" s="11" t="s">
        <v>581</v>
      </c>
      <c r="L393" s="11" t="str">
        <f aca="false">"20471706"</f>
        <v>20471706</v>
      </c>
      <c r="M393" s="11" t="s">
        <v>581</v>
      </c>
      <c r="N393" s="11" t="n">
        <v>20564395</v>
      </c>
      <c r="O393" s="11" t="s">
        <v>582</v>
      </c>
      <c r="P393" s="11" t="s">
        <v>108</v>
      </c>
      <c r="Q393" s="14" t="n">
        <v>44076</v>
      </c>
      <c r="U393" s="13" t="n">
        <v>44074.429525463</v>
      </c>
    </row>
    <row r="394" customFormat="false" ht="16.2" hidden="false" customHeight="false" outlineLevel="0" collapsed="false">
      <c r="A394" s="11" t="s">
        <v>13</v>
      </c>
      <c r="B394" s="11" t="s">
        <v>212</v>
      </c>
      <c r="C394" s="11" t="n">
        <v>2008037061</v>
      </c>
      <c r="D394" s="13" t="n">
        <v>44070.3333333333</v>
      </c>
      <c r="E394" s="13" t="n">
        <v>44070.4166666667</v>
      </c>
      <c r="F394" s="11" t="s">
        <v>109</v>
      </c>
      <c r="G394" s="11" t="s">
        <v>110</v>
      </c>
      <c r="H394" s="11" t="n">
        <v>2</v>
      </c>
      <c r="I394" s="11" t="s">
        <v>580</v>
      </c>
      <c r="J394" s="11" t="str">
        <f aca="false">"20471706"</f>
        <v>20471706</v>
      </c>
      <c r="K394" s="11" t="s">
        <v>581</v>
      </c>
      <c r="L394" s="11" t="str">
        <f aca="false">"20471706"</f>
        <v>20471706</v>
      </c>
      <c r="M394" s="11" t="s">
        <v>581</v>
      </c>
      <c r="N394" s="11" t="n">
        <v>20564395</v>
      </c>
      <c r="O394" s="11" t="s">
        <v>582</v>
      </c>
      <c r="P394" s="11" t="s">
        <v>108</v>
      </c>
      <c r="Q394" s="14" t="n">
        <v>44074</v>
      </c>
      <c r="U394" s="13" t="n">
        <v>44070.4250347222</v>
      </c>
    </row>
    <row r="395" customFormat="false" ht="16.2" hidden="false" customHeight="false" outlineLevel="0" collapsed="false">
      <c r="A395" s="11" t="s">
        <v>27</v>
      </c>
      <c r="B395" s="11" t="s">
        <v>197</v>
      </c>
      <c r="C395" s="11" t="n">
        <v>2009003001</v>
      </c>
      <c r="D395" s="13" t="n">
        <v>44077.3333333333</v>
      </c>
      <c r="E395" s="13" t="n">
        <v>44077.3541666667</v>
      </c>
      <c r="F395" s="11" t="s">
        <v>109</v>
      </c>
      <c r="G395" s="11" t="s">
        <v>110</v>
      </c>
      <c r="H395" s="11" t="n">
        <v>0.5</v>
      </c>
      <c r="I395" s="11" t="s">
        <v>583</v>
      </c>
      <c r="J395" s="11" t="str">
        <f aca="false">"20471707"</f>
        <v>20471707</v>
      </c>
      <c r="K395" s="11" t="s">
        <v>584</v>
      </c>
      <c r="L395" s="11" t="str">
        <f aca="false">"20471707"</f>
        <v>20471707</v>
      </c>
      <c r="M395" s="11" t="s">
        <v>584</v>
      </c>
      <c r="N395" s="11" t="n">
        <v>20564405</v>
      </c>
      <c r="O395" s="11" t="s">
        <v>585</v>
      </c>
      <c r="P395" s="11" t="s">
        <v>108</v>
      </c>
      <c r="Q395" s="14" t="n">
        <v>44078</v>
      </c>
      <c r="U395" s="13" t="n">
        <v>44077.3886805556</v>
      </c>
    </row>
    <row r="396" customFormat="false" ht="16.2" hidden="false" customHeight="false" outlineLevel="0" collapsed="false">
      <c r="A396" s="11" t="s">
        <v>27</v>
      </c>
      <c r="B396" s="11" t="s">
        <v>197</v>
      </c>
      <c r="C396" s="11" t="n">
        <v>2009026749</v>
      </c>
      <c r="D396" s="13" t="n">
        <v>44096.3333333333</v>
      </c>
      <c r="E396" s="13" t="n">
        <v>44096.3541666667</v>
      </c>
      <c r="F396" s="11" t="s">
        <v>109</v>
      </c>
      <c r="G396" s="11" t="s">
        <v>110</v>
      </c>
      <c r="H396" s="11" t="n">
        <v>0.5</v>
      </c>
      <c r="I396" s="11" t="s">
        <v>586</v>
      </c>
      <c r="J396" s="11" t="str">
        <f aca="false">"20471707"</f>
        <v>20471707</v>
      </c>
      <c r="K396" s="11" t="s">
        <v>584</v>
      </c>
      <c r="L396" s="11" t="str">
        <f aca="false">"20471707"</f>
        <v>20471707</v>
      </c>
      <c r="M396" s="11" t="s">
        <v>584</v>
      </c>
      <c r="N396" s="11" t="n">
        <v>20564405</v>
      </c>
      <c r="O396" s="11" t="s">
        <v>585</v>
      </c>
      <c r="P396" s="11" t="s">
        <v>108</v>
      </c>
      <c r="Q396" s="14" t="n">
        <v>44098</v>
      </c>
      <c r="U396" s="13" t="n">
        <v>44096.3766782407</v>
      </c>
    </row>
    <row r="397" customFormat="false" ht="16.2" hidden="false" customHeight="false" outlineLevel="0" collapsed="false">
      <c r="A397" s="11" t="s">
        <v>27</v>
      </c>
      <c r="B397" s="11" t="s">
        <v>197</v>
      </c>
      <c r="C397" s="11" t="n">
        <v>2009017672</v>
      </c>
      <c r="D397" s="13" t="n">
        <v>44089.3333333333</v>
      </c>
      <c r="E397" s="13" t="n">
        <v>44089.375</v>
      </c>
      <c r="F397" s="11" t="s">
        <v>109</v>
      </c>
      <c r="G397" s="11" t="s">
        <v>110</v>
      </c>
      <c r="H397" s="11" t="n">
        <v>1</v>
      </c>
      <c r="I397" s="11" t="s">
        <v>586</v>
      </c>
      <c r="J397" s="11" t="str">
        <f aca="false">"20471707"</f>
        <v>20471707</v>
      </c>
      <c r="K397" s="11" t="s">
        <v>584</v>
      </c>
      <c r="L397" s="11" t="str">
        <f aca="false">"20471707"</f>
        <v>20471707</v>
      </c>
      <c r="M397" s="11" t="s">
        <v>584</v>
      </c>
      <c r="N397" s="11" t="n">
        <v>20447245</v>
      </c>
      <c r="O397" s="11" t="s">
        <v>529</v>
      </c>
      <c r="P397" s="11" t="s">
        <v>108</v>
      </c>
      <c r="Q397" s="14" t="n">
        <v>44090</v>
      </c>
      <c r="U397" s="13" t="n">
        <v>44089.3986805556</v>
      </c>
    </row>
    <row r="398" customFormat="false" ht="16.2" hidden="false" customHeight="false" outlineLevel="0" collapsed="false">
      <c r="A398" s="11" t="s">
        <v>49</v>
      </c>
      <c r="B398" s="11" t="s">
        <v>102</v>
      </c>
      <c r="C398" s="11" t="n">
        <v>2009016349</v>
      </c>
      <c r="D398" s="13" t="n">
        <v>44088.3333333333</v>
      </c>
      <c r="E398" s="13" t="n">
        <v>44088.3541666667</v>
      </c>
      <c r="F398" s="11" t="s">
        <v>109</v>
      </c>
      <c r="G398" s="11" t="s">
        <v>110</v>
      </c>
      <c r="H398" s="11" t="n">
        <v>0.5</v>
      </c>
      <c r="I398" s="11" t="s">
        <v>301</v>
      </c>
      <c r="J398" s="11" t="str">
        <f aca="false">"20471733"</f>
        <v>20471733</v>
      </c>
      <c r="K398" s="11" t="s">
        <v>309</v>
      </c>
      <c r="L398" s="11" t="str">
        <f aca="false">"20471733"</f>
        <v>20471733</v>
      </c>
      <c r="M398" s="11" t="s">
        <v>309</v>
      </c>
      <c r="N398" s="11" t="n">
        <v>20396963</v>
      </c>
      <c r="O398" s="11" t="s">
        <v>310</v>
      </c>
      <c r="P398" s="11" t="s">
        <v>108</v>
      </c>
      <c r="Q398" s="14" t="n">
        <v>44089</v>
      </c>
      <c r="U398" s="13" t="n">
        <v>44088.5017824074</v>
      </c>
    </row>
    <row r="399" customFormat="false" ht="16.2" hidden="false" customHeight="false" outlineLevel="0" collapsed="false">
      <c r="A399" s="11" t="s">
        <v>49</v>
      </c>
      <c r="B399" s="11" t="s">
        <v>102</v>
      </c>
      <c r="C399" s="11" t="n">
        <v>2009017324</v>
      </c>
      <c r="D399" s="13" t="n">
        <v>44089.3333333333</v>
      </c>
      <c r="E399" s="13" t="n">
        <v>44089.3541666667</v>
      </c>
      <c r="F399" s="11" t="s">
        <v>109</v>
      </c>
      <c r="G399" s="11" t="s">
        <v>110</v>
      </c>
      <c r="H399" s="11" t="n">
        <v>0.5</v>
      </c>
      <c r="I399" s="11" t="s">
        <v>301</v>
      </c>
      <c r="J399" s="11" t="str">
        <f aca="false">"20471733"</f>
        <v>20471733</v>
      </c>
      <c r="K399" s="11" t="s">
        <v>309</v>
      </c>
      <c r="L399" s="11" t="str">
        <f aca="false">"20471733"</f>
        <v>20471733</v>
      </c>
      <c r="M399" s="11" t="s">
        <v>309</v>
      </c>
      <c r="N399" s="11" t="n">
        <v>20396963</v>
      </c>
      <c r="O399" s="11" t="s">
        <v>310</v>
      </c>
      <c r="P399" s="11" t="s">
        <v>108</v>
      </c>
      <c r="Q399" s="14" t="n">
        <v>44090</v>
      </c>
      <c r="U399" s="13" t="n">
        <v>44089.3494791667</v>
      </c>
    </row>
    <row r="400" customFormat="false" ht="16.2" hidden="false" customHeight="false" outlineLevel="0" collapsed="false">
      <c r="A400" s="11" t="s">
        <v>49</v>
      </c>
      <c r="B400" s="11" t="s">
        <v>102</v>
      </c>
      <c r="C400" s="11" t="n">
        <v>2009031135</v>
      </c>
      <c r="D400" s="13" t="n">
        <v>44098.3333333333</v>
      </c>
      <c r="E400" s="13" t="n">
        <v>44098.3541666667</v>
      </c>
      <c r="F400" s="11" t="s">
        <v>109</v>
      </c>
      <c r="G400" s="11" t="s">
        <v>110</v>
      </c>
      <c r="H400" s="11" t="n">
        <v>0.5</v>
      </c>
      <c r="I400" s="11" t="s">
        <v>301</v>
      </c>
      <c r="J400" s="11" t="str">
        <f aca="false">"20471733"</f>
        <v>20471733</v>
      </c>
      <c r="K400" s="11" t="s">
        <v>309</v>
      </c>
      <c r="L400" s="11" t="str">
        <f aca="false">"20471733"</f>
        <v>20471733</v>
      </c>
      <c r="M400" s="11" t="s">
        <v>309</v>
      </c>
      <c r="N400" s="11" t="n">
        <v>20396963</v>
      </c>
      <c r="O400" s="11" t="s">
        <v>310</v>
      </c>
      <c r="P400" s="11" t="s">
        <v>108</v>
      </c>
      <c r="Q400" s="14" t="n">
        <v>44099</v>
      </c>
      <c r="U400" s="13" t="n">
        <v>44098.5020486111</v>
      </c>
    </row>
    <row r="401" customFormat="false" ht="16.2" hidden="false" customHeight="false" outlineLevel="0" collapsed="false">
      <c r="A401" s="11" t="s">
        <v>49</v>
      </c>
      <c r="B401" s="11" t="s">
        <v>102</v>
      </c>
      <c r="C401" s="11" t="n">
        <v>2009026707</v>
      </c>
      <c r="D401" s="13" t="n">
        <v>44096.3333333333</v>
      </c>
      <c r="E401" s="13" t="n">
        <v>44096.3541666667</v>
      </c>
      <c r="F401" s="11" t="s">
        <v>109</v>
      </c>
      <c r="G401" s="11" t="s">
        <v>110</v>
      </c>
      <c r="H401" s="11" t="n">
        <v>0.5</v>
      </c>
      <c r="I401" s="11" t="s">
        <v>301</v>
      </c>
      <c r="J401" s="11" t="str">
        <f aca="false">"20471733"</f>
        <v>20471733</v>
      </c>
      <c r="K401" s="11" t="s">
        <v>309</v>
      </c>
      <c r="L401" s="11" t="str">
        <f aca="false">"20471733"</f>
        <v>20471733</v>
      </c>
      <c r="M401" s="11" t="s">
        <v>309</v>
      </c>
      <c r="N401" s="11" t="n">
        <v>20394992</v>
      </c>
      <c r="O401" s="11" t="s">
        <v>402</v>
      </c>
      <c r="P401" s="11" t="s">
        <v>108</v>
      </c>
      <c r="Q401" s="14" t="n">
        <v>44096</v>
      </c>
      <c r="U401" s="13" t="n">
        <v>44096.3677662037</v>
      </c>
    </row>
    <row r="402" customFormat="false" ht="16.2" hidden="false" customHeight="false" outlineLevel="0" collapsed="false">
      <c r="A402" s="11" t="s">
        <v>49</v>
      </c>
      <c r="B402" s="11" t="s">
        <v>102</v>
      </c>
      <c r="C402" s="11" t="n">
        <v>2008036993</v>
      </c>
      <c r="D402" s="13" t="n">
        <v>44070.3333333333</v>
      </c>
      <c r="E402" s="13" t="n">
        <v>44070.375</v>
      </c>
      <c r="F402" s="11" t="s">
        <v>109</v>
      </c>
      <c r="G402" s="11" t="s">
        <v>110</v>
      </c>
      <c r="H402" s="11" t="n">
        <v>1</v>
      </c>
      <c r="I402" s="11" t="s">
        <v>301</v>
      </c>
      <c r="J402" s="11" t="str">
        <f aca="false">"20471733"</f>
        <v>20471733</v>
      </c>
      <c r="K402" s="11" t="s">
        <v>309</v>
      </c>
      <c r="L402" s="11" t="str">
        <f aca="false">"20471733"</f>
        <v>20471733</v>
      </c>
      <c r="M402" s="11" t="s">
        <v>309</v>
      </c>
      <c r="N402" s="11" t="n">
        <v>20396963</v>
      </c>
      <c r="O402" s="11" t="s">
        <v>310</v>
      </c>
      <c r="P402" s="11" t="s">
        <v>108</v>
      </c>
      <c r="Q402" s="14" t="n">
        <v>44074</v>
      </c>
      <c r="U402" s="13" t="n">
        <v>44070.3869097222</v>
      </c>
    </row>
    <row r="403" customFormat="false" ht="16.2" hidden="false" customHeight="false" outlineLevel="0" collapsed="false">
      <c r="A403" s="11" t="s">
        <v>49</v>
      </c>
      <c r="B403" s="11" t="s">
        <v>102</v>
      </c>
      <c r="C403" s="11" t="n">
        <v>2009010392</v>
      </c>
      <c r="D403" s="13" t="n">
        <v>44083.3333333333</v>
      </c>
      <c r="E403" s="13" t="n">
        <v>44083.3541666667</v>
      </c>
      <c r="F403" s="11" t="s">
        <v>109</v>
      </c>
      <c r="G403" s="11" t="s">
        <v>110</v>
      </c>
      <c r="H403" s="11" t="n">
        <v>0.5</v>
      </c>
      <c r="I403" s="11" t="s">
        <v>301</v>
      </c>
      <c r="J403" s="11" t="str">
        <f aca="false">"20471733"</f>
        <v>20471733</v>
      </c>
      <c r="K403" s="11" t="s">
        <v>309</v>
      </c>
      <c r="L403" s="11" t="str">
        <f aca="false">"20471733"</f>
        <v>20471733</v>
      </c>
      <c r="M403" s="11" t="s">
        <v>309</v>
      </c>
      <c r="N403" s="11" t="n">
        <v>20394992</v>
      </c>
      <c r="O403" s="11" t="s">
        <v>402</v>
      </c>
      <c r="P403" s="11" t="s">
        <v>108</v>
      </c>
      <c r="Q403" s="14" t="n">
        <v>44084</v>
      </c>
      <c r="U403" s="13" t="n">
        <v>44083.3577777778</v>
      </c>
    </row>
    <row r="404" customFormat="false" ht="16.2" hidden="false" customHeight="false" outlineLevel="0" collapsed="false">
      <c r="A404" s="11" t="s">
        <v>49</v>
      </c>
      <c r="B404" s="11" t="s">
        <v>102</v>
      </c>
      <c r="C404" s="11" t="n">
        <v>2009032868</v>
      </c>
      <c r="D404" s="13" t="n">
        <v>44099.3333333333</v>
      </c>
      <c r="E404" s="13" t="n">
        <v>44099.3541666667</v>
      </c>
      <c r="F404" s="11" t="s">
        <v>109</v>
      </c>
      <c r="G404" s="11" t="s">
        <v>110</v>
      </c>
      <c r="H404" s="11" t="n">
        <v>0.5</v>
      </c>
      <c r="I404" s="11" t="s">
        <v>301</v>
      </c>
      <c r="J404" s="11" t="str">
        <f aca="false">"20471733"</f>
        <v>20471733</v>
      </c>
      <c r="K404" s="11" t="s">
        <v>309</v>
      </c>
      <c r="L404" s="11" t="str">
        <f aca="false">"20471733"</f>
        <v>20471733</v>
      </c>
      <c r="M404" s="11" t="s">
        <v>309</v>
      </c>
      <c r="N404" s="11" t="n">
        <v>20396963</v>
      </c>
      <c r="O404" s="11" t="s">
        <v>310</v>
      </c>
      <c r="P404" s="11" t="s">
        <v>108</v>
      </c>
      <c r="Q404" s="14" t="n">
        <v>44099</v>
      </c>
      <c r="U404" s="13" t="n">
        <v>44099.3629976852</v>
      </c>
    </row>
    <row r="405" customFormat="false" ht="16.2" hidden="false" customHeight="false" outlineLevel="0" collapsed="false">
      <c r="A405" s="11" t="s">
        <v>49</v>
      </c>
      <c r="B405" s="11" t="s">
        <v>102</v>
      </c>
      <c r="C405" s="11" t="n">
        <v>2008039693</v>
      </c>
      <c r="D405" s="13" t="n">
        <v>44074.3333333333</v>
      </c>
      <c r="E405" s="13" t="n">
        <v>44074.375</v>
      </c>
      <c r="F405" s="11" t="s">
        <v>109</v>
      </c>
      <c r="G405" s="11" t="s">
        <v>110</v>
      </c>
      <c r="H405" s="11" t="n">
        <v>1</v>
      </c>
      <c r="I405" s="11" t="s">
        <v>301</v>
      </c>
      <c r="J405" s="11" t="str">
        <f aca="false">"20471733"</f>
        <v>20471733</v>
      </c>
      <c r="K405" s="11" t="s">
        <v>309</v>
      </c>
      <c r="L405" s="11" t="str">
        <f aca="false">"20471733"</f>
        <v>20471733</v>
      </c>
      <c r="M405" s="11" t="s">
        <v>309</v>
      </c>
      <c r="N405" s="11" t="n">
        <v>20396963</v>
      </c>
      <c r="O405" s="11" t="s">
        <v>310</v>
      </c>
      <c r="P405" s="11" t="s">
        <v>108</v>
      </c>
      <c r="Q405" s="14" t="n">
        <v>44074</v>
      </c>
      <c r="U405" s="13" t="n">
        <v>44074.3777777778</v>
      </c>
    </row>
    <row r="406" customFormat="false" ht="16.2" hidden="false" customHeight="false" outlineLevel="0" collapsed="false">
      <c r="A406" s="11" t="s">
        <v>49</v>
      </c>
      <c r="B406" s="11" t="s">
        <v>102</v>
      </c>
      <c r="C406" s="11" t="n">
        <v>2009027955</v>
      </c>
      <c r="D406" s="13" t="n">
        <v>44097.3333333333</v>
      </c>
      <c r="E406" s="13" t="n">
        <v>44097.3541666667</v>
      </c>
      <c r="F406" s="11" t="s">
        <v>109</v>
      </c>
      <c r="G406" s="11" t="s">
        <v>110</v>
      </c>
      <c r="H406" s="11" t="n">
        <v>0.5</v>
      </c>
      <c r="I406" s="11" t="s">
        <v>301</v>
      </c>
      <c r="J406" s="11" t="str">
        <f aca="false">"20471733"</f>
        <v>20471733</v>
      </c>
      <c r="K406" s="11" t="s">
        <v>309</v>
      </c>
      <c r="L406" s="11" t="str">
        <f aca="false">"20471733"</f>
        <v>20471733</v>
      </c>
      <c r="M406" s="11" t="s">
        <v>309</v>
      </c>
      <c r="N406" s="11" t="n">
        <v>20396963</v>
      </c>
      <c r="O406" s="11" t="s">
        <v>310</v>
      </c>
      <c r="P406" s="11" t="s">
        <v>108</v>
      </c>
      <c r="Q406" s="14" t="n">
        <v>44097</v>
      </c>
      <c r="U406" s="13" t="n">
        <v>44097.350150463</v>
      </c>
    </row>
    <row r="407" customFormat="false" ht="16.2" hidden="false" customHeight="false" outlineLevel="0" collapsed="false">
      <c r="A407" s="11" t="s">
        <v>49</v>
      </c>
      <c r="B407" s="11" t="s">
        <v>102</v>
      </c>
      <c r="C407" s="11" t="n">
        <v>2009022051</v>
      </c>
      <c r="D407" s="13" t="n">
        <v>44092.3333333333</v>
      </c>
      <c r="E407" s="13" t="n">
        <v>44092.3541666667</v>
      </c>
      <c r="F407" s="11" t="s">
        <v>109</v>
      </c>
      <c r="G407" s="11" t="s">
        <v>110</v>
      </c>
      <c r="H407" s="11" t="n">
        <v>0.5</v>
      </c>
      <c r="I407" s="11" t="s">
        <v>301</v>
      </c>
      <c r="J407" s="11" t="str">
        <f aca="false">"20471733"</f>
        <v>20471733</v>
      </c>
      <c r="K407" s="11" t="s">
        <v>309</v>
      </c>
      <c r="L407" s="11" t="str">
        <f aca="false">"20471733"</f>
        <v>20471733</v>
      </c>
      <c r="M407" s="11" t="s">
        <v>309</v>
      </c>
      <c r="N407" s="11" t="n">
        <v>20396963</v>
      </c>
      <c r="O407" s="11" t="s">
        <v>310</v>
      </c>
      <c r="P407" s="11" t="s">
        <v>108</v>
      </c>
      <c r="Q407" s="14" t="n">
        <v>44093</v>
      </c>
      <c r="U407" s="13" t="n">
        <v>44092.3492476852</v>
      </c>
    </row>
    <row r="408" customFormat="false" ht="16.2" hidden="false" customHeight="false" outlineLevel="0" collapsed="false">
      <c r="A408" s="11" t="s">
        <v>36</v>
      </c>
      <c r="B408" s="11" t="s">
        <v>587</v>
      </c>
      <c r="C408" s="11" t="n">
        <v>2009019481</v>
      </c>
      <c r="D408" s="13" t="n">
        <v>44090.3333333333</v>
      </c>
      <c r="E408" s="13" t="n">
        <v>44090.3958333333</v>
      </c>
      <c r="F408" s="11" t="s">
        <v>109</v>
      </c>
      <c r="G408" s="11" t="s">
        <v>110</v>
      </c>
      <c r="H408" s="11" t="n">
        <v>1.5</v>
      </c>
      <c r="I408" s="11" t="s">
        <v>588</v>
      </c>
      <c r="J408" s="11" t="str">
        <f aca="false">"20471734"</f>
        <v>20471734</v>
      </c>
      <c r="K408" s="11" t="s">
        <v>589</v>
      </c>
      <c r="L408" s="11" t="str">
        <f aca="false">"20471734"</f>
        <v>20471734</v>
      </c>
      <c r="M408" s="11" t="s">
        <v>589</v>
      </c>
      <c r="N408" s="11" t="n">
        <v>20471735</v>
      </c>
      <c r="O408" s="11" t="s">
        <v>590</v>
      </c>
      <c r="P408" s="11" t="s">
        <v>108</v>
      </c>
      <c r="Q408" s="14" t="n">
        <v>44091</v>
      </c>
      <c r="U408" s="13" t="n">
        <v>44090.3941203704</v>
      </c>
    </row>
    <row r="409" customFormat="false" ht="16.2" hidden="false" customHeight="false" outlineLevel="0" collapsed="false">
      <c r="A409" s="11" t="s">
        <v>36</v>
      </c>
      <c r="B409" s="11" t="s">
        <v>587</v>
      </c>
      <c r="C409" s="11" t="n">
        <v>2008039975</v>
      </c>
      <c r="D409" s="13" t="n">
        <v>44074.3333333333</v>
      </c>
      <c r="E409" s="13" t="n">
        <v>44074.7083333333</v>
      </c>
      <c r="F409" s="11" t="s">
        <v>109</v>
      </c>
      <c r="G409" s="11" t="s">
        <v>110</v>
      </c>
      <c r="H409" s="11" t="n">
        <v>8</v>
      </c>
      <c r="I409" s="11" t="s">
        <v>591</v>
      </c>
      <c r="J409" s="11" t="str">
        <f aca="false">"20471734"</f>
        <v>20471734</v>
      </c>
      <c r="K409" s="11" t="s">
        <v>589</v>
      </c>
      <c r="L409" s="11" t="str">
        <f aca="false">"20471734"</f>
        <v>20471734</v>
      </c>
      <c r="M409" s="11" t="s">
        <v>589</v>
      </c>
      <c r="N409" s="11" t="s">
        <v>592</v>
      </c>
      <c r="O409" s="11" t="s">
        <v>593</v>
      </c>
      <c r="P409" s="11" t="s">
        <v>108</v>
      </c>
      <c r="Q409" s="14" t="n">
        <v>44075</v>
      </c>
      <c r="U409" s="13" t="n">
        <v>44074.4620717593</v>
      </c>
    </row>
    <row r="410" customFormat="false" ht="16.2" hidden="false" customHeight="false" outlineLevel="0" collapsed="false">
      <c r="A410" s="11" t="s">
        <v>49</v>
      </c>
      <c r="B410" s="11" t="s">
        <v>102</v>
      </c>
      <c r="C410" s="11" t="n">
        <v>2009012651</v>
      </c>
      <c r="D410" s="13" t="n">
        <v>44084.3333333333</v>
      </c>
      <c r="E410" s="13" t="n">
        <v>44084.3541666667</v>
      </c>
      <c r="F410" s="11" t="s">
        <v>109</v>
      </c>
      <c r="G410" s="11" t="s">
        <v>110</v>
      </c>
      <c r="H410" s="11" t="n">
        <v>0.5</v>
      </c>
      <c r="I410" s="11" t="s">
        <v>594</v>
      </c>
      <c r="J410" s="11" t="str">
        <f aca="false">"20471741"</f>
        <v>20471741</v>
      </c>
      <c r="K410" s="11" t="s">
        <v>595</v>
      </c>
      <c r="L410" s="11" t="str">
        <f aca="false">"20471741"</f>
        <v>20471741</v>
      </c>
      <c r="M410" s="11" t="s">
        <v>595</v>
      </c>
      <c r="N410" s="11" t="n">
        <v>20487128</v>
      </c>
      <c r="O410" s="11" t="s">
        <v>596</v>
      </c>
      <c r="P410" s="11" t="s">
        <v>108</v>
      </c>
      <c r="Q410" s="14" t="n">
        <v>44085</v>
      </c>
      <c r="U410" s="13" t="n">
        <v>44084.7063888889</v>
      </c>
    </row>
    <row r="411" customFormat="false" ht="16.2" hidden="false" customHeight="false" outlineLevel="0" collapsed="false">
      <c r="A411" s="11" t="s">
        <v>49</v>
      </c>
      <c r="B411" s="11" t="s">
        <v>102</v>
      </c>
      <c r="C411" s="11" t="n">
        <v>2009002476</v>
      </c>
      <c r="D411" s="13" t="n">
        <v>44076.3333333333</v>
      </c>
      <c r="E411" s="13" t="n">
        <v>44076.3541666667</v>
      </c>
      <c r="F411" s="11" t="s">
        <v>109</v>
      </c>
      <c r="G411" s="11" t="s">
        <v>110</v>
      </c>
      <c r="H411" s="11" t="n">
        <v>0.5</v>
      </c>
      <c r="I411" s="11" t="s">
        <v>594</v>
      </c>
      <c r="J411" s="11" t="str">
        <f aca="false">"20471741"</f>
        <v>20471741</v>
      </c>
      <c r="K411" s="11" t="s">
        <v>595</v>
      </c>
      <c r="L411" s="11" t="str">
        <f aca="false">"20471741"</f>
        <v>20471741</v>
      </c>
      <c r="M411" s="11" t="s">
        <v>595</v>
      </c>
      <c r="N411" s="11" t="n">
        <v>20487128</v>
      </c>
      <c r="O411" s="11" t="s">
        <v>596</v>
      </c>
      <c r="P411" s="11" t="s">
        <v>108</v>
      </c>
      <c r="Q411" s="14" t="n">
        <v>44077</v>
      </c>
      <c r="U411" s="13" t="n">
        <v>44076.6692476852</v>
      </c>
    </row>
    <row r="412" customFormat="false" ht="16.2" hidden="false" customHeight="false" outlineLevel="0" collapsed="false">
      <c r="A412" s="11" t="s">
        <v>39</v>
      </c>
      <c r="B412" s="11" t="s">
        <v>146</v>
      </c>
      <c r="C412" s="11" t="n">
        <v>2008039609</v>
      </c>
      <c r="D412" s="13" t="n">
        <v>44074.3333333333</v>
      </c>
      <c r="E412" s="13" t="n">
        <v>44075.7083333333</v>
      </c>
      <c r="F412" s="11" t="s">
        <v>109</v>
      </c>
      <c r="G412" s="11" t="s">
        <v>110</v>
      </c>
      <c r="H412" s="11" t="n">
        <v>16</v>
      </c>
      <c r="I412" s="11" t="s">
        <v>597</v>
      </c>
      <c r="J412" s="11" t="str">
        <f aca="false">"20471744"</f>
        <v>20471744</v>
      </c>
      <c r="K412" s="11" t="s">
        <v>143</v>
      </c>
      <c r="L412" s="11" t="str">
        <f aca="false">"20471744"</f>
        <v>20471744</v>
      </c>
      <c r="M412" s="11" t="s">
        <v>143</v>
      </c>
      <c r="N412" s="11" t="n">
        <v>20505992</v>
      </c>
      <c r="O412" s="11" t="s">
        <v>598</v>
      </c>
      <c r="P412" s="11" t="s">
        <v>108</v>
      </c>
      <c r="Q412" s="14" t="n">
        <v>44074</v>
      </c>
      <c r="U412" s="13" t="n">
        <v>44074.346412037</v>
      </c>
    </row>
    <row r="413" customFormat="false" ht="16.2" hidden="false" customHeight="false" outlineLevel="0" collapsed="false">
      <c r="A413" s="11" t="s">
        <v>39</v>
      </c>
      <c r="B413" s="11" t="s">
        <v>146</v>
      </c>
      <c r="C413" s="11" t="n">
        <v>2008034967</v>
      </c>
      <c r="D413" s="13" t="n">
        <v>44069.3333333333</v>
      </c>
      <c r="E413" s="13" t="n">
        <v>44071.7083333333</v>
      </c>
      <c r="F413" s="11" t="s">
        <v>109</v>
      </c>
      <c r="G413" s="11" t="s">
        <v>110</v>
      </c>
      <c r="H413" s="11" t="n">
        <v>24</v>
      </c>
      <c r="I413" s="11" t="s">
        <v>597</v>
      </c>
      <c r="J413" s="11" t="str">
        <f aca="false">"20471744"</f>
        <v>20471744</v>
      </c>
      <c r="K413" s="11" t="s">
        <v>143</v>
      </c>
      <c r="L413" s="11" t="str">
        <f aca="false">"20471744"</f>
        <v>20471744</v>
      </c>
      <c r="M413" s="11" t="s">
        <v>143</v>
      </c>
      <c r="N413" s="11" t="n">
        <v>20505992</v>
      </c>
      <c r="O413" s="11" t="s">
        <v>598</v>
      </c>
      <c r="P413" s="11" t="s">
        <v>108</v>
      </c>
      <c r="Q413" s="14" t="n">
        <v>44069</v>
      </c>
      <c r="U413" s="13" t="n">
        <v>44069.3410300926</v>
      </c>
    </row>
    <row r="414" customFormat="false" ht="16.2" hidden="false" customHeight="false" outlineLevel="0" collapsed="false">
      <c r="A414" s="11" t="s">
        <v>39</v>
      </c>
      <c r="B414" s="11" t="s">
        <v>146</v>
      </c>
      <c r="C414" s="11" t="n">
        <v>2009020812</v>
      </c>
      <c r="D414" s="13" t="n">
        <v>44091.3333333333</v>
      </c>
      <c r="E414" s="13" t="n">
        <v>44091.3541666667</v>
      </c>
      <c r="F414" s="11" t="s">
        <v>109</v>
      </c>
      <c r="G414" s="11" t="s">
        <v>110</v>
      </c>
      <c r="H414" s="11" t="n">
        <v>0.5</v>
      </c>
      <c r="I414" s="11" t="s">
        <v>599</v>
      </c>
      <c r="J414" s="11" t="str">
        <f aca="false">"20471744"</f>
        <v>20471744</v>
      </c>
      <c r="K414" s="11" t="s">
        <v>143</v>
      </c>
      <c r="L414" s="11" t="str">
        <f aca="false">"20471744"</f>
        <v>20471744</v>
      </c>
      <c r="M414" s="11" t="s">
        <v>143</v>
      </c>
      <c r="N414" s="11" t="s">
        <v>600</v>
      </c>
      <c r="O414" s="11" t="s">
        <v>601</v>
      </c>
      <c r="P414" s="11" t="s">
        <v>108</v>
      </c>
      <c r="Q414" s="14" t="n">
        <v>44093</v>
      </c>
      <c r="U414" s="13" t="n">
        <v>44091.3939467593</v>
      </c>
    </row>
    <row r="415" customFormat="false" ht="16.2" hidden="false" customHeight="false" outlineLevel="0" collapsed="false">
      <c r="A415" s="11" t="s">
        <v>38</v>
      </c>
      <c r="B415" s="11" t="s">
        <v>602</v>
      </c>
      <c r="C415" s="11" t="n">
        <v>2009020624</v>
      </c>
      <c r="D415" s="13" t="n">
        <v>44090.3333333333</v>
      </c>
      <c r="E415" s="13" t="n">
        <v>44090.3541666667</v>
      </c>
      <c r="F415" s="11" t="s">
        <v>109</v>
      </c>
      <c r="G415" s="11" t="s">
        <v>110</v>
      </c>
      <c r="H415" s="11" t="n">
        <v>0.5</v>
      </c>
      <c r="I415" s="11" t="s">
        <v>312</v>
      </c>
      <c r="J415" s="11" t="str">
        <f aca="false">"20471748"</f>
        <v>20471748</v>
      </c>
      <c r="K415" s="11" t="s">
        <v>603</v>
      </c>
      <c r="L415" s="11" t="str">
        <f aca="false">"20471748"</f>
        <v>20471748</v>
      </c>
      <c r="M415" s="11" t="s">
        <v>603</v>
      </c>
      <c r="N415" s="11" t="n">
        <v>20471754</v>
      </c>
      <c r="O415" s="11" t="s">
        <v>604</v>
      </c>
      <c r="P415" s="11" t="s">
        <v>108</v>
      </c>
      <c r="Q415" s="14" t="n">
        <v>44093</v>
      </c>
      <c r="U415" s="13" t="n">
        <v>44091.3472337963</v>
      </c>
    </row>
    <row r="416" customFormat="false" ht="16.2" hidden="false" customHeight="false" outlineLevel="0" collapsed="false">
      <c r="A416" s="11" t="s">
        <v>38</v>
      </c>
      <c r="B416" s="11" t="s">
        <v>602</v>
      </c>
      <c r="C416" s="11" t="n">
        <v>2009033379</v>
      </c>
      <c r="D416" s="13" t="n">
        <v>44089.3333333333</v>
      </c>
      <c r="E416" s="13" t="n">
        <v>44089.3541666667</v>
      </c>
      <c r="F416" s="11" t="s">
        <v>109</v>
      </c>
      <c r="G416" s="11" t="s">
        <v>110</v>
      </c>
      <c r="H416" s="11" t="n">
        <v>0.5</v>
      </c>
      <c r="I416" s="11" t="s">
        <v>312</v>
      </c>
      <c r="J416" s="11" t="str">
        <f aca="false">"20471748"</f>
        <v>20471748</v>
      </c>
      <c r="K416" s="11" t="s">
        <v>603</v>
      </c>
      <c r="L416" s="11" t="str">
        <f aca="false">"20471748"</f>
        <v>20471748</v>
      </c>
      <c r="M416" s="11" t="s">
        <v>603</v>
      </c>
      <c r="N416" s="11" t="n">
        <v>20471754</v>
      </c>
      <c r="O416" s="11" t="s">
        <v>604</v>
      </c>
      <c r="P416" s="11" t="s">
        <v>108</v>
      </c>
      <c r="Q416" s="14" t="n">
        <v>44100</v>
      </c>
      <c r="U416" s="13" t="n">
        <v>44099.4510185185</v>
      </c>
    </row>
    <row r="417" customFormat="false" ht="16.2" hidden="false" customHeight="false" outlineLevel="0" collapsed="false">
      <c r="A417" s="11" t="s">
        <v>38</v>
      </c>
      <c r="B417" s="11" t="s">
        <v>602</v>
      </c>
      <c r="C417" s="11" t="n">
        <v>2008040272</v>
      </c>
      <c r="D417" s="13" t="n">
        <v>44070.3333333333</v>
      </c>
      <c r="E417" s="13" t="n">
        <v>44070.375</v>
      </c>
      <c r="F417" s="11" t="s">
        <v>109</v>
      </c>
      <c r="G417" s="11" t="s">
        <v>110</v>
      </c>
      <c r="H417" s="11" t="n">
        <v>1</v>
      </c>
      <c r="I417" s="11" t="s">
        <v>312</v>
      </c>
      <c r="J417" s="11" t="str">
        <f aca="false">"20471748"</f>
        <v>20471748</v>
      </c>
      <c r="K417" s="11" t="s">
        <v>603</v>
      </c>
      <c r="L417" s="11" t="str">
        <f aca="false">"20471748"</f>
        <v>20471748</v>
      </c>
      <c r="M417" s="11" t="s">
        <v>603</v>
      </c>
      <c r="N417" s="11" t="n">
        <v>20471754</v>
      </c>
      <c r="O417" s="11" t="s">
        <v>604</v>
      </c>
      <c r="P417" s="11" t="s">
        <v>108</v>
      </c>
      <c r="Q417" s="14" t="n">
        <v>44075</v>
      </c>
      <c r="U417" s="13" t="n">
        <v>44074.5972222222</v>
      </c>
    </row>
    <row r="418" customFormat="false" ht="16.2" hidden="false" customHeight="false" outlineLevel="0" collapsed="false">
      <c r="A418" s="11" t="s">
        <v>38</v>
      </c>
      <c r="B418" s="11" t="s">
        <v>602</v>
      </c>
      <c r="C418" s="11" t="n">
        <v>2009012536</v>
      </c>
      <c r="D418" s="13" t="n">
        <v>44084.6666666667</v>
      </c>
      <c r="E418" s="13" t="n">
        <v>44085.7083333333</v>
      </c>
      <c r="F418" s="11" t="s">
        <v>109</v>
      </c>
      <c r="G418" s="11" t="s">
        <v>110</v>
      </c>
      <c r="H418" s="11" t="n">
        <v>9</v>
      </c>
      <c r="I418" s="11" t="s">
        <v>605</v>
      </c>
      <c r="J418" s="11" t="str">
        <f aca="false">"20471752"</f>
        <v>20471752</v>
      </c>
      <c r="K418" s="11" t="s">
        <v>606</v>
      </c>
      <c r="L418" s="11" t="str">
        <f aca="false">"20471752"</f>
        <v>20471752</v>
      </c>
      <c r="M418" s="11" t="s">
        <v>606</v>
      </c>
      <c r="N418" s="11" t="n">
        <v>20471748</v>
      </c>
      <c r="O418" s="11" t="s">
        <v>603</v>
      </c>
      <c r="P418" s="11" t="s">
        <v>108</v>
      </c>
      <c r="Q418" s="14" t="n">
        <v>44085</v>
      </c>
      <c r="U418" s="13" t="n">
        <v>44084.6536458333</v>
      </c>
    </row>
    <row r="419" customFormat="false" ht="16.2" hidden="false" customHeight="false" outlineLevel="0" collapsed="false">
      <c r="A419" s="11" t="s">
        <v>38</v>
      </c>
      <c r="B419" s="11" t="s">
        <v>602</v>
      </c>
      <c r="C419" s="11" t="n">
        <v>2009011318</v>
      </c>
      <c r="D419" s="13" t="n">
        <v>44081.3333333333</v>
      </c>
      <c r="E419" s="13" t="n">
        <v>44081.3958333333</v>
      </c>
      <c r="F419" s="11" t="s">
        <v>109</v>
      </c>
      <c r="G419" s="11" t="s">
        <v>110</v>
      </c>
      <c r="H419" s="11" t="n">
        <v>1.5</v>
      </c>
      <c r="I419" s="11" t="s">
        <v>607</v>
      </c>
      <c r="J419" s="11" t="str">
        <f aca="false">"20471752"</f>
        <v>20471752</v>
      </c>
      <c r="K419" s="11" t="s">
        <v>606</v>
      </c>
      <c r="L419" s="11" t="str">
        <f aca="false">"20471752"</f>
        <v>20471752</v>
      </c>
      <c r="M419" s="11" t="s">
        <v>606</v>
      </c>
      <c r="N419" s="11" t="n">
        <v>20471748</v>
      </c>
      <c r="O419" s="11" t="s">
        <v>603</v>
      </c>
      <c r="P419" s="11" t="s">
        <v>108</v>
      </c>
      <c r="Q419" s="14" t="n">
        <v>44085</v>
      </c>
      <c r="U419" s="13" t="n">
        <v>44083.6929398148</v>
      </c>
    </row>
    <row r="420" customFormat="false" ht="16.2" hidden="false" customHeight="false" outlineLevel="0" collapsed="false">
      <c r="A420" s="11" t="s">
        <v>38</v>
      </c>
      <c r="B420" s="11" t="s">
        <v>602</v>
      </c>
      <c r="C420" s="11" t="n">
        <v>2009002785</v>
      </c>
      <c r="D420" s="13" t="n">
        <v>44074.3333333333</v>
      </c>
      <c r="E420" s="13" t="n">
        <v>44074.5625</v>
      </c>
      <c r="F420" s="11" t="s">
        <v>109</v>
      </c>
      <c r="G420" s="11" t="s">
        <v>110</v>
      </c>
      <c r="H420" s="11" t="n">
        <v>4.5</v>
      </c>
      <c r="I420" s="11" t="s">
        <v>607</v>
      </c>
      <c r="J420" s="11" t="str">
        <f aca="false">"20471752"</f>
        <v>20471752</v>
      </c>
      <c r="K420" s="11" t="s">
        <v>606</v>
      </c>
      <c r="L420" s="11" t="str">
        <f aca="false">"20471752"</f>
        <v>20471752</v>
      </c>
      <c r="M420" s="11" t="s">
        <v>606</v>
      </c>
      <c r="N420" s="11" t="n">
        <v>20471748</v>
      </c>
      <c r="O420" s="11" t="s">
        <v>603</v>
      </c>
      <c r="P420" s="11" t="s">
        <v>108</v>
      </c>
      <c r="Q420" s="14" t="n">
        <v>44078</v>
      </c>
      <c r="U420" s="13" t="n">
        <v>44077.3415740741</v>
      </c>
    </row>
    <row r="421" customFormat="false" ht="16.2" hidden="false" customHeight="false" outlineLevel="0" collapsed="false">
      <c r="A421" s="11" t="s">
        <v>38</v>
      </c>
      <c r="B421" s="11" t="s">
        <v>602</v>
      </c>
      <c r="C421" s="11" t="n">
        <v>2009026686</v>
      </c>
      <c r="D421" s="13" t="n">
        <v>44096.3333333333</v>
      </c>
      <c r="E421" s="13" t="n">
        <v>44096.3541666667</v>
      </c>
      <c r="F421" s="11" t="s">
        <v>109</v>
      </c>
      <c r="G421" s="11" t="s">
        <v>110</v>
      </c>
      <c r="H421" s="11" t="n">
        <v>0.5</v>
      </c>
      <c r="I421" s="11" t="s">
        <v>216</v>
      </c>
      <c r="J421" s="11" t="str">
        <f aca="false">"20471754"</f>
        <v>20471754</v>
      </c>
      <c r="K421" s="11" t="s">
        <v>604</v>
      </c>
      <c r="L421" s="11" t="str">
        <f aca="false">"20471754"</f>
        <v>20471754</v>
      </c>
      <c r="M421" s="11" t="s">
        <v>604</v>
      </c>
      <c r="N421" s="11" t="n">
        <v>20508879</v>
      </c>
      <c r="O421" s="11" t="s">
        <v>608</v>
      </c>
      <c r="P421" s="11" t="s">
        <v>108</v>
      </c>
      <c r="Q421" s="14" t="n">
        <v>44097</v>
      </c>
      <c r="U421" s="13" t="n">
        <v>44096.3626736111</v>
      </c>
    </row>
    <row r="422" customFormat="false" ht="16.2" hidden="false" customHeight="false" outlineLevel="0" collapsed="false">
      <c r="A422" s="11" t="s">
        <v>37</v>
      </c>
      <c r="B422" s="11" t="s">
        <v>272</v>
      </c>
      <c r="C422" s="11" t="n">
        <v>2009019020</v>
      </c>
      <c r="D422" s="13" t="n">
        <v>44089.3333333333</v>
      </c>
      <c r="E422" s="13" t="n">
        <v>44089.3541666667</v>
      </c>
      <c r="F422" s="11" t="s">
        <v>109</v>
      </c>
      <c r="G422" s="11" t="s">
        <v>110</v>
      </c>
      <c r="H422" s="11" t="n">
        <v>0.5</v>
      </c>
      <c r="I422" s="11" t="s">
        <v>609</v>
      </c>
      <c r="J422" s="11" t="str">
        <f aca="false">"20471760"</f>
        <v>20471760</v>
      </c>
      <c r="K422" s="11" t="s">
        <v>610</v>
      </c>
      <c r="L422" s="11" t="str">
        <f aca="false">"20471760"</f>
        <v>20471760</v>
      </c>
      <c r="M422" s="11" t="s">
        <v>610</v>
      </c>
      <c r="N422" s="11" t="n">
        <v>20392609</v>
      </c>
      <c r="O422" s="11" t="s">
        <v>368</v>
      </c>
      <c r="P422" s="11" t="s">
        <v>108</v>
      </c>
      <c r="Q422" s="14" t="n">
        <v>44091</v>
      </c>
      <c r="U422" s="13" t="n">
        <v>44089.8054398148</v>
      </c>
    </row>
    <row r="423" customFormat="false" ht="16.2" hidden="false" customHeight="false" outlineLevel="0" collapsed="false">
      <c r="A423" s="11" t="s">
        <v>37</v>
      </c>
      <c r="B423" s="11" t="s">
        <v>272</v>
      </c>
      <c r="C423" s="11" t="n">
        <v>2009025310</v>
      </c>
      <c r="D423" s="13" t="n">
        <v>44095.3333333333</v>
      </c>
      <c r="E423" s="13" t="n">
        <v>44095.375</v>
      </c>
      <c r="F423" s="11" t="s">
        <v>109</v>
      </c>
      <c r="G423" s="11" t="s">
        <v>110</v>
      </c>
      <c r="H423" s="11" t="n">
        <v>1</v>
      </c>
      <c r="I423" s="11" t="s">
        <v>609</v>
      </c>
      <c r="J423" s="11" t="str">
        <f aca="false">"20471760"</f>
        <v>20471760</v>
      </c>
      <c r="K423" s="11" t="s">
        <v>610</v>
      </c>
      <c r="L423" s="11" t="str">
        <f aca="false">"20471760"</f>
        <v>20471760</v>
      </c>
      <c r="M423" s="11" t="s">
        <v>610</v>
      </c>
      <c r="N423" s="11" t="n">
        <v>20392609</v>
      </c>
      <c r="O423" s="11" t="s">
        <v>368</v>
      </c>
      <c r="P423" s="11" t="s">
        <v>108</v>
      </c>
      <c r="Q423" s="14" t="n">
        <v>44095</v>
      </c>
      <c r="U423" s="13" t="n">
        <v>44095.3746875</v>
      </c>
    </row>
    <row r="424" customFormat="false" ht="16.2" hidden="false" customHeight="false" outlineLevel="0" collapsed="false">
      <c r="A424" s="11" t="s">
        <v>51</v>
      </c>
      <c r="B424" s="11" t="s">
        <v>287</v>
      </c>
      <c r="C424" s="11" t="n">
        <v>2009028018</v>
      </c>
      <c r="D424" s="13" t="n">
        <v>44097.3333333333</v>
      </c>
      <c r="E424" s="13" t="n">
        <v>44097.3541666667</v>
      </c>
      <c r="F424" s="11" t="s">
        <v>109</v>
      </c>
      <c r="G424" s="11" t="s">
        <v>110</v>
      </c>
      <c r="H424" s="11" t="n">
        <v>0.5</v>
      </c>
      <c r="I424" s="11" t="s">
        <v>611</v>
      </c>
      <c r="J424" s="11" t="str">
        <f aca="false">"20471766"</f>
        <v>20471766</v>
      </c>
      <c r="K424" s="11" t="s">
        <v>289</v>
      </c>
      <c r="L424" s="11" t="str">
        <f aca="false">"20471766"</f>
        <v>20471766</v>
      </c>
      <c r="M424" s="11" t="s">
        <v>289</v>
      </c>
      <c r="N424" s="11" t="s">
        <v>612</v>
      </c>
      <c r="O424" s="11" t="s">
        <v>613</v>
      </c>
      <c r="P424" s="11" t="s">
        <v>108</v>
      </c>
      <c r="Q424" s="14" t="n">
        <v>44098</v>
      </c>
      <c r="U424" s="13" t="n">
        <v>44097.3607291667</v>
      </c>
    </row>
    <row r="425" customFormat="false" ht="16.2" hidden="false" customHeight="false" outlineLevel="0" collapsed="false">
      <c r="A425" s="11" t="s">
        <v>51</v>
      </c>
      <c r="B425" s="11" t="s">
        <v>287</v>
      </c>
      <c r="C425" s="11" t="n">
        <v>2009017544</v>
      </c>
      <c r="D425" s="13" t="n">
        <v>44089.3333333333</v>
      </c>
      <c r="E425" s="13" t="n">
        <v>44089.3541666667</v>
      </c>
      <c r="F425" s="11" t="s">
        <v>109</v>
      </c>
      <c r="G425" s="11" t="s">
        <v>110</v>
      </c>
      <c r="H425" s="11" t="n">
        <v>0.5</v>
      </c>
      <c r="I425" s="11" t="s">
        <v>611</v>
      </c>
      <c r="J425" s="11" t="str">
        <f aca="false">"20471766"</f>
        <v>20471766</v>
      </c>
      <c r="K425" s="11" t="s">
        <v>289</v>
      </c>
      <c r="L425" s="11" t="str">
        <f aca="false">"20471766"</f>
        <v>20471766</v>
      </c>
      <c r="M425" s="11" t="s">
        <v>289</v>
      </c>
      <c r="N425" s="11" t="s">
        <v>612</v>
      </c>
      <c r="O425" s="11" t="s">
        <v>613</v>
      </c>
      <c r="P425" s="11" t="s">
        <v>108</v>
      </c>
      <c r="Q425" s="14" t="n">
        <v>44090</v>
      </c>
      <c r="U425" s="13" t="n">
        <v>44089.3750810185</v>
      </c>
    </row>
    <row r="426" customFormat="false" ht="16.2" hidden="false" customHeight="false" outlineLevel="0" collapsed="false">
      <c r="A426" s="11" t="s">
        <v>47</v>
      </c>
      <c r="B426" s="11" t="s">
        <v>324</v>
      </c>
      <c r="C426" s="11" t="n">
        <v>2008037844</v>
      </c>
      <c r="D426" s="13" t="n">
        <v>44071.5</v>
      </c>
      <c r="E426" s="13" t="n">
        <v>44071.7083333333</v>
      </c>
      <c r="F426" s="11" t="s">
        <v>109</v>
      </c>
      <c r="G426" s="11" t="s">
        <v>110</v>
      </c>
      <c r="H426" s="11" t="n">
        <v>4</v>
      </c>
      <c r="I426" s="11" t="s">
        <v>339</v>
      </c>
      <c r="J426" s="11" t="str">
        <f aca="false">"20471770"</f>
        <v>20471770</v>
      </c>
      <c r="K426" s="11" t="s">
        <v>614</v>
      </c>
      <c r="L426" s="11" t="str">
        <f aca="false">"20471770"</f>
        <v>20471770</v>
      </c>
      <c r="M426" s="11" t="s">
        <v>614</v>
      </c>
      <c r="N426" s="11" t="n">
        <v>20322182</v>
      </c>
      <c r="O426" s="11" t="s">
        <v>329</v>
      </c>
      <c r="P426" s="11" t="s">
        <v>108</v>
      </c>
      <c r="Q426" s="14" t="n">
        <v>44075</v>
      </c>
      <c r="U426" s="13" t="n">
        <v>44071.3800231482</v>
      </c>
    </row>
    <row r="427" customFormat="false" ht="16.2" hidden="false" customHeight="false" outlineLevel="0" collapsed="false">
      <c r="A427" s="11" t="s">
        <v>47</v>
      </c>
      <c r="B427" s="11" t="s">
        <v>324</v>
      </c>
      <c r="C427" s="11" t="n">
        <v>2009032812</v>
      </c>
      <c r="D427" s="13" t="n">
        <v>44099.3333333333</v>
      </c>
      <c r="E427" s="13" t="n">
        <v>44099.3541666667</v>
      </c>
      <c r="F427" s="11" t="s">
        <v>109</v>
      </c>
      <c r="G427" s="11" t="s">
        <v>110</v>
      </c>
      <c r="H427" s="11" t="n">
        <v>0.5</v>
      </c>
      <c r="I427" s="11" t="s">
        <v>615</v>
      </c>
      <c r="J427" s="11" t="str">
        <f aca="false">"20471770"</f>
        <v>20471770</v>
      </c>
      <c r="K427" s="11" t="s">
        <v>614</v>
      </c>
      <c r="L427" s="11" t="str">
        <f aca="false">"20471770"</f>
        <v>20471770</v>
      </c>
      <c r="M427" s="11" t="s">
        <v>614</v>
      </c>
      <c r="N427" s="11" t="n">
        <v>20498074</v>
      </c>
      <c r="O427" s="11" t="s">
        <v>616</v>
      </c>
      <c r="P427" s="11" t="s">
        <v>108</v>
      </c>
      <c r="Q427" s="14" t="n">
        <v>44100</v>
      </c>
      <c r="U427" s="13" t="n">
        <v>44099.3559837963</v>
      </c>
    </row>
    <row r="428" customFormat="false" ht="16.2" hidden="false" customHeight="false" outlineLevel="0" collapsed="false">
      <c r="A428" s="11" t="s">
        <v>47</v>
      </c>
      <c r="B428" s="11" t="s">
        <v>324</v>
      </c>
      <c r="C428" s="11" t="n">
        <v>2009021496</v>
      </c>
      <c r="D428" s="13" t="n">
        <v>44089.3333333333</v>
      </c>
      <c r="E428" s="13" t="n">
        <v>44089.3541666667</v>
      </c>
      <c r="F428" s="11" t="s">
        <v>109</v>
      </c>
      <c r="G428" s="11" t="s">
        <v>110</v>
      </c>
      <c r="H428" s="11" t="n">
        <v>0.5</v>
      </c>
      <c r="I428" s="11" t="s">
        <v>615</v>
      </c>
      <c r="J428" s="11" t="str">
        <f aca="false">"20471770"</f>
        <v>20471770</v>
      </c>
      <c r="K428" s="11" t="s">
        <v>614</v>
      </c>
      <c r="L428" s="11" t="str">
        <f aca="false">"20471770"</f>
        <v>20471770</v>
      </c>
      <c r="M428" s="11" t="s">
        <v>614</v>
      </c>
      <c r="N428" s="11" t="n">
        <v>20498074</v>
      </c>
      <c r="O428" s="11" t="s">
        <v>616</v>
      </c>
      <c r="P428" s="11" t="s">
        <v>108</v>
      </c>
      <c r="Q428" s="14" t="n">
        <v>44092</v>
      </c>
      <c r="U428" s="13" t="n">
        <v>44091.6949537037</v>
      </c>
    </row>
    <row r="429" customFormat="false" ht="16.2" hidden="false" customHeight="false" outlineLevel="0" collapsed="false">
      <c r="A429" s="11" t="s">
        <v>47</v>
      </c>
      <c r="B429" s="11" t="s">
        <v>324</v>
      </c>
      <c r="C429" s="11" t="n">
        <v>2009017335</v>
      </c>
      <c r="D429" s="13" t="n">
        <v>44088.3333333333</v>
      </c>
      <c r="E429" s="13" t="n">
        <v>44088.3541666667</v>
      </c>
      <c r="F429" s="11" t="s">
        <v>109</v>
      </c>
      <c r="G429" s="11" t="s">
        <v>110</v>
      </c>
      <c r="H429" s="11" t="n">
        <v>0.5</v>
      </c>
      <c r="I429" s="11" t="s">
        <v>615</v>
      </c>
      <c r="J429" s="11" t="str">
        <f aca="false">"20471770"</f>
        <v>20471770</v>
      </c>
      <c r="K429" s="11" t="s">
        <v>614</v>
      </c>
      <c r="L429" s="11" t="str">
        <f aca="false">"20471770"</f>
        <v>20471770</v>
      </c>
      <c r="M429" s="11" t="s">
        <v>614</v>
      </c>
      <c r="N429" s="11" t="n">
        <v>20322182</v>
      </c>
      <c r="O429" s="11" t="s">
        <v>329</v>
      </c>
      <c r="P429" s="11" t="s">
        <v>108</v>
      </c>
      <c r="Q429" s="14" t="n">
        <v>44090</v>
      </c>
      <c r="U429" s="13" t="n">
        <v>44089.3507523148</v>
      </c>
    </row>
    <row r="430" customFormat="false" ht="16.2" hidden="false" customHeight="false" outlineLevel="0" collapsed="false">
      <c r="A430" s="11" t="s">
        <v>47</v>
      </c>
      <c r="B430" s="11" t="s">
        <v>324</v>
      </c>
      <c r="C430" s="11" t="n">
        <v>2009032770</v>
      </c>
      <c r="D430" s="13" t="n">
        <v>44099.3333333333</v>
      </c>
      <c r="E430" s="13" t="n">
        <v>44099.3541666667</v>
      </c>
      <c r="F430" s="11" t="s">
        <v>109</v>
      </c>
      <c r="G430" s="11" t="s">
        <v>110</v>
      </c>
      <c r="H430" s="11" t="n">
        <v>0.5</v>
      </c>
      <c r="I430" s="11" t="s">
        <v>617</v>
      </c>
      <c r="J430" s="11" t="str">
        <f aca="false">"20471776"</f>
        <v>20471776</v>
      </c>
      <c r="K430" s="11" t="s">
        <v>327</v>
      </c>
      <c r="L430" s="11" t="str">
        <f aca="false">"20471776"</f>
        <v>20471776</v>
      </c>
      <c r="M430" s="11" t="s">
        <v>327</v>
      </c>
      <c r="N430" s="11" t="n">
        <v>20315184</v>
      </c>
      <c r="O430" s="11" t="s">
        <v>326</v>
      </c>
      <c r="P430" s="11" t="s">
        <v>108</v>
      </c>
      <c r="Q430" s="14" t="n">
        <v>44100</v>
      </c>
      <c r="U430" s="13" t="n">
        <v>44099.3504050926</v>
      </c>
    </row>
    <row r="431" customFormat="false" ht="16.2" hidden="false" customHeight="false" outlineLevel="0" collapsed="false">
      <c r="A431" s="11" t="s">
        <v>47</v>
      </c>
      <c r="B431" s="11" t="s">
        <v>324</v>
      </c>
      <c r="C431" s="11" t="n">
        <v>2009011734</v>
      </c>
      <c r="D431" s="13" t="n">
        <v>44084.3333333333</v>
      </c>
      <c r="E431" s="13" t="n">
        <v>44084.3541666667</v>
      </c>
      <c r="F431" s="11" t="s">
        <v>109</v>
      </c>
      <c r="G431" s="11" t="s">
        <v>110</v>
      </c>
      <c r="H431" s="11" t="n">
        <v>0.5</v>
      </c>
      <c r="I431" s="11" t="s">
        <v>617</v>
      </c>
      <c r="J431" s="11" t="str">
        <f aca="false">"20471776"</f>
        <v>20471776</v>
      </c>
      <c r="K431" s="11" t="s">
        <v>327</v>
      </c>
      <c r="L431" s="11" t="str">
        <f aca="false">"20471776"</f>
        <v>20471776</v>
      </c>
      <c r="M431" s="11" t="s">
        <v>327</v>
      </c>
      <c r="N431" s="11" t="n">
        <v>20315184</v>
      </c>
      <c r="O431" s="11" t="s">
        <v>326</v>
      </c>
      <c r="P431" s="11" t="s">
        <v>108</v>
      </c>
      <c r="Q431" s="14" t="n">
        <v>44085</v>
      </c>
      <c r="U431" s="13" t="n">
        <v>44084.3565625</v>
      </c>
    </row>
    <row r="432" customFormat="false" ht="16.2" hidden="false" customHeight="false" outlineLevel="0" collapsed="false">
      <c r="A432" s="11" t="s">
        <v>47</v>
      </c>
      <c r="B432" s="11" t="s">
        <v>324</v>
      </c>
      <c r="C432" s="11" t="n">
        <v>2009030450</v>
      </c>
      <c r="D432" s="13" t="n">
        <v>44098.3333333333</v>
      </c>
      <c r="E432" s="13" t="n">
        <v>44098.375</v>
      </c>
      <c r="F432" s="11" t="s">
        <v>109</v>
      </c>
      <c r="G432" s="11" t="s">
        <v>110</v>
      </c>
      <c r="H432" s="11" t="n">
        <v>1</v>
      </c>
      <c r="I432" s="11" t="s">
        <v>618</v>
      </c>
      <c r="J432" s="11" t="str">
        <f aca="false">"20471776"</f>
        <v>20471776</v>
      </c>
      <c r="K432" s="11" t="s">
        <v>327</v>
      </c>
      <c r="L432" s="11" t="str">
        <f aca="false">"20471776"</f>
        <v>20471776</v>
      </c>
      <c r="M432" s="11" t="s">
        <v>327</v>
      </c>
      <c r="N432" s="11" t="n">
        <v>20315184</v>
      </c>
      <c r="O432" s="11" t="s">
        <v>326</v>
      </c>
      <c r="P432" s="11" t="s">
        <v>108</v>
      </c>
      <c r="Q432" s="14" t="n">
        <v>44098</v>
      </c>
      <c r="U432" s="13" t="n">
        <v>44098.3643402778</v>
      </c>
    </row>
    <row r="433" customFormat="false" ht="16.2" hidden="false" customHeight="false" outlineLevel="0" collapsed="false">
      <c r="A433" s="11" t="s">
        <v>47</v>
      </c>
      <c r="B433" s="11" t="s">
        <v>324</v>
      </c>
      <c r="C433" s="11" t="n">
        <v>2009028674</v>
      </c>
      <c r="D433" s="13" t="n">
        <v>44097.3333333333</v>
      </c>
      <c r="E433" s="13" t="n">
        <v>44097.3541666667</v>
      </c>
      <c r="F433" s="11" t="s">
        <v>109</v>
      </c>
      <c r="G433" s="11" t="s">
        <v>110</v>
      </c>
      <c r="H433" s="11" t="n">
        <v>0.5</v>
      </c>
      <c r="I433" s="11" t="s">
        <v>619</v>
      </c>
      <c r="J433" s="11" t="str">
        <f aca="false">"20471778"</f>
        <v>20471778</v>
      </c>
      <c r="K433" s="11" t="s">
        <v>620</v>
      </c>
      <c r="L433" s="11" t="str">
        <f aca="false">"20471778"</f>
        <v>20471778</v>
      </c>
      <c r="M433" s="11" t="s">
        <v>620</v>
      </c>
      <c r="N433" s="11" t="n">
        <v>20303687</v>
      </c>
      <c r="O433" s="11" t="s">
        <v>330</v>
      </c>
      <c r="P433" s="11" t="s">
        <v>108</v>
      </c>
      <c r="Q433" s="14" t="n">
        <v>44098</v>
      </c>
      <c r="U433" s="13" t="n">
        <v>44097.5861574074</v>
      </c>
    </row>
    <row r="434" customFormat="false" ht="16.2" hidden="false" customHeight="false" outlineLevel="0" collapsed="false">
      <c r="A434" s="11" t="s">
        <v>47</v>
      </c>
      <c r="B434" s="11" t="s">
        <v>324</v>
      </c>
      <c r="C434" s="11" t="n">
        <v>2009020250</v>
      </c>
      <c r="D434" s="13" t="n">
        <v>44089.3333333333</v>
      </c>
      <c r="E434" s="13" t="n">
        <v>44089.3541666667</v>
      </c>
      <c r="F434" s="11" t="s">
        <v>109</v>
      </c>
      <c r="G434" s="11" t="s">
        <v>110</v>
      </c>
      <c r="H434" s="11" t="n">
        <v>0.5</v>
      </c>
      <c r="I434" s="11" t="s">
        <v>621</v>
      </c>
      <c r="J434" s="11" t="str">
        <f aca="false">"20471778"</f>
        <v>20471778</v>
      </c>
      <c r="K434" s="11" t="s">
        <v>620</v>
      </c>
      <c r="L434" s="11" t="str">
        <f aca="false">"20471778"</f>
        <v>20471778</v>
      </c>
      <c r="M434" s="11" t="s">
        <v>620</v>
      </c>
      <c r="N434" s="11" t="n">
        <v>20303687</v>
      </c>
      <c r="O434" s="11" t="s">
        <v>330</v>
      </c>
      <c r="P434" s="11" t="s">
        <v>108</v>
      </c>
      <c r="Q434" s="14" t="n">
        <v>44091</v>
      </c>
      <c r="U434" s="13" t="n">
        <v>44090.6966666667</v>
      </c>
    </row>
    <row r="435" customFormat="false" ht="16.2" hidden="false" customHeight="false" outlineLevel="0" collapsed="false">
      <c r="A435" s="11" t="s">
        <v>47</v>
      </c>
      <c r="B435" s="11" t="s">
        <v>324</v>
      </c>
      <c r="C435" s="11" t="n">
        <v>2009000421</v>
      </c>
      <c r="D435" s="13" t="n">
        <v>44074.3333333333</v>
      </c>
      <c r="E435" s="13" t="n">
        <v>44074.7083333333</v>
      </c>
      <c r="F435" s="11" t="s">
        <v>109</v>
      </c>
      <c r="G435" s="11" t="s">
        <v>110</v>
      </c>
      <c r="H435" s="11" t="n">
        <v>8</v>
      </c>
      <c r="I435" s="11" t="s">
        <v>622</v>
      </c>
      <c r="J435" s="11" t="str">
        <f aca="false">"20471778"</f>
        <v>20471778</v>
      </c>
      <c r="K435" s="11" t="s">
        <v>620</v>
      </c>
      <c r="L435" s="11" t="str">
        <f aca="false">"20471778"</f>
        <v>20471778</v>
      </c>
      <c r="M435" s="11" t="s">
        <v>620</v>
      </c>
      <c r="N435" s="11" t="n">
        <v>20303687</v>
      </c>
      <c r="O435" s="11" t="s">
        <v>330</v>
      </c>
      <c r="P435" s="11" t="s">
        <v>108</v>
      </c>
      <c r="Q435" s="14" t="n">
        <v>44075</v>
      </c>
      <c r="U435" s="13" t="n">
        <v>44075.4157523148</v>
      </c>
    </row>
    <row r="436" customFormat="false" ht="16.2" hidden="false" customHeight="false" outlineLevel="0" collapsed="false">
      <c r="A436" s="11" t="s">
        <v>65</v>
      </c>
      <c r="B436" s="11" t="s">
        <v>623</v>
      </c>
      <c r="C436" s="11" t="n">
        <v>2009029178</v>
      </c>
      <c r="D436" s="13" t="n">
        <v>44099.375</v>
      </c>
      <c r="E436" s="13" t="n">
        <v>44099.4583333333</v>
      </c>
      <c r="F436" s="11" t="s">
        <v>103</v>
      </c>
      <c r="G436" s="11" t="s">
        <v>104</v>
      </c>
      <c r="H436" s="11" t="n">
        <v>2</v>
      </c>
      <c r="I436" s="11" t="s">
        <v>624</v>
      </c>
      <c r="J436" s="11" t="str">
        <f aca="false">"20471804"</f>
        <v>20471804</v>
      </c>
      <c r="K436" s="11" t="s">
        <v>625</v>
      </c>
      <c r="L436" s="11" t="str">
        <f aca="false">"20471804"</f>
        <v>20471804</v>
      </c>
      <c r="M436" s="11" t="s">
        <v>625</v>
      </c>
      <c r="N436" s="11" t="n">
        <v>20486367</v>
      </c>
      <c r="O436" s="11" t="s">
        <v>626</v>
      </c>
      <c r="P436" s="11" t="s">
        <v>108</v>
      </c>
      <c r="Q436" s="14" t="n">
        <v>44098</v>
      </c>
      <c r="U436" s="13" t="n">
        <v>44097.6778125</v>
      </c>
    </row>
    <row r="437" customFormat="false" ht="16.2" hidden="false" customHeight="false" outlineLevel="0" collapsed="false">
      <c r="A437" s="11" t="s">
        <v>65</v>
      </c>
      <c r="B437" s="11" t="s">
        <v>623</v>
      </c>
      <c r="C437" s="11" t="n">
        <v>2009029021</v>
      </c>
      <c r="D437" s="13" t="n">
        <v>44098.5416666667</v>
      </c>
      <c r="E437" s="13" t="n">
        <v>44099.375</v>
      </c>
      <c r="F437" s="11" t="s">
        <v>109</v>
      </c>
      <c r="G437" s="11" t="s">
        <v>110</v>
      </c>
      <c r="H437" s="11" t="n">
        <v>5</v>
      </c>
      <c r="I437" s="11" t="s">
        <v>624</v>
      </c>
      <c r="J437" s="11" t="str">
        <f aca="false">"20471804"</f>
        <v>20471804</v>
      </c>
      <c r="K437" s="11" t="s">
        <v>625</v>
      </c>
      <c r="L437" s="11" t="str">
        <f aca="false">"20471804"</f>
        <v>20471804</v>
      </c>
      <c r="M437" s="11" t="s">
        <v>625</v>
      </c>
      <c r="N437" s="11" t="n">
        <v>20486367</v>
      </c>
      <c r="O437" s="11" t="s">
        <v>626</v>
      </c>
      <c r="P437" s="11" t="s">
        <v>108</v>
      </c>
      <c r="Q437" s="14" t="n">
        <v>44098</v>
      </c>
      <c r="U437" s="13" t="n">
        <v>44097.6674652778</v>
      </c>
    </row>
    <row r="438" customFormat="false" ht="16.2" hidden="false" customHeight="false" outlineLevel="0" collapsed="false">
      <c r="A438" s="11" t="s">
        <v>65</v>
      </c>
      <c r="B438" s="11" t="s">
        <v>623</v>
      </c>
      <c r="C438" s="11" t="n">
        <v>2009029185</v>
      </c>
      <c r="D438" s="13" t="n">
        <v>44099.4583333333</v>
      </c>
      <c r="E438" s="13" t="n">
        <v>44099.7083333333</v>
      </c>
      <c r="F438" s="11" t="s">
        <v>134</v>
      </c>
      <c r="G438" s="11" t="s">
        <v>135</v>
      </c>
      <c r="H438" s="11" t="n">
        <v>5</v>
      </c>
      <c r="I438" s="11" t="s">
        <v>624</v>
      </c>
      <c r="J438" s="11" t="str">
        <f aca="false">"20471804"</f>
        <v>20471804</v>
      </c>
      <c r="K438" s="11" t="s">
        <v>625</v>
      </c>
      <c r="L438" s="11" t="str">
        <f aca="false">"20471804"</f>
        <v>20471804</v>
      </c>
      <c r="M438" s="11" t="s">
        <v>625</v>
      </c>
      <c r="N438" s="11" t="n">
        <v>20486367</v>
      </c>
      <c r="O438" s="11" t="s">
        <v>626</v>
      </c>
      <c r="P438" s="11" t="s">
        <v>108</v>
      </c>
      <c r="Q438" s="14" t="n">
        <v>44098</v>
      </c>
      <c r="U438" s="13" t="n">
        <v>44097.6784953704</v>
      </c>
    </row>
    <row r="439" customFormat="false" ht="16.2" hidden="false" customHeight="false" outlineLevel="0" collapsed="false">
      <c r="A439" s="11" t="s">
        <v>67</v>
      </c>
      <c r="B439" s="11" t="s">
        <v>627</v>
      </c>
      <c r="C439" s="11" t="n">
        <v>2009030352</v>
      </c>
      <c r="D439" s="13" t="n">
        <v>44090.3333333333</v>
      </c>
      <c r="E439" s="13" t="n">
        <v>44090.3541666667</v>
      </c>
      <c r="F439" s="11" t="s">
        <v>109</v>
      </c>
      <c r="G439" s="11" t="s">
        <v>110</v>
      </c>
      <c r="H439" s="11" t="n">
        <v>0.5</v>
      </c>
      <c r="I439" s="11" t="s">
        <v>628</v>
      </c>
      <c r="J439" s="11" t="str">
        <f aca="false">"20471806"</f>
        <v>20471806</v>
      </c>
      <c r="K439" s="11" t="s">
        <v>629</v>
      </c>
      <c r="L439" s="11" t="str">
        <f aca="false">"20471806"</f>
        <v>20471806</v>
      </c>
      <c r="M439" s="11" t="s">
        <v>629</v>
      </c>
      <c r="N439" s="11" t="s">
        <v>630</v>
      </c>
      <c r="O439" s="11" t="s">
        <v>631</v>
      </c>
      <c r="P439" s="11" t="s">
        <v>108</v>
      </c>
      <c r="Q439" s="14" t="n">
        <v>44098</v>
      </c>
      <c r="U439" s="13" t="n">
        <v>44098.3500231481</v>
      </c>
    </row>
    <row r="440" customFormat="false" ht="16.2" hidden="false" customHeight="false" outlineLevel="0" collapsed="false">
      <c r="A440" s="11" t="s">
        <v>67</v>
      </c>
      <c r="B440" s="11" t="s">
        <v>627</v>
      </c>
      <c r="C440" s="11" t="n">
        <v>2009013318</v>
      </c>
      <c r="D440" s="13" t="n">
        <v>44081.3333333333</v>
      </c>
      <c r="E440" s="13" t="n">
        <v>44081.3541666667</v>
      </c>
      <c r="F440" s="11" t="s">
        <v>109</v>
      </c>
      <c r="G440" s="11" t="s">
        <v>110</v>
      </c>
      <c r="H440" s="11" t="n">
        <v>0.5</v>
      </c>
      <c r="I440" s="11" t="s">
        <v>632</v>
      </c>
      <c r="J440" s="11" t="str">
        <f aca="false">"20471806"</f>
        <v>20471806</v>
      </c>
      <c r="K440" s="11" t="s">
        <v>629</v>
      </c>
      <c r="L440" s="11" t="str">
        <f aca="false">"20471806"</f>
        <v>20471806</v>
      </c>
      <c r="M440" s="11" t="s">
        <v>629</v>
      </c>
      <c r="N440" s="11" t="s">
        <v>630</v>
      </c>
      <c r="O440" s="11" t="s">
        <v>631</v>
      </c>
      <c r="P440" s="11" t="s">
        <v>108</v>
      </c>
      <c r="Q440" s="14" t="n">
        <v>44086</v>
      </c>
      <c r="U440" s="13" t="n">
        <v>44085.4205439815</v>
      </c>
    </row>
    <row r="441" customFormat="false" ht="16.2" hidden="false" customHeight="false" outlineLevel="0" collapsed="false">
      <c r="A441" s="11" t="s">
        <v>60</v>
      </c>
      <c r="B441" s="11" t="s">
        <v>633</v>
      </c>
      <c r="C441" s="11" t="n">
        <v>2009030294</v>
      </c>
      <c r="D441" s="13" t="n">
        <v>44097.3333333333</v>
      </c>
      <c r="E441" s="13" t="n">
        <v>44097.7083333333</v>
      </c>
      <c r="F441" s="11" t="s">
        <v>109</v>
      </c>
      <c r="G441" s="11" t="s">
        <v>110</v>
      </c>
      <c r="H441" s="11" t="n">
        <v>8</v>
      </c>
      <c r="I441" s="11" t="s">
        <v>634</v>
      </c>
      <c r="J441" s="11" t="str">
        <f aca="false">"20471808"</f>
        <v>20471808</v>
      </c>
      <c r="K441" s="11" t="s">
        <v>635</v>
      </c>
      <c r="L441" s="11" t="str">
        <f aca="false">"20471808"</f>
        <v>20471808</v>
      </c>
      <c r="M441" s="11" t="s">
        <v>635</v>
      </c>
      <c r="N441" s="11" t="n">
        <v>20596999</v>
      </c>
      <c r="O441" s="11" t="s">
        <v>636</v>
      </c>
      <c r="P441" s="11" t="s">
        <v>108</v>
      </c>
      <c r="Q441" s="14" t="n">
        <v>44098</v>
      </c>
      <c r="U441" s="13" t="n">
        <v>44098.3376851852</v>
      </c>
    </row>
    <row r="442" customFormat="false" ht="16.2" hidden="false" customHeight="false" outlineLevel="0" collapsed="false">
      <c r="A442" s="11" t="s">
        <v>60</v>
      </c>
      <c r="B442" s="11" t="s">
        <v>633</v>
      </c>
      <c r="C442" s="11" t="n">
        <v>2009001994</v>
      </c>
      <c r="D442" s="13" t="n">
        <v>44076.3333333333</v>
      </c>
      <c r="E442" s="13" t="n">
        <v>44076.4375</v>
      </c>
      <c r="F442" s="11" t="s">
        <v>109</v>
      </c>
      <c r="G442" s="11" t="s">
        <v>110</v>
      </c>
      <c r="H442" s="11" t="n">
        <v>2.5</v>
      </c>
      <c r="I442" s="11" t="s">
        <v>637</v>
      </c>
      <c r="J442" s="11" t="str">
        <f aca="false">"20471810"</f>
        <v>20471810</v>
      </c>
      <c r="K442" s="11" t="s">
        <v>638</v>
      </c>
      <c r="L442" s="11" t="str">
        <f aca="false">"20471810"</f>
        <v>20471810</v>
      </c>
      <c r="M442" s="11" t="s">
        <v>638</v>
      </c>
      <c r="N442" s="11" t="s">
        <v>639</v>
      </c>
      <c r="O442" s="11" t="s">
        <v>640</v>
      </c>
      <c r="P442" s="11" t="s">
        <v>108</v>
      </c>
      <c r="Q442" s="14" t="n">
        <v>44078</v>
      </c>
      <c r="U442" s="13" t="n">
        <v>44076.4476736111</v>
      </c>
    </row>
    <row r="443" customFormat="false" ht="16.2" hidden="false" customHeight="false" outlineLevel="0" collapsed="false">
      <c r="A443" s="11" t="s">
        <v>60</v>
      </c>
      <c r="B443" s="11" t="s">
        <v>633</v>
      </c>
      <c r="C443" s="11" t="n">
        <v>2009013377</v>
      </c>
      <c r="D443" s="13" t="n">
        <v>44085.3333333333</v>
      </c>
      <c r="E443" s="13" t="n">
        <v>44085.4375</v>
      </c>
      <c r="F443" s="11" t="s">
        <v>109</v>
      </c>
      <c r="G443" s="11" t="s">
        <v>110</v>
      </c>
      <c r="H443" s="11" t="n">
        <v>2.5</v>
      </c>
      <c r="I443" s="11" t="s">
        <v>641</v>
      </c>
      <c r="J443" s="11" t="str">
        <f aca="false">"20471810"</f>
        <v>20471810</v>
      </c>
      <c r="K443" s="11" t="s">
        <v>638</v>
      </c>
      <c r="L443" s="11" t="str">
        <f aca="false">"20471810"</f>
        <v>20471810</v>
      </c>
      <c r="M443" s="11" t="s">
        <v>638</v>
      </c>
      <c r="N443" s="11" t="s">
        <v>639</v>
      </c>
      <c r="O443" s="11" t="s">
        <v>640</v>
      </c>
      <c r="P443" s="11" t="s">
        <v>108</v>
      </c>
      <c r="Q443" s="14" t="n">
        <v>44086</v>
      </c>
      <c r="U443" s="13" t="n">
        <v>44085.4368287037</v>
      </c>
    </row>
    <row r="444" customFormat="false" ht="16.2" hidden="false" customHeight="false" outlineLevel="0" collapsed="false">
      <c r="A444" s="11" t="s">
        <v>60</v>
      </c>
      <c r="B444" s="11" t="s">
        <v>633</v>
      </c>
      <c r="C444" s="11" t="n">
        <v>2009000611</v>
      </c>
      <c r="D444" s="13" t="n">
        <v>44075.3333333333</v>
      </c>
      <c r="E444" s="13" t="n">
        <v>44075.4791666667</v>
      </c>
      <c r="F444" s="11" t="s">
        <v>109</v>
      </c>
      <c r="G444" s="11" t="s">
        <v>110</v>
      </c>
      <c r="H444" s="11" t="n">
        <v>3.5</v>
      </c>
      <c r="I444" s="11" t="s">
        <v>642</v>
      </c>
      <c r="J444" s="11" t="str">
        <f aca="false">"20471810"</f>
        <v>20471810</v>
      </c>
      <c r="K444" s="11" t="s">
        <v>638</v>
      </c>
      <c r="L444" s="11" t="str">
        <f aca="false">"20471810"</f>
        <v>20471810</v>
      </c>
      <c r="M444" s="11" t="s">
        <v>638</v>
      </c>
      <c r="N444" s="11" t="s">
        <v>643</v>
      </c>
      <c r="O444" s="11" t="s">
        <v>644</v>
      </c>
      <c r="P444" s="11" t="s">
        <v>108</v>
      </c>
      <c r="Q444" s="14" t="n">
        <v>44078</v>
      </c>
      <c r="U444" s="13" t="n">
        <v>44075.4875694444</v>
      </c>
    </row>
    <row r="445" customFormat="false" ht="16.2" hidden="false" customHeight="false" outlineLevel="0" collapsed="false">
      <c r="A445" s="11" t="s">
        <v>60</v>
      </c>
      <c r="B445" s="11" t="s">
        <v>633</v>
      </c>
      <c r="C445" s="11" t="n">
        <v>2008037039</v>
      </c>
      <c r="D445" s="13" t="n">
        <v>44069.3333333333</v>
      </c>
      <c r="E445" s="13" t="n">
        <v>44070.4166666667</v>
      </c>
      <c r="F445" s="11" t="s">
        <v>109</v>
      </c>
      <c r="G445" s="11" t="s">
        <v>110</v>
      </c>
      <c r="H445" s="11" t="n">
        <v>10</v>
      </c>
      <c r="I445" s="11" t="s">
        <v>645</v>
      </c>
      <c r="J445" s="11" t="str">
        <f aca="false">"20471810"</f>
        <v>20471810</v>
      </c>
      <c r="K445" s="11" t="s">
        <v>638</v>
      </c>
      <c r="L445" s="11" t="str">
        <f aca="false">"20471810"</f>
        <v>20471810</v>
      </c>
      <c r="M445" s="11" t="s">
        <v>638</v>
      </c>
      <c r="N445" s="11" t="s">
        <v>639</v>
      </c>
      <c r="O445" s="11" t="s">
        <v>640</v>
      </c>
      <c r="P445" s="11" t="s">
        <v>108</v>
      </c>
      <c r="Q445" s="14" t="n">
        <v>44074</v>
      </c>
      <c r="U445" s="13" t="n">
        <v>44070.4177430556</v>
      </c>
    </row>
    <row r="446" customFormat="false" ht="16.2" hidden="false" customHeight="false" outlineLevel="0" collapsed="false">
      <c r="A446" s="11" t="s">
        <v>61</v>
      </c>
      <c r="B446" s="11" t="s">
        <v>433</v>
      </c>
      <c r="C446" s="11" t="n">
        <v>2009025250</v>
      </c>
      <c r="D446" s="13" t="n">
        <v>44085.3333333333</v>
      </c>
      <c r="E446" s="13" t="n">
        <v>44085.3541666667</v>
      </c>
      <c r="F446" s="11" t="s">
        <v>109</v>
      </c>
      <c r="G446" s="11" t="s">
        <v>110</v>
      </c>
      <c r="H446" s="11" t="n">
        <v>0.5</v>
      </c>
      <c r="I446" s="11" t="s">
        <v>646</v>
      </c>
      <c r="J446" s="11" t="str">
        <f aca="false">"20471814"</f>
        <v>20471814</v>
      </c>
      <c r="K446" s="11" t="s">
        <v>647</v>
      </c>
      <c r="L446" s="11" t="str">
        <f aca="false">"20471814"</f>
        <v>20471814</v>
      </c>
      <c r="M446" s="11" t="s">
        <v>647</v>
      </c>
      <c r="N446" s="11" t="n">
        <v>20671747</v>
      </c>
      <c r="O446" s="11" t="s">
        <v>648</v>
      </c>
      <c r="P446" s="11" t="s">
        <v>108</v>
      </c>
      <c r="Q446" s="14" t="n">
        <v>44096</v>
      </c>
      <c r="U446" s="13" t="n">
        <v>44095.3599421296</v>
      </c>
    </row>
    <row r="447" customFormat="false" ht="16.2" hidden="false" customHeight="false" outlineLevel="0" collapsed="false">
      <c r="A447" s="11" t="s">
        <v>61</v>
      </c>
      <c r="B447" s="11" t="s">
        <v>433</v>
      </c>
      <c r="C447" s="11" t="n">
        <v>2009025260</v>
      </c>
      <c r="D447" s="13" t="n">
        <v>44090.3333333333</v>
      </c>
      <c r="E447" s="13" t="n">
        <v>44090.3541666667</v>
      </c>
      <c r="F447" s="11" t="s">
        <v>109</v>
      </c>
      <c r="G447" s="11" t="s">
        <v>110</v>
      </c>
      <c r="H447" s="11" t="n">
        <v>0.5</v>
      </c>
      <c r="I447" s="11" t="s">
        <v>649</v>
      </c>
      <c r="J447" s="11" t="str">
        <f aca="false">"20471814"</f>
        <v>20471814</v>
      </c>
      <c r="K447" s="11" t="s">
        <v>647</v>
      </c>
      <c r="L447" s="11" t="str">
        <f aca="false">"20471814"</f>
        <v>20471814</v>
      </c>
      <c r="M447" s="11" t="s">
        <v>647</v>
      </c>
      <c r="N447" s="11" t="n">
        <v>20671747</v>
      </c>
      <c r="O447" s="11" t="s">
        <v>648</v>
      </c>
      <c r="P447" s="11" t="s">
        <v>108</v>
      </c>
      <c r="Q447" s="14" t="n">
        <v>44096</v>
      </c>
      <c r="U447" s="13" t="n">
        <v>44095.3620601852</v>
      </c>
    </row>
    <row r="448" customFormat="false" ht="16.2" hidden="false" customHeight="false" outlineLevel="0" collapsed="false">
      <c r="A448" s="11" t="s">
        <v>61</v>
      </c>
      <c r="B448" s="11" t="s">
        <v>433</v>
      </c>
      <c r="C448" s="11" t="n">
        <v>2009013792</v>
      </c>
      <c r="D448" s="13" t="n">
        <v>44077.3333333333</v>
      </c>
      <c r="E448" s="13" t="n">
        <v>44077.3541666667</v>
      </c>
      <c r="F448" s="11" t="s">
        <v>109</v>
      </c>
      <c r="G448" s="11" t="s">
        <v>110</v>
      </c>
      <c r="H448" s="11" t="n">
        <v>0.5</v>
      </c>
      <c r="I448" s="11" t="s">
        <v>650</v>
      </c>
      <c r="J448" s="11" t="str">
        <f aca="false">"20471814"</f>
        <v>20471814</v>
      </c>
      <c r="K448" s="11" t="s">
        <v>647</v>
      </c>
      <c r="L448" s="11" t="str">
        <f aca="false">"20471814"</f>
        <v>20471814</v>
      </c>
      <c r="M448" s="11" t="s">
        <v>647</v>
      </c>
      <c r="N448" s="11" t="n">
        <v>20645124</v>
      </c>
      <c r="O448" s="11" t="s">
        <v>651</v>
      </c>
      <c r="P448" s="11" t="s">
        <v>108</v>
      </c>
      <c r="Q448" s="14" t="n">
        <v>44086</v>
      </c>
      <c r="U448" s="13" t="n">
        <v>44085.5836574074</v>
      </c>
    </row>
    <row r="449" customFormat="false" ht="16.2" hidden="false" customHeight="false" outlineLevel="0" collapsed="false">
      <c r="A449" s="11" t="s">
        <v>61</v>
      </c>
      <c r="B449" s="11" t="s">
        <v>433</v>
      </c>
      <c r="C449" s="11" t="n">
        <v>2009003778</v>
      </c>
      <c r="D449" s="13" t="n">
        <v>44074.3333333333</v>
      </c>
      <c r="E449" s="13" t="n">
        <v>44074.5</v>
      </c>
      <c r="F449" s="11" t="s">
        <v>109</v>
      </c>
      <c r="G449" s="11" t="s">
        <v>110</v>
      </c>
      <c r="H449" s="11" t="n">
        <v>4</v>
      </c>
      <c r="I449" s="11" t="s">
        <v>652</v>
      </c>
      <c r="J449" s="11" t="str">
        <f aca="false">"20471814"</f>
        <v>20471814</v>
      </c>
      <c r="K449" s="11" t="s">
        <v>647</v>
      </c>
      <c r="L449" s="11" t="str">
        <f aca="false">"20471814"</f>
        <v>20471814</v>
      </c>
      <c r="M449" s="11" t="s">
        <v>647</v>
      </c>
      <c r="N449" s="11" t="n">
        <v>20645124</v>
      </c>
      <c r="O449" s="11" t="s">
        <v>651</v>
      </c>
      <c r="P449" s="11" t="s">
        <v>108</v>
      </c>
      <c r="Q449" s="14" t="n">
        <v>44078</v>
      </c>
      <c r="U449" s="13" t="n">
        <v>44077.659537037</v>
      </c>
    </row>
    <row r="450" customFormat="false" ht="16.2" hidden="false" customHeight="false" outlineLevel="0" collapsed="false">
      <c r="A450" s="11" t="s">
        <v>78</v>
      </c>
      <c r="B450" s="11" t="s">
        <v>653</v>
      </c>
      <c r="C450" s="11" t="n">
        <v>2009016717</v>
      </c>
      <c r="D450" s="13" t="n">
        <v>44088.3333333333</v>
      </c>
      <c r="E450" s="13" t="n">
        <v>44088.5625</v>
      </c>
      <c r="F450" s="11" t="s">
        <v>109</v>
      </c>
      <c r="G450" s="11" t="s">
        <v>110</v>
      </c>
      <c r="H450" s="11" t="n">
        <v>4.5</v>
      </c>
      <c r="I450" s="11" t="s">
        <v>654</v>
      </c>
      <c r="J450" s="11" t="str">
        <f aca="false">"20471816"</f>
        <v>20471816</v>
      </c>
      <c r="K450" s="11" t="s">
        <v>655</v>
      </c>
      <c r="L450" s="11" t="str">
        <f aca="false">"20471816"</f>
        <v>20471816</v>
      </c>
      <c r="M450" s="11" t="s">
        <v>655</v>
      </c>
      <c r="N450" s="11" t="n">
        <v>37066127</v>
      </c>
      <c r="O450" s="11" t="s">
        <v>656</v>
      </c>
      <c r="P450" s="11" t="s">
        <v>108</v>
      </c>
      <c r="Q450" s="14" t="n">
        <v>44089</v>
      </c>
      <c r="U450" s="13" t="n">
        <v>44088.6705324074</v>
      </c>
    </row>
    <row r="451" customFormat="false" ht="16.2" hidden="false" customHeight="false" outlineLevel="0" collapsed="false">
      <c r="A451" s="11" t="s">
        <v>78</v>
      </c>
      <c r="B451" s="11" t="s">
        <v>653</v>
      </c>
      <c r="C451" s="11" t="n">
        <v>2009020178</v>
      </c>
      <c r="D451" s="13" t="n">
        <v>44090.6875</v>
      </c>
      <c r="E451" s="13" t="n">
        <v>44090.7083333333</v>
      </c>
      <c r="F451" s="11" t="s">
        <v>109</v>
      </c>
      <c r="G451" s="11" t="s">
        <v>110</v>
      </c>
      <c r="H451" s="11" t="n">
        <v>0.5</v>
      </c>
      <c r="I451" s="11" t="s">
        <v>657</v>
      </c>
      <c r="J451" s="11" t="str">
        <f aca="false">"20471816"</f>
        <v>20471816</v>
      </c>
      <c r="K451" s="11" t="s">
        <v>655</v>
      </c>
      <c r="L451" s="11" t="str">
        <f aca="false">"20471816"</f>
        <v>20471816</v>
      </c>
      <c r="M451" s="11" t="s">
        <v>655</v>
      </c>
      <c r="N451" s="11" t="n">
        <v>37066127</v>
      </c>
      <c r="O451" s="11" t="s">
        <v>656</v>
      </c>
      <c r="P451" s="11" t="s">
        <v>108</v>
      </c>
      <c r="Q451" s="14" t="n">
        <v>44091</v>
      </c>
      <c r="U451" s="13" t="n">
        <v>44090.6753009259</v>
      </c>
    </row>
    <row r="452" customFormat="false" ht="16.2" hidden="false" customHeight="false" outlineLevel="0" collapsed="false">
      <c r="A452" s="11" t="s">
        <v>78</v>
      </c>
      <c r="B452" s="11" t="s">
        <v>653</v>
      </c>
      <c r="C452" s="11" t="n">
        <v>2009002158</v>
      </c>
      <c r="D452" s="13" t="n">
        <v>44076.625</v>
      </c>
      <c r="E452" s="13" t="n">
        <v>44076.7083333333</v>
      </c>
      <c r="F452" s="11" t="s">
        <v>109</v>
      </c>
      <c r="G452" s="11" t="s">
        <v>110</v>
      </c>
      <c r="H452" s="11" t="n">
        <v>2</v>
      </c>
      <c r="I452" s="11" t="s">
        <v>658</v>
      </c>
      <c r="J452" s="11" t="str">
        <f aca="false">"20471816"</f>
        <v>20471816</v>
      </c>
      <c r="K452" s="11" t="s">
        <v>655</v>
      </c>
      <c r="L452" s="11" t="str">
        <f aca="false">"20471816"</f>
        <v>20471816</v>
      </c>
      <c r="M452" s="11" t="s">
        <v>655</v>
      </c>
      <c r="N452" s="11" t="n">
        <v>37066127</v>
      </c>
      <c r="O452" s="11" t="s">
        <v>656</v>
      </c>
      <c r="P452" s="11" t="s">
        <v>108</v>
      </c>
      <c r="Q452" s="14" t="n">
        <v>44077</v>
      </c>
      <c r="U452" s="13" t="n">
        <v>44076.5728819444</v>
      </c>
    </row>
    <row r="453" customFormat="false" ht="16.2" hidden="false" customHeight="false" outlineLevel="0" collapsed="false">
      <c r="A453" s="11" t="s">
        <v>78</v>
      </c>
      <c r="B453" s="11" t="s">
        <v>653</v>
      </c>
      <c r="C453" s="11" t="n">
        <v>2009023052</v>
      </c>
      <c r="D453" s="13" t="n">
        <v>44092.6666666667</v>
      </c>
      <c r="E453" s="13" t="n">
        <v>44092.7083333333</v>
      </c>
      <c r="F453" s="11" t="s">
        <v>109</v>
      </c>
      <c r="G453" s="11" t="s">
        <v>110</v>
      </c>
      <c r="H453" s="11" t="n">
        <v>1</v>
      </c>
      <c r="I453" s="11" t="s">
        <v>657</v>
      </c>
      <c r="J453" s="11" t="str">
        <f aca="false">"20471816"</f>
        <v>20471816</v>
      </c>
      <c r="K453" s="11" t="s">
        <v>655</v>
      </c>
      <c r="L453" s="11" t="str">
        <f aca="false">"20471816"</f>
        <v>20471816</v>
      </c>
      <c r="M453" s="11" t="s">
        <v>655</v>
      </c>
      <c r="N453" s="11" t="n">
        <v>37077623</v>
      </c>
      <c r="O453" s="11" t="s">
        <v>659</v>
      </c>
      <c r="P453" s="11" t="s">
        <v>108</v>
      </c>
      <c r="Q453" s="14" t="n">
        <v>44093</v>
      </c>
      <c r="U453" s="13" t="n">
        <v>44092.6453240741</v>
      </c>
    </row>
    <row r="454" customFormat="false" ht="16.2" hidden="false" customHeight="false" outlineLevel="0" collapsed="false">
      <c r="A454" s="11" t="s">
        <v>78</v>
      </c>
      <c r="B454" s="11" t="s">
        <v>653</v>
      </c>
      <c r="C454" s="11" t="n">
        <v>2009018752</v>
      </c>
      <c r="D454" s="13" t="n">
        <v>44089.6875</v>
      </c>
      <c r="E454" s="13" t="n">
        <v>44089.7083333333</v>
      </c>
      <c r="F454" s="11" t="s">
        <v>109</v>
      </c>
      <c r="G454" s="11" t="s">
        <v>110</v>
      </c>
      <c r="H454" s="11" t="n">
        <v>0.5</v>
      </c>
      <c r="I454" s="11" t="s">
        <v>658</v>
      </c>
      <c r="J454" s="11" t="str">
        <f aca="false">"20471816"</f>
        <v>20471816</v>
      </c>
      <c r="K454" s="11" t="s">
        <v>655</v>
      </c>
      <c r="L454" s="11" t="str">
        <f aca="false">"20471816"</f>
        <v>20471816</v>
      </c>
      <c r="M454" s="11" t="s">
        <v>655</v>
      </c>
      <c r="N454" s="11" t="n">
        <v>37077623</v>
      </c>
      <c r="O454" s="11" t="s">
        <v>659</v>
      </c>
      <c r="P454" s="11" t="s">
        <v>108</v>
      </c>
      <c r="Q454" s="14" t="n">
        <v>44090</v>
      </c>
      <c r="U454" s="13" t="n">
        <v>44089.6715509259</v>
      </c>
    </row>
    <row r="455" customFormat="false" ht="16.2" hidden="false" customHeight="false" outlineLevel="0" collapsed="false">
      <c r="A455" s="11" t="s">
        <v>78</v>
      </c>
      <c r="B455" s="11" t="s">
        <v>653</v>
      </c>
      <c r="C455" s="11" t="n">
        <v>2009008949</v>
      </c>
      <c r="D455" s="13" t="n">
        <v>44082.3333333333</v>
      </c>
      <c r="E455" s="13" t="n">
        <v>44082.3958333333</v>
      </c>
      <c r="F455" s="11" t="s">
        <v>109</v>
      </c>
      <c r="G455" s="11" t="s">
        <v>110</v>
      </c>
      <c r="H455" s="11" t="n">
        <v>1.5</v>
      </c>
      <c r="I455" s="11" t="s">
        <v>658</v>
      </c>
      <c r="J455" s="11" t="str">
        <f aca="false">"20471816"</f>
        <v>20471816</v>
      </c>
      <c r="K455" s="11" t="s">
        <v>655</v>
      </c>
      <c r="L455" s="11" t="str">
        <f aca="false">"20471816"</f>
        <v>20471816</v>
      </c>
      <c r="M455" s="11" t="s">
        <v>655</v>
      </c>
      <c r="N455" s="11" t="n">
        <v>37066127</v>
      </c>
      <c r="O455" s="11" t="s">
        <v>656</v>
      </c>
      <c r="P455" s="11" t="s">
        <v>108</v>
      </c>
      <c r="Q455" s="14" t="n">
        <v>44083</v>
      </c>
      <c r="U455" s="13" t="n">
        <v>44082.4084490741</v>
      </c>
    </row>
    <row r="456" customFormat="false" ht="16.2" hidden="false" customHeight="false" outlineLevel="0" collapsed="false">
      <c r="A456" s="11" t="s">
        <v>78</v>
      </c>
      <c r="B456" s="11" t="s">
        <v>653</v>
      </c>
      <c r="C456" s="11" t="n">
        <v>2009004626</v>
      </c>
      <c r="D456" s="13" t="n">
        <v>44078.3333333333</v>
      </c>
      <c r="E456" s="13" t="n">
        <v>44078.3958333333</v>
      </c>
      <c r="F456" s="11" t="s">
        <v>109</v>
      </c>
      <c r="G456" s="11" t="s">
        <v>110</v>
      </c>
      <c r="H456" s="11" t="n">
        <v>1.5</v>
      </c>
      <c r="I456" s="11" t="s">
        <v>658</v>
      </c>
      <c r="J456" s="11" t="str">
        <f aca="false">"20471816"</f>
        <v>20471816</v>
      </c>
      <c r="K456" s="11" t="s">
        <v>655</v>
      </c>
      <c r="L456" s="11" t="str">
        <f aca="false">"20471816"</f>
        <v>20471816</v>
      </c>
      <c r="M456" s="11" t="s">
        <v>655</v>
      </c>
      <c r="N456" s="11" t="n">
        <v>37066127</v>
      </c>
      <c r="O456" s="11" t="s">
        <v>656</v>
      </c>
      <c r="P456" s="11" t="s">
        <v>108</v>
      </c>
      <c r="Q456" s="14" t="n">
        <v>44079</v>
      </c>
      <c r="U456" s="13" t="n">
        <v>44078.4199768519</v>
      </c>
    </row>
    <row r="457" customFormat="false" ht="16.2" hidden="false" customHeight="false" outlineLevel="0" collapsed="false">
      <c r="A457" s="11" t="s">
        <v>78</v>
      </c>
      <c r="B457" s="11" t="s">
        <v>653</v>
      </c>
      <c r="C457" s="11" t="n">
        <v>2009021431</v>
      </c>
      <c r="D457" s="13" t="n">
        <v>44091.6875</v>
      </c>
      <c r="E457" s="13" t="n">
        <v>44091.7083333333</v>
      </c>
      <c r="F457" s="11" t="s">
        <v>109</v>
      </c>
      <c r="G457" s="11" t="s">
        <v>110</v>
      </c>
      <c r="H457" s="11" t="n">
        <v>0.5</v>
      </c>
      <c r="I457" s="11" t="s">
        <v>657</v>
      </c>
      <c r="J457" s="11" t="str">
        <f aca="false">"20471816"</f>
        <v>20471816</v>
      </c>
      <c r="K457" s="11" t="s">
        <v>655</v>
      </c>
      <c r="L457" s="11" t="str">
        <f aca="false">"20471816"</f>
        <v>20471816</v>
      </c>
      <c r="M457" s="11" t="s">
        <v>655</v>
      </c>
      <c r="N457" s="11" t="n">
        <v>37077623</v>
      </c>
      <c r="O457" s="11" t="s">
        <v>659</v>
      </c>
      <c r="P457" s="11" t="s">
        <v>108</v>
      </c>
      <c r="Q457" s="14" t="n">
        <v>44092</v>
      </c>
      <c r="U457" s="13" t="n">
        <v>44091.6713194445</v>
      </c>
    </row>
    <row r="458" customFormat="false" ht="16.2" hidden="false" customHeight="false" outlineLevel="0" collapsed="false">
      <c r="A458" s="11" t="s">
        <v>69</v>
      </c>
      <c r="B458" s="11" t="s">
        <v>495</v>
      </c>
      <c r="C458" s="11" t="n">
        <v>2009001838</v>
      </c>
      <c r="D458" s="13" t="n">
        <v>44076.3333333333</v>
      </c>
      <c r="E458" s="13" t="n">
        <v>44076.3958333333</v>
      </c>
      <c r="F458" s="11" t="s">
        <v>109</v>
      </c>
      <c r="G458" s="11" t="s">
        <v>110</v>
      </c>
      <c r="H458" s="11" t="n">
        <v>1.5</v>
      </c>
      <c r="I458" s="11" t="s">
        <v>660</v>
      </c>
      <c r="J458" s="11" t="str">
        <f aca="false">"20471822"</f>
        <v>20471822</v>
      </c>
      <c r="K458" s="11" t="s">
        <v>661</v>
      </c>
      <c r="L458" s="11" t="str">
        <f aca="false">"20471822"</f>
        <v>20471822</v>
      </c>
      <c r="M458" s="11" t="s">
        <v>661</v>
      </c>
      <c r="N458" s="11" t="n">
        <v>20659914</v>
      </c>
      <c r="O458" s="11" t="s">
        <v>662</v>
      </c>
      <c r="P458" s="11" t="s">
        <v>108</v>
      </c>
      <c r="Q458" s="14" t="n">
        <v>44077</v>
      </c>
      <c r="U458" s="13" t="n">
        <v>44076.3938194444</v>
      </c>
    </row>
    <row r="459" customFormat="false" ht="16.2" hidden="false" customHeight="false" outlineLevel="0" collapsed="false">
      <c r="A459" s="11" t="s">
        <v>69</v>
      </c>
      <c r="B459" s="11" t="s">
        <v>495</v>
      </c>
      <c r="C459" s="11" t="n">
        <v>2009020885</v>
      </c>
      <c r="D459" s="13" t="n">
        <v>44091.3333333333</v>
      </c>
      <c r="E459" s="13" t="n">
        <v>44091.4166666667</v>
      </c>
      <c r="F459" s="11" t="s">
        <v>109</v>
      </c>
      <c r="G459" s="11" t="s">
        <v>110</v>
      </c>
      <c r="H459" s="11" t="n">
        <v>2</v>
      </c>
      <c r="I459" s="11" t="s">
        <v>660</v>
      </c>
      <c r="J459" s="11" t="str">
        <f aca="false">"20471822"</f>
        <v>20471822</v>
      </c>
      <c r="K459" s="11" t="s">
        <v>661</v>
      </c>
      <c r="L459" s="11" t="str">
        <f aca="false">"20471822"</f>
        <v>20471822</v>
      </c>
      <c r="M459" s="11" t="s">
        <v>661</v>
      </c>
      <c r="N459" s="11" t="n">
        <v>20659914</v>
      </c>
      <c r="O459" s="11" t="s">
        <v>662</v>
      </c>
      <c r="P459" s="11" t="s">
        <v>108</v>
      </c>
      <c r="Q459" s="14" t="n">
        <v>44092</v>
      </c>
      <c r="U459" s="13" t="n">
        <v>44091.4190740741</v>
      </c>
    </row>
    <row r="460" customFormat="false" ht="16.2" hidden="false" customHeight="false" outlineLevel="0" collapsed="false">
      <c r="A460" s="11" t="s">
        <v>69</v>
      </c>
      <c r="B460" s="11" t="s">
        <v>495</v>
      </c>
      <c r="C460" s="11" t="n">
        <v>2008040264</v>
      </c>
      <c r="D460" s="13" t="n">
        <v>44074.5833333333</v>
      </c>
      <c r="E460" s="13" t="n">
        <v>44074.7083333333</v>
      </c>
      <c r="F460" s="11" t="s">
        <v>109</v>
      </c>
      <c r="G460" s="11" t="s">
        <v>110</v>
      </c>
      <c r="H460" s="11" t="n">
        <v>3</v>
      </c>
      <c r="I460" s="11" t="s">
        <v>663</v>
      </c>
      <c r="J460" s="11" t="str">
        <f aca="false">"20471824"</f>
        <v>20471824</v>
      </c>
      <c r="K460" s="11" t="s">
        <v>664</v>
      </c>
      <c r="L460" s="11" t="str">
        <f aca="false">"20471824"</f>
        <v>20471824</v>
      </c>
      <c r="M460" s="11" t="s">
        <v>664</v>
      </c>
      <c r="N460" s="11" t="n">
        <v>20130469</v>
      </c>
      <c r="O460" s="11" t="s">
        <v>665</v>
      </c>
      <c r="P460" s="11" t="s">
        <v>108</v>
      </c>
      <c r="Q460" s="14" t="n">
        <v>44075</v>
      </c>
      <c r="U460" s="13" t="n">
        <v>44074.589375</v>
      </c>
    </row>
    <row r="461" customFormat="false" ht="16.2" hidden="false" customHeight="false" outlineLevel="0" collapsed="false">
      <c r="A461" s="11" t="s">
        <v>64</v>
      </c>
      <c r="B461" s="11" t="s">
        <v>666</v>
      </c>
      <c r="C461" s="11" t="n">
        <v>2009013020</v>
      </c>
      <c r="D461" s="13" t="n">
        <v>44085.3333333333</v>
      </c>
      <c r="E461" s="13" t="n">
        <v>44085.3541666667</v>
      </c>
      <c r="F461" s="11" t="s">
        <v>109</v>
      </c>
      <c r="G461" s="11" t="s">
        <v>110</v>
      </c>
      <c r="H461" s="11" t="n">
        <v>0.5</v>
      </c>
      <c r="I461" s="11" t="s">
        <v>667</v>
      </c>
      <c r="J461" s="11" t="str">
        <f aca="false">"20472220"</f>
        <v>20472220</v>
      </c>
      <c r="K461" s="11" t="s">
        <v>668</v>
      </c>
      <c r="L461" s="11" t="str">
        <f aca="false">"20472220"</f>
        <v>20472220</v>
      </c>
      <c r="M461" s="11" t="s">
        <v>668</v>
      </c>
      <c r="N461" s="11" t="n">
        <v>20499721</v>
      </c>
      <c r="O461" s="11" t="s">
        <v>669</v>
      </c>
      <c r="P461" s="11" t="s">
        <v>108</v>
      </c>
      <c r="Q461" s="14" t="n">
        <v>44086</v>
      </c>
      <c r="U461" s="13" t="n">
        <v>44085.3536805556</v>
      </c>
    </row>
    <row r="462" customFormat="false" ht="16.2" hidden="false" customHeight="false" outlineLevel="0" collapsed="false">
      <c r="A462" s="11" t="s">
        <v>64</v>
      </c>
      <c r="B462" s="11" t="s">
        <v>666</v>
      </c>
      <c r="C462" s="11" t="n">
        <v>2009028526</v>
      </c>
      <c r="D462" s="13" t="n">
        <v>44097.5</v>
      </c>
      <c r="E462" s="13" t="n">
        <v>44097.7083333333</v>
      </c>
      <c r="F462" s="11" t="s">
        <v>109</v>
      </c>
      <c r="G462" s="11" t="s">
        <v>110</v>
      </c>
      <c r="H462" s="11" t="n">
        <v>4</v>
      </c>
      <c r="I462" s="11" t="s">
        <v>670</v>
      </c>
      <c r="J462" s="11" t="str">
        <f aca="false">"20472220"</f>
        <v>20472220</v>
      </c>
      <c r="K462" s="11" t="s">
        <v>668</v>
      </c>
      <c r="L462" s="11" t="str">
        <f aca="false">"20472220"</f>
        <v>20472220</v>
      </c>
      <c r="M462" s="11" t="s">
        <v>668</v>
      </c>
      <c r="N462" s="11" t="n">
        <v>20671750</v>
      </c>
      <c r="O462" s="11" t="s">
        <v>671</v>
      </c>
      <c r="P462" s="11" t="s">
        <v>108</v>
      </c>
      <c r="Q462" s="14" t="n">
        <v>44099</v>
      </c>
      <c r="U462" s="13" t="n">
        <v>44097.5030092593</v>
      </c>
    </row>
    <row r="463" customFormat="false" ht="16.2" hidden="false" customHeight="false" outlineLevel="0" collapsed="false">
      <c r="A463" s="11" t="s">
        <v>64</v>
      </c>
      <c r="B463" s="11" t="s">
        <v>666</v>
      </c>
      <c r="C463" s="11" t="n">
        <v>2009018078</v>
      </c>
      <c r="D463" s="13" t="n">
        <v>44089.3333333333</v>
      </c>
      <c r="E463" s="13" t="n">
        <v>44089.4791666667</v>
      </c>
      <c r="F463" s="11" t="s">
        <v>109</v>
      </c>
      <c r="G463" s="11" t="s">
        <v>110</v>
      </c>
      <c r="H463" s="11" t="n">
        <v>3.5</v>
      </c>
      <c r="I463" s="11" t="s">
        <v>672</v>
      </c>
      <c r="J463" s="11" t="str">
        <f aca="false">"20472220"</f>
        <v>20472220</v>
      </c>
      <c r="K463" s="11" t="s">
        <v>668</v>
      </c>
      <c r="L463" s="11" t="str">
        <f aca="false">"20472220"</f>
        <v>20472220</v>
      </c>
      <c r="M463" s="11" t="s">
        <v>668</v>
      </c>
      <c r="N463" s="11" t="n">
        <v>20671750</v>
      </c>
      <c r="O463" s="11" t="s">
        <v>671</v>
      </c>
      <c r="P463" s="11" t="s">
        <v>108</v>
      </c>
      <c r="Q463" s="14" t="n">
        <v>44090</v>
      </c>
      <c r="U463" s="13" t="n">
        <v>44089.4761111111</v>
      </c>
    </row>
    <row r="464" customFormat="false" ht="16.2" hidden="false" customHeight="false" outlineLevel="0" collapsed="false">
      <c r="A464" s="11" t="s">
        <v>74</v>
      </c>
      <c r="B464" s="11" t="s">
        <v>264</v>
      </c>
      <c r="C464" s="11" t="n">
        <v>2009016695</v>
      </c>
      <c r="D464" s="13" t="n">
        <v>44089.3333333333</v>
      </c>
      <c r="E464" s="13" t="n">
        <v>44089.7083333333</v>
      </c>
      <c r="F464" s="11" t="s">
        <v>109</v>
      </c>
      <c r="G464" s="11" t="s">
        <v>110</v>
      </c>
      <c r="H464" s="11" t="n">
        <v>8</v>
      </c>
      <c r="I464" s="11" t="s">
        <v>673</v>
      </c>
      <c r="J464" s="11" t="str">
        <f aca="false">"20476358"</f>
        <v>20476358</v>
      </c>
      <c r="K464" s="11" t="s">
        <v>267</v>
      </c>
      <c r="L464" s="11" t="str">
        <f aca="false">"20476358"</f>
        <v>20476358</v>
      </c>
      <c r="M464" s="11" t="s">
        <v>267</v>
      </c>
      <c r="N464" s="11" t="n">
        <v>20471830</v>
      </c>
      <c r="O464" s="11" t="s">
        <v>374</v>
      </c>
      <c r="P464" s="11" t="s">
        <v>108</v>
      </c>
      <c r="Q464" s="14" t="n">
        <v>44089</v>
      </c>
      <c r="U464" s="13" t="n">
        <v>44088.6534375</v>
      </c>
    </row>
    <row r="465" customFormat="false" ht="16.2" hidden="false" customHeight="false" outlineLevel="0" collapsed="false">
      <c r="A465" s="11" t="s">
        <v>74</v>
      </c>
      <c r="B465" s="11" t="s">
        <v>264</v>
      </c>
      <c r="C465" s="11" t="n">
        <v>2009022009</v>
      </c>
      <c r="D465" s="13" t="n">
        <v>44092.3333333333</v>
      </c>
      <c r="E465" s="13" t="n">
        <v>44092.3541666667</v>
      </c>
      <c r="F465" s="11" t="s">
        <v>109</v>
      </c>
      <c r="G465" s="11" t="s">
        <v>110</v>
      </c>
      <c r="H465" s="11" t="n">
        <v>0.5</v>
      </c>
      <c r="I465" s="11" t="s">
        <v>674</v>
      </c>
      <c r="J465" s="11" t="str">
        <f aca="false">"20478815"</f>
        <v>20478815</v>
      </c>
      <c r="K465" s="11" t="s">
        <v>675</v>
      </c>
      <c r="L465" s="11" t="str">
        <f aca="false">"20478815"</f>
        <v>20478815</v>
      </c>
      <c r="M465" s="11" t="s">
        <v>675</v>
      </c>
      <c r="N465" s="11" t="n">
        <v>20471832</v>
      </c>
      <c r="O465" s="11" t="s">
        <v>676</v>
      </c>
      <c r="P465" s="11" t="s">
        <v>108</v>
      </c>
      <c r="Q465" s="14" t="n">
        <v>44093</v>
      </c>
      <c r="U465" s="13" t="n">
        <v>44092.3416550926</v>
      </c>
    </row>
    <row r="466" customFormat="false" ht="16.2" hidden="false" customHeight="false" outlineLevel="0" collapsed="false">
      <c r="A466" s="11" t="s">
        <v>53</v>
      </c>
      <c r="B466" s="11" t="s">
        <v>130</v>
      </c>
      <c r="C466" s="11" t="n">
        <v>2009003785</v>
      </c>
      <c r="D466" s="13" t="n">
        <v>44074.3333333333</v>
      </c>
      <c r="E466" s="13" t="n">
        <v>44075.4375</v>
      </c>
      <c r="F466" s="11" t="s">
        <v>109</v>
      </c>
      <c r="G466" s="11" t="s">
        <v>110</v>
      </c>
      <c r="H466" s="11" t="n">
        <v>10.5</v>
      </c>
      <c r="I466" s="11" t="s">
        <v>677</v>
      </c>
      <c r="J466" s="11" t="str">
        <f aca="false">"20480270"</f>
        <v>20480270</v>
      </c>
      <c r="K466" s="11" t="s">
        <v>454</v>
      </c>
      <c r="L466" s="11" t="str">
        <f aca="false">"20480270"</f>
        <v>20480270</v>
      </c>
      <c r="M466" s="11" t="s">
        <v>454</v>
      </c>
      <c r="N466" s="11" t="n">
        <v>20415521</v>
      </c>
      <c r="O466" s="11" t="s">
        <v>138</v>
      </c>
      <c r="P466" s="11" t="s">
        <v>108</v>
      </c>
      <c r="Q466" s="14" t="n">
        <v>44078</v>
      </c>
      <c r="U466" s="13" t="n">
        <v>44077.6609490741</v>
      </c>
    </row>
    <row r="467" customFormat="false" ht="16.2" hidden="false" customHeight="false" outlineLevel="0" collapsed="false">
      <c r="A467" s="11" t="s">
        <v>53</v>
      </c>
      <c r="B467" s="11" t="s">
        <v>130</v>
      </c>
      <c r="C467" s="11" t="n">
        <v>2009003783</v>
      </c>
      <c r="D467" s="13" t="n">
        <v>44075.4375</v>
      </c>
      <c r="E467" s="13" t="n">
        <v>44076.7083333333</v>
      </c>
      <c r="F467" s="11" t="s">
        <v>103</v>
      </c>
      <c r="G467" s="11" t="s">
        <v>104</v>
      </c>
      <c r="H467" s="11" t="n">
        <v>13.5</v>
      </c>
      <c r="I467" s="11" t="s">
        <v>677</v>
      </c>
      <c r="J467" s="11" t="str">
        <f aca="false">"20480270"</f>
        <v>20480270</v>
      </c>
      <c r="K467" s="11" t="s">
        <v>454</v>
      </c>
      <c r="L467" s="11" t="str">
        <f aca="false">"20480270"</f>
        <v>20480270</v>
      </c>
      <c r="M467" s="11" t="s">
        <v>454</v>
      </c>
      <c r="N467" s="11" t="n">
        <v>20590577</v>
      </c>
      <c r="O467" s="11" t="s">
        <v>678</v>
      </c>
      <c r="P467" s="11" t="s">
        <v>108</v>
      </c>
      <c r="Q467" s="14" t="n">
        <v>44078</v>
      </c>
      <c r="U467" s="13" t="n">
        <v>44077.6603935185</v>
      </c>
    </row>
    <row r="468" customFormat="false" ht="16.2" hidden="false" customHeight="false" outlineLevel="0" collapsed="false">
      <c r="A468" s="11" t="s">
        <v>63</v>
      </c>
      <c r="B468" s="11" t="s">
        <v>242</v>
      </c>
      <c r="C468" s="11" t="n">
        <v>2009011979</v>
      </c>
      <c r="D468" s="13" t="n">
        <v>44084.3333333333</v>
      </c>
      <c r="E468" s="13" t="n">
        <v>44084.3541666667</v>
      </c>
      <c r="F468" s="11" t="s">
        <v>109</v>
      </c>
      <c r="G468" s="11" t="s">
        <v>110</v>
      </c>
      <c r="H468" s="11" t="n">
        <v>0.5</v>
      </c>
      <c r="I468" s="11" t="s">
        <v>679</v>
      </c>
      <c r="J468" s="11" t="str">
        <f aca="false">"20480911"</f>
        <v>20480911</v>
      </c>
      <c r="K468" s="11" t="s">
        <v>680</v>
      </c>
      <c r="L468" s="11" t="str">
        <f aca="false">"20480911"</f>
        <v>20480911</v>
      </c>
      <c r="M468" s="11" t="s">
        <v>680</v>
      </c>
      <c r="N468" s="11" t="n">
        <v>20128918</v>
      </c>
      <c r="O468" s="11" t="s">
        <v>681</v>
      </c>
      <c r="P468" s="11" t="s">
        <v>108</v>
      </c>
      <c r="Q468" s="14" t="n">
        <v>44085</v>
      </c>
      <c r="U468" s="13" t="n">
        <v>44084.4090162037</v>
      </c>
    </row>
    <row r="469" customFormat="false" ht="16.2" hidden="false" customHeight="false" outlineLevel="0" collapsed="false">
      <c r="A469" s="11" t="s">
        <v>63</v>
      </c>
      <c r="B469" s="11" t="s">
        <v>242</v>
      </c>
      <c r="C469" s="11" t="n">
        <v>2009008812</v>
      </c>
      <c r="D469" s="13" t="n">
        <v>44082.3333333333</v>
      </c>
      <c r="E469" s="13" t="n">
        <v>44082.3541666667</v>
      </c>
      <c r="F469" s="11" t="s">
        <v>109</v>
      </c>
      <c r="G469" s="11" t="s">
        <v>110</v>
      </c>
      <c r="H469" s="11" t="n">
        <v>0.5</v>
      </c>
      <c r="I469" s="11" t="s">
        <v>682</v>
      </c>
      <c r="J469" s="11" t="str">
        <f aca="false">"20480911"</f>
        <v>20480911</v>
      </c>
      <c r="K469" s="11" t="s">
        <v>680</v>
      </c>
      <c r="L469" s="11" t="str">
        <f aca="false">"20480911"</f>
        <v>20480911</v>
      </c>
      <c r="M469" s="11" t="s">
        <v>680</v>
      </c>
      <c r="N469" s="11" t="n">
        <v>20128918</v>
      </c>
      <c r="O469" s="11" t="s">
        <v>681</v>
      </c>
      <c r="P469" s="11" t="s">
        <v>108</v>
      </c>
      <c r="Q469" s="14" t="n">
        <v>44083</v>
      </c>
      <c r="U469" s="13" t="n">
        <v>44082.3828009259</v>
      </c>
    </row>
    <row r="470" customFormat="false" ht="16.2" hidden="false" customHeight="false" outlineLevel="0" collapsed="false">
      <c r="A470" s="11" t="s">
        <v>63</v>
      </c>
      <c r="B470" s="11" t="s">
        <v>242</v>
      </c>
      <c r="C470" s="11" t="n">
        <v>2009010575</v>
      </c>
      <c r="D470" s="13" t="n">
        <v>44083.3333333333</v>
      </c>
      <c r="E470" s="13" t="n">
        <v>44083.3958333333</v>
      </c>
      <c r="F470" s="11" t="s">
        <v>109</v>
      </c>
      <c r="G470" s="11" t="s">
        <v>110</v>
      </c>
      <c r="H470" s="11" t="n">
        <v>1.5</v>
      </c>
      <c r="I470" s="11" t="s">
        <v>683</v>
      </c>
      <c r="J470" s="11" t="str">
        <f aca="false">"20480911"</f>
        <v>20480911</v>
      </c>
      <c r="K470" s="11" t="s">
        <v>680</v>
      </c>
      <c r="L470" s="11" t="str">
        <f aca="false">"20480911"</f>
        <v>20480911</v>
      </c>
      <c r="M470" s="11" t="s">
        <v>680</v>
      </c>
      <c r="N470" s="11" t="n">
        <v>20128918</v>
      </c>
      <c r="O470" s="11" t="s">
        <v>681</v>
      </c>
      <c r="P470" s="11" t="s">
        <v>108</v>
      </c>
      <c r="Q470" s="14" t="n">
        <v>44084</v>
      </c>
      <c r="U470" s="13" t="n">
        <v>44083.4026388889</v>
      </c>
    </row>
    <row r="471" customFormat="false" ht="16.2" hidden="false" customHeight="false" outlineLevel="0" collapsed="false">
      <c r="A471" s="11" t="s">
        <v>63</v>
      </c>
      <c r="B471" s="11" t="s">
        <v>242</v>
      </c>
      <c r="C471" s="11" t="n">
        <v>2009015996</v>
      </c>
      <c r="D471" s="13" t="n">
        <v>44088.3333333333</v>
      </c>
      <c r="E471" s="13" t="n">
        <v>44088.375</v>
      </c>
      <c r="F471" s="11" t="s">
        <v>109</v>
      </c>
      <c r="G471" s="11" t="s">
        <v>110</v>
      </c>
      <c r="H471" s="11" t="n">
        <v>1</v>
      </c>
      <c r="I471" s="11" t="s">
        <v>684</v>
      </c>
      <c r="J471" s="11" t="str">
        <f aca="false">"20480911"</f>
        <v>20480911</v>
      </c>
      <c r="K471" s="11" t="s">
        <v>680</v>
      </c>
      <c r="L471" s="11" t="str">
        <f aca="false">"20480911"</f>
        <v>20480911</v>
      </c>
      <c r="M471" s="11" t="s">
        <v>680</v>
      </c>
      <c r="N471" s="11" t="n">
        <v>20128918</v>
      </c>
      <c r="O471" s="11" t="s">
        <v>681</v>
      </c>
      <c r="P471" s="11" t="s">
        <v>108</v>
      </c>
      <c r="Q471" s="14" t="n">
        <v>44088</v>
      </c>
      <c r="U471" s="13" t="n">
        <v>44088.3883796296</v>
      </c>
    </row>
    <row r="472" customFormat="false" ht="16.2" hidden="false" customHeight="false" outlineLevel="0" collapsed="false">
      <c r="A472" s="11" t="s">
        <v>63</v>
      </c>
      <c r="B472" s="11" t="s">
        <v>242</v>
      </c>
      <c r="C472" s="11" t="n">
        <v>2009000131</v>
      </c>
      <c r="D472" s="13" t="n">
        <v>44074.375</v>
      </c>
      <c r="E472" s="13" t="n">
        <v>44074.3958333333</v>
      </c>
      <c r="F472" s="11" t="s">
        <v>103</v>
      </c>
      <c r="G472" s="11" t="s">
        <v>104</v>
      </c>
      <c r="H472" s="11" t="n">
        <v>0.5</v>
      </c>
      <c r="I472" s="11" t="s">
        <v>682</v>
      </c>
      <c r="J472" s="11" t="str">
        <f aca="false">"20480911"</f>
        <v>20480911</v>
      </c>
      <c r="K472" s="11" t="s">
        <v>680</v>
      </c>
      <c r="L472" s="11" t="str">
        <f aca="false">"20480911"</f>
        <v>20480911</v>
      </c>
      <c r="M472" s="11" t="s">
        <v>680</v>
      </c>
      <c r="N472" s="11" t="n">
        <v>20128918</v>
      </c>
      <c r="O472" s="11" t="s">
        <v>681</v>
      </c>
      <c r="P472" s="11" t="s">
        <v>108</v>
      </c>
      <c r="Q472" s="14" t="n">
        <v>44075</v>
      </c>
      <c r="U472" s="13" t="n">
        <v>44075.3558217593</v>
      </c>
    </row>
    <row r="473" customFormat="false" ht="16.2" hidden="false" customHeight="false" outlineLevel="0" collapsed="false">
      <c r="A473" s="11" t="s">
        <v>63</v>
      </c>
      <c r="B473" s="11" t="s">
        <v>242</v>
      </c>
      <c r="C473" s="11" t="n">
        <v>2009000126</v>
      </c>
      <c r="D473" s="13" t="n">
        <v>44074.3333333333</v>
      </c>
      <c r="E473" s="13" t="n">
        <v>44074.375</v>
      </c>
      <c r="F473" s="11" t="s">
        <v>109</v>
      </c>
      <c r="G473" s="11" t="s">
        <v>110</v>
      </c>
      <c r="H473" s="11" t="n">
        <v>1</v>
      </c>
      <c r="I473" s="11" t="s">
        <v>682</v>
      </c>
      <c r="J473" s="11" t="str">
        <f aca="false">"20480911"</f>
        <v>20480911</v>
      </c>
      <c r="K473" s="11" t="s">
        <v>680</v>
      </c>
      <c r="L473" s="11" t="str">
        <f aca="false">"20480911"</f>
        <v>20480911</v>
      </c>
      <c r="M473" s="11" t="s">
        <v>680</v>
      </c>
      <c r="N473" s="11" t="n">
        <v>20128918</v>
      </c>
      <c r="O473" s="11" t="s">
        <v>681</v>
      </c>
      <c r="P473" s="11" t="s">
        <v>108</v>
      </c>
      <c r="Q473" s="14" t="n">
        <v>44075</v>
      </c>
      <c r="U473" s="13" t="n">
        <v>44075.3549305556</v>
      </c>
    </row>
    <row r="474" customFormat="false" ht="16.2" hidden="false" customHeight="false" outlineLevel="0" collapsed="false">
      <c r="A474" s="11" t="s">
        <v>63</v>
      </c>
      <c r="B474" s="11" t="s">
        <v>242</v>
      </c>
      <c r="C474" s="11" t="n">
        <v>2009013059</v>
      </c>
      <c r="D474" s="13" t="n">
        <v>44085.3333333333</v>
      </c>
      <c r="E474" s="13" t="n">
        <v>44085.3541666667</v>
      </c>
      <c r="F474" s="11" t="s">
        <v>109</v>
      </c>
      <c r="G474" s="11" t="s">
        <v>110</v>
      </c>
      <c r="H474" s="11" t="n">
        <v>0.5</v>
      </c>
      <c r="I474" s="11" t="s">
        <v>685</v>
      </c>
      <c r="J474" s="11" t="str">
        <f aca="false">"20480911"</f>
        <v>20480911</v>
      </c>
      <c r="K474" s="11" t="s">
        <v>680</v>
      </c>
      <c r="L474" s="11" t="str">
        <f aca="false">"20480911"</f>
        <v>20480911</v>
      </c>
      <c r="M474" s="11" t="s">
        <v>680</v>
      </c>
      <c r="N474" s="11" t="n">
        <v>20128918</v>
      </c>
      <c r="O474" s="11" t="s">
        <v>681</v>
      </c>
      <c r="P474" s="11" t="s">
        <v>108</v>
      </c>
      <c r="Q474" s="14" t="n">
        <v>44086</v>
      </c>
      <c r="U474" s="13" t="n">
        <v>44085.3632986111</v>
      </c>
    </row>
    <row r="475" customFormat="false" ht="16.2" hidden="false" customHeight="false" outlineLevel="0" collapsed="false">
      <c r="A475" s="11" t="s">
        <v>63</v>
      </c>
      <c r="B475" s="11" t="s">
        <v>242</v>
      </c>
      <c r="C475" s="11" t="n">
        <v>2008035328</v>
      </c>
      <c r="D475" s="13" t="n">
        <v>44069.3333333333</v>
      </c>
      <c r="E475" s="13" t="n">
        <v>44069.3958333333</v>
      </c>
      <c r="F475" s="11" t="s">
        <v>109</v>
      </c>
      <c r="G475" s="11" t="s">
        <v>110</v>
      </c>
      <c r="H475" s="11" t="n">
        <v>1.5</v>
      </c>
      <c r="I475" s="11" t="s">
        <v>682</v>
      </c>
      <c r="J475" s="11" t="str">
        <f aca="false">"20480911"</f>
        <v>20480911</v>
      </c>
      <c r="K475" s="11" t="s">
        <v>680</v>
      </c>
      <c r="L475" s="11" t="str">
        <f aca="false">"20480911"</f>
        <v>20480911</v>
      </c>
      <c r="M475" s="11" t="s">
        <v>680</v>
      </c>
      <c r="N475" s="11" t="n">
        <v>20128918</v>
      </c>
      <c r="O475" s="11" t="s">
        <v>681</v>
      </c>
      <c r="P475" s="11" t="s">
        <v>108</v>
      </c>
      <c r="Q475" s="14" t="n">
        <v>44069</v>
      </c>
      <c r="U475" s="13" t="n">
        <v>44069.4012152778</v>
      </c>
    </row>
    <row r="476" customFormat="false" ht="16.2" hidden="false" customHeight="false" outlineLevel="0" collapsed="false">
      <c r="A476" s="11" t="s">
        <v>63</v>
      </c>
      <c r="B476" s="11" t="s">
        <v>242</v>
      </c>
      <c r="C476" s="11" t="n">
        <v>2009002815</v>
      </c>
      <c r="D476" s="13" t="n">
        <v>44077.3333333333</v>
      </c>
      <c r="E476" s="13" t="n">
        <v>44077.3541666667</v>
      </c>
      <c r="F476" s="11" t="s">
        <v>109</v>
      </c>
      <c r="G476" s="11" t="s">
        <v>110</v>
      </c>
      <c r="H476" s="11" t="n">
        <v>0.5</v>
      </c>
      <c r="I476" s="11" t="s">
        <v>682</v>
      </c>
      <c r="J476" s="11" t="str">
        <f aca="false">"20480911"</f>
        <v>20480911</v>
      </c>
      <c r="K476" s="11" t="s">
        <v>680</v>
      </c>
      <c r="L476" s="11" t="str">
        <f aca="false">"20480911"</f>
        <v>20480911</v>
      </c>
      <c r="M476" s="11" t="s">
        <v>680</v>
      </c>
      <c r="N476" s="11" t="n">
        <v>20128918</v>
      </c>
      <c r="O476" s="11" t="s">
        <v>681</v>
      </c>
      <c r="P476" s="11" t="s">
        <v>108</v>
      </c>
      <c r="Q476" s="14" t="n">
        <v>44078</v>
      </c>
      <c r="U476" s="13" t="n">
        <v>44077.349537037</v>
      </c>
    </row>
    <row r="477" customFormat="false" ht="16.2" hidden="false" customHeight="false" outlineLevel="0" collapsed="false">
      <c r="A477" s="11" t="s">
        <v>53</v>
      </c>
      <c r="B477" s="11" t="s">
        <v>130</v>
      </c>
      <c r="C477" s="11" t="n">
        <v>2009021144</v>
      </c>
      <c r="D477" s="13" t="n">
        <v>44091.3333333333</v>
      </c>
      <c r="E477" s="13" t="n">
        <v>44091.5416666667</v>
      </c>
      <c r="F477" s="11" t="s">
        <v>109</v>
      </c>
      <c r="G477" s="11" t="s">
        <v>110</v>
      </c>
      <c r="H477" s="11" t="n">
        <v>4</v>
      </c>
      <c r="I477" s="11" t="s">
        <v>301</v>
      </c>
      <c r="J477" s="11" t="str">
        <f aca="false">"20482199"</f>
        <v>20482199</v>
      </c>
      <c r="K477" s="11" t="s">
        <v>686</v>
      </c>
      <c r="L477" s="11" t="str">
        <f aca="false">"20482199"</f>
        <v>20482199</v>
      </c>
      <c r="M477" s="11" t="s">
        <v>686</v>
      </c>
      <c r="N477" s="11" t="n">
        <v>20415521</v>
      </c>
      <c r="O477" s="11" t="s">
        <v>138</v>
      </c>
      <c r="P477" s="11" t="s">
        <v>108</v>
      </c>
      <c r="Q477" s="14" t="n">
        <v>44093</v>
      </c>
      <c r="U477" s="13" t="n">
        <v>44091.5438888889</v>
      </c>
    </row>
    <row r="478" customFormat="false" ht="16.2" hidden="false" customHeight="false" outlineLevel="0" collapsed="false">
      <c r="A478" s="11" t="s">
        <v>53</v>
      </c>
      <c r="B478" s="11" t="s">
        <v>130</v>
      </c>
      <c r="C478" s="11" t="n">
        <v>2009033395</v>
      </c>
      <c r="D478" s="13" t="n">
        <v>44099.3333333333</v>
      </c>
      <c r="E478" s="13" t="n">
        <v>44099.3958333333</v>
      </c>
      <c r="F478" s="11" t="s">
        <v>109</v>
      </c>
      <c r="G478" s="11" t="s">
        <v>110</v>
      </c>
      <c r="H478" s="11" t="n">
        <v>1.5</v>
      </c>
      <c r="I478" s="11" t="s">
        <v>301</v>
      </c>
      <c r="J478" s="11" t="str">
        <f aca="false">"20482199"</f>
        <v>20482199</v>
      </c>
      <c r="K478" s="11" t="s">
        <v>686</v>
      </c>
      <c r="L478" s="11" t="str">
        <f aca="false">"20482199"</f>
        <v>20482199</v>
      </c>
      <c r="M478" s="11" t="s">
        <v>686</v>
      </c>
      <c r="N478" s="11" t="n">
        <v>20590577</v>
      </c>
      <c r="O478" s="11" t="s">
        <v>678</v>
      </c>
      <c r="P478" s="11" t="s">
        <v>108</v>
      </c>
      <c r="Q478" s="14" t="n">
        <v>44100</v>
      </c>
      <c r="U478" s="13" t="n">
        <v>44099.4552199074</v>
      </c>
    </row>
    <row r="479" customFormat="false" ht="16.2" hidden="false" customHeight="false" outlineLevel="0" collapsed="false">
      <c r="A479" s="11" t="s">
        <v>53</v>
      </c>
      <c r="B479" s="11" t="s">
        <v>130</v>
      </c>
      <c r="C479" s="11" t="n">
        <v>2009022612</v>
      </c>
      <c r="D479" s="13" t="n">
        <v>44092.3333333333</v>
      </c>
      <c r="E479" s="13" t="n">
        <v>44092.3541666667</v>
      </c>
      <c r="F479" s="11" t="s">
        <v>109</v>
      </c>
      <c r="G479" s="11" t="s">
        <v>110</v>
      </c>
      <c r="H479" s="11" t="n">
        <v>0.5</v>
      </c>
      <c r="I479" s="11" t="s">
        <v>301</v>
      </c>
      <c r="J479" s="11" t="str">
        <f aca="false">"20482199"</f>
        <v>20482199</v>
      </c>
      <c r="K479" s="11" t="s">
        <v>686</v>
      </c>
      <c r="L479" s="11" t="str">
        <f aca="false">"20482199"</f>
        <v>20482199</v>
      </c>
      <c r="M479" s="11" t="s">
        <v>686</v>
      </c>
      <c r="N479" s="11" t="n">
        <v>20415521</v>
      </c>
      <c r="O479" s="11" t="s">
        <v>138</v>
      </c>
      <c r="P479" s="11" t="s">
        <v>108</v>
      </c>
      <c r="Q479" s="14" t="n">
        <v>44093</v>
      </c>
      <c r="U479" s="13" t="n">
        <v>44092.4938078704</v>
      </c>
    </row>
    <row r="480" customFormat="false" ht="16.2" hidden="false" customHeight="false" outlineLevel="0" collapsed="false">
      <c r="A480" s="11" t="s">
        <v>53</v>
      </c>
      <c r="B480" s="11" t="s">
        <v>130</v>
      </c>
      <c r="C480" s="11" t="n">
        <v>2009016385</v>
      </c>
      <c r="D480" s="13" t="n">
        <v>44088.5</v>
      </c>
      <c r="E480" s="13" t="n">
        <v>44088.7083333333</v>
      </c>
      <c r="F480" s="11" t="s">
        <v>109</v>
      </c>
      <c r="G480" s="11" t="s">
        <v>110</v>
      </c>
      <c r="H480" s="11" t="n">
        <v>4</v>
      </c>
      <c r="I480" s="11" t="s">
        <v>301</v>
      </c>
      <c r="J480" s="11" t="str">
        <f aca="false">"20482199"</f>
        <v>20482199</v>
      </c>
      <c r="K480" s="11" t="s">
        <v>686</v>
      </c>
      <c r="L480" s="11" t="str">
        <f aca="false">"20482199"</f>
        <v>20482199</v>
      </c>
      <c r="M480" s="11" t="s">
        <v>686</v>
      </c>
      <c r="N480" s="11" t="n">
        <v>20478814</v>
      </c>
      <c r="O480" s="11" t="s">
        <v>687</v>
      </c>
      <c r="P480" s="11" t="s">
        <v>108</v>
      </c>
      <c r="Q480" s="14" t="n">
        <v>44088</v>
      </c>
      <c r="U480" s="13" t="n">
        <v>44088.5124189815</v>
      </c>
    </row>
    <row r="481" customFormat="false" ht="16.2" hidden="false" customHeight="false" outlineLevel="0" collapsed="false">
      <c r="A481" s="11" t="s">
        <v>53</v>
      </c>
      <c r="B481" s="11" t="s">
        <v>130</v>
      </c>
      <c r="C481" s="11" t="n">
        <v>2009012550</v>
      </c>
      <c r="D481" s="13" t="n">
        <v>44085.3333333333</v>
      </c>
      <c r="E481" s="13" t="n">
        <v>44085.7083333333</v>
      </c>
      <c r="F481" s="11" t="s">
        <v>109</v>
      </c>
      <c r="G481" s="11" t="s">
        <v>110</v>
      </c>
      <c r="H481" s="11" t="n">
        <v>8</v>
      </c>
      <c r="I481" s="11" t="s">
        <v>301</v>
      </c>
      <c r="J481" s="11" t="str">
        <f aca="false">"20482199"</f>
        <v>20482199</v>
      </c>
      <c r="K481" s="11" t="s">
        <v>686</v>
      </c>
      <c r="L481" s="11" t="str">
        <f aca="false">"20482199"</f>
        <v>20482199</v>
      </c>
      <c r="M481" s="11" t="s">
        <v>686</v>
      </c>
      <c r="N481" s="11" t="n">
        <v>20478814</v>
      </c>
      <c r="O481" s="11" t="s">
        <v>687</v>
      </c>
      <c r="P481" s="11" t="s">
        <v>108</v>
      </c>
      <c r="Q481" s="14" t="n">
        <v>44086</v>
      </c>
      <c r="U481" s="13" t="n">
        <v>44084.6627546296</v>
      </c>
    </row>
    <row r="482" customFormat="false" ht="16.2" hidden="false" customHeight="false" outlineLevel="0" collapsed="false">
      <c r="A482" s="11" t="s">
        <v>53</v>
      </c>
      <c r="B482" s="11" t="s">
        <v>130</v>
      </c>
      <c r="C482" s="11" t="n">
        <v>2009031889</v>
      </c>
      <c r="D482" s="13" t="n">
        <v>44098.3333333333</v>
      </c>
      <c r="E482" s="13" t="n">
        <v>44098.5833333333</v>
      </c>
      <c r="F482" s="11" t="s">
        <v>109</v>
      </c>
      <c r="G482" s="11" t="s">
        <v>110</v>
      </c>
      <c r="H482" s="11" t="n">
        <v>5</v>
      </c>
      <c r="I482" s="11" t="s">
        <v>301</v>
      </c>
      <c r="J482" s="11" t="str">
        <f aca="false">"20482199"</f>
        <v>20482199</v>
      </c>
      <c r="K482" s="11" t="s">
        <v>686</v>
      </c>
      <c r="L482" s="11" t="str">
        <f aca="false">"20482199"</f>
        <v>20482199</v>
      </c>
      <c r="M482" s="11" t="s">
        <v>686</v>
      </c>
      <c r="N482" s="11" t="n">
        <v>20590577</v>
      </c>
      <c r="O482" s="11" t="s">
        <v>678</v>
      </c>
      <c r="P482" s="11" t="s">
        <v>108</v>
      </c>
      <c r="Q482" s="14" t="n">
        <v>44099</v>
      </c>
      <c r="U482" s="13" t="n">
        <v>44098.6817824074</v>
      </c>
    </row>
    <row r="483" customFormat="false" ht="16.2" hidden="false" customHeight="false" outlineLevel="0" collapsed="false">
      <c r="A483" s="11" t="s">
        <v>53</v>
      </c>
      <c r="B483" s="11" t="s">
        <v>130</v>
      </c>
      <c r="C483" s="11" t="n">
        <v>2009002949</v>
      </c>
      <c r="D483" s="13" t="n">
        <v>44077.3333333333</v>
      </c>
      <c r="E483" s="13" t="n">
        <v>44077.375</v>
      </c>
      <c r="F483" s="11" t="s">
        <v>109</v>
      </c>
      <c r="G483" s="11" t="s">
        <v>110</v>
      </c>
      <c r="H483" s="11" t="n">
        <v>1</v>
      </c>
      <c r="I483" s="11" t="s">
        <v>301</v>
      </c>
      <c r="J483" s="11" t="str">
        <f aca="false">"20482199"</f>
        <v>20482199</v>
      </c>
      <c r="K483" s="11" t="s">
        <v>686</v>
      </c>
      <c r="L483" s="11" t="str">
        <f aca="false">"20482199"</f>
        <v>20482199</v>
      </c>
      <c r="M483" s="11" t="s">
        <v>686</v>
      </c>
      <c r="N483" s="11" t="n">
        <v>20471796</v>
      </c>
      <c r="O483" s="11" t="s">
        <v>210</v>
      </c>
      <c r="P483" s="11" t="s">
        <v>108</v>
      </c>
      <c r="Q483" s="14" t="n">
        <v>44078</v>
      </c>
      <c r="U483" s="13" t="n">
        <v>44077.38</v>
      </c>
    </row>
    <row r="484" customFormat="false" ht="16.2" hidden="false" customHeight="false" outlineLevel="0" collapsed="false">
      <c r="A484" s="11" t="s">
        <v>53</v>
      </c>
      <c r="B484" s="11" t="s">
        <v>130</v>
      </c>
      <c r="C484" s="11" t="n">
        <v>2009027212</v>
      </c>
      <c r="D484" s="13" t="n">
        <v>44096.3333333333</v>
      </c>
      <c r="E484" s="13" t="n">
        <v>44096.5416666667</v>
      </c>
      <c r="F484" s="11" t="s">
        <v>109</v>
      </c>
      <c r="G484" s="11" t="s">
        <v>110</v>
      </c>
      <c r="H484" s="11" t="n">
        <v>4</v>
      </c>
      <c r="I484" s="11" t="s">
        <v>301</v>
      </c>
      <c r="J484" s="11" t="str">
        <f aca="false">"20482199"</f>
        <v>20482199</v>
      </c>
      <c r="K484" s="11" t="s">
        <v>686</v>
      </c>
      <c r="L484" s="11" t="str">
        <f aca="false">"20482199"</f>
        <v>20482199</v>
      </c>
      <c r="M484" s="11" t="s">
        <v>686</v>
      </c>
      <c r="N484" s="11" t="n">
        <v>20590577</v>
      </c>
      <c r="O484" s="11" t="s">
        <v>678</v>
      </c>
      <c r="P484" s="11" t="s">
        <v>108</v>
      </c>
      <c r="Q484" s="14" t="n">
        <v>44097</v>
      </c>
      <c r="U484" s="13" t="n">
        <v>44096.5427314815</v>
      </c>
    </row>
    <row r="485" customFormat="false" ht="16.2" hidden="false" customHeight="false" outlineLevel="0" collapsed="false">
      <c r="A485" s="11" t="s">
        <v>53</v>
      </c>
      <c r="B485" s="11" t="s">
        <v>130</v>
      </c>
      <c r="C485" s="11" t="n">
        <v>2009001935</v>
      </c>
      <c r="D485" s="13" t="n">
        <v>44076.3333333333</v>
      </c>
      <c r="E485" s="13" t="n">
        <v>44076.4166666667</v>
      </c>
      <c r="F485" s="11" t="s">
        <v>109</v>
      </c>
      <c r="G485" s="11" t="s">
        <v>110</v>
      </c>
      <c r="H485" s="11" t="n">
        <v>2</v>
      </c>
      <c r="I485" s="11" t="s">
        <v>301</v>
      </c>
      <c r="J485" s="11" t="str">
        <f aca="false">"20482199"</f>
        <v>20482199</v>
      </c>
      <c r="K485" s="11" t="s">
        <v>686</v>
      </c>
      <c r="L485" s="11" t="str">
        <f aca="false">"20482199"</f>
        <v>20482199</v>
      </c>
      <c r="M485" s="11" t="s">
        <v>686</v>
      </c>
      <c r="N485" s="11" t="n">
        <v>20471796</v>
      </c>
      <c r="O485" s="11" t="s">
        <v>210</v>
      </c>
      <c r="P485" s="11" t="s">
        <v>108</v>
      </c>
      <c r="Q485" s="14" t="n">
        <v>44077</v>
      </c>
      <c r="U485" s="13" t="n">
        <v>44076.4233680556</v>
      </c>
    </row>
    <row r="486" customFormat="false" ht="16.2" hidden="false" customHeight="false" outlineLevel="0" collapsed="false">
      <c r="A486" s="11" t="s">
        <v>53</v>
      </c>
      <c r="B486" s="11" t="s">
        <v>130</v>
      </c>
      <c r="C486" s="11" t="n">
        <v>2009028574</v>
      </c>
      <c r="D486" s="13" t="n">
        <v>44097.3333333333</v>
      </c>
      <c r="E486" s="13" t="n">
        <v>44097.5416666667</v>
      </c>
      <c r="F486" s="11" t="s">
        <v>109</v>
      </c>
      <c r="G486" s="11" t="s">
        <v>110</v>
      </c>
      <c r="H486" s="11" t="n">
        <v>4</v>
      </c>
      <c r="I486" s="11" t="s">
        <v>301</v>
      </c>
      <c r="J486" s="11" t="str">
        <f aca="false">"20482199"</f>
        <v>20482199</v>
      </c>
      <c r="K486" s="11" t="s">
        <v>686</v>
      </c>
      <c r="L486" s="11" t="str">
        <f aca="false">"20482199"</f>
        <v>20482199</v>
      </c>
      <c r="M486" s="11" t="s">
        <v>686</v>
      </c>
      <c r="N486" s="11" t="n">
        <v>20590577</v>
      </c>
      <c r="O486" s="11" t="s">
        <v>678</v>
      </c>
      <c r="P486" s="11" t="s">
        <v>108</v>
      </c>
      <c r="Q486" s="14" t="n">
        <v>44098</v>
      </c>
      <c r="U486" s="13" t="n">
        <v>44097.543599537</v>
      </c>
    </row>
    <row r="487" customFormat="false" ht="16.2" hidden="false" customHeight="false" outlineLevel="0" collapsed="false">
      <c r="A487" s="11" t="s">
        <v>53</v>
      </c>
      <c r="B487" s="11" t="s">
        <v>130</v>
      </c>
      <c r="C487" s="11" t="n">
        <v>2009025356</v>
      </c>
      <c r="D487" s="13" t="n">
        <v>44095.3333333333</v>
      </c>
      <c r="E487" s="13" t="n">
        <v>44095.375</v>
      </c>
      <c r="F487" s="11" t="s">
        <v>109</v>
      </c>
      <c r="G487" s="11" t="s">
        <v>110</v>
      </c>
      <c r="H487" s="11" t="n">
        <v>1</v>
      </c>
      <c r="I487" s="11" t="s">
        <v>301</v>
      </c>
      <c r="J487" s="11" t="str">
        <f aca="false">"20482199"</f>
        <v>20482199</v>
      </c>
      <c r="K487" s="11" t="s">
        <v>686</v>
      </c>
      <c r="L487" s="11" t="str">
        <f aca="false">"20482199"</f>
        <v>20482199</v>
      </c>
      <c r="M487" s="11" t="s">
        <v>686</v>
      </c>
      <c r="N487" s="11" t="n">
        <v>20590577</v>
      </c>
      <c r="O487" s="11" t="s">
        <v>678</v>
      </c>
      <c r="P487" s="11" t="s">
        <v>108</v>
      </c>
      <c r="Q487" s="14" t="n">
        <v>44096</v>
      </c>
      <c r="U487" s="13" t="n">
        <v>44095.3837037037</v>
      </c>
    </row>
    <row r="488" customFormat="false" ht="16.2" hidden="false" customHeight="false" outlineLevel="0" collapsed="false">
      <c r="A488" s="11" t="s">
        <v>73</v>
      </c>
      <c r="B488" s="11" t="s">
        <v>688</v>
      </c>
      <c r="C488" s="11" t="n">
        <v>2009017528</v>
      </c>
      <c r="D488" s="13" t="n">
        <v>44089.3333333333</v>
      </c>
      <c r="E488" s="13" t="n">
        <v>44089.3541666667</v>
      </c>
      <c r="F488" s="11" t="s">
        <v>109</v>
      </c>
      <c r="G488" s="11" t="s">
        <v>110</v>
      </c>
      <c r="H488" s="11" t="n">
        <v>0.5</v>
      </c>
      <c r="I488" s="11" t="s">
        <v>615</v>
      </c>
      <c r="J488" s="11" t="str">
        <f aca="false">"20484220"</f>
        <v>20484220</v>
      </c>
      <c r="K488" s="11" t="s">
        <v>689</v>
      </c>
      <c r="L488" s="11" t="str">
        <f aca="false">"20484220"</f>
        <v>20484220</v>
      </c>
      <c r="M488" s="11" t="s">
        <v>689</v>
      </c>
      <c r="N488" s="11" t="n">
        <v>20494819</v>
      </c>
      <c r="O488" s="11" t="s">
        <v>690</v>
      </c>
      <c r="P488" s="11" t="s">
        <v>108</v>
      </c>
      <c r="Q488" s="14" t="n">
        <v>44090</v>
      </c>
      <c r="U488" s="13" t="n">
        <v>44089.3718055556</v>
      </c>
    </row>
    <row r="489" customFormat="false" ht="16.2" hidden="false" customHeight="false" outlineLevel="0" collapsed="false">
      <c r="A489" s="11" t="s">
        <v>8</v>
      </c>
      <c r="B489" s="11" t="s">
        <v>251</v>
      </c>
      <c r="C489" s="11" t="n">
        <v>2009017309</v>
      </c>
      <c r="D489" s="13" t="n">
        <v>44089.3333333333</v>
      </c>
      <c r="E489" s="13" t="n">
        <v>44089.3541666667</v>
      </c>
      <c r="F489" s="11" t="s">
        <v>109</v>
      </c>
      <c r="G489" s="11" t="s">
        <v>110</v>
      </c>
      <c r="H489" s="11" t="n">
        <v>0.5</v>
      </c>
      <c r="I489" s="11" t="s">
        <v>691</v>
      </c>
      <c r="J489" s="11" t="str">
        <f aca="false">"20486364"</f>
        <v>20486364</v>
      </c>
      <c r="K489" s="11" t="s">
        <v>692</v>
      </c>
      <c r="L489" s="11" t="str">
        <f aca="false">"20486364"</f>
        <v>20486364</v>
      </c>
      <c r="M489" s="11" t="s">
        <v>692</v>
      </c>
      <c r="N489" s="11" t="n">
        <v>20449592</v>
      </c>
      <c r="O489" s="11" t="s">
        <v>570</v>
      </c>
      <c r="P489" s="11" t="s">
        <v>108</v>
      </c>
      <c r="Q489" s="14" t="n">
        <v>44090</v>
      </c>
      <c r="U489" s="13" t="n">
        <v>44089.3478472222</v>
      </c>
    </row>
    <row r="490" customFormat="false" ht="16.2" hidden="false" customHeight="false" outlineLevel="0" collapsed="false">
      <c r="A490" s="11" t="s">
        <v>43</v>
      </c>
      <c r="B490" s="11" t="s">
        <v>693</v>
      </c>
      <c r="C490" s="11" t="n">
        <v>2009002860</v>
      </c>
      <c r="D490" s="13" t="n">
        <v>44077.3333333333</v>
      </c>
      <c r="E490" s="13" t="n">
        <v>44077.3541666667</v>
      </c>
      <c r="F490" s="11" t="s">
        <v>109</v>
      </c>
      <c r="G490" s="11" t="s">
        <v>110</v>
      </c>
      <c r="H490" s="11" t="n">
        <v>0.5</v>
      </c>
      <c r="I490" s="11" t="s">
        <v>694</v>
      </c>
      <c r="J490" s="11" t="str">
        <f aca="false">"20487128"</f>
        <v>20487128</v>
      </c>
      <c r="K490" s="11" t="s">
        <v>596</v>
      </c>
      <c r="L490" s="11" t="str">
        <f aca="false">"20487128"</f>
        <v>20487128</v>
      </c>
      <c r="M490" s="11" t="s">
        <v>596</v>
      </c>
      <c r="N490" s="11" t="n">
        <v>20471741</v>
      </c>
      <c r="O490" s="11" t="s">
        <v>595</v>
      </c>
      <c r="P490" s="11" t="s">
        <v>108</v>
      </c>
      <c r="Q490" s="14" t="n">
        <v>44079</v>
      </c>
      <c r="U490" s="13" t="n">
        <v>44077.3588425926</v>
      </c>
    </row>
    <row r="491" customFormat="false" ht="16.2" hidden="false" customHeight="false" outlineLevel="0" collapsed="false">
      <c r="A491" s="11" t="s">
        <v>45</v>
      </c>
      <c r="B491" s="11" t="s">
        <v>695</v>
      </c>
      <c r="C491" s="11" t="n">
        <v>2009030413</v>
      </c>
      <c r="D491" s="13" t="n">
        <v>44098.3333333333</v>
      </c>
      <c r="E491" s="13" t="n">
        <v>44098.3541666667</v>
      </c>
      <c r="F491" s="11" t="s">
        <v>109</v>
      </c>
      <c r="G491" s="11" t="s">
        <v>110</v>
      </c>
      <c r="H491" s="11" t="n">
        <v>0.5</v>
      </c>
      <c r="I491" s="11" t="s">
        <v>696</v>
      </c>
      <c r="J491" s="11" t="str">
        <f aca="false">"20488100"</f>
        <v>20488100</v>
      </c>
      <c r="K491" s="11" t="s">
        <v>116</v>
      </c>
      <c r="L491" s="11" t="str">
        <f aca="false">"20488100"</f>
        <v>20488100</v>
      </c>
      <c r="M491" s="11" t="s">
        <v>116</v>
      </c>
      <c r="N491" s="11" t="s">
        <v>697</v>
      </c>
      <c r="O491" s="11" t="s">
        <v>698</v>
      </c>
      <c r="P491" s="11" t="s">
        <v>108</v>
      </c>
      <c r="Q491" s="14" t="n">
        <v>44098</v>
      </c>
      <c r="U491" s="13" t="n">
        <v>44098.358287037</v>
      </c>
    </row>
    <row r="492" customFormat="false" ht="16.2" hidden="false" customHeight="false" outlineLevel="0" collapsed="false">
      <c r="A492" s="11" t="s">
        <v>45</v>
      </c>
      <c r="B492" s="11" t="s">
        <v>695</v>
      </c>
      <c r="C492" s="11" t="n">
        <v>2009026717</v>
      </c>
      <c r="D492" s="13" t="n">
        <v>44096.3333333333</v>
      </c>
      <c r="E492" s="13" t="n">
        <v>44096.3541666667</v>
      </c>
      <c r="F492" s="11" t="s">
        <v>109</v>
      </c>
      <c r="G492" s="11" t="s">
        <v>110</v>
      </c>
      <c r="H492" s="11" t="n">
        <v>0.5</v>
      </c>
      <c r="I492" s="11" t="s">
        <v>699</v>
      </c>
      <c r="J492" s="11" t="str">
        <f aca="false">"20488100"</f>
        <v>20488100</v>
      </c>
      <c r="K492" s="11" t="s">
        <v>116</v>
      </c>
      <c r="L492" s="11" t="str">
        <f aca="false">"20488100"</f>
        <v>20488100</v>
      </c>
      <c r="M492" s="11" t="s">
        <v>116</v>
      </c>
      <c r="N492" s="11" t="s">
        <v>697</v>
      </c>
      <c r="O492" s="11" t="s">
        <v>698</v>
      </c>
      <c r="P492" s="11" t="s">
        <v>108</v>
      </c>
      <c r="Q492" s="14" t="n">
        <v>44096</v>
      </c>
      <c r="U492" s="13" t="n">
        <v>44096.3694907407</v>
      </c>
    </row>
    <row r="493" customFormat="false" ht="16.2" hidden="false" customHeight="false" outlineLevel="0" collapsed="false">
      <c r="A493" s="11" t="s">
        <v>45</v>
      </c>
      <c r="B493" s="11" t="s">
        <v>695</v>
      </c>
      <c r="C493" s="11" t="n">
        <v>2009020641</v>
      </c>
      <c r="D493" s="13" t="n">
        <v>44091.3333333333</v>
      </c>
      <c r="E493" s="13" t="n">
        <v>44091.3541666667</v>
      </c>
      <c r="F493" s="11" t="s">
        <v>109</v>
      </c>
      <c r="G493" s="11" t="s">
        <v>110</v>
      </c>
      <c r="H493" s="11" t="n">
        <v>0.5</v>
      </c>
      <c r="I493" s="11" t="s">
        <v>700</v>
      </c>
      <c r="J493" s="11" t="str">
        <f aca="false">"20488100"</f>
        <v>20488100</v>
      </c>
      <c r="K493" s="11" t="s">
        <v>116</v>
      </c>
      <c r="L493" s="11" t="str">
        <f aca="false">"20488100"</f>
        <v>20488100</v>
      </c>
      <c r="M493" s="11" t="s">
        <v>116</v>
      </c>
      <c r="N493" s="11" t="s">
        <v>697</v>
      </c>
      <c r="O493" s="11" t="s">
        <v>698</v>
      </c>
      <c r="P493" s="11" t="s">
        <v>108</v>
      </c>
      <c r="Q493" s="14" t="n">
        <v>44091</v>
      </c>
      <c r="U493" s="13" t="n">
        <v>44091.3536111111</v>
      </c>
    </row>
    <row r="494" customFormat="false" ht="16.2" hidden="false" customHeight="false" outlineLevel="0" collapsed="false">
      <c r="A494" s="11" t="s">
        <v>45</v>
      </c>
      <c r="B494" s="11" t="s">
        <v>695</v>
      </c>
      <c r="C494" s="11" t="n">
        <v>2009017365</v>
      </c>
      <c r="D494" s="13" t="n">
        <v>44089.3333333333</v>
      </c>
      <c r="E494" s="13" t="n">
        <v>44089.3541666667</v>
      </c>
      <c r="F494" s="11" t="s">
        <v>109</v>
      </c>
      <c r="G494" s="11" t="s">
        <v>110</v>
      </c>
      <c r="H494" s="11" t="n">
        <v>0.5</v>
      </c>
      <c r="I494" s="11" t="s">
        <v>701</v>
      </c>
      <c r="J494" s="11" t="str">
        <f aca="false">"20488100"</f>
        <v>20488100</v>
      </c>
      <c r="K494" s="11" t="s">
        <v>116</v>
      </c>
      <c r="L494" s="11" t="str">
        <f aca="false">"20488100"</f>
        <v>20488100</v>
      </c>
      <c r="M494" s="11" t="s">
        <v>116</v>
      </c>
      <c r="N494" s="11" t="s">
        <v>697</v>
      </c>
      <c r="O494" s="11" t="s">
        <v>698</v>
      </c>
      <c r="P494" s="11" t="s">
        <v>108</v>
      </c>
      <c r="Q494" s="14" t="n">
        <v>44090</v>
      </c>
      <c r="U494" s="13" t="n">
        <v>44089.3546643519</v>
      </c>
    </row>
    <row r="495" customFormat="false" ht="16.2" hidden="false" customHeight="false" outlineLevel="0" collapsed="false">
      <c r="A495" s="11" t="s">
        <v>32</v>
      </c>
      <c r="B495" s="11" t="s">
        <v>352</v>
      </c>
      <c r="C495" s="11" t="n">
        <v>2008037507</v>
      </c>
      <c r="D495" s="13" t="n">
        <v>44069.3333333333</v>
      </c>
      <c r="E495" s="13" t="n">
        <v>44069.3541666667</v>
      </c>
      <c r="F495" s="11" t="s">
        <v>134</v>
      </c>
      <c r="G495" s="11" t="s">
        <v>135</v>
      </c>
      <c r="H495" s="11" t="n">
        <v>0.5</v>
      </c>
      <c r="I495" s="11" t="s">
        <v>301</v>
      </c>
      <c r="J495" s="11" t="str">
        <f aca="false">"20490487"</f>
        <v>20490487</v>
      </c>
      <c r="K495" s="11" t="s">
        <v>356</v>
      </c>
      <c r="L495" s="11" t="str">
        <f aca="false">"20388889"</f>
        <v>20388889</v>
      </c>
      <c r="M495" s="11" t="s">
        <v>354</v>
      </c>
      <c r="N495" s="11" t="n">
        <v>20388889</v>
      </c>
      <c r="O495" s="11" t="s">
        <v>354</v>
      </c>
      <c r="P495" s="11" t="s">
        <v>108</v>
      </c>
      <c r="Q495" s="14" t="n">
        <v>44074</v>
      </c>
      <c r="U495" s="13" t="n">
        <v>44070.6613425926</v>
      </c>
    </row>
    <row r="496" customFormat="false" ht="16.2" hidden="false" customHeight="false" outlineLevel="0" collapsed="false">
      <c r="A496" s="11" t="s">
        <v>39</v>
      </c>
      <c r="B496" s="11" t="s">
        <v>146</v>
      </c>
      <c r="C496" s="11" t="n">
        <v>2008039690</v>
      </c>
      <c r="D496" s="13" t="n">
        <v>44070.3541666667</v>
      </c>
      <c r="E496" s="13" t="n">
        <v>44070.375</v>
      </c>
      <c r="F496" s="11" t="s">
        <v>109</v>
      </c>
      <c r="G496" s="11" t="s">
        <v>110</v>
      </c>
      <c r="H496" s="11" t="n">
        <v>0.5</v>
      </c>
      <c r="I496" s="11" t="s">
        <v>702</v>
      </c>
      <c r="J496" s="11" t="str">
        <f aca="false">"20490501"</f>
        <v>20490501</v>
      </c>
      <c r="K496" s="11" t="s">
        <v>703</v>
      </c>
      <c r="L496" s="11" t="str">
        <f aca="false">"20490501"</f>
        <v>20490501</v>
      </c>
      <c r="M496" s="11" t="s">
        <v>703</v>
      </c>
      <c r="N496" s="11" t="n">
        <v>20505992</v>
      </c>
      <c r="O496" s="11" t="s">
        <v>598</v>
      </c>
      <c r="P496" s="11" t="s">
        <v>108</v>
      </c>
      <c r="Q496" s="14" t="n">
        <v>44075</v>
      </c>
      <c r="U496" s="13" t="n">
        <v>44074.3769675926</v>
      </c>
    </row>
    <row r="497" customFormat="false" ht="16.2" hidden="false" customHeight="false" outlineLevel="0" collapsed="false">
      <c r="A497" s="11" t="s">
        <v>39</v>
      </c>
      <c r="B497" s="11" t="s">
        <v>146</v>
      </c>
      <c r="C497" s="11" t="n">
        <v>2009001759</v>
      </c>
      <c r="D497" s="13" t="n">
        <v>44076.3541666667</v>
      </c>
      <c r="E497" s="13" t="n">
        <v>44076.375</v>
      </c>
      <c r="F497" s="11" t="s">
        <v>109</v>
      </c>
      <c r="G497" s="11" t="s">
        <v>110</v>
      </c>
      <c r="H497" s="11" t="n">
        <v>0.5</v>
      </c>
      <c r="I497" s="11" t="s">
        <v>704</v>
      </c>
      <c r="J497" s="11" t="str">
        <f aca="false">"20490501"</f>
        <v>20490501</v>
      </c>
      <c r="K497" s="11" t="s">
        <v>703</v>
      </c>
      <c r="L497" s="11" t="str">
        <f aca="false">"20490501"</f>
        <v>20490501</v>
      </c>
      <c r="M497" s="11" t="s">
        <v>703</v>
      </c>
      <c r="N497" s="11" t="n">
        <v>20086145</v>
      </c>
      <c r="O497" s="11" t="s">
        <v>148</v>
      </c>
      <c r="P497" s="11" t="s">
        <v>108</v>
      </c>
      <c r="Q497" s="14" t="n">
        <v>44077</v>
      </c>
      <c r="U497" s="13" t="n">
        <v>44076.3734143519</v>
      </c>
    </row>
    <row r="498" customFormat="false" ht="16.2" hidden="false" customHeight="false" outlineLevel="0" collapsed="false">
      <c r="A498" s="11" t="s">
        <v>39</v>
      </c>
      <c r="B498" s="11" t="s">
        <v>146</v>
      </c>
      <c r="C498" s="11" t="n">
        <v>2009020921</v>
      </c>
      <c r="D498" s="13" t="n">
        <v>44091.3541666667</v>
      </c>
      <c r="E498" s="13" t="n">
        <v>44091.4166666667</v>
      </c>
      <c r="F498" s="11" t="s">
        <v>109</v>
      </c>
      <c r="G498" s="11" t="s">
        <v>110</v>
      </c>
      <c r="H498" s="11" t="n">
        <v>1.5</v>
      </c>
      <c r="I498" s="11" t="s">
        <v>705</v>
      </c>
      <c r="J498" s="11" t="str">
        <f aca="false">"20490501"</f>
        <v>20490501</v>
      </c>
      <c r="K498" s="11" t="s">
        <v>703</v>
      </c>
      <c r="L498" s="11" t="str">
        <f aca="false">"20490501"</f>
        <v>20490501</v>
      </c>
      <c r="M498" s="11" t="s">
        <v>703</v>
      </c>
      <c r="N498" s="11" t="n">
        <v>20086145</v>
      </c>
      <c r="O498" s="11" t="s">
        <v>148</v>
      </c>
      <c r="P498" s="11" t="s">
        <v>108</v>
      </c>
      <c r="Q498" s="14" t="n">
        <v>44093</v>
      </c>
      <c r="U498" s="13" t="n">
        <v>44091.4251388889</v>
      </c>
    </row>
    <row r="499" customFormat="false" ht="16.2" hidden="false" customHeight="false" outlineLevel="0" collapsed="false">
      <c r="A499" s="11" t="s">
        <v>64</v>
      </c>
      <c r="B499" s="11" t="s">
        <v>666</v>
      </c>
      <c r="C499" s="11" t="n">
        <v>2009031326</v>
      </c>
      <c r="D499" s="13" t="n">
        <v>44098.3333333333</v>
      </c>
      <c r="E499" s="13" t="n">
        <v>44098.5416666667</v>
      </c>
      <c r="F499" s="11" t="s">
        <v>109</v>
      </c>
      <c r="G499" s="11" t="s">
        <v>110</v>
      </c>
      <c r="H499" s="11" t="n">
        <v>4</v>
      </c>
      <c r="I499" s="11" t="s">
        <v>706</v>
      </c>
      <c r="J499" s="11" t="str">
        <f aca="false">"20491146"</f>
        <v>20491146</v>
      </c>
      <c r="K499" s="11" t="s">
        <v>707</v>
      </c>
      <c r="L499" s="11" t="str">
        <f aca="false">"20491146"</f>
        <v>20491146</v>
      </c>
      <c r="M499" s="11" t="s">
        <v>707</v>
      </c>
      <c r="N499" s="11" t="n">
        <v>20109954</v>
      </c>
      <c r="O499" s="11" t="s">
        <v>708</v>
      </c>
      <c r="P499" s="11" t="s">
        <v>108</v>
      </c>
      <c r="Q499" s="14" t="n">
        <v>44099</v>
      </c>
      <c r="U499" s="13" t="n">
        <v>44098.5702546296</v>
      </c>
    </row>
    <row r="500" customFormat="false" ht="16.2" hidden="false" customHeight="false" outlineLevel="0" collapsed="false">
      <c r="A500" s="11" t="s">
        <v>29</v>
      </c>
      <c r="B500" s="11" t="s">
        <v>283</v>
      </c>
      <c r="C500" s="11" t="n">
        <v>2009000796</v>
      </c>
      <c r="D500" s="13" t="n">
        <v>44075.3333333333</v>
      </c>
      <c r="E500" s="13" t="n">
        <v>44075.5</v>
      </c>
      <c r="F500" s="11" t="s">
        <v>109</v>
      </c>
      <c r="G500" s="11" t="s">
        <v>110</v>
      </c>
      <c r="H500" s="11" t="n">
        <v>4</v>
      </c>
      <c r="I500" s="11" t="s">
        <v>709</v>
      </c>
      <c r="J500" s="11" t="str">
        <f aca="false">"20491919"</f>
        <v>20491919</v>
      </c>
      <c r="K500" s="11" t="s">
        <v>710</v>
      </c>
      <c r="L500" s="11" t="str">
        <f aca="false">"20491919"</f>
        <v>20491919</v>
      </c>
      <c r="M500" s="11" t="s">
        <v>710</v>
      </c>
      <c r="N500" s="11" t="n">
        <v>20379968</v>
      </c>
      <c r="O500" s="11" t="s">
        <v>347</v>
      </c>
      <c r="P500" s="11" t="s">
        <v>108</v>
      </c>
      <c r="Q500" s="14" t="n">
        <v>44075</v>
      </c>
      <c r="U500" s="13" t="n">
        <v>44075.580625</v>
      </c>
    </row>
    <row r="501" customFormat="false" ht="16.2" hidden="false" customHeight="false" outlineLevel="0" collapsed="false">
      <c r="A501" s="11" t="s">
        <v>29</v>
      </c>
      <c r="B501" s="11" t="s">
        <v>283</v>
      </c>
      <c r="C501" s="11" t="n">
        <v>2009009173</v>
      </c>
      <c r="D501" s="13" t="n">
        <v>44081.3333333333</v>
      </c>
      <c r="E501" s="13" t="n">
        <v>44081.3541666667</v>
      </c>
      <c r="F501" s="11" t="s">
        <v>109</v>
      </c>
      <c r="G501" s="11" t="s">
        <v>110</v>
      </c>
      <c r="H501" s="11" t="n">
        <v>0.5</v>
      </c>
      <c r="I501" s="11" t="s">
        <v>711</v>
      </c>
      <c r="J501" s="11" t="str">
        <f aca="false">"20491919"</f>
        <v>20491919</v>
      </c>
      <c r="K501" s="11" t="s">
        <v>710</v>
      </c>
      <c r="L501" s="11" t="str">
        <f aca="false">"20491919"</f>
        <v>20491919</v>
      </c>
      <c r="M501" s="11" t="s">
        <v>710</v>
      </c>
      <c r="N501" s="11" t="n">
        <v>20379968</v>
      </c>
      <c r="O501" s="11" t="s">
        <v>347</v>
      </c>
      <c r="P501" s="11" t="s">
        <v>108</v>
      </c>
      <c r="Q501" s="14" t="n">
        <v>44083</v>
      </c>
      <c r="U501" s="13" t="n">
        <v>44082.5079513889</v>
      </c>
    </row>
    <row r="502" customFormat="false" ht="16.2" hidden="false" customHeight="false" outlineLevel="0" collapsed="false">
      <c r="A502" s="11" t="s">
        <v>29</v>
      </c>
      <c r="B502" s="11" t="s">
        <v>283</v>
      </c>
      <c r="C502" s="11" t="n">
        <v>2009031054</v>
      </c>
      <c r="D502" s="13" t="n">
        <v>44097.3333333333</v>
      </c>
      <c r="E502" s="13" t="n">
        <v>44097.3541666667</v>
      </c>
      <c r="F502" s="11" t="s">
        <v>109</v>
      </c>
      <c r="G502" s="11" t="s">
        <v>110</v>
      </c>
      <c r="H502" s="11" t="n">
        <v>0.5</v>
      </c>
      <c r="I502" s="11" t="s">
        <v>711</v>
      </c>
      <c r="J502" s="11" t="str">
        <f aca="false">"20491919"</f>
        <v>20491919</v>
      </c>
      <c r="K502" s="11" t="s">
        <v>710</v>
      </c>
      <c r="L502" s="11" t="str">
        <f aca="false">"20491919"</f>
        <v>20491919</v>
      </c>
      <c r="M502" s="11" t="s">
        <v>710</v>
      </c>
      <c r="N502" s="11" t="s">
        <v>712</v>
      </c>
      <c r="O502" s="11" t="s">
        <v>713</v>
      </c>
      <c r="P502" s="11" t="s">
        <v>108</v>
      </c>
      <c r="Q502" s="14" t="n">
        <v>44099</v>
      </c>
      <c r="U502" s="13" t="n">
        <v>44098.4678240741</v>
      </c>
    </row>
    <row r="503" customFormat="false" ht="16.2" hidden="false" customHeight="false" outlineLevel="0" collapsed="false">
      <c r="A503" s="11" t="s">
        <v>29</v>
      </c>
      <c r="B503" s="11" t="s">
        <v>283</v>
      </c>
      <c r="C503" s="11" t="n">
        <v>2009031030</v>
      </c>
      <c r="D503" s="13" t="n">
        <v>44088.3333333333</v>
      </c>
      <c r="E503" s="13" t="n">
        <v>44088.3541666667</v>
      </c>
      <c r="F503" s="11" t="s">
        <v>109</v>
      </c>
      <c r="G503" s="11" t="s">
        <v>110</v>
      </c>
      <c r="H503" s="11" t="n">
        <v>0.5</v>
      </c>
      <c r="I503" s="11" t="s">
        <v>711</v>
      </c>
      <c r="J503" s="11" t="str">
        <f aca="false">"20491919"</f>
        <v>20491919</v>
      </c>
      <c r="K503" s="11" t="s">
        <v>710</v>
      </c>
      <c r="L503" s="11" t="str">
        <f aca="false">"20491919"</f>
        <v>20491919</v>
      </c>
      <c r="M503" s="11" t="s">
        <v>710</v>
      </c>
      <c r="N503" s="11" t="n">
        <v>20379968</v>
      </c>
      <c r="O503" s="11" t="s">
        <v>347</v>
      </c>
      <c r="P503" s="11" t="s">
        <v>108</v>
      </c>
      <c r="Q503" s="14" t="n">
        <v>44099</v>
      </c>
      <c r="U503" s="13" t="n">
        <v>44098.4632407407</v>
      </c>
    </row>
    <row r="504" customFormat="false" ht="16.2" hidden="false" customHeight="false" outlineLevel="0" collapsed="false">
      <c r="A504" s="11" t="s">
        <v>29</v>
      </c>
      <c r="B504" s="11" t="s">
        <v>283</v>
      </c>
      <c r="C504" s="11" t="n">
        <v>2009031046</v>
      </c>
      <c r="D504" s="13" t="n">
        <v>44095.3333333333</v>
      </c>
      <c r="E504" s="13" t="n">
        <v>44095.3541666667</v>
      </c>
      <c r="F504" s="11" t="s">
        <v>109</v>
      </c>
      <c r="G504" s="11" t="s">
        <v>110</v>
      </c>
      <c r="H504" s="11" t="n">
        <v>0.5</v>
      </c>
      <c r="I504" s="11" t="s">
        <v>711</v>
      </c>
      <c r="J504" s="11" t="str">
        <f aca="false">"20491919"</f>
        <v>20491919</v>
      </c>
      <c r="K504" s="11" t="s">
        <v>710</v>
      </c>
      <c r="L504" s="11" t="str">
        <f aca="false">"20491919"</f>
        <v>20491919</v>
      </c>
      <c r="M504" s="11" t="s">
        <v>710</v>
      </c>
      <c r="N504" s="11" t="n">
        <v>20379968</v>
      </c>
      <c r="O504" s="11" t="s">
        <v>347</v>
      </c>
      <c r="P504" s="11" t="s">
        <v>108</v>
      </c>
      <c r="Q504" s="14" t="n">
        <v>44099</v>
      </c>
      <c r="U504" s="13" t="n">
        <v>44098.4662384259</v>
      </c>
    </row>
    <row r="505" customFormat="false" ht="16.2" hidden="false" customHeight="false" outlineLevel="0" collapsed="false">
      <c r="A505" s="11" t="s">
        <v>29</v>
      </c>
      <c r="B505" s="11" t="s">
        <v>283</v>
      </c>
      <c r="C505" s="11" t="n">
        <v>2009031035</v>
      </c>
      <c r="D505" s="13" t="n">
        <v>44090.3333333333</v>
      </c>
      <c r="E505" s="13" t="n">
        <v>44090.3541666667</v>
      </c>
      <c r="F505" s="11" t="s">
        <v>109</v>
      </c>
      <c r="G505" s="11" t="s">
        <v>110</v>
      </c>
      <c r="H505" s="11" t="n">
        <v>0.5</v>
      </c>
      <c r="I505" s="11" t="s">
        <v>711</v>
      </c>
      <c r="J505" s="11" t="str">
        <f aca="false">"20491919"</f>
        <v>20491919</v>
      </c>
      <c r="K505" s="11" t="s">
        <v>710</v>
      </c>
      <c r="L505" s="11" t="str">
        <f aca="false">"20491919"</f>
        <v>20491919</v>
      </c>
      <c r="M505" s="11" t="s">
        <v>710</v>
      </c>
      <c r="N505" s="11" t="n">
        <v>20379968</v>
      </c>
      <c r="O505" s="11" t="s">
        <v>347</v>
      </c>
      <c r="P505" s="11" t="s">
        <v>108</v>
      </c>
      <c r="Q505" s="14" t="n">
        <v>44099</v>
      </c>
      <c r="U505" s="13" t="n">
        <v>44098.4639699074</v>
      </c>
    </row>
    <row r="506" customFormat="false" ht="16.2" hidden="false" customHeight="false" outlineLevel="0" collapsed="false">
      <c r="A506" s="11" t="s">
        <v>29</v>
      </c>
      <c r="B506" s="11" t="s">
        <v>283</v>
      </c>
      <c r="C506" s="11" t="n">
        <v>2009009170</v>
      </c>
      <c r="D506" s="13" t="n">
        <v>44076.3333333333</v>
      </c>
      <c r="E506" s="13" t="n">
        <v>44076.375</v>
      </c>
      <c r="F506" s="11" t="s">
        <v>109</v>
      </c>
      <c r="G506" s="11" t="s">
        <v>110</v>
      </c>
      <c r="H506" s="11" t="n">
        <v>1</v>
      </c>
      <c r="I506" s="11" t="s">
        <v>711</v>
      </c>
      <c r="J506" s="11" t="str">
        <f aca="false">"20491919"</f>
        <v>20491919</v>
      </c>
      <c r="K506" s="11" t="s">
        <v>710</v>
      </c>
      <c r="L506" s="11" t="str">
        <f aca="false">"20491919"</f>
        <v>20491919</v>
      </c>
      <c r="M506" s="11" t="s">
        <v>710</v>
      </c>
      <c r="N506" s="11" t="n">
        <v>20379968</v>
      </c>
      <c r="O506" s="11" t="s">
        <v>347</v>
      </c>
      <c r="P506" s="11" t="s">
        <v>108</v>
      </c>
      <c r="Q506" s="14" t="n">
        <v>44083</v>
      </c>
      <c r="U506" s="13" t="n">
        <v>44082.5065625</v>
      </c>
    </row>
    <row r="507" customFormat="false" ht="16.2" hidden="false" customHeight="false" outlineLevel="0" collapsed="false">
      <c r="A507" s="11" t="s">
        <v>29</v>
      </c>
      <c r="B507" s="11" t="s">
        <v>283</v>
      </c>
      <c r="C507" s="11" t="n">
        <v>2009031052</v>
      </c>
      <c r="D507" s="13" t="n">
        <v>44096.3333333333</v>
      </c>
      <c r="E507" s="13" t="n">
        <v>44096.3541666667</v>
      </c>
      <c r="F507" s="11" t="s">
        <v>109</v>
      </c>
      <c r="G507" s="11" t="s">
        <v>110</v>
      </c>
      <c r="H507" s="11" t="n">
        <v>0.5</v>
      </c>
      <c r="I507" s="11" t="s">
        <v>711</v>
      </c>
      <c r="J507" s="11" t="str">
        <f aca="false">"20491919"</f>
        <v>20491919</v>
      </c>
      <c r="K507" s="11" t="s">
        <v>710</v>
      </c>
      <c r="L507" s="11" t="str">
        <f aca="false">"20491919"</f>
        <v>20491919</v>
      </c>
      <c r="M507" s="11" t="s">
        <v>710</v>
      </c>
      <c r="N507" s="11" t="s">
        <v>712</v>
      </c>
      <c r="O507" s="11" t="s">
        <v>713</v>
      </c>
      <c r="P507" s="11" t="s">
        <v>108</v>
      </c>
      <c r="Q507" s="14" t="n">
        <v>44099</v>
      </c>
      <c r="U507" s="13" t="n">
        <v>44098.4672569444</v>
      </c>
    </row>
    <row r="508" customFormat="false" ht="16.2" hidden="false" customHeight="false" outlineLevel="0" collapsed="false">
      <c r="A508" s="11" t="s">
        <v>29</v>
      </c>
      <c r="B508" s="11" t="s">
        <v>283</v>
      </c>
      <c r="C508" s="11" t="n">
        <v>2009000776</v>
      </c>
      <c r="D508" s="13" t="n">
        <v>44071.3333333333</v>
      </c>
      <c r="E508" s="13" t="n">
        <v>44071.3541666667</v>
      </c>
      <c r="F508" s="11" t="s">
        <v>109</v>
      </c>
      <c r="G508" s="11" t="s">
        <v>110</v>
      </c>
      <c r="H508" s="11" t="n">
        <v>0.5</v>
      </c>
      <c r="I508" s="11" t="s">
        <v>711</v>
      </c>
      <c r="J508" s="11" t="str">
        <f aca="false">"20491919"</f>
        <v>20491919</v>
      </c>
      <c r="K508" s="11" t="s">
        <v>710</v>
      </c>
      <c r="L508" s="11" t="str">
        <f aca="false">"20491919"</f>
        <v>20491919</v>
      </c>
      <c r="M508" s="11" t="s">
        <v>710</v>
      </c>
      <c r="N508" s="11" t="n">
        <v>20379968</v>
      </c>
      <c r="O508" s="11" t="s">
        <v>347</v>
      </c>
      <c r="P508" s="11" t="s">
        <v>108</v>
      </c>
      <c r="Q508" s="14" t="n">
        <v>44075</v>
      </c>
      <c r="U508" s="13" t="n">
        <v>44075.5740046296</v>
      </c>
    </row>
    <row r="509" customFormat="false" ht="16.2" hidden="false" customHeight="false" outlineLevel="0" collapsed="false">
      <c r="A509" s="11" t="s">
        <v>29</v>
      </c>
      <c r="B509" s="11" t="s">
        <v>283</v>
      </c>
      <c r="C509" s="11" t="n">
        <v>2009019336</v>
      </c>
      <c r="D509" s="13" t="n">
        <v>44084.3333333333</v>
      </c>
      <c r="E509" s="13" t="n">
        <v>44084.375</v>
      </c>
      <c r="F509" s="11" t="s">
        <v>109</v>
      </c>
      <c r="G509" s="11" t="s">
        <v>110</v>
      </c>
      <c r="H509" s="11" t="n">
        <v>1</v>
      </c>
      <c r="I509" s="11" t="s">
        <v>711</v>
      </c>
      <c r="J509" s="11" t="str">
        <f aca="false">"20491919"</f>
        <v>20491919</v>
      </c>
      <c r="K509" s="11" t="s">
        <v>710</v>
      </c>
      <c r="L509" s="11" t="str">
        <f aca="false">"20491919"</f>
        <v>20491919</v>
      </c>
      <c r="M509" s="11" t="s">
        <v>710</v>
      </c>
      <c r="N509" s="11" t="n">
        <v>20379968</v>
      </c>
      <c r="O509" s="11" t="s">
        <v>347</v>
      </c>
      <c r="P509" s="11" t="s">
        <v>108</v>
      </c>
      <c r="Q509" s="14" t="n">
        <v>44091</v>
      </c>
      <c r="U509" s="13" t="n">
        <v>44090.3599652778</v>
      </c>
    </row>
    <row r="510" customFormat="false" ht="16.2" hidden="false" customHeight="false" outlineLevel="0" collapsed="false">
      <c r="A510" s="11" t="s">
        <v>29</v>
      </c>
      <c r="B510" s="11" t="s">
        <v>283</v>
      </c>
      <c r="C510" s="11" t="n">
        <v>2009031033</v>
      </c>
      <c r="D510" s="13" t="n">
        <v>44089.3333333333</v>
      </c>
      <c r="E510" s="13" t="n">
        <v>44089.3541666667</v>
      </c>
      <c r="F510" s="11" t="s">
        <v>109</v>
      </c>
      <c r="G510" s="11" t="s">
        <v>110</v>
      </c>
      <c r="H510" s="11" t="n">
        <v>0.5</v>
      </c>
      <c r="I510" s="11" t="s">
        <v>711</v>
      </c>
      <c r="J510" s="11" t="str">
        <f aca="false">"20491919"</f>
        <v>20491919</v>
      </c>
      <c r="K510" s="11" t="s">
        <v>710</v>
      </c>
      <c r="L510" s="11" t="str">
        <f aca="false">"20491919"</f>
        <v>20491919</v>
      </c>
      <c r="M510" s="11" t="s">
        <v>710</v>
      </c>
      <c r="N510" s="11" t="n">
        <v>20379968</v>
      </c>
      <c r="O510" s="11" t="s">
        <v>347</v>
      </c>
      <c r="P510" s="11" t="s">
        <v>108</v>
      </c>
      <c r="Q510" s="14" t="n">
        <v>44099</v>
      </c>
      <c r="U510" s="13" t="n">
        <v>44098.4635648148</v>
      </c>
    </row>
    <row r="511" customFormat="false" ht="16.2" hidden="false" customHeight="false" outlineLevel="0" collapsed="false">
      <c r="A511" s="11" t="s">
        <v>29</v>
      </c>
      <c r="B511" s="11" t="s">
        <v>283</v>
      </c>
      <c r="C511" s="11" t="n">
        <v>2008037167</v>
      </c>
      <c r="D511" s="13" t="n">
        <v>44069.3333333333</v>
      </c>
      <c r="E511" s="13" t="n">
        <v>44069.3541666667</v>
      </c>
      <c r="F511" s="11" t="s">
        <v>109</v>
      </c>
      <c r="G511" s="11" t="s">
        <v>110</v>
      </c>
      <c r="H511" s="11" t="n">
        <v>0.5</v>
      </c>
      <c r="I511" s="11" t="s">
        <v>711</v>
      </c>
      <c r="J511" s="11" t="str">
        <f aca="false">"20491919"</f>
        <v>20491919</v>
      </c>
      <c r="K511" s="11" t="s">
        <v>710</v>
      </c>
      <c r="L511" s="11" t="str">
        <f aca="false">"20491919"</f>
        <v>20491919</v>
      </c>
      <c r="M511" s="11" t="s">
        <v>710</v>
      </c>
      <c r="N511" s="11" t="n">
        <v>20379968</v>
      </c>
      <c r="O511" s="11" t="s">
        <v>347</v>
      </c>
      <c r="P511" s="11" t="s">
        <v>108</v>
      </c>
      <c r="Q511" s="14" t="n">
        <v>44074</v>
      </c>
      <c r="U511" s="13" t="n">
        <v>44070.4669560185</v>
      </c>
    </row>
    <row r="512" customFormat="false" ht="16.2" hidden="false" customHeight="false" outlineLevel="0" collapsed="false">
      <c r="A512" s="11" t="s">
        <v>29</v>
      </c>
      <c r="B512" s="11" t="s">
        <v>283</v>
      </c>
      <c r="C512" s="11" t="n">
        <v>2008037172</v>
      </c>
      <c r="D512" s="13" t="n">
        <v>44070.3333333333</v>
      </c>
      <c r="E512" s="13" t="n">
        <v>44070.3958333333</v>
      </c>
      <c r="F512" s="11" t="s">
        <v>109</v>
      </c>
      <c r="G512" s="11" t="s">
        <v>110</v>
      </c>
      <c r="H512" s="11" t="n">
        <v>1.5</v>
      </c>
      <c r="I512" s="11" t="s">
        <v>711</v>
      </c>
      <c r="J512" s="11" t="str">
        <f aca="false">"20491919"</f>
        <v>20491919</v>
      </c>
      <c r="K512" s="11" t="s">
        <v>710</v>
      </c>
      <c r="L512" s="11" t="str">
        <f aca="false">"20491919"</f>
        <v>20491919</v>
      </c>
      <c r="M512" s="11" t="s">
        <v>710</v>
      </c>
      <c r="N512" s="11" t="n">
        <v>20379968</v>
      </c>
      <c r="O512" s="11" t="s">
        <v>347</v>
      </c>
      <c r="P512" s="11" t="s">
        <v>108</v>
      </c>
      <c r="Q512" s="14" t="n">
        <v>44074</v>
      </c>
      <c r="U512" s="13" t="n">
        <v>44070.4684837963</v>
      </c>
    </row>
    <row r="513" customFormat="false" ht="16.2" hidden="false" customHeight="false" outlineLevel="0" collapsed="false">
      <c r="A513" s="11" t="s">
        <v>22</v>
      </c>
      <c r="B513" s="11" t="s">
        <v>230</v>
      </c>
      <c r="C513" s="11" t="n">
        <v>2009026654</v>
      </c>
      <c r="D513" s="13" t="n">
        <v>44096.3333333333</v>
      </c>
      <c r="E513" s="13" t="n">
        <v>44096.3541666667</v>
      </c>
      <c r="F513" s="11" t="s">
        <v>109</v>
      </c>
      <c r="G513" s="11" t="s">
        <v>110</v>
      </c>
      <c r="H513" s="11" t="n">
        <v>0.5</v>
      </c>
      <c r="I513" s="11" t="s">
        <v>528</v>
      </c>
      <c r="J513" s="11" t="str">
        <f aca="false">"20493704"</f>
        <v>20493704</v>
      </c>
      <c r="K513" s="11" t="s">
        <v>714</v>
      </c>
      <c r="L513" s="11" t="str">
        <f aca="false">"20493704"</f>
        <v>20493704</v>
      </c>
      <c r="M513" s="11" t="s">
        <v>714</v>
      </c>
      <c r="N513" s="11" t="s">
        <v>233</v>
      </c>
      <c r="O513" s="11" t="s">
        <v>234</v>
      </c>
      <c r="P513" s="11" t="s">
        <v>108</v>
      </c>
      <c r="Q513" s="14" t="n">
        <v>44097</v>
      </c>
      <c r="U513" s="13" t="n">
        <v>44096.3546759259</v>
      </c>
    </row>
    <row r="514" customFormat="false" ht="16.2" hidden="false" customHeight="false" outlineLevel="0" collapsed="false">
      <c r="A514" s="11" t="s">
        <v>22</v>
      </c>
      <c r="B514" s="11" t="s">
        <v>230</v>
      </c>
      <c r="C514" s="11" t="n">
        <v>2009017677</v>
      </c>
      <c r="D514" s="13" t="n">
        <v>44089.3333333333</v>
      </c>
      <c r="E514" s="13" t="n">
        <v>44089.3541666667</v>
      </c>
      <c r="F514" s="11" t="s">
        <v>109</v>
      </c>
      <c r="G514" s="11" t="s">
        <v>110</v>
      </c>
      <c r="H514" s="11" t="n">
        <v>0.5</v>
      </c>
      <c r="I514" s="11" t="s">
        <v>715</v>
      </c>
      <c r="J514" s="11" t="str">
        <f aca="false">"20493704"</f>
        <v>20493704</v>
      </c>
      <c r="K514" s="11" t="s">
        <v>714</v>
      </c>
      <c r="L514" s="11" t="str">
        <f aca="false">"20493704"</f>
        <v>20493704</v>
      </c>
      <c r="M514" s="11" t="s">
        <v>714</v>
      </c>
      <c r="N514" s="11" t="n">
        <v>20111300</v>
      </c>
      <c r="O514" s="11" t="s">
        <v>232</v>
      </c>
      <c r="P514" s="11" t="s">
        <v>108</v>
      </c>
      <c r="Q514" s="14" t="n">
        <v>44090</v>
      </c>
      <c r="U514" s="13" t="n">
        <v>44089.3993402778</v>
      </c>
    </row>
    <row r="515" customFormat="false" ht="16.2" hidden="false" customHeight="false" outlineLevel="0" collapsed="false">
      <c r="A515" s="11" t="s">
        <v>22</v>
      </c>
      <c r="B515" s="11" t="s">
        <v>230</v>
      </c>
      <c r="C515" s="11" t="n">
        <v>2009032852</v>
      </c>
      <c r="D515" s="13" t="n">
        <v>44099.3333333333</v>
      </c>
      <c r="E515" s="13" t="n">
        <v>44099.3541666667</v>
      </c>
      <c r="F515" s="11" t="s">
        <v>109</v>
      </c>
      <c r="G515" s="11" t="s">
        <v>110</v>
      </c>
      <c r="H515" s="11" t="n">
        <v>0.5</v>
      </c>
      <c r="I515" s="11" t="s">
        <v>716</v>
      </c>
      <c r="J515" s="11" t="str">
        <f aca="false">"20493704"</f>
        <v>20493704</v>
      </c>
      <c r="K515" s="11" t="s">
        <v>714</v>
      </c>
      <c r="L515" s="11" t="str">
        <f aca="false">"20493704"</f>
        <v>20493704</v>
      </c>
      <c r="M515" s="11" t="s">
        <v>714</v>
      </c>
      <c r="N515" s="11" t="s">
        <v>233</v>
      </c>
      <c r="O515" s="11" t="s">
        <v>234</v>
      </c>
      <c r="P515" s="11" t="s">
        <v>108</v>
      </c>
      <c r="Q515" s="14" t="n">
        <v>44100</v>
      </c>
      <c r="U515" s="13" t="n">
        <v>44099.3600578704</v>
      </c>
    </row>
    <row r="516" customFormat="false" ht="16.2" hidden="false" customHeight="false" outlineLevel="0" collapsed="false">
      <c r="A516" s="11" t="s">
        <v>22</v>
      </c>
      <c r="B516" s="11" t="s">
        <v>230</v>
      </c>
      <c r="C516" s="11" t="n">
        <v>2009020978</v>
      </c>
      <c r="D516" s="13" t="n">
        <v>44091.3333333333</v>
      </c>
      <c r="E516" s="13" t="n">
        <v>44091.375</v>
      </c>
      <c r="F516" s="11" t="s">
        <v>109</v>
      </c>
      <c r="G516" s="11" t="s">
        <v>110</v>
      </c>
      <c r="H516" s="11" t="n">
        <v>1</v>
      </c>
      <c r="I516" s="11" t="s">
        <v>716</v>
      </c>
      <c r="J516" s="11" t="str">
        <f aca="false">"20493704"</f>
        <v>20493704</v>
      </c>
      <c r="K516" s="11" t="s">
        <v>714</v>
      </c>
      <c r="L516" s="11" t="str">
        <f aca="false">"20493704"</f>
        <v>20493704</v>
      </c>
      <c r="M516" s="11" t="s">
        <v>714</v>
      </c>
      <c r="N516" s="11" t="s">
        <v>233</v>
      </c>
      <c r="O516" s="11" t="s">
        <v>234</v>
      </c>
      <c r="P516" s="11" t="s">
        <v>108</v>
      </c>
      <c r="Q516" s="14" t="n">
        <v>44093</v>
      </c>
      <c r="U516" s="13" t="n">
        <v>44091.4458564815</v>
      </c>
    </row>
    <row r="517" customFormat="false" ht="16.2" hidden="false" customHeight="false" outlineLevel="0" collapsed="false">
      <c r="A517" s="11" t="s">
        <v>22</v>
      </c>
      <c r="B517" s="11" t="s">
        <v>230</v>
      </c>
      <c r="C517" s="11" t="n">
        <v>2009007465</v>
      </c>
      <c r="D517" s="13" t="n">
        <v>44081.3333333333</v>
      </c>
      <c r="E517" s="13" t="n">
        <v>44081.3958333333</v>
      </c>
      <c r="F517" s="11" t="s">
        <v>109</v>
      </c>
      <c r="G517" s="11" t="s">
        <v>110</v>
      </c>
      <c r="H517" s="11" t="n">
        <v>1.5</v>
      </c>
      <c r="I517" s="11" t="s">
        <v>717</v>
      </c>
      <c r="J517" s="11" t="str">
        <f aca="false">"20493704"</f>
        <v>20493704</v>
      </c>
      <c r="K517" s="11" t="s">
        <v>714</v>
      </c>
      <c r="L517" s="11" t="str">
        <f aca="false">"20493704"</f>
        <v>20493704</v>
      </c>
      <c r="M517" s="11" t="s">
        <v>714</v>
      </c>
      <c r="N517" s="11" t="s">
        <v>233</v>
      </c>
      <c r="O517" s="11" t="s">
        <v>234</v>
      </c>
      <c r="P517" s="11" t="s">
        <v>108</v>
      </c>
      <c r="Q517" s="14" t="n">
        <v>44083</v>
      </c>
      <c r="U517" s="13" t="n">
        <v>44081.3871412037</v>
      </c>
    </row>
    <row r="518" customFormat="false" ht="16.2" hidden="false" customHeight="false" outlineLevel="0" collapsed="false">
      <c r="A518" s="11" t="s">
        <v>22</v>
      </c>
      <c r="B518" s="11" t="s">
        <v>230</v>
      </c>
      <c r="C518" s="11" t="n">
        <v>2009015801</v>
      </c>
      <c r="D518" s="13" t="n">
        <v>44088.3333333333</v>
      </c>
      <c r="E518" s="13" t="n">
        <v>44088.3541666667</v>
      </c>
      <c r="F518" s="11" t="s">
        <v>109</v>
      </c>
      <c r="G518" s="11" t="s">
        <v>110</v>
      </c>
      <c r="H518" s="11" t="n">
        <v>0.5</v>
      </c>
      <c r="I518" s="11" t="s">
        <v>718</v>
      </c>
      <c r="J518" s="11" t="str">
        <f aca="false">"20493704"</f>
        <v>20493704</v>
      </c>
      <c r="K518" s="11" t="s">
        <v>714</v>
      </c>
      <c r="L518" s="11" t="str">
        <f aca="false">"20493704"</f>
        <v>20493704</v>
      </c>
      <c r="M518" s="11" t="s">
        <v>714</v>
      </c>
      <c r="N518" s="11" t="s">
        <v>233</v>
      </c>
      <c r="O518" s="11" t="s">
        <v>234</v>
      </c>
      <c r="P518" s="11" t="s">
        <v>108</v>
      </c>
      <c r="Q518" s="14" t="n">
        <v>44090</v>
      </c>
      <c r="U518" s="13" t="n">
        <v>44088.3528472222</v>
      </c>
    </row>
    <row r="519" customFormat="false" ht="16.2" hidden="false" customHeight="false" outlineLevel="0" collapsed="false">
      <c r="A519" s="11" t="s">
        <v>22</v>
      </c>
      <c r="B519" s="11" t="s">
        <v>230</v>
      </c>
      <c r="C519" s="11" t="n">
        <v>2009001613</v>
      </c>
      <c r="D519" s="13" t="n">
        <v>44075.3333333333</v>
      </c>
      <c r="E519" s="13" t="n">
        <v>44075.3541666667</v>
      </c>
      <c r="F519" s="11" t="s">
        <v>109</v>
      </c>
      <c r="G519" s="11" t="s">
        <v>110</v>
      </c>
      <c r="H519" s="11" t="n">
        <v>0.5</v>
      </c>
      <c r="I519" s="11" t="s">
        <v>716</v>
      </c>
      <c r="J519" s="11" t="str">
        <f aca="false">"20493704"</f>
        <v>20493704</v>
      </c>
      <c r="K519" s="11" t="s">
        <v>714</v>
      </c>
      <c r="L519" s="11" t="str">
        <f aca="false">"20493704"</f>
        <v>20493704</v>
      </c>
      <c r="M519" s="11" t="s">
        <v>714</v>
      </c>
      <c r="N519" s="11" t="s">
        <v>233</v>
      </c>
      <c r="O519" s="11" t="s">
        <v>234</v>
      </c>
      <c r="P519" s="11" t="s">
        <v>108</v>
      </c>
      <c r="Q519" s="14" t="n">
        <v>44077</v>
      </c>
      <c r="U519" s="13" t="n">
        <v>44076.338912037</v>
      </c>
    </row>
    <row r="520" customFormat="false" ht="16.2" hidden="false" customHeight="false" outlineLevel="0" collapsed="false">
      <c r="A520" s="11" t="s">
        <v>22</v>
      </c>
      <c r="B520" s="11" t="s">
        <v>230</v>
      </c>
      <c r="C520" s="11" t="n">
        <v>2009004606</v>
      </c>
      <c r="D520" s="13" t="n">
        <v>44078.3333333333</v>
      </c>
      <c r="E520" s="13" t="n">
        <v>44078.3958333333</v>
      </c>
      <c r="F520" s="11" t="s">
        <v>109</v>
      </c>
      <c r="G520" s="11" t="s">
        <v>110</v>
      </c>
      <c r="H520" s="11" t="n">
        <v>1.5</v>
      </c>
      <c r="I520" s="11" t="s">
        <v>716</v>
      </c>
      <c r="J520" s="11" t="str">
        <f aca="false">"20493704"</f>
        <v>20493704</v>
      </c>
      <c r="K520" s="11" t="s">
        <v>714</v>
      </c>
      <c r="L520" s="11" t="str">
        <f aca="false">"20493704"</f>
        <v>20493704</v>
      </c>
      <c r="M520" s="11" t="s">
        <v>714</v>
      </c>
      <c r="N520" s="11" t="s">
        <v>233</v>
      </c>
      <c r="O520" s="11" t="s">
        <v>234</v>
      </c>
      <c r="P520" s="11" t="s">
        <v>108</v>
      </c>
      <c r="Q520" s="14" t="n">
        <v>44079</v>
      </c>
      <c r="U520" s="13" t="n">
        <v>44078.4143287037</v>
      </c>
    </row>
    <row r="521" customFormat="false" ht="16.2" hidden="false" customHeight="false" outlineLevel="0" collapsed="false">
      <c r="A521" s="11" t="s">
        <v>22</v>
      </c>
      <c r="B521" s="11" t="s">
        <v>230</v>
      </c>
      <c r="C521" s="11" t="n">
        <v>2009022443</v>
      </c>
      <c r="D521" s="13" t="n">
        <v>44092.3333333333</v>
      </c>
      <c r="E521" s="13" t="n">
        <v>44092.4166666667</v>
      </c>
      <c r="F521" s="11" t="s">
        <v>109</v>
      </c>
      <c r="G521" s="11" t="s">
        <v>110</v>
      </c>
      <c r="H521" s="11" t="n">
        <v>2</v>
      </c>
      <c r="I521" s="11" t="s">
        <v>719</v>
      </c>
      <c r="J521" s="11" t="str">
        <f aca="false">"20493704"</f>
        <v>20493704</v>
      </c>
      <c r="K521" s="11" t="s">
        <v>714</v>
      </c>
      <c r="L521" s="11" t="str">
        <f aca="false">"20493704"</f>
        <v>20493704</v>
      </c>
      <c r="M521" s="11" t="s">
        <v>714</v>
      </c>
      <c r="N521" s="11" t="s">
        <v>233</v>
      </c>
      <c r="O521" s="11" t="s">
        <v>234</v>
      </c>
      <c r="P521" s="11" t="s">
        <v>108</v>
      </c>
      <c r="Q521" s="14" t="n">
        <v>44093</v>
      </c>
      <c r="U521" s="13" t="n">
        <v>44092.4213425926</v>
      </c>
    </row>
    <row r="522" customFormat="false" ht="16.2" hidden="false" customHeight="false" outlineLevel="0" collapsed="false">
      <c r="A522" s="11" t="s">
        <v>22</v>
      </c>
      <c r="B522" s="11" t="s">
        <v>230</v>
      </c>
      <c r="C522" s="11" t="n">
        <v>2009025312</v>
      </c>
      <c r="D522" s="13" t="n">
        <v>44095.3333333333</v>
      </c>
      <c r="E522" s="13" t="n">
        <v>44095.375</v>
      </c>
      <c r="F522" s="11" t="s">
        <v>109</v>
      </c>
      <c r="G522" s="11" t="s">
        <v>110</v>
      </c>
      <c r="H522" s="11" t="n">
        <v>1</v>
      </c>
      <c r="I522" s="11" t="s">
        <v>720</v>
      </c>
      <c r="J522" s="11" t="str">
        <f aca="false">"20493704"</f>
        <v>20493704</v>
      </c>
      <c r="K522" s="11" t="s">
        <v>714</v>
      </c>
      <c r="L522" s="11" t="str">
        <f aca="false">"20493704"</f>
        <v>20493704</v>
      </c>
      <c r="M522" s="11" t="s">
        <v>714</v>
      </c>
      <c r="N522" s="11" t="s">
        <v>233</v>
      </c>
      <c r="O522" s="11" t="s">
        <v>234</v>
      </c>
      <c r="P522" s="11" t="s">
        <v>108</v>
      </c>
      <c r="Q522" s="14" t="n">
        <v>44096</v>
      </c>
      <c r="U522" s="13" t="n">
        <v>44095.374849537</v>
      </c>
    </row>
    <row r="523" customFormat="false" ht="16.2" hidden="false" customHeight="false" outlineLevel="0" collapsed="false">
      <c r="A523" s="11" t="s">
        <v>22</v>
      </c>
      <c r="B523" s="11" t="s">
        <v>230</v>
      </c>
      <c r="C523" s="11" t="n">
        <v>2009011933</v>
      </c>
      <c r="D523" s="13" t="n">
        <v>44084.3333333333</v>
      </c>
      <c r="E523" s="13" t="n">
        <v>44084.375</v>
      </c>
      <c r="F523" s="11" t="s">
        <v>109</v>
      </c>
      <c r="G523" s="11" t="s">
        <v>110</v>
      </c>
      <c r="H523" s="11" t="n">
        <v>1</v>
      </c>
      <c r="I523" s="11" t="s">
        <v>721</v>
      </c>
      <c r="J523" s="11" t="str">
        <f aca="false">"20493704"</f>
        <v>20493704</v>
      </c>
      <c r="K523" s="11" t="s">
        <v>714</v>
      </c>
      <c r="L523" s="11" t="str">
        <f aca="false">"20493704"</f>
        <v>20493704</v>
      </c>
      <c r="M523" s="11" t="s">
        <v>714</v>
      </c>
      <c r="N523" s="11" t="s">
        <v>233</v>
      </c>
      <c r="O523" s="11" t="s">
        <v>234</v>
      </c>
      <c r="P523" s="11" t="s">
        <v>108</v>
      </c>
      <c r="Q523" s="14" t="n">
        <v>44084</v>
      </c>
      <c r="U523" s="13" t="n">
        <v>44084.3972800926</v>
      </c>
    </row>
    <row r="524" customFormat="false" ht="16.2" hidden="false" customHeight="false" outlineLevel="0" collapsed="false">
      <c r="A524" s="11" t="s">
        <v>35</v>
      </c>
      <c r="B524" s="11" t="s">
        <v>357</v>
      </c>
      <c r="C524" s="11" t="n">
        <v>2009015778</v>
      </c>
      <c r="D524" s="13" t="n">
        <v>44074.3333333333</v>
      </c>
      <c r="E524" s="13" t="n">
        <v>44074.375</v>
      </c>
      <c r="F524" s="11" t="s">
        <v>109</v>
      </c>
      <c r="G524" s="11" t="s">
        <v>110</v>
      </c>
      <c r="H524" s="11" t="n">
        <v>1</v>
      </c>
      <c r="I524" s="11" t="s">
        <v>722</v>
      </c>
      <c r="J524" s="11" t="str">
        <f aca="false">"20494071"</f>
        <v>20494071</v>
      </c>
      <c r="K524" s="11" t="s">
        <v>723</v>
      </c>
      <c r="L524" s="11" t="str">
        <f aca="false">"20494071"</f>
        <v>20494071</v>
      </c>
      <c r="M524" s="11" t="s">
        <v>723</v>
      </c>
      <c r="N524" s="11" t="n">
        <v>20519813</v>
      </c>
      <c r="O524" s="11" t="s">
        <v>724</v>
      </c>
      <c r="P524" s="11" t="s">
        <v>108</v>
      </c>
      <c r="Q524" s="14" t="n">
        <v>44089</v>
      </c>
      <c r="U524" s="13" t="n">
        <v>44088.3447453704</v>
      </c>
    </row>
    <row r="525" customFormat="false" ht="16.2" hidden="false" customHeight="false" outlineLevel="0" collapsed="false">
      <c r="A525" s="11" t="s">
        <v>35</v>
      </c>
      <c r="B525" s="11" t="s">
        <v>357</v>
      </c>
      <c r="C525" s="11" t="n">
        <v>2009015782</v>
      </c>
      <c r="D525" s="13" t="n">
        <v>44074.375</v>
      </c>
      <c r="E525" s="13" t="n">
        <v>44074.3958333333</v>
      </c>
      <c r="F525" s="11" t="s">
        <v>103</v>
      </c>
      <c r="G525" s="11" t="s">
        <v>104</v>
      </c>
      <c r="H525" s="11" t="n">
        <v>0.5</v>
      </c>
      <c r="I525" s="11" t="s">
        <v>722</v>
      </c>
      <c r="J525" s="11" t="str">
        <f aca="false">"20494071"</f>
        <v>20494071</v>
      </c>
      <c r="K525" s="11" t="s">
        <v>723</v>
      </c>
      <c r="L525" s="11" t="str">
        <f aca="false">"20494071"</f>
        <v>20494071</v>
      </c>
      <c r="M525" s="11" t="s">
        <v>723</v>
      </c>
      <c r="N525" s="11" t="n">
        <v>20519813</v>
      </c>
      <c r="O525" s="11" t="s">
        <v>724</v>
      </c>
      <c r="P525" s="11" t="s">
        <v>108</v>
      </c>
      <c r="Q525" s="14" t="n">
        <v>44089</v>
      </c>
      <c r="U525" s="13" t="n">
        <v>44088.3459027778</v>
      </c>
    </row>
    <row r="526" customFormat="false" ht="16.2" hidden="false" customHeight="false" outlineLevel="0" collapsed="false">
      <c r="A526" s="11" t="s">
        <v>35</v>
      </c>
      <c r="B526" s="11" t="s">
        <v>357</v>
      </c>
      <c r="C526" s="11" t="n">
        <v>2008038526</v>
      </c>
      <c r="D526" s="13" t="n">
        <v>44075.3333333333</v>
      </c>
      <c r="E526" s="13" t="n">
        <v>44076.7083333333</v>
      </c>
      <c r="F526" s="11" t="s">
        <v>109</v>
      </c>
      <c r="G526" s="11" t="s">
        <v>110</v>
      </c>
      <c r="H526" s="11" t="n">
        <v>16</v>
      </c>
      <c r="I526" s="11" t="s">
        <v>725</v>
      </c>
      <c r="J526" s="11" t="str">
        <f aca="false">"20494071"</f>
        <v>20494071</v>
      </c>
      <c r="K526" s="11" t="s">
        <v>723</v>
      </c>
      <c r="L526" s="11" t="str">
        <f aca="false">"20494071"</f>
        <v>20494071</v>
      </c>
      <c r="M526" s="11" t="s">
        <v>723</v>
      </c>
      <c r="N526" s="11" t="n">
        <v>20519813</v>
      </c>
      <c r="O526" s="11" t="s">
        <v>724</v>
      </c>
      <c r="P526" s="11" t="s">
        <v>108</v>
      </c>
      <c r="Q526" s="14" t="n">
        <v>44074</v>
      </c>
      <c r="U526" s="13" t="n">
        <v>44071.6600231482</v>
      </c>
    </row>
    <row r="527" customFormat="false" ht="16.2" hidden="false" customHeight="false" outlineLevel="0" collapsed="false">
      <c r="A527" s="11" t="s">
        <v>10</v>
      </c>
      <c r="B527" s="11" t="s">
        <v>122</v>
      </c>
      <c r="C527" s="11" t="n">
        <v>2009010504</v>
      </c>
      <c r="D527" s="13" t="n">
        <v>44083.3333333333</v>
      </c>
      <c r="E527" s="13" t="n">
        <v>44083.375</v>
      </c>
      <c r="F527" s="11" t="s">
        <v>109</v>
      </c>
      <c r="G527" s="11" t="s">
        <v>110</v>
      </c>
      <c r="H527" s="11" t="n">
        <v>1</v>
      </c>
      <c r="I527" s="11" t="s">
        <v>301</v>
      </c>
      <c r="J527" s="11" t="str">
        <f aca="false">"20494084"</f>
        <v>20494084</v>
      </c>
      <c r="K527" s="11" t="s">
        <v>726</v>
      </c>
      <c r="L527" s="11" t="str">
        <f aca="false">"20494084"</f>
        <v>20494084</v>
      </c>
      <c r="M527" s="11" t="s">
        <v>726</v>
      </c>
      <c r="N527" s="11" t="s">
        <v>485</v>
      </c>
      <c r="O527" s="11" t="s">
        <v>486</v>
      </c>
      <c r="P527" s="11" t="s">
        <v>108</v>
      </c>
      <c r="Q527" s="14" t="n">
        <v>44084</v>
      </c>
      <c r="U527" s="13" t="n">
        <v>44083.3843171296</v>
      </c>
    </row>
    <row r="528" customFormat="false" ht="16.2" hidden="false" customHeight="false" outlineLevel="0" collapsed="false">
      <c r="A528" s="11" t="s">
        <v>10</v>
      </c>
      <c r="B528" s="11" t="s">
        <v>122</v>
      </c>
      <c r="C528" s="11" t="n">
        <v>2009007454</v>
      </c>
      <c r="D528" s="13" t="n">
        <v>44081.3333333333</v>
      </c>
      <c r="E528" s="13" t="n">
        <v>44081.375</v>
      </c>
      <c r="F528" s="11" t="s">
        <v>109</v>
      </c>
      <c r="G528" s="11" t="s">
        <v>110</v>
      </c>
      <c r="H528" s="11" t="n">
        <v>1</v>
      </c>
      <c r="I528" s="11" t="s">
        <v>301</v>
      </c>
      <c r="J528" s="11" t="str">
        <f aca="false">"20494084"</f>
        <v>20494084</v>
      </c>
      <c r="K528" s="11" t="s">
        <v>726</v>
      </c>
      <c r="L528" s="11" t="str">
        <f aca="false">"20494084"</f>
        <v>20494084</v>
      </c>
      <c r="M528" s="11" t="s">
        <v>726</v>
      </c>
      <c r="N528" s="11" t="s">
        <v>485</v>
      </c>
      <c r="O528" s="11" t="s">
        <v>486</v>
      </c>
      <c r="P528" s="11" t="s">
        <v>108</v>
      </c>
      <c r="Q528" s="14" t="n">
        <v>44082</v>
      </c>
      <c r="U528" s="13" t="n">
        <v>44081.3846064815</v>
      </c>
    </row>
    <row r="529" customFormat="false" ht="16.2" hidden="false" customHeight="false" outlineLevel="0" collapsed="false">
      <c r="A529" s="11" t="s">
        <v>10</v>
      </c>
      <c r="B529" s="11" t="s">
        <v>122</v>
      </c>
      <c r="C529" s="11" t="n">
        <v>2008036917</v>
      </c>
      <c r="D529" s="13" t="n">
        <v>44070.3333333333</v>
      </c>
      <c r="E529" s="13" t="n">
        <v>44070.3541666667</v>
      </c>
      <c r="F529" s="11" t="s">
        <v>109</v>
      </c>
      <c r="G529" s="11" t="s">
        <v>110</v>
      </c>
      <c r="H529" s="11" t="n">
        <v>0.5</v>
      </c>
      <c r="I529" s="11" t="s">
        <v>301</v>
      </c>
      <c r="J529" s="11" t="str">
        <f aca="false">"20494084"</f>
        <v>20494084</v>
      </c>
      <c r="K529" s="11" t="s">
        <v>726</v>
      </c>
      <c r="L529" s="11" t="str">
        <f aca="false">"20494084"</f>
        <v>20494084</v>
      </c>
      <c r="M529" s="11" t="s">
        <v>726</v>
      </c>
      <c r="N529" s="11" t="s">
        <v>485</v>
      </c>
      <c r="O529" s="11" t="s">
        <v>486</v>
      </c>
      <c r="P529" s="11" t="s">
        <v>108</v>
      </c>
      <c r="Q529" s="14" t="n">
        <v>44074</v>
      </c>
      <c r="U529" s="13" t="n">
        <v>44070.3542592593</v>
      </c>
    </row>
    <row r="530" customFormat="false" ht="16.2" hidden="false" customHeight="false" outlineLevel="0" collapsed="false">
      <c r="A530" s="11" t="s">
        <v>10</v>
      </c>
      <c r="B530" s="11" t="s">
        <v>122</v>
      </c>
      <c r="C530" s="11" t="n">
        <v>2009017432</v>
      </c>
      <c r="D530" s="13" t="n">
        <v>44089.3333333333</v>
      </c>
      <c r="E530" s="13" t="n">
        <v>44089.3541666667</v>
      </c>
      <c r="F530" s="11" t="s">
        <v>109</v>
      </c>
      <c r="G530" s="11" t="s">
        <v>110</v>
      </c>
      <c r="H530" s="11" t="n">
        <v>0.5</v>
      </c>
      <c r="I530" s="11" t="s">
        <v>301</v>
      </c>
      <c r="J530" s="11" t="str">
        <f aca="false">"20494084"</f>
        <v>20494084</v>
      </c>
      <c r="K530" s="11" t="s">
        <v>726</v>
      </c>
      <c r="L530" s="11" t="str">
        <f aca="false">"20494084"</f>
        <v>20494084</v>
      </c>
      <c r="M530" s="11" t="s">
        <v>726</v>
      </c>
      <c r="N530" s="11" t="s">
        <v>485</v>
      </c>
      <c r="O530" s="11" t="s">
        <v>486</v>
      </c>
      <c r="P530" s="11" t="s">
        <v>108</v>
      </c>
      <c r="Q530" s="14" t="n">
        <v>44090</v>
      </c>
      <c r="U530" s="13" t="n">
        <v>44089.3601273148</v>
      </c>
    </row>
    <row r="531" customFormat="false" ht="16.2" hidden="false" customHeight="false" outlineLevel="0" collapsed="false">
      <c r="A531" s="11" t="s">
        <v>10</v>
      </c>
      <c r="B531" s="11" t="s">
        <v>122</v>
      </c>
      <c r="C531" s="11" t="n">
        <v>2008035269</v>
      </c>
      <c r="D531" s="13" t="n">
        <v>44069.3333333333</v>
      </c>
      <c r="E531" s="13" t="n">
        <v>44069.375</v>
      </c>
      <c r="F531" s="11" t="s">
        <v>109</v>
      </c>
      <c r="G531" s="11" t="s">
        <v>110</v>
      </c>
      <c r="H531" s="11" t="n">
        <v>1</v>
      </c>
      <c r="I531" s="11" t="s">
        <v>301</v>
      </c>
      <c r="J531" s="11" t="str">
        <f aca="false">"20494084"</f>
        <v>20494084</v>
      </c>
      <c r="K531" s="11" t="s">
        <v>726</v>
      </c>
      <c r="L531" s="11" t="str">
        <f aca="false">"20494084"</f>
        <v>20494084</v>
      </c>
      <c r="M531" s="11" t="s">
        <v>726</v>
      </c>
      <c r="N531" s="11" t="s">
        <v>485</v>
      </c>
      <c r="O531" s="11" t="s">
        <v>486</v>
      </c>
      <c r="P531" s="11" t="s">
        <v>108</v>
      </c>
      <c r="Q531" s="14" t="n">
        <v>44069</v>
      </c>
      <c r="U531" s="13" t="n">
        <v>44069.3874884259</v>
      </c>
    </row>
    <row r="532" customFormat="false" ht="16.2" hidden="false" customHeight="false" outlineLevel="0" collapsed="false">
      <c r="A532" s="11" t="s">
        <v>10</v>
      </c>
      <c r="B532" s="11" t="s">
        <v>122</v>
      </c>
      <c r="C532" s="11" t="n">
        <v>2009025327</v>
      </c>
      <c r="D532" s="13" t="n">
        <v>44095.3333333333</v>
      </c>
      <c r="E532" s="13" t="n">
        <v>44095.375</v>
      </c>
      <c r="F532" s="11" t="s">
        <v>109</v>
      </c>
      <c r="G532" s="11" t="s">
        <v>110</v>
      </c>
      <c r="H532" s="11" t="n">
        <v>1</v>
      </c>
      <c r="I532" s="11" t="s">
        <v>301</v>
      </c>
      <c r="J532" s="11" t="str">
        <f aca="false">"20494084"</f>
        <v>20494084</v>
      </c>
      <c r="K532" s="11" t="s">
        <v>726</v>
      </c>
      <c r="L532" s="11" t="str">
        <f aca="false">"20494084"</f>
        <v>20494084</v>
      </c>
      <c r="M532" s="11" t="s">
        <v>726</v>
      </c>
      <c r="N532" s="11" t="s">
        <v>485</v>
      </c>
      <c r="O532" s="11" t="s">
        <v>486</v>
      </c>
      <c r="P532" s="11" t="s">
        <v>108</v>
      </c>
      <c r="Q532" s="14" t="n">
        <v>44097</v>
      </c>
      <c r="U532" s="13" t="n">
        <v>44095.3791087963</v>
      </c>
    </row>
    <row r="533" customFormat="false" ht="16.2" hidden="false" customHeight="false" outlineLevel="0" collapsed="false">
      <c r="A533" s="11" t="s">
        <v>10</v>
      </c>
      <c r="B533" s="11" t="s">
        <v>122</v>
      </c>
      <c r="C533" s="11" t="n">
        <v>2009022180</v>
      </c>
      <c r="D533" s="13" t="n">
        <v>44092.3333333333</v>
      </c>
      <c r="E533" s="13" t="n">
        <v>44092.375</v>
      </c>
      <c r="F533" s="11" t="s">
        <v>109</v>
      </c>
      <c r="G533" s="11" t="s">
        <v>110</v>
      </c>
      <c r="H533" s="11" t="n">
        <v>1</v>
      </c>
      <c r="I533" s="11" t="s">
        <v>301</v>
      </c>
      <c r="J533" s="11" t="str">
        <f aca="false">"20494084"</f>
        <v>20494084</v>
      </c>
      <c r="K533" s="11" t="s">
        <v>726</v>
      </c>
      <c r="L533" s="11" t="str">
        <f aca="false">"20494084"</f>
        <v>20494084</v>
      </c>
      <c r="M533" s="11" t="s">
        <v>726</v>
      </c>
      <c r="N533" s="11" t="s">
        <v>485</v>
      </c>
      <c r="O533" s="11" t="s">
        <v>486</v>
      </c>
      <c r="P533" s="11" t="s">
        <v>108</v>
      </c>
      <c r="Q533" s="14" t="n">
        <v>44093</v>
      </c>
      <c r="U533" s="13" t="n">
        <v>44092.37125</v>
      </c>
    </row>
    <row r="534" customFormat="false" ht="16.2" hidden="false" customHeight="false" outlineLevel="0" collapsed="false">
      <c r="A534" s="11" t="s">
        <v>40</v>
      </c>
      <c r="B534" s="11" t="s">
        <v>305</v>
      </c>
      <c r="C534" s="11" t="n">
        <v>2009003562</v>
      </c>
      <c r="D534" s="13" t="n">
        <v>44077.3333333333</v>
      </c>
      <c r="E534" s="13" t="n">
        <v>44077.5833333333</v>
      </c>
      <c r="F534" s="11" t="s">
        <v>109</v>
      </c>
      <c r="G534" s="11" t="s">
        <v>110</v>
      </c>
      <c r="H534" s="11" t="n">
        <v>5</v>
      </c>
      <c r="I534" s="11" t="s">
        <v>115</v>
      </c>
      <c r="J534" s="11" t="str">
        <f aca="false">"20495328"</f>
        <v>20495328</v>
      </c>
      <c r="K534" s="11" t="s">
        <v>727</v>
      </c>
      <c r="L534" s="11" t="str">
        <f aca="false">"20495328"</f>
        <v>20495328</v>
      </c>
      <c r="M534" s="11" t="s">
        <v>727</v>
      </c>
      <c r="N534" s="11" t="n">
        <v>20511337</v>
      </c>
      <c r="O534" s="11" t="s">
        <v>307</v>
      </c>
      <c r="P534" s="11" t="s">
        <v>108</v>
      </c>
      <c r="Q534" s="14" t="n">
        <v>44078</v>
      </c>
      <c r="U534" s="13" t="n">
        <v>44077.5823726852</v>
      </c>
    </row>
    <row r="535" customFormat="false" ht="16.2" hidden="false" customHeight="false" outlineLevel="0" collapsed="false">
      <c r="A535" s="11" t="s">
        <v>40</v>
      </c>
      <c r="B535" s="11" t="s">
        <v>305</v>
      </c>
      <c r="C535" s="11" t="n">
        <v>2009015767</v>
      </c>
      <c r="D535" s="13" t="n">
        <v>44085.3333333333</v>
      </c>
      <c r="E535" s="13" t="n">
        <v>44085.7083333333</v>
      </c>
      <c r="F535" s="11" t="s">
        <v>109</v>
      </c>
      <c r="G535" s="11" t="s">
        <v>110</v>
      </c>
      <c r="H535" s="11" t="n">
        <v>8</v>
      </c>
      <c r="I535" s="11" t="s">
        <v>115</v>
      </c>
      <c r="J535" s="11" t="str">
        <f aca="false">"20495328"</f>
        <v>20495328</v>
      </c>
      <c r="K535" s="11" t="s">
        <v>727</v>
      </c>
      <c r="L535" s="11" t="str">
        <f aca="false">"20495328"</f>
        <v>20495328</v>
      </c>
      <c r="M535" s="11" t="s">
        <v>727</v>
      </c>
      <c r="N535" s="11" t="n">
        <v>20494071</v>
      </c>
      <c r="O535" s="11" t="s">
        <v>723</v>
      </c>
      <c r="P535" s="11" t="s">
        <v>108</v>
      </c>
      <c r="Q535" s="14" t="n">
        <v>44089</v>
      </c>
      <c r="U535" s="13" t="n">
        <v>44088.3390046296</v>
      </c>
    </row>
    <row r="536" customFormat="false" ht="16.2" hidden="false" customHeight="false" outlineLevel="0" collapsed="false">
      <c r="A536" s="11" t="s">
        <v>28</v>
      </c>
      <c r="B536" s="11" t="s">
        <v>164</v>
      </c>
      <c r="C536" s="11" t="n">
        <v>2009017271</v>
      </c>
      <c r="D536" s="13" t="n">
        <v>44089.3333333333</v>
      </c>
      <c r="E536" s="13" t="n">
        <v>44089.3541666667</v>
      </c>
      <c r="F536" s="11" t="s">
        <v>109</v>
      </c>
      <c r="G536" s="11" t="s">
        <v>110</v>
      </c>
      <c r="H536" s="11" t="n">
        <v>0.5</v>
      </c>
      <c r="I536" s="11" t="s">
        <v>115</v>
      </c>
      <c r="J536" s="11" t="str">
        <f aca="false">"20495329"</f>
        <v>20495329</v>
      </c>
      <c r="K536" s="11" t="s">
        <v>403</v>
      </c>
      <c r="L536" s="11" t="str">
        <f aca="false">"20495329"</f>
        <v>20495329</v>
      </c>
      <c r="M536" s="11" t="s">
        <v>403</v>
      </c>
      <c r="N536" s="11" t="n">
        <v>20396963</v>
      </c>
      <c r="O536" s="11" t="s">
        <v>310</v>
      </c>
      <c r="P536" s="11" t="s">
        <v>108</v>
      </c>
      <c r="Q536" s="14" t="n">
        <v>44090</v>
      </c>
      <c r="U536" s="13" t="n">
        <v>44089.3435648148</v>
      </c>
    </row>
    <row r="537" customFormat="false" ht="16.2" hidden="false" customHeight="false" outlineLevel="0" collapsed="false">
      <c r="A537" s="11" t="s">
        <v>28</v>
      </c>
      <c r="B537" s="11" t="s">
        <v>164</v>
      </c>
      <c r="C537" s="11" t="n">
        <v>2009025212</v>
      </c>
      <c r="D537" s="13" t="n">
        <v>44095.3333333333</v>
      </c>
      <c r="E537" s="13" t="n">
        <v>44095.3541666667</v>
      </c>
      <c r="F537" s="11" t="s">
        <v>109</v>
      </c>
      <c r="G537" s="11" t="s">
        <v>110</v>
      </c>
      <c r="H537" s="11" t="n">
        <v>0.5</v>
      </c>
      <c r="I537" s="11" t="s">
        <v>115</v>
      </c>
      <c r="J537" s="11" t="str">
        <f aca="false">"20495329"</f>
        <v>20495329</v>
      </c>
      <c r="K537" s="11" t="s">
        <v>403</v>
      </c>
      <c r="L537" s="11" t="str">
        <f aca="false">"20495329"</f>
        <v>20495329</v>
      </c>
      <c r="M537" s="11" t="s">
        <v>403</v>
      </c>
      <c r="N537" s="11" t="n">
        <v>20394992</v>
      </c>
      <c r="O537" s="11" t="s">
        <v>402</v>
      </c>
      <c r="P537" s="11" t="s">
        <v>108</v>
      </c>
      <c r="Q537" s="14" t="n">
        <v>44095</v>
      </c>
      <c r="U537" s="13" t="n">
        <v>44095.3511689815</v>
      </c>
    </row>
    <row r="538" customFormat="false" ht="16.2" hidden="false" customHeight="false" outlineLevel="0" collapsed="false">
      <c r="A538" s="11" t="s">
        <v>28</v>
      </c>
      <c r="B538" s="11" t="s">
        <v>164</v>
      </c>
      <c r="C538" s="11" t="n">
        <v>2008039669</v>
      </c>
      <c r="D538" s="13" t="n">
        <v>44074.3333333333</v>
      </c>
      <c r="E538" s="13" t="n">
        <v>44076.7083333333</v>
      </c>
      <c r="F538" s="11" t="s">
        <v>109</v>
      </c>
      <c r="G538" s="11" t="s">
        <v>110</v>
      </c>
      <c r="H538" s="11" t="n">
        <v>24</v>
      </c>
      <c r="I538" s="11" t="s">
        <v>728</v>
      </c>
      <c r="J538" s="11" t="str">
        <f aca="false">"20495329"</f>
        <v>20495329</v>
      </c>
      <c r="K538" s="11" t="s">
        <v>403</v>
      </c>
      <c r="L538" s="11" t="str">
        <f aca="false">"20495329"</f>
        <v>20495329</v>
      </c>
      <c r="M538" s="11" t="s">
        <v>403</v>
      </c>
      <c r="N538" s="11" t="n">
        <v>20394992</v>
      </c>
      <c r="O538" s="11" t="s">
        <v>402</v>
      </c>
      <c r="P538" s="11" t="s">
        <v>108</v>
      </c>
      <c r="Q538" s="14" t="n">
        <v>44075</v>
      </c>
      <c r="U538" s="13" t="n">
        <v>44074.371400463</v>
      </c>
    </row>
    <row r="539" customFormat="false" ht="16.2" hidden="false" customHeight="false" outlineLevel="0" collapsed="false">
      <c r="A539" s="11" t="s">
        <v>28</v>
      </c>
      <c r="B539" s="11" t="s">
        <v>164</v>
      </c>
      <c r="C539" s="11" t="n">
        <v>2009028024</v>
      </c>
      <c r="D539" s="13" t="n">
        <v>44097.3333333333</v>
      </c>
      <c r="E539" s="13" t="n">
        <v>44097.375</v>
      </c>
      <c r="F539" s="11" t="s">
        <v>109</v>
      </c>
      <c r="G539" s="11" t="s">
        <v>110</v>
      </c>
      <c r="H539" s="11" t="n">
        <v>1</v>
      </c>
      <c r="I539" s="11" t="s">
        <v>115</v>
      </c>
      <c r="J539" s="11" t="str">
        <f aca="false">"20495329"</f>
        <v>20495329</v>
      </c>
      <c r="K539" s="11" t="s">
        <v>403</v>
      </c>
      <c r="L539" s="11" t="str">
        <f aca="false">"20495329"</f>
        <v>20495329</v>
      </c>
      <c r="M539" s="11" t="s">
        <v>403</v>
      </c>
      <c r="N539" s="11" t="n">
        <v>20394992</v>
      </c>
      <c r="O539" s="11" t="s">
        <v>402</v>
      </c>
      <c r="P539" s="11" t="s">
        <v>108</v>
      </c>
      <c r="Q539" s="14" t="n">
        <v>44097</v>
      </c>
      <c r="U539" s="13" t="n">
        <v>44097.3614699074</v>
      </c>
    </row>
    <row r="540" customFormat="false" ht="16.2" hidden="false" customHeight="false" outlineLevel="0" collapsed="false">
      <c r="A540" s="11" t="s">
        <v>9</v>
      </c>
      <c r="B540" s="11" t="s">
        <v>117</v>
      </c>
      <c r="C540" s="11" t="n">
        <v>2009022221</v>
      </c>
      <c r="D540" s="13" t="n">
        <v>44092.3333333333</v>
      </c>
      <c r="E540" s="13" t="n">
        <v>44092.3541666667</v>
      </c>
      <c r="F540" s="11" t="s">
        <v>109</v>
      </c>
      <c r="G540" s="11" t="s">
        <v>110</v>
      </c>
      <c r="H540" s="11" t="n">
        <v>0.5</v>
      </c>
      <c r="I540" s="11" t="s">
        <v>729</v>
      </c>
      <c r="J540" s="11" t="str">
        <f aca="false">"20496716"</f>
        <v>20496716</v>
      </c>
      <c r="K540" s="11" t="s">
        <v>120</v>
      </c>
      <c r="L540" s="11" t="str">
        <f aca="false">"20496716"</f>
        <v>20496716</v>
      </c>
      <c r="M540" s="11" t="s">
        <v>120</v>
      </c>
      <c r="N540" s="11" t="n">
        <v>20503827</v>
      </c>
      <c r="O540" s="11" t="s">
        <v>730</v>
      </c>
      <c r="P540" s="11" t="s">
        <v>108</v>
      </c>
      <c r="Q540" s="14" t="n">
        <v>44093</v>
      </c>
      <c r="U540" s="13" t="n">
        <v>44092.377037037</v>
      </c>
    </row>
    <row r="541" customFormat="false" ht="16.2" hidden="false" customHeight="false" outlineLevel="0" collapsed="false">
      <c r="A541" s="11" t="s">
        <v>9</v>
      </c>
      <c r="B541" s="11" t="s">
        <v>117</v>
      </c>
      <c r="C541" s="11" t="n">
        <v>2009017418</v>
      </c>
      <c r="D541" s="13" t="n">
        <v>44089.3333333333</v>
      </c>
      <c r="E541" s="13" t="n">
        <v>44089.7083333333</v>
      </c>
      <c r="F541" s="11" t="s">
        <v>109</v>
      </c>
      <c r="G541" s="11" t="s">
        <v>110</v>
      </c>
      <c r="H541" s="11" t="n">
        <v>0.5</v>
      </c>
      <c r="I541" s="11" t="s">
        <v>729</v>
      </c>
      <c r="J541" s="11" t="str">
        <f aca="false">"20496716"</f>
        <v>20496716</v>
      </c>
      <c r="K541" s="11" t="s">
        <v>120</v>
      </c>
      <c r="L541" s="11" t="str">
        <f aca="false">"20496716"</f>
        <v>20496716</v>
      </c>
      <c r="M541" s="11" t="s">
        <v>120</v>
      </c>
      <c r="N541" s="11" t="n">
        <v>20052046</v>
      </c>
      <c r="O541" s="11" t="s">
        <v>119</v>
      </c>
      <c r="P541" s="11" t="s">
        <v>108</v>
      </c>
      <c r="Q541" s="14" t="n">
        <v>44091</v>
      </c>
      <c r="U541" s="13" t="n">
        <v>44089.3589351852</v>
      </c>
    </row>
    <row r="542" customFormat="false" ht="16.2" hidden="false" customHeight="false" outlineLevel="0" collapsed="false">
      <c r="A542" s="11" t="s">
        <v>9</v>
      </c>
      <c r="B542" s="11" t="s">
        <v>117</v>
      </c>
      <c r="C542" s="11" t="n">
        <v>2009001719</v>
      </c>
      <c r="D542" s="13" t="n">
        <v>44076.3333333333</v>
      </c>
      <c r="E542" s="13" t="n">
        <v>44076.3541666667</v>
      </c>
      <c r="F542" s="11" t="s">
        <v>109</v>
      </c>
      <c r="G542" s="11" t="s">
        <v>110</v>
      </c>
      <c r="H542" s="11" t="n">
        <v>0.5</v>
      </c>
      <c r="I542" s="11" t="s">
        <v>731</v>
      </c>
      <c r="J542" s="11" t="str">
        <f aca="false">"20496716"</f>
        <v>20496716</v>
      </c>
      <c r="K542" s="11" t="s">
        <v>120</v>
      </c>
      <c r="L542" s="11" t="str">
        <f aca="false">"20496716"</f>
        <v>20496716</v>
      </c>
      <c r="M542" s="11" t="s">
        <v>120</v>
      </c>
      <c r="N542" s="11" t="n">
        <v>20052046</v>
      </c>
      <c r="O542" s="11" t="s">
        <v>119</v>
      </c>
      <c r="P542" s="11" t="s">
        <v>108</v>
      </c>
      <c r="Q542" s="14" t="n">
        <v>44077</v>
      </c>
      <c r="U542" s="13" t="n">
        <v>44076.3625578704</v>
      </c>
    </row>
    <row r="543" customFormat="false" ht="16.2" hidden="false" customHeight="false" outlineLevel="0" collapsed="false">
      <c r="A543" s="11" t="s">
        <v>9</v>
      </c>
      <c r="B543" s="11" t="s">
        <v>117</v>
      </c>
      <c r="C543" s="11" t="n">
        <v>2009011830</v>
      </c>
      <c r="D543" s="13" t="n">
        <v>44084.3333333333</v>
      </c>
      <c r="E543" s="13" t="n">
        <v>44084.3541666667</v>
      </c>
      <c r="F543" s="11" t="s">
        <v>109</v>
      </c>
      <c r="G543" s="11" t="s">
        <v>110</v>
      </c>
      <c r="H543" s="11" t="n">
        <v>0.5</v>
      </c>
      <c r="I543" s="11" t="s">
        <v>732</v>
      </c>
      <c r="J543" s="11" t="str">
        <f aca="false">"20496716"</f>
        <v>20496716</v>
      </c>
      <c r="K543" s="11" t="s">
        <v>120</v>
      </c>
      <c r="L543" s="11" t="str">
        <f aca="false">"20496716"</f>
        <v>20496716</v>
      </c>
      <c r="M543" s="11" t="s">
        <v>120</v>
      </c>
      <c r="N543" s="11" t="n">
        <v>20601389</v>
      </c>
      <c r="O543" s="11" t="s">
        <v>733</v>
      </c>
      <c r="P543" s="11" t="s">
        <v>108</v>
      </c>
      <c r="Q543" s="14" t="n">
        <v>44084</v>
      </c>
      <c r="U543" s="13" t="n">
        <v>44084.3798611111</v>
      </c>
    </row>
    <row r="544" customFormat="false" ht="16.2" hidden="false" customHeight="false" outlineLevel="0" collapsed="false">
      <c r="A544" s="11" t="s">
        <v>9</v>
      </c>
      <c r="B544" s="11" t="s">
        <v>117</v>
      </c>
      <c r="C544" s="11" t="n">
        <v>2009027927</v>
      </c>
      <c r="D544" s="13" t="n">
        <v>44097.3333333333</v>
      </c>
      <c r="E544" s="13" t="n">
        <v>44097.3541666667</v>
      </c>
      <c r="F544" s="11" t="s">
        <v>109</v>
      </c>
      <c r="G544" s="11" t="s">
        <v>110</v>
      </c>
      <c r="H544" s="11" t="n">
        <v>0.5</v>
      </c>
      <c r="I544" s="11" t="s">
        <v>734</v>
      </c>
      <c r="J544" s="11" t="str">
        <f aca="false">"20496716"</f>
        <v>20496716</v>
      </c>
      <c r="K544" s="11" t="s">
        <v>120</v>
      </c>
      <c r="L544" s="11" t="str">
        <f aca="false">"20496716"</f>
        <v>20496716</v>
      </c>
      <c r="M544" s="11" t="s">
        <v>120</v>
      </c>
      <c r="N544" s="11" t="n">
        <v>20052046</v>
      </c>
      <c r="O544" s="11" t="s">
        <v>119</v>
      </c>
      <c r="P544" s="11" t="s">
        <v>108</v>
      </c>
      <c r="Q544" s="14" t="n">
        <v>44097</v>
      </c>
      <c r="U544" s="13" t="n">
        <v>44097.3425231481</v>
      </c>
    </row>
    <row r="545" customFormat="false" ht="16.2" hidden="false" customHeight="false" outlineLevel="0" collapsed="false">
      <c r="A545" s="11" t="s">
        <v>9</v>
      </c>
      <c r="B545" s="11" t="s">
        <v>117</v>
      </c>
      <c r="C545" s="11" t="n">
        <v>2009016114</v>
      </c>
      <c r="D545" s="13" t="n">
        <v>44088.3333333333</v>
      </c>
      <c r="E545" s="13" t="n">
        <v>44088.3958333333</v>
      </c>
      <c r="F545" s="11" t="s">
        <v>109</v>
      </c>
      <c r="G545" s="11" t="s">
        <v>110</v>
      </c>
      <c r="H545" s="11" t="n">
        <v>1.5</v>
      </c>
      <c r="I545" s="11" t="s">
        <v>732</v>
      </c>
      <c r="J545" s="11" t="str">
        <f aca="false">"20496716"</f>
        <v>20496716</v>
      </c>
      <c r="K545" s="11" t="s">
        <v>120</v>
      </c>
      <c r="L545" s="11" t="str">
        <f aca="false">"20496716"</f>
        <v>20496716</v>
      </c>
      <c r="M545" s="11" t="s">
        <v>120</v>
      </c>
      <c r="N545" s="11" t="n">
        <v>20052046</v>
      </c>
      <c r="O545" s="11" t="s">
        <v>119</v>
      </c>
      <c r="P545" s="11" t="s">
        <v>108</v>
      </c>
      <c r="Q545" s="14" t="n">
        <v>44089</v>
      </c>
      <c r="U545" s="13" t="n">
        <v>44088.4133912037</v>
      </c>
    </row>
    <row r="546" customFormat="false" ht="16.2" hidden="false" customHeight="false" outlineLevel="0" collapsed="false">
      <c r="A546" s="11" t="s">
        <v>34</v>
      </c>
      <c r="B546" s="11" t="s">
        <v>202</v>
      </c>
      <c r="C546" s="11" t="n">
        <v>2009017556</v>
      </c>
      <c r="D546" s="13" t="n">
        <v>44089.3333333333</v>
      </c>
      <c r="E546" s="13" t="n">
        <v>44089.375</v>
      </c>
      <c r="F546" s="11" t="s">
        <v>109</v>
      </c>
      <c r="G546" s="11" t="s">
        <v>110</v>
      </c>
      <c r="H546" s="11" t="n">
        <v>1</v>
      </c>
      <c r="I546" s="11" t="s">
        <v>735</v>
      </c>
      <c r="J546" s="11" t="str">
        <f aca="false">"20498073"</f>
        <v>20498073</v>
      </c>
      <c r="K546" s="11" t="s">
        <v>736</v>
      </c>
      <c r="L546" s="11" t="str">
        <f aca="false">"20498073"</f>
        <v>20498073</v>
      </c>
      <c r="M546" s="11" t="s">
        <v>736</v>
      </c>
      <c r="N546" s="11" t="n">
        <v>20498404</v>
      </c>
      <c r="O546" s="11" t="s">
        <v>737</v>
      </c>
      <c r="P546" s="11" t="s">
        <v>108</v>
      </c>
      <c r="Q546" s="14" t="n">
        <v>44090</v>
      </c>
      <c r="U546" s="13" t="n">
        <v>44089.3783796296</v>
      </c>
    </row>
    <row r="547" customFormat="false" ht="16.2" hidden="false" customHeight="false" outlineLevel="0" collapsed="false">
      <c r="A547" s="11" t="s">
        <v>34</v>
      </c>
      <c r="B547" s="11" t="s">
        <v>202</v>
      </c>
      <c r="C547" s="11" t="n">
        <v>2008037795</v>
      </c>
      <c r="D547" s="13" t="n">
        <v>44071.3333333333</v>
      </c>
      <c r="E547" s="13" t="n">
        <v>44071.3541666667</v>
      </c>
      <c r="F547" s="11" t="s">
        <v>109</v>
      </c>
      <c r="G547" s="11" t="s">
        <v>110</v>
      </c>
      <c r="H547" s="11" t="n">
        <v>0.5</v>
      </c>
      <c r="I547" s="11" t="s">
        <v>738</v>
      </c>
      <c r="J547" s="11" t="str">
        <f aca="false">"20498073"</f>
        <v>20498073</v>
      </c>
      <c r="K547" s="11" t="s">
        <v>736</v>
      </c>
      <c r="L547" s="11" t="str">
        <f aca="false">"20498073"</f>
        <v>20498073</v>
      </c>
      <c r="M547" s="11" t="s">
        <v>736</v>
      </c>
      <c r="N547" s="11" t="n">
        <v>20498404</v>
      </c>
      <c r="O547" s="11" t="s">
        <v>737</v>
      </c>
      <c r="P547" s="11" t="s">
        <v>108</v>
      </c>
      <c r="Q547" s="14" t="n">
        <v>44074</v>
      </c>
      <c r="U547" s="13" t="n">
        <v>44071.3687152778</v>
      </c>
    </row>
    <row r="548" customFormat="false" ht="16.2" hidden="false" customHeight="false" outlineLevel="0" collapsed="false">
      <c r="A548" s="11" t="s">
        <v>34</v>
      </c>
      <c r="B548" s="11" t="s">
        <v>202</v>
      </c>
      <c r="C548" s="11" t="n">
        <v>2009020665</v>
      </c>
      <c r="D548" s="13" t="n">
        <v>44091.3333333333</v>
      </c>
      <c r="E548" s="13" t="n">
        <v>44091.3541666667</v>
      </c>
      <c r="F548" s="11" t="s">
        <v>109</v>
      </c>
      <c r="G548" s="11" t="s">
        <v>110</v>
      </c>
      <c r="H548" s="11" t="n">
        <v>0.5</v>
      </c>
      <c r="I548" s="11" t="s">
        <v>735</v>
      </c>
      <c r="J548" s="11" t="str">
        <f aca="false">"20498073"</f>
        <v>20498073</v>
      </c>
      <c r="K548" s="11" t="s">
        <v>736</v>
      </c>
      <c r="L548" s="11" t="str">
        <f aca="false">"20498073"</f>
        <v>20498073</v>
      </c>
      <c r="M548" s="11" t="s">
        <v>736</v>
      </c>
      <c r="N548" s="11" t="n">
        <v>20498404</v>
      </c>
      <c r="O548" s="11" t="s">
        <v>737</v>
      </c>
      <c r="P548" s="11" t="s">
        <v>108</v>
      </c>
      <c r="Q548" s="14" t="n">
        <v>44091</v>
      </c>
      <c r="U548" s="13" t="n">
        <v>44091.3573958333</v>
      </c>
    </row>
    <row r="549" customFormat="false" ht="16.2" hidden="false" customHeight="false" outlineLevel="0" collapsed="false">
      <c r="A549" s="11" t="s">
        <v>34</v>
      </c>
      <c r="B549" s="11" t="s">
        <v>202</v>
      </c>
      <c r="C549" s="11" t="n">
        <v>2009025313</v>
      </c>
      <c r="D549" s="13" t="n">
        <v>44095.3333333333</v>
      </c>
      <c r="E549" s="13" t="n">
        <v>44095.375</v>
      </c>
      <c r="F549" s="11" t="s">
        <v>109</v>
      </c>
      <c r="G549" s="11" t="s">
        <v>110</v>
      </c>
      <c r="H549" s="11" t="n">
        <v>1</v>
      </c>
      <c r="I549" s="11" t="s">
        <v>735</v>
      </c>
      <c r="J549" s="11" t="str">
        <f aca="false">"20498073"</f>
        <v>20498073</v>
      </c>
      <c r="K549" s="11" t="s">
        <v>736</v>
      </c>
      <c r="L549" s="11" t="str">
        <f aca="false">"20498073"</f>
        <v>20498073</v>
      </c>
      <c r="M549" s="11" t="s">
        <v>736</v>
      </c>
      <c r="N549" s="11" t="n">
        <v>20498404</v>
      </c>
      <c r="O549" s="11" t="s">
        <v>737</v>
      </c>
      <c r="P549" s="11" t="s">
        <v>108</v>
      </c>
      <c r="Q549" s="14" t="n">
        <v>44095</v>
      </c>
      <c r="U549" s="13" t="n">
        <v>44095.3752777778</v>
      </c>
    </row>
    <row r="550" customFormat="false" ht="16.2" hidden="false" customHeight="false" outlineLevel="0" collapsed="false">
      <c r="A550" s="11" t="s">
        <v>34</v>
      </c>
      <c r="B550" s="11" t="s">
        <v>202</v>
      </c>
      <c r="C550" s="11" t="n">
        <v>2009022335</v>
      </c>
      <c r="D550" s="13" t="n">
        <v>44092.3333333333</v>
      </c>
      <c r="E550" s="13" t="n">
        <v>44092.3958333333</v>
      </c>
      <c r="F550" s="11" t="s">
        <v>109</v>
      </c>
      <c r="G550" s="11" t="s">
        <v>110</v>
      </c>
      <c r="H550" s="11" t="n">
        <v>1.5</v>
      </c>
      <c r="I550" s="11" t="s">
        <v>735</v>
      </c>
      <c r="J550" s="11" t="str">
        <f aca="false">"20498073"</f>
        <v>20498073</v>
      </c>
      <c r="K550" s="11" t="s">
        <v>736</v>
      </c>
      <c r="L550" s="11" t="str">
        <f aca="false">"20498073"</f>
        <v>20498073</v>
      </c>
      <c r="M550" s="11" t="s">
        <v>736</v>
      </c>
      <c r="N550" s="11" t="n">
        <v>20498404</v>
      </c>
      <c r="O550" s="11" t="s">
        <v>737</v>
      </c>
      <c r="P550" s="11" t="s">
        <v>108</v>
      </c>
      <c r="Q550" s="14" t="n">
        <v>44093</v>
      </c>
      <c r="U550" s="13" t="n">
        <v>44092.3980092593</v>
      </c>
    </row>
    <row r="551" customFormat="false" ht="16.2" hidden="false" customHeight="false" outlineLevel="0" collapsed="false">
      <c r="A551" s="11" t="s">
        <v>34</v>
      </c>
      <c r="B551" s="11" t="s">
        <v>202</v>
      </c>
      <c r="C551" s="11" t="n">
        <v>2009032832</v>
      </c>
      <c r="D551" s="13" t="n">
        <v>44099.3333333333</v>
      </c>
      <c r="E551" s="13" t="n">
        <v>44099.3541666667</v>
      </c>
      <c r="F551" s="11" t="s">
        <v>109</v>
      </c>
      <c r="G551" s="11" t="s">
        <v>110</v>
      </c>
      <c r="H551" s="11" t="n">
        <v>0.5</v>
      </c>
      <c r="I551" s="11" t="s">
        <v>735</v>
      </c>
      <c r="J551" s="11" t="str">
        <f aca="false">"20498073"</f>
        <v>20498073</v>
      </c>
      <c r="K551" s="11" t="s">
        <v>736</v>
      </c>
      <c r="L551" s="11" t="str">
        <f aca="false">"20498073"</f>
        <v>20498073</v>
      </c>
      <c r="M551" s="11" t="s">
        <v>736</v>
      </c>
      <c r="N551" s="11" t="n">
        <v>20498404</v>
      </c>
      <c r="O551" s="11" t="s">
        <v>737</v>
      </c>
      <c r="P551" s="11" t="s">
        <v>108</v>
      </c>
      <c r="Q551" s="14" t="n">
        <v>44099</v>
      </c>
      <c r="U551" s="13" t="n">
        <v>44099.3575694445</v>
      </c>
    </row>
    <row r="552" customFormat="false" ht="16.2" hidden="false" customHeight="false" outlineLevel="0" collapsed="false">
      <c r="A552" s="11" t="s">
        <v>34</v>
      </c>
      <c r="B552" s="11" t="s">
        <v>202</v>
      </c>
      <c r="C552" s="11" t="n">
        <v>2009002866</v>
      </c>
      <c r="D552" s="13" t="n">
        <v>44077.3333333333</v>
      </c>
      <c r="E552" s="13" t="n">
        <v>44077.3541666667</v>
      </c>
      <c r="F552" s="11" t="s">
        <v>109</v>
      </c>
      <c r="G552" s="11" t="s">
        <v>110</v>
      </c>
      <c r="H552" s="11" t="n">
        <v>0.5</v>
      </c>
      <c r="I552" s="11" t="s">
        <v>739</v>
      </c>
      <c r="J552" s="11" t="str">
        <f aca="false">"20498073"</f>
        <v>20498073</v>
      </c>
      <c r="K552" s="11" t="s">
        <v>736</v>
      </c>
      <c r="L552" s="11" t="str">
        <f aca="false">"20498073"</f>
        <v>20498073</v>
      </c>
      <c r="M552" s="11" t="s">
        <v>736</v>
      </c>
      <c r="N552" s="11" t="n">
        <v>20498404</v>
      </c>
      <c r="O552" s="11" t="s">
        <v>737</v>
      </c>
      <c r="P552" s="11" t="s">
        <v>108</v>
      </c>
      <c r="Q552" s="14" t="n">
        <v>44078</v>
      </c>
      <c r="U552" s="13" t="n">
        <v>44077.3597222222</v>
      </c>
    </row>
    <row r="553" customFormat="false" ht="16.2" hidden="false" customHeight="false" outlineLevel="0" collapsed="false">
      <c r="A553" s="11" t="s">
        <v>47</v>
      </c>
      <c r="B553" s="11" t="s">
        <v>324</v>
      </c>
      <c r="C553" s="11" t="n">
        <v>2008039860</v>
      </c>
      <c r="D553" s="13" t="n">
        <v>44074.3333333333</v>
      </c>
      <c r="E553" s="13" t="n">
        <v>44074.4166666667</v>
      </c>
      <c r="F553" s="11" t="s">
        <v>109</v>
      </c>
      <c r="G553" s="11" t="s">
        <v>110</v>
      </c>
      <c r="H553" s="11" t="n">
        <v>2</v>
      </c>
      <c r="I553" s="11" t="s">
        <v>740</v>
      </c>
      <c r="J553" s="11" t="str">
        <f aca="false">"20498074"</f>
        <v>20498074</v>
      </c>
      <c r="K553" s="11" t="s">
        <v>616</v>
      </c>
      <c r="L553" s="11" t="str">
        <f aca="false">"20498074"</f>
        <v>20498074</v>
      </c>
      <c r="M553" s="11" t="s">
        <v>616</v>
      </c>
      <c r="N553" s="11" t="n">
        <v>20471770</v>
      </c>
      <c r="O553" s="11" t="s">
        <v>614</v>
      </c>
      <c r="P553" s="11" t="s">
        <v>108</v>
      </c>
      <c r="Q553" s="14" t="n">
        <v>44075</v>
      </c>
      <c r="U553" s="13" t="n">
        <v>44074.4221990741</v>
      </c>
    </row>
    <row r="554" customFormat="false" ht="16.2" hidden="false" customHeight="false" outlineLevel="0" collapsed="false">
      <c r="A554" s="11" t="s">
        <v>18</v>
      </c>
      <c r="B554" s="11" t="s">
        <v>268</v>
      </c>
      <c r="C554" s="11" t="n">
        <v>2009025597</v>
      </c>
      <c r="D554" s="13" t="n">
        <v>44095.3333333333</v>
      </c>
      <c r="E554" s="13" t="n">
        <v>44095.4166666667</v>
      </c>
      <c r="F554" s="11" t="s">
        <v>109</v>
      </c>
      <c r="G554" s="11" t="s">
        <v>110</v>
      </c>
      <c r="H554" s="11" t="n">
        <v>2</v>
      </c>
      <c r="I554" s="11" t="s">
        <v>741</v>
      </c>
      <c r="J554" s="11" t="str">
        <f aca="false">"20499103"</f>
        <v>20499103</v>
      </c>
      <c r="K554" s="11" t="s">
        <v>742</v>
      </c>
      <c r="L554" s="11" t="str">
        <f aca="false">"20499103"</f>
        <v>20499103</v>
      </c>
      <c r="M554" s="11" t="s">
        <v>742</v>
      </c>
      <c r="N554" s="11" t="n">
        <v>20398269</v>
      </c>
      <c r="O554" s="11" t="s">
        <v>423</v>
      </c>
      <c r="P554" s="11" t="s">
        <v>108</v>
      </c>
      <c r="Q554" s="14" t="n">
        <v>44095</v>
      </c>
      <c r="U554" s="13" t="n">
        <v>44095.4557986111</v>
      </c>
    </row>
    <row r="555" customFormat="false" ht="16.2" hidden="false" customHeight="false" outlineLevel="0" collapsed="false">
      <c r="A555" s="11" t="s">
        <v>18</v>
      </c>
      <c r="B555" s="11" t="s">
        <v>268</v>
      </c>
      <c r="C555" s="11" t="n">
        <v>2009020085</v>
      </c>
      <c r="D555" s="13" t="n">
        <v>44091.5</v>
      </c>
      <c r="E555" s="13" t="n">
        <v>44092.7083333333</v>
      </c>
      <c r="F555" s="11" t="s">
        <v>109</v>
      </c>
      <c r="G555" s="11" t="s">
        <v>110</v>
      </c>
      <c r="H555" s="11" t="n">
        <v>12</v>
      </c>
      <c r="I555" s="11" t="s">
        <v>743</v>
      </c>
      <c r="J555" s="11" t="str">
        <f aca="false">"20499103"</f>
        <v>20499103</v>
      </c>
      <c r="K555" s="11" t="s">
        <v>742</v>
      </c>
      <c r="L555" s="11" t="str">
        <f aca="false">"20499103"</f>
        <v>20499103</v>
      </c>
      <c r="M555" s="11" t="s">
        <v>742</v>
      </c>
      <c r="N555" s="11" t="n">
        <v>20398269</v>
      </c>
      <c r="O555" s="11" t="s">
        <v>423</v>
      </c>
      <c r="P555" s="11" t="s">
        <v>108</v>
      </c>
      <c r="Q555" s="14" t="n">
        <v>44095</v>
      </c>
      <c r="U555" s="13" t="n">
        <v>44090.6488078704</v>
      </c>
    </row>
    <row r="556" customFormat="false" ht="16.2" hidden="false" customHeight="false" outlineLevel="0" collapsed="false">
      <c r="A556" s="11" t="s">
        <v>19</v>
      </c>
      <c r="B556" s="11" t="s">
        <v>221</v>
      </c>
      <c r="C556" s="11" t="n">
        <v>2009001232</v>
      </c>
      <c r="D556" s="13" t="n">
        <v>44076.5833333333</v>
      </c>
      <c r="E556" s="13" t="n">
        <v>44076.7083333333</v>
      </c>
      <c r="F556" s="11" t="s">
        <v>134</v>
      </c>
      <c r="G556" s="11" t="s">
        <v>135</v>
      </c>
      <c r="H556" s="11" t="n">
        <v>3</v>
      </c>
      <c r="I556" s="11" t="s">
        <v>744</v>
      </c>
      <c r="J556" s="11" t="str">
        <f aca="false">"20499719"</f>
        <v>20499719</v>
      </c>
      <c r="K556" s="11" t="s">
        <v>489</v>
      </c>
      <c r="L556" s="11" t="str">
        <f aca="false">"20499719"</f>
        <v>20499719</v>
      </c>
      <c r="M556" s="11" t="s">
        <v>489</v>
      </c>
      <c r="N556" s="11" t="n">
        <v>20421789</v>
      </c>
      <c r="O556" s="11" t="s">
        <v>488</v>
      </c>
      <c r="P556" s="11" t="s">
        <v>108</v>
      </c>
      <c r="Q556" s="14" t="n">
        <v>44077</v>
      </c>
      <c r="U556" s="13" t="n">
        <v>44075.7487268519</v>
      </c>
    </row>
    <row r="557" customFormat="false" ht="16.2" hidden="false" customHeight="false" outlineLevel="0" collapsed="false">
      <c r="A557" s="11" t="s">
        <v>19</v>
      </c>
      <c r="B557" s="11" t="s">
        <v>221</v>
      </c>
      <c r="C557" s="11" t="n">
        <v>2009001230</v>
      </c>
      <c r="D557" s="13" t="n">
        <v>44076.4791666667</v>
      </c>
      <c r="E557" s="13" t="n">
        <v>44076.5833333333</v>
      </c>
      <c r="F557" s="11" t="s">
        <v>109</v>
      </c>
      <c r="G557" s="11" t="s">
        <v>110</v>
      </c>
      <c r="H557" s="11" t="n">
        <v>1.5</v>
      </c>
      <c r="I557" s="11" t="s">
        <v>744</v>
      </c>
      <c r="J557" s="11" t="str">
        <f aca="false">"20499719"</f>
        <v>20499719</v>
      </c>
      <c r="K557" s="11" t="s">
        <v>489</v>
      </c>
      <c r="L557" s="11" t="str">
        <f aca="false">"20499719"</f>
        <v>20499719</v>
      </c>
      <c r="M557" s="11" t="s">
        <v>489</v>
      </c>
      <c r="N557" s="11" t="n">
        <v>20421789</v>
      </c>
      <c r="O557" s="11" t="s">
        <v>488</v>
      </c>
      <c r="P557" s="11" t="s">
        <v>108</v>
      </c>
      <c r="Q557" s="14" t="n">
        <v>44077</v>
      </c>
      <c r="U557" s="13" t="n">
        <v>44075.7477893519</v>
      </c>
    </row>
    <row r="558" customFormat="false" ht="16.2" hidden="false" customHeight="false" outlineLevel="0" collapsed="false">
      <c r="A558" s="11" t="s">
        <v>64</v>
      </c>
      <c r="B558" s="11" t="s">
        <v>666</v>
      </c>
      <c r="C558" s="11" t="n">
        <v>2009013531</v>
      </c>
      <c r="D558" s="13" t="n">
        <v>44085.4791666667</v>
      </c>
      <c r="E558" s="13" t="n">
        <v>44085.5416666667</v>
      </c>
      <c r="F558" s="11" t="s">
        <v>109</v>
      </c>
      <c r="G558" s="11" t="s">
        <v>110</v>
      </c>
      <c r="H558" s="11" t="n">
        <v>0.5</v>
      </c>
      <c r="I558" s="11" t="s">
        <v>745</v>
      </c>
      <c r="J558" s="11" t="str">
        <f aca="false">"20499721"</f>
        <v>20499721</v>
      </c>
      <c r="K558" s="11" t="s">
        <v>669</v>
      </c>
      <c r="L558" s="11" t="str">
        <f aca="false">"20499721"</f>
        <v>20499721</v>
      </c>
      <c r="M558" s="11" t="s">
        <v>669</v>
      </c>
      <c r="N558" s="11" t="n">
        <v>20128918</v>
      </c>
      <c r="O558" s="11" t="s">
        <v>681</v>
      </c>
      <c r="P558" s="11" t="s">
        <v>108</v>
      </c>
      <c r="Q558" s="14" t="n">
        <v>44086</v>
      </c>
      <c r="U558" s="13" t="n">
        <v>44085.4734490741</v>
      </c>
    </row>
    <row r="559" customFormat="false" ht="16.2" hidden="false" customHeight="false" outlineLevel="0" collapsed="false">
      <c r="A559" s="11" t="s">
        <v>20</v>
      </c>
      <c r="B559" s="11" t="s">
        <v>549</v>
      </c>
      <c r="C559" s="11" t="n">
        <v>2009028751</v>
      </c>
      <c r="D559" s="13" t="n">
        <v>44097.6666666667</v>
      </c>
      <c r="E559" s="13" t="n">
        <v>44097.7083333333</v>
      </c>
      <c r="F559" s="11" t="s">
        <v>109</v>
      </c>
      <c r="G559" s="11" t="s">
        <v>110</v>
      </c>
      <c r="H559" s="11" t="n">
        <v>1</v>
      </c>
      <c r="I559" s="11" t="s">
        <v>746</v>
      </c>
      <c r="J559" s="11" t="str">
        <f aca="false">"20500714"</f>
        <v>20500714</v>
      </c>
      <c r="K559" s="11" t="s">
        <v>747</v>
      </c>
      <c r="L559" s="11" t="str">
        <f aca="false">"20500714"</f>
        <v>20500714</v>
      </c>
      <c r="M559" s="11" t="s">
        <v>747</v>
      </c>
      <c r="N559" s="11" t="n">
        <v>20397156</v>
      </c>
      <c r="O559" s="11" t="s">
        <v>427</v>
      </c>
      <c r="P559" s="11" t="s">
        <v>108</v>
      </c>
      <c r="Q559" s="14" t="n">
        <v>44098</v>
      </c>
      <c r="U559" s="13" t="n">
        <v>44097.6233333333</v>
      </c>
    </row>
    <row r="560" customFormat="false" ht="16.2" hidden="false" customHeight="false" outlineLevel="0" collapsed="false">
      <c r="A560" s="11" t="s">
        <v>17</v>
      </c>
      <c r="B560" s="11" t="s">
        <v>455</v>
      </c>
      <c r="C560" s="11" t="n">
        <v>2009000735</v>
      </c>
      <c r="D560" s="13" t="n">
        <v>44075.3333333333</v>
      </c>
      <c r="E560" s="13" t="n">
        <v>44075.5416666667</v>
      </c>
      <c r="F560" s="11" t="s">
        <v>109</v>
      </c>
      <c r="G560" s="11" t="s">
        <v>110</v>
      </c>
      <c r="H560" s="11" t="n">
        <v>4</v>
      </c>
      <c r="I560" s="11" t="s">
        <v>748</v>
      </c>
      <c r="J560" s="11" t="str">
        <f aca="false">"20501641"</f>
        <v>20501641</v>
      </c>
      <c r="K560" s="11" t="s">
        <v>749</v>
      </c>
      <c r="L560" s="11" t="str">
        <f aca="false">"20501641"</f>
        <v>20501641</v>
      </c>
      <c r="M560" s="11" t="s">
        <v>749</v>
      </c>
      <c r="N560" s="11" t="s">
        <v>750</v>
      </c>
      <c r="O560" s="11" t="s">
        <v>751</v>
      </c>
      <c r="P560" s="11" t="s">
        <v>108</v>
      </c>
      <c r="Q560" s="14" t="n">
        <v>44077</v>
      </c>
      <c r="U560" s="13" t="n">
        <v>44075.5578125</v>
      </c>
    </row>
    <row r="561" customFormat="false" ht="16.2" hidden="false" customHeight="false" outlineLevel="0" collapsed="false">
      <c r="A561" s="11" t="s">
        <v>17</v>
      </c>
      <c r="B561" s="11" t="s">
        <v>455</v>
      </c>
      <c r="C561" s="11" t="n">
        <v>2009001727</v>
      </c>
      <c r="D561" s="13" t="n">
        <v>44076.3333333333</v>
      </c>
      <c r="E561" s="13" t="n">
        <v>44076.3541666667</v>
      </c>
      <c r="F561" s="11" t="s">
        <v>134</v>
      </c>
      <c r="G561" s="11" t="s">
        <v>135</v>
      </c>
      <c r="H561" s="11" t="n">
        <v>0.5</v>
      </c>
      <c r="I561" s="11" t="s">
        <v>748</v>
      </c>
      <c r="J561" s="11" t="str">
        <f aca="false">"20501641"</f>
        <v>20501641</v>
      </c>
      <c r="K561" s="11" t="s">
        <v>749</v>
      </c>
      <c r="L561" s="11" t="str">
        <f aca="false">"20501641"</f>
        <v>20501641</v>
      </c>
      <c r="M561" s="11" t="s">
        <v>749</v>
      </c>
      <c r="N561" s="11" t="s">
        <v>750</v>
      </c>
      <c r="O561" s="11" t="s">
        <v>751</v>
      </c>
      <c r="P561" s="11" t="s">
        <v>108</v>
      </c>
      <c r="Q561" s="14" t="n">
        <v>44077</v>
      </c>
      <c r="U561" s="13" t="n">
        <v>44076.3653587963</v>
      </c>
    </row>
    <row r="562" customFormat="false" ht="16.2" hidden="false" customHeight="false" outlineLevel="0" collapsed="false">
      <c r="A562" s="11" t="s">
        <v>70</v>
      </c>
      <c r="B562" s="11" t="s">
        <v>752</v>
      </c>
      <c r="C562" s="11" t="n">
        <v>2009012319</v>
      </c>
      <c r="D562" s="13" t="n">
        <v>44084.3333333333</v>
      </c>
      <c r="E562" s="13" t="n">
        <v>44084.3541666667</v>
      </c>
      <c r="F562" s="11" t="s">
        <v>109</v>
      </c>
      <c r="G562" s="11" t="s">
        <v>110</v>
      </c>
      <c r="H562" s="11" t="n">
        <v>0.5</v>
      </c>
      <c r="I562" s="11" t="s">
        <v>753</v>
      </c>
      <c r="J562" s="11" t="str">
        <f aca="false">"20503157"</f>
        <v>20503157</v>
      </c>
      <c r="K562" s="11" t="s">
        <v>754</v>
      </c>
      <c r="L562" s="11" t="str">
        <f aca="false">"20503157"</f>
        <v>20503157</v>
      </c>
      <c r="M562" s="11" t="s">
        <v>754</v>
      </c>
      <c r="N562" s="11" t="s">
        <v>755</v>
      </c>
      <c r="O562" s="11" t="s">
        <v>756</v>
      </c>
      <c r="P562" s="11" t="s">
        <v>108</v>
      </c>
      <c r="Q562" s="14" t="n">
        <v>44086</v>
      </c>
      <c r="U562" s="13" t="n">
        <v>44084.5446527778</v>
      </c>
    </row>
    <row r="563" customFormat="false" ht="16.2" hidden="false" customHeight="false" outlineLevel="0" collapsed="false">
      <c r="A563" s="11" t="s">
        <v>70</v>
      </c>
      <c r="B563" s="11" t="s">
        <v>752</v>
      </c>
      <c r="C563" s="11" t="n">
        <v>2009025581</v>
      </c>
      <c r="D563" s="13" t="n">
        <v>44077.3333333333</v>
      </c>
      <c r="E563" s="13" t="n">
        <v>44077.3541666667</v>
      </c>
      <c r="F563" s="11" t="s">
        <v>109</v>
      </c>
      <c r="G563" s="11" t="s">
        <v>110</v>
      </c>
      <c r="H563" s="11" t="n">
        <v>0.5</v>
      </c>
      <c r="I563" s="11" t="s">
        <v>753</v>
      </c>
      <c r="J563" s="11" t="str">
        <f aca="false">"20503157"</f>
        <v>20503157</v>
      </c>
      <c r="K563" s="11" t="s">
        <v>754</v>
      </c>
      <c r="L563" s="11" t="str">
        <f aca="false">"20503157"</f>
        <v>20503157</v>
      </c>
      <c r="M563" s="11" t="s">
        <v>754</v>
      </c>
      <c r="N563" s="11" t="s">
        <v>755</v>
      </c>
      <c r="O563" s="11" t="s">
        <v>756</v>
      </c>
      <c r="P563" s="11" t="s">
        <v>108</v>
      </c>
      <c r="Q563" s="14" t="n">
        <v>44096</v>
      </c>
      <c r="U563" s="13" t="n">
        <v>44095.4500115741</v>
      </c>
    </row>
    <row r="564" customFormat="false" ht="16.2" hidden="false" customHeight="false" outlineLevel="0" collapsed="false">
      <c r="A564" s="11" t="s">
        <v>70</v>
      </c>
      <c r="B564" s="11" t="s">
        <v>752</v>
      </c>
      <c r="C564" s="11" t="n">
        <v>2008040297</v>
      </c>
      <c r="D564" s="13" t="n">
        <v>44074.625</v>
      </c>
      <c r="E564" s="13" t="n">
        <v>44074.7083333333</v>
      </c>
      <c r="F564" s="11" t="s">
        <v>109</v>
      </c>
      <c r="G564" s="11" t="s">
        <v>110</v>
      </c>
      <c r="H564" s="11" t="n">
        <v>2</v>
      </c>
      <c r="I564" s="11" t="s">
        <v>753</v>
      </c>
      <c r="J564" s="11" t="str">
        <f aca="false">"20503157"</f>
        <v>20503157</v>
      </c>
      <c r="K564" s="11" t="s">
        <v>754</v>
      </c>
      <c r="L564" s="11" t="str">
        <f aca="false">"20503157"</f>
        <v>20503157</v>
      </c>
      <c r="M564" s="11" t="s">
        <v>754</v>
      </c>
      <c r="N564" s="11" t="s">
        <v>755</v>
      </c>
      <c r="O564" s="11" t="s">
        <v>756</v>
      </c>
      <c r="P564" s="11" t="s">
        <v>108</v>
      </c>
      <c r="Q564" s="14" t="n">
        <v>44075</v>
      </c>
      <c r="U564" s="13" t="n">
        <v>44074.6170486111</v>
      </c>
    </row>
    <row r="565" customFormat="false" ht="16.2" hidden="false" customHeight="false" outlineLevel="0" collapsed="false">
      <c r="A565" s="11" t="s">
        <v>70</v>
      </c>
      <c r="B565" s="11" t="s">
        <v>752</v>
      </c>
      <c r="C565" s="11" t="n">
        <v>2009025951</v>
      </c>
      <c r="D565" s="13" t="n">
        <v>44095.6666666667</v>
      </c>
      <c r="E565" s="13" t="n">
        <v>44095.7083333333</v>
      </c>
      <c r="F565" s="11" t="s">
        <v>109</v>
      </c>
      <c r="G565" s="11" t="s">
        <v>110</v>
      </c>
      <c r="H565" s="11" t="n">
        <v>1</v>
      </c>
      <c r="I565" s="11" t="s">
        <v>757</v>
      </c>
      <c r="J565" s="11" t="str">
        <f aca="false">"20503157"</f>
        <v>20503157</v>
      </c>
      <c r="K565" s="11" t="s">
        <v>754</v>
      </c>
      <c r="L565" s="11" t="str">
        <f aca="false">"20503157"</f>
        <v>20503157</v>
      </c>
      <c r="M565" s="11" t="s">
        <v>754</v>
      </c>
      <c r="N565" s="11" t="s">
        <v>755</v>
      </c>
      <c r="O565" s="11" t="s">
        <v>756</v>
      </c>
      <c r="P565" s="11" t="s">
        <v>108</v>
      </c>
      <c r="Q565" s="14" t="n">
        <v>44096</v>
      </c>
      <c r="U565" s="13" t="n">
        <v>44095.6002430556</v>
      </c>
    </row>
    <row r="566" customFormat="false" ht="16.2" hidden="false" customHeight="false" outlineLevel="0" collapsed="false">
      <c r="A566" s="11" t="s">
        <v>9</v>
      </c>
      <c r="B566" s="11" t="s">
        <v>117</v>
      </c>
      <c r="C566" s="11" t="n">
        <v>2009013091</v>
      </c>
      <c r="D566" s="13" t="n">
        <v>44085.3333333333</v>
      </c>
      <c r="E566" s="13" t="n">
        <v>44085.3541666667</v>
      </c>
      <c r="F566" s="11" t="s">
        <v>109</v>
      </c>
      <c r="G566" s="11" t="s">
        <v>110</v>
      </c>
      <c r="H566" s="11" t="n">
        <v>0.5</v>
      </c>
      <c r="I566" s="11" t="s">
        <v>758</v>
      </c>
      <c r="J566" s="11" t="str">
        <f aca="false">"20503827"</f>
        <v>20503827</v>
      </c>
      <c r="K566" s="11" t="s">
        <v>730</v>
      </c>
      <c r="L566" s="11" t="str">
        <f aca="false">"20503827"</f>
        <v>20503827</v>
      </c>
      <c r="M566" s="11" t="s">
        <v>730</v>
      </c>
      <c r="N566" s="11" t="n">
        <v>20601389</v>
      </c>
      <c r="O566" s="11" t="s">
        <v>733</v>
      </c>
      <c r="P566" s="11" t="s">
        <v>108</v>
      </c>
      <c r="Q566" s="14" t="n">
        <v>44086</v>
      </c>
      <c r="U566" s="13" t="n">
        <v>44085.3696875</v>
      </c>
    </row>
    <row r="567" customFormat="false" ht="16.2" hidden="false" customHeight="false" outlineLevel="0" collapsed="false">
      <c r="A567" s="11" t="s">
        <v>9</v>
      </c>
      <c r="B567" s="11" t="s">
        <v>117</v>
      </c>
      <c r="C567" s="11" t="n">
        <v>2009022834</v>
      </c>
      <c r="D567" s="13" t="n">
        <v>44088.3541666667</v>
      </c>
      <c r="E567" s="13" t="n">
        <v>44088.375</v>
      </c>
      <c r="F567" s="11" t="s">
        <v>109</v>
      </c>
      <c r="G567" s="11" t="s">
        <v>110</v>
      </c>
      <c r="H567" s="11" t="n">
        <v>0.5</v>
      </c>
      <c r="I567" s="11" t="s">
        <v>759</v>
      </c>
      <c r="J567" s="11" t="str">
        <f aca="false">"20503827"</f>
        <v>20503827</v>
      </c>
      <c r="K567" s="11" t="s">
        <v>730</v>
      </c>
      <c r="L567" s="11" t="str">
        <f aca="false">"20503827"</f>
        <v>20503827</v>
      </c>
      <c r="M567" s="11" t="s">
        <v>730</v>
      </c>
      <c r="N567" s="11" t="n">
        <v>20601389</v>
      </c>
      <c r="O567" s="11" t="s">
        <v>733</v>
      </c>
      <c r="P567" s="11" t="s">
        <v>108</v>
      </c>
      <c r="Q567" s="14" t="n">
        <v>44093</v>
      </c>
      <c r="U567" s="13" t="n">
        <v>44092.5879861111</v>
      </c>
    </row>
    <row r="568" customFormat="false" ht="16.2" hidden="false" customHeight="false" outlineLevel="0" collapsed="false">
      <c r="A568" s="11" t="s">
        <v>9</v>
      </c>
      <c r="B568" s="11" t="s">
        <v>117</v>
      </c>
      <c r="C568" s="11" t="n">
        <v>2009025228</v>
      </c>
      <c r="D568" s="13" t="n">
        <v>44095.3333333333</v>
      </c>
      <c r="E568" s="13" t="n">
        <v>44095.3541666667</v>
      </c>
      <c r="F568" s="11" t="s">
        <v>109</v>
      </c>
      <c r="G568" s="11" t="s">
        <v>110</v>
      </c>
      <c r="H568" s="11" t="n">
        <v>0.5</v>
      </c>
      <c r="I568" s="11" t="s">
        <v>759</v>
      </c>
      <c r="J568" s="11" t="str">
        <f aca="false">"20503827"</f>
        <v>20503827</v>
      </c>
      <c r="K568" s="11" t="s">
        <v>730</v>
      </c>
      <c r="L568" s="11" t="str">
        <f aca="false">"20503827"</f>
        <v>20503827</v>
      </c>
      <c r="M568" s="11" t="s">
        <v>730</v>
      </c>
      <c r="N568" s="11" t="n">
        <v>20601389</v>
      </c>
      <c r="O568" s="11" t="s">
        <v>733</v>
      </c>
      <c r="P568" s="11" t="s">
        <v>108</v>
      </c>
      <c r="Q568" s="14" t="n">
        <v>44095</v>
      </c>
      <c r="U568" s="13" t="n">
        <v>44095.3554050926</v>
      </c>
    </row>
    <row r="569" customFormat="false" ht="16.2" hidden="false" customHeight="false" outlineLevel="0" collapsed="false">
      <c r="A569" s="11" t="s">
        <v>9</v>
      </c>
      <c r="B569" s="11" t="s">
        <v>117</v>
      </c>
      <c r="C569" s="11" t="n">
        <v>2009015919</v>
      </c>
      <c r="D569" s="13" t="n">
        <v>44088.3333333333</v>
      </c>
      <c r="E569" s="13" t="n">
        <v>44088.3541666667</v>
      </c>
      <c r="F569" s="11" t="s">
        <v>109</v>
      </c>
      <c r="G569" s="11" t="s">
        <v>110</v>
      </c>
      <c r="H569" s="11" t="n">
        <v>0.5</v>
      </c>
      <c r="I569" s="11" t="s">
        <v>759</v>
      </c>
      <c r="J569" s="11" t="str">
        <f aca="false">"20503827"</f>
        <v>20503827</v>
      </c>
      <c r="K569" s="11" t="s">
        <v>730</v>
      </c>
      <c r="L569" s="11" t="str">
        <f aca="false">"20503827"</f>
        <v>20503827</v>
      </c>
      <c r="M569" s="11" t="s">
        <v>730</v>
      </c>
      <c r="N569" s="11" t="n">
        <v>20601389</v>
      </c>
      <c r="O569" s="11" t="s">
        <v>733</v>
      </c>
      <c r="P569" s="11" t="s">
        <v>108</v>
      </c>
      <c r="Q569" s="14" t="n">
        <v>44089</v>
      </c>
      <c r="U569" s="13" t="n">
        <v>44088.3757291667</v>
      </c>
    </row>
    <row r="570" customFormat="false" ht="16.2" hidden="false" customHeight="false" outlineLevel="0" collapsed="false">
      <c r="A570" s="11" t="s">
        <v>9</v>
      </c>
      <c r="B570" s="11" t="s">
        <v>117</v>
      </c>
      <c r="C570" s="11" t="n">
        <v>2009019442</v>
      </c>
      <c r="D570" s="13" t="n">
        <v>44090.3333333333</v>
      </c>
      <c r="E570" s="13" t="n">
        <v>44090.375</v>
      </c>
      <c r="F570" s="11" t="s">
        <v>109</v>
      </c>
      <c r="G570" s="11" t="s">
        <v>110</v>
      </c>
      <c r="H570" s="11" t="n">
        <v>1</v>
      </c>
      <c r="I570" s="11" t="s">
        <v>759</v>
      </c>
      <c r="J570" s="11" t="str">
        <f aca="false">"20503827"</f>
        <v>20503827</v>
      </c>
      <c r="K570" s="11" t="s">
        <v>730</v>
      </c>
      <c r="L570" s="11" t="str">
        <f aca="false">"20503827"</f>
        <v>20503827</v>
      </c>
      <c r="M570" s="11" t="s">
        <v>730</v>
      </c>
      <c r="N570" s="11" t="n">
        <v>20601389</v>
      </c>
      <c r="O570" s="11" t="s">
        <v>733</v>
      </c>
      <c r="P570" s="11" t="s">
        <v>108</v>
      </c>
      <c r="Q570" s="14" t="n">
        <v>44091</v>
      </c>
      <c r="U570" s="13" t="n">
        <v>44090.3839583333</v>
      </c>
    </row>
    <row r="571" customFormat="false" ht="16.2" hidden="false" customHeight="false" outlineLevel="0" collapsed="false">
      <c r="A571" s="11" t="s">
        <v>10</v>
      </c>
      <c r="B571" s="11" t="s">
        <v>122</v>
      </c>
      <c r="C571" s="11" t="n">
        <v>2009010472</v>
      </c>
      <c r="D571" s="13" t="n">
        <v>44083.3333333333</v>
      </c>
      <c r="E571" s="13" t="n">
        <v>44083.375</v>
      </c>
      <c r="F571" s="11" t="s">
        <v>109</v>
      </c>
      <c r="G571" s="11" t="s">
        <v>110</v>
      </c>
      <c r="H571" s="11" t="n">
        <v>1</v>
      </c>
      <c r="I571" s="11" t="s">
        <v>301</v>
      </c>
      <c r="J571" s="11" t="str">
        <f aca="false">"20503828"</f>
        <v>20503828</v>
      </c>
      <c r="K571" s="11" t="s">
        <v>760</v>
      </c>
      <c r="L571" s="11" t="str">
        <f aca="false">"20503828"</f>
        <v>20503828</v>
      </c>
      <c r="M571" s="11" t="s">
        <v>760</v>
      </c>
      <c r="N571" s="11" t="n">
        <v>20588616</v>
      </c>
      <c r="O571" s="11" t="s">
        <v>420</v>
      </c>
      <c r="P571" s="11" t="s">
        <v>108</v>
      </c>
      <c r="Q571" s="14" t="n">
        <v>44084</v>
      </c>
      <c r="U571" s="13" t="n">
        <v>44083.377025463</v>
      </c>
    </row>
    <row r="572" customFormat="false" ht="16.2" hidden="false" customHeight="false" outlineLevel="0" collapsed="false">
      <c r="A572" s="11" t="s">
        <v>10</v>
      </c>
      <c r="B572" s="11" t="s">
        <v>122</v>
      </c>
      <c r="C572" s="11" t="n">
        <v>2009002847</v>
      </c>
      <c r="D572" s="13" t="n">
        <v>44077.3333333333</v>
      </c>
      <c r="E572" s="13" t="n">
        <v>44077.3541666667</v>
      </c>
      <c r="F572" s="11" t="s">
        <v>109</v>
      </c>
      <c r="G572" s="11" t="s">
        <v>110</v>
      </c>
      <c r="H572" s="11" t="n">
        <v>0.5</v>
      </c>
      <c r="I572" s="11" t="s">
        <v>301</v>
      </c>
      <c r="J572" s="11" t="str">
        <f aca="false">"20503828"</f>
        <v>20503828</v>
      </c>
      <c r="K572" s="11" t="s">
        <v>760</v>
      </c>
      <c r="L572" s="11" t="str">
        <f aca="false">"20503828"</f>
        <v>20503828</v>
      </c>
      <c r="M572" s="11" t="s">
        <v>760</v>
      </c>
      <c r="N572" s="11" t="n">
        <v>20509027</v>
      </c>
      <c r="O572" s="11" t="s">
        <v>761</v>
      </c>
      <c r="P572" s="11" t="s">
        <v>108</v>
      </c>
      <c r="Q572" s="14" t="n">
        <v>44078</v>
      </c>
      <c r="U572" s="13" t="n">
        <v>44077.3556018519</v>
      </c>
    </row>
    <row r="573" customFormat="false" ht="16.2" hidden="false" customHeight="false" outlineLevel="0" collapsed="false">
      <c r="A573" s="11" t="s">
        <v>10</v>
      </c>
      <c r="B573" s="11" t="s">
        <v>122</v>
      </c>
      <c r="C573" s="11" t="n">
        <v>2009000215</v>
      </c>
      <c r="D573" s="13" t="n">
        <v>44075.3333333333</v>
      </c>
      <c r="E573" s="13" t="n">
        <v>44075.375</v>
      </c>
      <c r="F573" s="11" t="s">
        <v>109</v>
      </c>
      <c r="G573" s="11" t="s">
        <v>110</v>
      </c>
      <c r="H573" s="11" t="n">
        <v>1</v>
      </c>
      <c r="I573" s="11" t="s">
        <v>301</v>
      </c>
      <c r="J573" s="11" t="str">
        <f aca="false">"20503828"</f>
        <v>20503828</v>
      </c>
      <c r="K573" s="11" t="s">
        <v>760</v>
      </c>
      <c r="L573" s="11" t="str">
        <f aca="false">"20503828"</f>
        <v>20503828</v>
      </c>
      <c r="M573" s="11" t="s">
        <v>760</v>
      </c>
      <c r="N573" s="11" t="n">
        <v>20509027</v>
      </c>
      <c r="O573" s="11" t="s">
        <v>761</v>
      </c>
      <c r="P573" s="11" t="s">
        <v>108</v>
      </c>
      <c r="Q573" s="14" t="n">
        <v>44076</v>
      </c>
      <c r="U573" s="13" t="n">
        <v>44075.3708680556</v>
      </c>
    </row>
    <row r="574" customFormat="false" ht="16.2" hidden="false" customHeight="false" outlineLevel="0" collapsed="false">
      <c r="A574" s="11" t="s">
        <v>10</v>
      </c>
      <c r="B574" s="11" t="s">
        <v>122</v>
      </c>
      <c r="C574" s="11" t="n">
        <v>2009017594</v>
      </c>
      <c r="D574" s="13" t="n">
        <v>44089.3333333333</v>
      </c>
      <c r="E574" s="13" t="n">
        <v>44089.375</v>
      </c>
      <c r="F574" s="11" t="s">
        <v>109</v>
      </c>
      <c r="G574" s="11" t="s">
        <v>110</v>
      </c>
      <c r="H574" s="11" t="n">
        <v>1</v>
      </c>
      <c r="I574" s="11" t="s">
        <v>301</v>
      </c>
      <c r="J574" s="11" t="str">
        <f aca="false">"20503828"</f>
        <v>20503828</v>
      </c>
      <c r="K574" s="11" t="s">
        <v>760</v>
      </c>
      <c r="L574" s="11" t="str">
        <f aca="false">"20503828"</f>
        <v>20503828</v>
      </c>
      <c r="M574" s="11" t="s">
        <v>760</v>
      </c>
      <c r="N574" s="11" t="n">
        <v>20588616</v>
      </c>
      <c r="O574" s="11" t="s">
        <v>420</v>
      </c>
      <c r="P574" s="11" t="s">
        <v>108</v>
      </c>
      <c r="Q574" s="14" t="n">
        <v>44090</v>
      </c>
      <c r="U574" s="13" t="n">
        <v>44089.3828935185</v>
      </c>
    </row>
    <row r="575" customFormat="false" ht="16.2" hidden="false" customHeight="false" outlineLevel="0" collapsed="false">
      <c r="A575" s="11" t="s">
        <v>47</v>
      </c>
      <c r="B575" s="11" t="s">
        <v>324</v>
      </c>
      <c r="C575" s="11" t="n">
        <v>2009022063</v>
      </c>
      <c r="D575" s="13" t="n">
        <v>44091.3333333333</v>
      </c>
      <c r="E575" s="13" t="n">
        <v>44092.3541666667</v>
      </c>
      <c r="F575" s="11" t="s">
        <v>109</v>
      </c>
      <c r="G575" s="11" t="s">
        <v>110</v>
      </c>
      <c r="H575" s="11" t="n">
        <v>8.5</v>
      </c>
      <c r="I575" s="11" t="s">
        <v>762</v>
      </c>
      <c r="J575" s="11" t="str">
        <f aca="false">"20503841"</f>
        <v>20503841</v>
      </c>
      <c r="K575" s="11" t="s">
        <v>763</v>
      </c>
      <c r="L575" s="11" t="str">
        <f aca="false">"20503841"</f>
        <v>20503841</v>
      </c>
      <c r="M575" s="11" t="s">
        <v>763</v>
      </c>
      <c r="N575" s="11" t="n">
        <v>20471770</v>
      </c>
      <c r="O575" s="11" t="s">
        <v>614</v>
      </c>
      <c r="P575" s="11" t="s">
        <v>108</v>
      </c>
      <c r="Q575" s="14" t="n">
        <v>44093</v>
      </c>
      <c r="U575" s="13" t="n">
        <v>44092.3515856481</v>
      </c>
    </row>
    <row r="576" customFormat="false" ht="16.2" hidden="false" customHeight="false" outlineLevel="0" collapsed="false">
      <c r="A576" s="11" t="s">
        <v>47</v>
      </c>
      <c r="B576" s="11" t="s">
        <v>324</v>
      </c>
      <c r="C576" s="11" t="n">
        <v>2008039950</v>
      </c>
      <c r="D576" s="13" t="n">
        <v>44074.3333333333</v>
      </c>
      <c r="E576" s="13" t="n">
        <v>44074.4375</v>
      </c>
      <c r="F576" s="11" t="s">
        <v>109</v>
      </c>
      <c r="G576" s="11" t="s">
        <v>110</v>
      </c>
      <c r="H576" s="11" t="n">
        <v>2.5</v>
      </c>
      <c r="I576" s="11" t="s">
        <v>764</v>
      </c>
      <c r="J576" s="11" t="str">
        <f aca="false">"20503841"</f>
        <v>20503841</v>
      </c>
      <c r="K576" s="11" t="s">
        <v>763</v>
      </c>
      <c r="L576" s="11" t="str">
        <f aca="false">"20503841"</f>
        <v>20503841</v>
      </c>
      <c r="M576" s="11" t="s">
        <v>763</v>
      </c>
      <c r="N576" s="11" t="n">
        <v>20471770</v>
      </c>
      <c r="O576" s="11" t="s">
        <v>614</v>
      </c>
      <c r="P576" s="11" t="s">
        <v>108</v>
      </c>
      <c r="Q576" s="14" t="n">
        <v>44075</v>
      </c>
      <c r="U576" s="13" t="n">
        <v>44074.4534143519</v>
      </c>
    </row>
    <row r="577" customFormat="false" ht="16.2" hidden="false" customHeight="false" outlineLevel="0" collapsed="false">
      <c r="A577" s="11" t="s">
        <v>47</v>
      </c>
      <c r="B577" s="11" t="s">
        <v>324</v>
      </c>
      <c r="C577" s="11" t="n">
        <v>2009004582</v>
      </c>
      <c r="D577" s="13" t="n">
        <v>44077.3333333333</v>
      </c>
      <c r="E577" s="13" t="n">
        <v>44077.7083333333</v>
      </c>
      <c r="F577" s="11" t="s">
        <v>109</v>
      </c>
      <c r="G577" s="11" t="s">
        <v>110</v>
      </c>
      <c r="H577" s="11" t="n">
        <v>8</v>
      </c>
      <c r="I577" s="11" t="s">
        <v>762</v>
      </c>
      <c r="J577" s="11" t="str">
        <f aca="false">"20503841"</f>
        <v>20503841</v>
      </c>
      <c r="K577" s="11" t="s">
        <v>763</v>
      </c>
      <c r="L577" s="11" t="str">
        <f aca="false">"20503841"</f>
        <v>20503841</v>
      </c>
      <c r="M577" s="11" t="s">
        <v>763</v>
      </c>
      <c r="N577" s="11" t="n">
        <v>20471770</v>
      </c>
      <c r="O577" s="11" t="s">
        <v>614</v>
      </c>
      <c r="P577" s="11" t="s">
        <v>108</v>
      </c>
      <c r="Q577" s="14" t="n">
        <v>44079</v>
      </c>
      <c r="U577" s="13" t="n">
        <v>44078.4083449074</v>
      </c>
    </row>
    <row r="578" customFormat="false" ht="16.2" hidden="false" customHeight="false" outlineLevel="0" collapsed="false">
      <c r="A578" s="11" t="s">
        <v>47</v>
      </c>
      <c r="B578" s="11" t="s">
        <v>324</v>
      </c>
      <c r="C578" s="11" t="n">
        <v>2009017141</v>
      </c>
      <c r="D578" s="13" t="n">
        <v>44088.3333333333</v>
      </c>
      <c r="E578" s="13" t="n">
        <v>44088.3541666667</v>
      </c>
      <c r="F578" s="11" t="s">
        <v>109</v>
      </c>
      <c r="G578" s="11" t="s">
        <v>110</v>
      </c>
      <c r="H578" s="11" t="n">
        <v>0.5</v>
      </c>
      <c r="I578" s="11" t="s">
        <v>765</v>
      </c>
      <c r="J578" s="11" t="str">
        <f aca="false">"20503841"</f>
        <v>20503841</v>
      </c>
      <c r="K578" s="11" t="s">
        <v>763</v>
      </c>
      <c r="L578" s="11" t="str">
        <f aca="false">"20503841"</f>
        <v>20503841</v>
      </c>
      <c r="M578" s="11" t="s">
        <v>763</v>
      </c>
      <c r="N578" s="11" t="n">
        <v>20471770</v>
      </c>
      <c r="O578" s="11" t="s">
        <v>614</v>
      </c>
      <c r="P578" s="11" t="s">
        <v>108</v>
      </c>
      <c r="Q578" s="14" t="n">
        <v>44090</v>
      </c>
      <c r="U578" s="13" t="n">
        <v>44088.8409606482</v>
      </c>
    </row>
    <row r="579" customFormat="false" ht="16.2" hidden="false" customHeight="false" outlineLevel="0" collapsed="false">
      <c r="A579" s="11" t="s">
        <v>47</v>
      </c>
      <c r="B579" s="11" t="s">
        <v>324</v>
      </c>
      <c r="C579" s="11" t="n">
        <v>2009030447</v>
      </c>
      <c r="D579" s="13" t="n">
        <v>44098.3333333333</v>
      </c>
      <c r="E579" s="13" t="n">
        <v>44098.3541666667</v>
      </c>
      <c r="F579" s="11" t="s">
        <v>109</v>
      </c>
      <c r="G579" s="11" t="s">
        <v>110</v>
      </c>
      <c r="H579" s="11" t="n">
        <v>0.5</v>
      </c>
      <c r="I579" s="11" t="s">
        <v>765</v>
      </c>
      <c r="J579" s="11" t="str">
        <f aca="false">"20503841"</f>
        <v>20503841</v>
      </c>
      <c r="K579" s="11" t="s">
        <v>763</v>
      </c>
      <c r="L579" s="11" t="str">
        <f aca="false">"20503841"</f>
        <v>20503841</v>
      </c>
      <c r="M579" s="11" t="s">
        <v>763</v>
      </c>
      <c r="N579" s="11" t="n">
        <v>20471770</v>
      </c>
      <c r="O579" s="11" t="s">
        <v>614</v>
      </c>
      <c r="P579" s="11" t="s">
        <v>108</v>
      </c>
      <c r="Q579" s="14" t="n">
        <v>44099</v>
      </c>
      <c r="U579" s="13" t="n">
        <v>44098.3638310185</v>
      </c>
    </row>
    <row r="580" customFormat="false" ht="16.2" hidden="false" customHeight="false" outlineLevel="0" collapsed="false">
      <c r="A580" s="11" t="s">
        <v>47</v>
      </c>
      <c r="B580" s="11" t="s">
        <v>324</v>
      </c>
      <c r="C580" s="11" t="n">
        <v>2009017758</v>
      </c>
      <c r="D580" s="13" t="n">
        <v>44089.3333333333</v>
      </c>
      <c r="E580" s="13" t="n">
        <v>44089.4166666667</v>
      </c>
      <c r="F580" s="11" t="s">
        <v>109</v>
      </c>
      <c r="G580" s="11" t="s">
        <v>110</v>
      </c>
      <c r="H580" s="11" t="n">
        <v>2</v>
      </c>
      <c r="I580" s="11" t="s">
        <v>766</v>
      </c>
      <c r="J580" s="11" t="str">
        <f aca="false">"20503841"</f>
        <v>20503841</v>
      </c>
      <c r="K580" s="11" t="s">
        <v>763</v>
      </c>
      <c r="L580" s="11" t="str">
        <f aca="false">"20503841"</f>
        <v>20503841</v>
      </c>
      <c r="M580" s="11" t="s">
        <v>763</v>
      </c>
      <c r="N580" s="11" t="n">
        <v>20471770</v>
      </c>
      <c r="O580" s="11" t="s">
        <v>614</v>
      </c>
      <c r="P580" s="11" t="s">
        <v>108</v>
      </c>
      <c r="Q580" s="14" t="n">
        <v>44090</v>
      </c>
      <c r="U580" s="13" t="n">
        <v>44089.4159722222</v>
      </c>
    </row>
    <row r="581" customFormat="false" ht="16.2" hidden="false" customHeight="false" outlineLevel="0" collapsed="false">
      <c r="A581" s="11" t="s">
        <v>63</v>
      </c>
      <c r="B581" s="11" t="s">
        <v>242</v>
      </c>
      <c r="C581" s="11" t="n">
        <v>2008037763</v>
      </c>
      <c r="D581" s="13" t="n">
        <v>44071.3333333333</v>
      </c>
      <c r="E581" s="13" t="n">
        <v>44071.3541666667</v>
      </c>
      <c r="F581" s="11" t="s">
        <v>109</v>
      </c>
      <c r="G581" s="11" t="s">
        <v>110</v>
      </c>
      <c r="H581" s="11" t="n">
        <v>0.5</v>
      </c>
      <c r="I581" s="11" t="s">
        <v>767</v>
      </c>
      <c r="J581" s="11" t="str">
        <f aca="false">"20505282"</f>
        <v>20505282</v>
      </c>
      <c r="K581" s="11" t="s">
        <v>768</v>
      </c>
      <c r="L581" s="11" t="str">
        <f aca="false">"20505282"</f>
        <v>20505282</v>
      </c>
      <c r="M581" s="11" t="s">
        <v>768</v>
      </c>
      <c r="N581" s="11" t="n">
        <v>20491146</v>
      </c>
      <c r="O581" s="11" t="s">
        <v>707</v>
      </c>
      <c r="P581" s="11" t="s">
        <v>108</v>
      </c>
      <c r="Q581" s="14" t="n">
        <v>44074</v>
      </c>
      <c r="U581" s="13" t="n">
        <v>44071.3605902778</v>
      </c>
    </row>
    <row r="582" customFormat="false" ht="16.2" hidden="false" customHeight="false" outlineLevel="0" collapsed="false">
      <c r="A582" s="11" t="s">
        <v>63</v>
      </c>
      <c r="B582" s="11" t="s">
        <v>242</v>
      </c>
      <c r="C582" s="11" t="n">
        <v>2009000059</v>
      </c>
      <c r="D582" s="13" t="n">
        <v>44074.3333333333</v>
      </c>
      <c r="E582" s="13" t="n">
        <v>44074.3541666667</v>
      </c>
      <c r="F582" s="11" t="s">
        <v>109</v>
      </c>
      <c r="G582" s="11" t="s">
        <v>110</v>
      </c>
      <c r="H582" s="11" t="n">
        <v>0.5</v>
      </c>
      <c r="I582" s="11" t="s">
        <v>769</v>
      </c>
      <c r="J582" s="11" t="str">
        <f aca="false">"20505282"</f>
        <v>20505282</v>
      </c>
      <c r="K582" s="11" t="s">
        <v>768</v>
      </c>
      <c r="L582" s="11" t="str">
        <f aca="false">"20505282"</f>
        <v>20505282</v>
      </c>
      <c r="M582" s="11" t="s">
        <v>768</v>
      </c>
      <c r="N582" s="11" t="n">
        <v>20491146</v>
      </c>
      <c r="O582" s="11" t="s">
        <v>707</v>
      </c>
      <c r="P582" s="11" t="s">
        <v>108</v>
      </c>
      <c r="Q582" s="14" t="n">
        <v>44075</v>
      </c>
      <c r="U582" s="13" t="n">
        <v>44075.343287037</v>
      </c>
    </row>
    <row r="583" customFormat="false" ht="16.2" hidden="false" customHeight="false" outlineLevel="0" collapsed="false">
      <c r="A583" s="11" t="s">
        <v>9</v>
      </c>
      <c r="B583" s="11" t="s">
        <v>117</v>
      </c>
      <c r="C583" s="11" t="n">
        <v>2009017351</v>
      </c>
      <c r="D583" s="13" t="n">
        <v>44089.3333333333</v>
      </c>
      <c r="E583" s="13" t="n">
        <v>44089.3541666667</v>
      </c>
      <c r="F583" s="11" t="s">
        <v>109</v>
      </c>
      <c r="G583" s="11" t="s">
        <v>110</v>
      </c>
      <c r="H583" s="11" t="n">
        <v>0.5</v>
      </c>
      <c r="I583" s="11" t="s">
        <v>313</v>
      </c>
      <c r="J583" s="11" t="str">
        <f aca="false">"20505989"</f>
        <v>20505989</v>
      </c>
      <c r="K583" s="11" t="s">
        <v>544</v>
      </c>
      <c r="L583" s="11" t="str">
        <f aca="false">"20505989"</f>
        <v>20505989</v>
      </c>
      <c r="M583" s="11" t="s">
        <v>544</v>
      </c>
      <c r="N583" s="11" t="n">
        <v>20607084</v>
      </c>
      <c r="O583" s="11" t="s">
        <v>315</v>
      </c>
      <c r="P583" s="11" t="s">
        <v>108</v>
      </c>
      <c r="Q583" s="14" t="n">
        <v>44091</v>
      </c>
      <c r="U583" s="13" t="n">
        <v>44089.3524305556</v>
      </c>
    </row>
    <row r="584" customFormat="false" ht="16.2" hidden="false" customHeight="false" outlineLevel="0" collapsed="false">
      <c r="A584" s="11" t="s">
        <v>11</v>
      </c>
      <c r="B584" s="11" t="s">
        <v>416</v>
      </c>
      <c r="C584" s="11" t="n">
        <v>2009016140</v>
      </c>
      <c r="D584" s="13" t="n">
        <v>44088.3333333333</v>
      </c>
      <c r="E584" s="13" t="n">
        <v>44088.4166666667</v>
      </c>
      <c r="F584" s="11" t="s">
        <v>109</v>
      </c>
      <c r="G584" s="11" t="s">
        <v>110</v>
      </c>
      <c r="H584" s="11" t="n">
        <v>2</v>
      </c>
      <c r="I584" s="11" t="s">
        <v>312</v>
      </c>
      <c r="J584" s="11" t="str">
        <f aca="false">"20505990"</f>
        <v>20505990</v>
      </c>
      <c r="K584" s="11" t="s">
        <v>503</v>
      </c>
      <c r="L584" s="11" t="str">
        <f aca="false">"20505990"</f>
        <v>20505990</v>
      </c>
      <c r="M584" s="11" t="s">
        <v>503</v>
      </c>
      <c r="N584" s="11" t="n">
        <v>20593073</v>
      </c>
      <c r="O584" s="11" t="s">
        <v>474</v>
      </c>
      <c r="P584" s="11" t="s">
        <v>108</v>
      </c>
      <c r="Q584" s="14" t="n">
        <v>44088</v>
      </c>
      <c r="U584" s="13" t="n">
        <v>44088.4177662037</v>
      </c>
    </row>
    <row r="585" customFormat="false" ht="16.2" hidden="false" customHeight="false" outlineLevel="0" collapsed="false">
      <c r="A585" s="11" t="s">
        <v>15</v>
      </c>
      <c r="B585" s="11" t="s">
        <v>158</v>
      </c>
      <c r="C585" s="11" t="n">
        <v>2009021998</v>
      </c>
      <c r="D585" s="13" t="n">
        <v>44091.3333333333</v>
      </c>
      <c r="E585" s="13" t="n">
        <v>44091.7083333333</v>
      </c>
      <c r="F585" s="11" t="s">
        <v>109</v>
      </c>
      <c r="G585" s="11" t="s">
        <v>110</v>
      </c>
      <c r="H585" s="11" t="n">
        <v>8</v>
      </c>
      <c r="I585" s="11" t="s">
        <v>770</v>
      </c>
      <c r="J585" s="11" t="str">
        <f aca="false">"20505991"</f>
        <v>20505991</v>
      </c>
      <c r="K585" s="11" t="s">
        <v>525</v>
      </c>
      <c r="L585" s="11" t="str">
        <f aca="false">"20505991"</f>
        <v>20505991</v>
      </c>
      <c r="M585" s="11" t="s">
        <v>525</v>
      </c>
      <c r="N585" s="11" t="n">
        <v>20447244</v>
      </c>
      <c r="O585" s="11" t="s">
        <v>524</v>
      </c>
      <c r="P585" s="11" t="s">
        <v>108</v>
      </c>
      <c r="Q585" s="14" t="n">
        <v>44093</v>
      </c>
      <c r="U585" s="13" t="n">
        <v>44092.3351851852</v>
      </c>
    </row>
    <row r="586" customFormat="false" ht="16.2" hidden="false" customHeight="false" outlineLevel="0" collapsed="false">
      <c r="A586" s="11" t="s">
        <v>39</v>
      </c>
      <c r="B586" s="11" t="s">
        <v>146</v>
      </c>
      <c r="C586" s="11" t="n">
        <v>2008037716</v>
      </c>
      <c r="D586" s="13" t="n">
        <v>44071.3333333333</v>
      </c>
      <c r="E586" s="13" t="n">
        <v>44071.3541666667</v>
      </c>
      <c r="F586" s="11" t="s">
        <v>109</v>
      </c>
      <c r="G586" s="11" t="s">
        <v>110</v>
      </c>
      <c r="H586" s="11" t="n">
        <v>0.5</v>
      </c>
      <c r="I586" s="11" t="s">
        <v>771</v>
      </c>
      <c r="J586" s="11" t="str">
        <f aca="false">"20505992"</f>
        <v>20505992</v>
      </c>
      <c r="K586" s="11" t="s">
        <v>598</v>
      </c>
      <c r="L586" s="11" t="str">
        <f aca="false">"20505992"</f>
        <v>20505992</v>
      </c>
      <c r="M586" s="11" t="s">
        <v>598</v>
      </c>
      <c r="N586" s="11" t="n">
        <v>20471752</v>
      </c>
      <c r="O586" s="11" t="s">
        <v>606</v>
      </c>
      <c r="P586" s="11" t="s">
        <v>108</v>
      </c>
      <c r="Q586" s="14" t="n">
        <v>44074</v>
      </c>
      <c r="U586" s="13" t="n">
        <v>44071.346412037</v>
      </c>
    </row>
    <row r="587" customFormat="false" ht="16.2" hidden="false" customHeight="false" outlineLevel="0" collapsed="false">
      <c r="A587" s="11" t="s">
        <v>39</v>
      </c>
      <c r="B587" s="11" t="s">
        <v>146</v>
      </c>
      <c r="C587" s="11" t="n">
        <v>2009004402</v>
      </c>
      <c r="D587" s="13" t="n">
        <v>44078.3333333333</v>
      </c>
      <c r="E587" s="13" t="n">
        <v>44078.3541666667</v>
      </c>
      <c r="F587" s="11" t="s">
        <v>109</v>
      </c>
      <c r="G587" s="11" t="s">
        <v>110</v>
      </c>
      <c r="H587" s="11" t="n">
        <v>0.5</v>
      </c>
      <c r="I587" s="11" t="s">
        <v>771</v>
      </c>
      <c r="J587" s="11" t="str">
        <f aca="false">"20505992"</f>
        <v>20505992</v>
      </c>
      <c r="K587" s="11" t="s">
        <v>598</v>
      </c>
      <c r="L587" s="11" t="str">
        <f aca="false">"20505992"</f>
        <v>20505992</v>
      </c>
      <c r="M587" s="11" t="s">
        <v>598</v>
      </c>
      <c r="N587" s="11" t="n">
        <v>20471744</v>
      </c>
      <c r="O587" s="11" t="s">
        <v>143</v>
      </c>
      <c r="P587" s="11" t="s">
        <v>108</v>
      </c>
      <c r="Q587" s="14" t="n">
        <v>44079</v>
      </c>
      <c r="U587" s="13" t="n">
        <v>44078.3499305556</v>
      </c>
    </row>
    <row r="588" customFormat="false" ht="16.2" hidden="false" customHeight="false" outlineLevel="0" collapsed="false">
      <c r="A588" s="11" t="s">
        <v>39</v>
      </c>
      <c r="B588" s="11" t="s">
        <v>146</v>
      </c>
      <c r="C588" s="11" t="n">
        <v>2009026655</v>
      </c>
      <c r="D588" s="13" t="n">
        <v>44096.3333333333</v>
      </c>
      <c r="E588" s="13" t="n">
        <v>44096.3541666667</v>
      </c>
      <c r="F588" s="11" t="s">
        <v>109</v>
      </c>
      <c r="G588" s="11" t="s">
        <v>110</v>
      </c>
      <c r="H588" s="11" t="n">
        <v>0.5</v>
      </c>
      <c r="I588" s="11" t="s">
        <v>771</v>
      </c>
      <c r="J588" s="11" t="str">
        <f aca="false">"20505992"</f>
        <v>20505992</v>
      </c>
      <c r="K588" s="11" t="s">
        <v>598</v>
      </c>
      <c r="L588" s="11" t="str">
        <f aca="false">"20505992"</f>
        <v>20505992</v>
      </c>
      <c r="M588" s="11" t="s">
        <v>598</v>
      </c>
      <c r="N588" s="11" t="n">
        <v>20471744</v>
      </c>
      <c r="O588" s="11" t="s">
        <v>143</v>
      </c>
      <c r="P588" s="11" t="s">
        <v>108</v>
      </c>
      <c r="Q588" s="14" t="n">
        <v>44096</v>
      </c>
      <c r="U588" s="13" t="n">
        <v>44096.3546875</v>
      </c>
    </row>
    <row r="589" customFormat="false" ht="16.2" hidden="false" customHeight="false" outlineLevel="0" collapsed="false">
      <c r="A589" s="11" t="s">
        <v>39</v>
      </c>
      <c r="B589" s="11" t="s">
        <v>146</v>
      </c>
      <c r="C589" s="11" t="n">
        <v>2009010383</v>
      </c>
      <c r="D589" s="13" t="n">
        <v>44083.3333333333</v>
      </c>
      <c r="E589" s="13" t="n">
        <v>44083.3541666667</v>
      </c>
      <c r="F589" s="11" t="s">
        <v>109</v>
      </c>
      <c r="G589" s="11" t="s">
        <v>110</v>
      </c>
      <c r="H589" s="11" t="n">
        <v>0.5</v>
      </c>
      <c r="I589" s="11" t="s">
        <v>771</v>
      </c>
      <c r="J589" s="11" t="str">
        <f aca="false">"20505992"</f>
        <v>20505992</v>
      </c>
      <c r="K589" s="11" t="s">
        <v>598</v>
      </c>
      <c r="L589" s="11" t="str">
        <f aca="false">"20505992"</f>
        <v>20505992</v>
      </c>
      <c r="M589" s="11" t="s">
        <v>598</v>
      </c>
      <c r="N589" s="11" t="n">
        <v>20471744</v>
      </c>
      <c r="O589" s="11" t="s">
        <v>143</v>
      </c>
      <c r="P589" s="11" t="s">
        <v>108</v>
      </c>
      <c r="Q589" s="14" t="n">
        <v>44084</v>
      </c>
      <c r="U589" s="13" t="n">
        <v>44083.3556944444</v>
      </c>
    </row>
    <row r="590" customFormat="false" ht="16.2" hidden="false" customHeight="false" outlineLevel="0" collapsed="false">
      <c r="A590" s="11" t="s">
        <v>39</v>
      </c>
      <c r="B590" s="11" t="s">
        <v>146</v>
      </c>
      <c r="C590" s="11" t="n">
        <v>2009000104</v>
      </c>
      <c r="D590" s="13" t="n">
        <v>44075.3333333333</v>
      </c>
      <c r="E590" s="13" t="n">
        <v>44075.3541666667</v>
      </c>
      <c r="F590" s="11" t="s">
        <v>109</v>
      </c>
      <c r="G590" s="11" t="s">
        <v>110</v>
      </c>
      <c r="H590" s="11" t="n">
        <v>0.5</v>
      </c>
      <c r="I590" s="11" t="s">
        <v>771</v>
      </c>
      <c r="J590" s="11" t="str">
        <f aca="false">"20505992"</f>
        <v>20505992</v>
      </c>
      <c r="K590" s="11" t="s">
        <v>598</v>
      </c>
      <c r="L590" s="11" t="str">
        <f aca="false">"20505992"</f>
        <v>20505992</v>
      </c>
      <c r="M590" s="11" t="s">
        <v>598</v>
      </c>
      <c r="N590" s="11" t="n">
        <v>20471752</v>
      </c>
      <c r="O590" s="11" t="s">
        <v>606</v>
      </c>
      <c r="P590" s="11" t="s">
        <v>108</v>
      </c>
      <c r="Q590" s="14" t="n">
        <v>44075</v>
      </c>
      <c r="U590" s="13" t="n">
        <v>44075.3504050926</v>
      </c>
    </row>
    <row r="591" customFormat="false" ht="16.2" hidden="false" customHeight="false" outlineLevel="0" collapsed="false">
      <c r="A591" s="11" t="s">
        <v>50</v>
      </c>
      <c r="B591" s="11" t="s">
        <v>279</v>
      </c>
      <c r="C591" s="11" t="n">
        <v>2009028059</v>
      </c>
      <c r="D591" s="13" t="n">
        <v>44097.3541666667</v>
      </c>
      <c r="E591" s="13" t="n">
        <v>44097.375</v>
      </c>
      <c r="F591" s="11" t="s">
        <v>109</v>
      </c>
      <c r="G591" s="11" t="s">
        <v>110</v>
      </c>
      <c r="H591" s="11" t="n">
        <v>0.5</v>
      </c>
      <c r="I591" s="11" t="s">
        <v>313</v>
      </c>
      <c r="J591" s="11" t="str">
        <f aca="false">"20506798"</f>
        <v>20506798</v>
      </c>
      <c r="K591" s="11" t="s">
        <v>323</v>
      </c>
      <c r="L591" s="11" t="str">
        <f aca="false">"20506798"</f>
        <v>20506798</v>
      </c>
      <c r="M591" s="11" t="s">
        <v>323</v>
      </c>
      <c r="N591" s="11" t="s">
        <v>281</v>
      </c>
      <c r="O591" s="11" t="s">
        <v>282</v>
      </c>
      <c r="P591" s="11" t="s">
        <v>108</v>
      </c>
      <c r="Q591" s="14" t="n">
        <v>44097</v>
      </c>
      <c r="U591" s="13" t="n">
        <v>44097.3699652778</v>
      </c>
    </row>
    <row r="592" customFormat="false" ht="16.2" hidden="false" customHeight="false" outlineLevel="0" collapsed="false">
      <c r="A592" s="11" t="s">
        <v>50</v>
      </c>
      <c r="B592" s="11" t="s">
        <v>279</v>
      </c>
      <c r="C592" s="11" t="n">
        <v>2009019553</v>
      </c>
      <c r="D592" s="13" t="n">
        <v>44090.3541666667</v>
      </c>
      <c r="E592" s="13" t="n">
        <v>44090.4166666667</v>
      </c>
      <c r="F592" s="11" t="s">
        <v>109</v>
      </c>
      <c r="G592" s="11" t="s">
        <v>110</v>
      </c>
      <c r="H592" s="11" t="n">
        <v>1.5</v>
      </c>
      <c r="I592" s="11" t="s">
        <v>115</v>
      </c>
      <c r="J592" s="11" t="str">
        <f aca="false">"20506798"</f>
        <v>20506798</v>
      </c>
      <c r="K592" s="11" t="s">
        <v>323</v>
      </c>
      <c r="L592" s="11" t="str">
        <f aca="false">"20506798"</f>
        <v>20506798</v>
      </c>
      <c r="M592" s="11" t="s">
        <v>323</v>
      </c>
      <c r="N592" s="11" t="s">
        <v>281</v>
      </c>
      <c r="O592" s="11" t="s">
        <v>282</v>
      </c>
      <c r="P592" s="11" t="s">
        <v>108</v>
      </c>
      <c r="Q592" s="14" t="n">
        <v>44091</v>
      </c>
      <c r="U592" s="13" t="n">
        <v>44090.4132175926</v>
      </c>
    </row>
    <row r="593" customFormat="false" ht="16.2" hidden="false" customHeight="false" outlineLevel="0" collapsed="false">
      <c r="A593" s="11" t="s">
        <v>30</v>
      </c>
      <c r="B593" s="11" t="s">
        <v>772</v>
      </c>
      <c r="C593" s="11" t="n">
        <v>2008038550</v>
      </c>
      <c r="D593" s="13" t="n">
        <v>44071.6875</v>
      </c>
      <c r="E593" s="13" t="n">
        <v>44071.7083333333</v>
      </c>
      <c r="F593" s="11" t="s">
        <v>109</v>
      </c>
      <c r="G593" s="11" t="s">
        <v>110</v>
      </c>
      <c r="H593" s="11" t="n">
        <v>0.5</v>
      </c>
      <c r="I593" s="11" t="s">
        <v>773</v>
      </c>
      <c r="J593" s="11" t="str">
        <f aca="false">"20508110"</f>
        <v>20508110</v>
      </c>
      <c r="K593" s="11" t="s">
        <v>774</v>
      </c>
      <c r="L593" s="11" t="str">
        <f aca="false">"20508110"</f>
        <v>20508110</v>
      </c>
      <c r="M593" s="11" t="s">
        <v>774</v>
      </c>
      <c r="N593" s="11" t="n">
        <v>20471743</v>
      </c>
      <c r="O593" s="11" t="s">
        <v>775</v>
      </c>
      <c r="P593" s="11" t="s">
        <v>108</v>
      </c>
      <c r="Q593" s="14" t="n">
        <v>44074</v>
      </c>
      <c r="U593" s="13" t="n">
        <v>44071.6718981482</v>
      </c>
    </row>
    <row r="594" customFormat="false" ht="16.2" hidden="false" customHeight="false" outlineLevel="0" collapsed="false">
      <c r="A594" s="11" t="s">
        <v>30</v>
      </c>
      <c r="B594" s="11" t="s">
        <v>772</v>
      </c>
      <c r="C594" s="11" t="n">
        <v>2009011753</v>
      </c>
      <c r="D594" s="13" t="n">
        <v>44084.3333333333</v>
      </c>
      <c r="E594" s="13" t="n">
        <v>44084.3541666667</v>
      </c>
      <c r="F594" s="11" t="s">
        <v>109</v>
      </c>
      <c r="G594" s="11" t="s">
        <v>110</v>
      </c>
      <c r="H594" s="11" t="n">
        <v>0.5</v>
      </c>
      <c r="I594" s="11" t="s">
        <v>776</v>
      </c>
      <c r="J594" s="11" t="str">
        <f aca="false">"20508110"</f>
        <v>20508110</v>
      </c>
      <c r="K594" s="11" t="s">
        <v>774</v>
      </c>
      <c r="L594" s="11" t="str">
        <f aca="false">"20508110"</f>
        <v>20508110</v>
      </c>
      <c r="M594" s="11" t="s">
        <v>774</v>
      </c>
      <c r="N594" s="11" t="n">
        <v>20471743</v>
      </c>
      <c r="O594" s="11" t="s">
        <v>775</v>
      </c>
      <c r="P594" s="11" t="s">
        <v>108</v>
      </c>
      <c r="Q594" s="14" t="n">
        <v>44085</v>
      </c>
      <c r="U594" s="13" t="n">
        <v>44084.3598842593</v>
      </c>
    </row>
    <row r="595" customFormat="false" ht="16.2" hidden="false" customHeight="false" outlineLevel="0" collapsed="false">
      <c r="A595" s="11" t="s">
        <v>30</v>
      </c>
      <c r="B595" s="11" t="s">
        <v>772</v>
      </c>
      <c r="C595" s="11" t="n">
        <v>2009013936</v>
      </c>
      <c r="D595" s="13" t="n">
        <v>44085.625</v>
      </c>
      <c r="E595" s="13" t="n">
        <v>44085.7083333333</v>
      </c>
      <c r="F595" s="11" t="s">
        <v>109</v>
      </c>
      <c r="G595" s="11" t="s">
        <v>110</v>
      </c>
      <c r="H595" s="11" t="n">
        <v>2</v>
      </c>
      <c r="I595" s="11" t="s">
        <v>773</v>
      </c>
      <c r="J595" s="11" t="str">
        <f aca="false">"20508110"</f>
        <v>20508110</v>
      </c>
      <c r="K595" s="11" t="s">
        <v>774</v>
      </c>
      <c r="L595" s="11" t="str">
        <f aca="false">"20508110"</f>
        <v>20508110</v>
      </c>
      <c r="M595" s="11" t="s">
        <v>774</v>
      </c>
      <c r="N595" s="11" t="n">
        <v>20471743</v>
      </c>
      <c r="O595" s="11" t="s">
        <v>775</v>
      </c>
      <c r="P595" s="11" t="s">
        <v>108</v>
      </c>
      <c r="Q595" s="14" t="n">
        <v>44086</v>
      </c>
      <c r="U595" s="13" t="n">
        <v>44085.6255902778</v>
      </c>
    </row>
    <row r="596" customFormat="false" ht="16.2" hidden="false" customHeight="false" outlineLevel="0" collapsed="false">
      <c r="A596" s="11" t="s">
        <v>29</v>
      </c>
      <c r="B596" s="11" t="s">
        <v>283</v>
      </c>
      <c r="C596" s="11" t="n">
        <v>2009028021</v>
      </c>
      <c r="D596" s="13" t="n">
        <v>44097.3333333333</v>
      </c>
      <c r="E596" s="13" t="n">
        <v>44097.3541666667</v>
      </c>
      <c r="F596" s="11" t="s">
        <v>109</v>
      </c>
      <c r="G596" s="11" t="s">
        <v>110</v>
      </c>
      <c r="H596" s="11" t="n">
        <v>0.5</v>
      </c>
      <c r="I596" s="11" t="s">
        <v>777</v>
      </c>
      <c r="J596" s="11" t="str">
        <f aca="false">"20508657"</f>
        <v>20508657</v>
      </c>
      <c r="K596" s="11" t="s">
        <v>286</v>
      </c>
      <c r="L596" s="11" t="str">
        <f aca="false">"20508657"</f>
        <v>20508657</v>
      </c>
      <c r="M596" s="11" t="s">
        <v>286</v>
      </c>
      <c r="N596" s="11" t="n">
        <v>20130457</v>
      </c>
      <c r="O596" s="11" t="s">
        <v>285</v>
      </c>
      <c r="P596" s="11" t="s">
        <v>108</v>
      </c>
      <c r="Q596" s="14" t="n">
        <v>44098</v>
      </c>
      <c r="U596" s="13" t="n">
        <v>44097.3610069444</v>
      </c>
    </row>
    <row r="597" customFormat="false" ht="16.2" hidden="false" customHeight="false" outlineLevel="0" collapsed="false">
      <c r="A597" s="11" t="s">
        <v>38</v>
      </c>
      <c r="B597" s="11" t="s">
        <v>602</v>
      </c>
      <c r="C597" s="11" t="n">
        <v>2009022035</v>
      </c>
      <c r="D597" s="13" t="n">
        <v>44091.3333333333</v>
      </c>
      <c r="E597" s="13" t="n">
        <v>44091.7083333333</v>
      </c>
      <c r="F597" s="11" t="s">
        <v>109</v>
      </c>
      <c r="G597" s="11" t="s">
        <v>110</v>
      </c>
      <c r="H597" s="11" t="n">
        <v>8</v>
      </c>
      <c r="I597" s="11" t="s">
        <v>115</v>
      </c>
      <c r="J597" s="11" t="str">
        <f aca="false">"20508879"</f>
        <v>20508879</v>
      </c>
      <c r="K597" s="11" t="s">
        <v>608</v>
      </c>
      <c r="L597" s="11" t="str">
        <f aca="false">"20508879"</f>
        <v>20508879</v>
      </c>
      <c r="M597" s="11" t="s">
        <v>608</v>
      </c>
      <c r="N597" s="11" t="n">
        <v>20471748</v>
      </c>
      <c r="O597" s="11" t="s">
        <v>603</v>
      </c>
      <c r="P597" s="11" t="s">
        <v>108</v>
      </c>
      <c r="Q597" s="14" t="n">
        <v>44093</v>
      </c>
      <c r="U597" s="13" t="n">
        <v>44092.3466550926</v>
      </c>
    </row>
    <row r="598" customFormat="false" ht="16.2" hidden="false" customHeight="false" outlineLevel="0" collapsed="false">
      <c r="A598" s="11" t="s">
        <v>40</v>
      </c>
      <c r="B598" s="11" t="s">
        <v>305</v>
      </c>
      <c r="C598" s="11" t="n">
        <v>2009007338</v>
      </c>
      <c r="D598" s="13" t="n">
        <v>44081.3333333333</v>
      </c>
      <c r="E598" s="13" t="n">
        <v>44081.3541666667</v>
      </c>
      <c r="F598" s="11" t="s">
        <v>109</v>
      </c>
      <c r="G598" s="11" t="s">
        <v>110</v>
      </c>
      <c r="H598" s="11" t="n">
        <v>0.5</v>
      </c>
      <c r="I598" s="11" t="s">
        <v>732</v>
      </c>
      <c r="J598" s="11" t="str">
        <f aca="false">"20511337"</f>
        <v>20511337</v>
      </c>
      <c r="K598" s="11" t="s">
        <v>307</v>
      </c>
      <c r="L598" s="11" t="str">
        <f aca="false">"20511337"</f>
        <v>20511337</v>
      </c>
      <c r="M598" s="11" t="s">
        <v>307</v>
      </c>
      <c r="N598" s="11" t="n">
        <v>20495328</v>
      </c>
      <c r="O598" s="11" t="s">
        <v>727</v>
      </c>
      <c r="P598" s="11" t="s">
        <v>108</v>
      </c>
      <c r="Q598" s="14" t="n">
        <v>44081</v>
      </c>
      <c r="U598" s="13" t="n">
        <v>44081.3564583333</v>
      </c>
    </row>
    <row r="599" customFormat="false" ht="16.2" hidden="false" customHeight="false" outlineLevel="0" collapsed="false">
      <c r="A599" s="11" t="s">
        <v>40</v>
      </c>
      <c r="B599" s="11" t="s">
        <v>305</v>
      </c>
      <c r="C599" s="11" t="n">
        <v>2009017383</v>
      </c>
      <c r="D599" s="13" t="n">
        <v>44089.3333333333</v>
      </c>
      <c r="E599" s="13" t="n">
        <v>44089.3541666667</v>
      </c>
      <c r="F599" s="11" t="s">
        <v>109</v>
      </c>
      <c r="G599" s="11" t="s">
        <v>110</v>
      </c>
      <c r="H599" s="11" t="n">
        <v>0.5</v>
      </c>
      <c r="I599" s="11" t="s">
        <v>732</v>
      </c>
      <c r="J599" s="11" t="str">
        <f aca="false">"20511337"</f>
        <v>20511337</v>
      </c>
      <c r="K599" s="11" t="s">
        <v>307</v>
      </c>
      <c r="L599" s="11" t="str">
        <f aca="false">"20511337"</f>
        <v>20511337</v>
      </c>
      <c r="M599" s="11" t="s">
        <v>307</v>
      </c>
      <c r="N599" s="11" t="n">
        <v>20495328</v>
      </c>
      <c r="O599" s="11" t="s">
        <v>727</v>
      </c>
      <c r="P599" s="11" t="s">
        <v>108</v>
      </c>
      <c r="Q599" s="14" t="n">
        <v>44090</v>
      </c>
      <c r="U599" s="13" t="n">
        <v>44089.3564236111</v>
      </c>
    </row>
    <row r="600" customFormat="false" ht="16.2" hidden="false" customHeight="false" outlineLevel="0" collapsed="false">
      <c r="A600" s="11" t="s">
        <v>40</v>
      </c>
      <c r="B600" s="11" t="s">
        <v>305</v>
      </c>
      <c r="C600" s="11" t="n">
        <v>2008037773</v>
      </c>
      <c r="D600" s="13" t="n">
        <v>44071.3333333333</v>
      </c>
      <c r="E600" s="13" t="n">
        <v>44071.3541666667</v>
      </c>
      <c r="F600" s="11" t="s">
        <v>109</v>
      </c>
      <c r="G600" s="11" t="s">
        <v>110</v>
      </c>
      <c r="H600" s="11" t="n">
        <v>0.5</v>
      </c>
      <c r="I600" s="11" t="s">
        <v>732</v>
      </c>
      <c r="J600" s="11" t="str">
        <f aca="false">"20511337"</f>
        <v>20511337</v>
      </c>
      <c r="K600" s="11" t="s">
        <v>307</v>
      </c>
      <c r="L600" s="11" t="str">
        <f aca="false">"20511337"</f>
        <v>20511337</v>
      </c>
      <c r="M600" s="11" t="s">
        <v>307</v>
      </c>
      <c r="N600" s="11" t="n">
        <v>20495328</v>
      </c>
      <c r="O600" s="11" t="s">
        <v>727</v>
      </c>
      <c r="P600" s="11" t="s">
        <v>108</v>
      </c>
      <c r="Q600" s="14" t="n">
        <v>44074</v>
      </c>
      <c r="U600" s="13" t="n">
        <v>44071.3633564815</v>
      </c>
    </row>
    <row r="601" customFormat="false" ht="16.2" hidden="false" customHeight="false" outlineLevel="0" collapsed="false">
      <c r="A601" s="11" t="s">
        <v>40</v>
      </c>
      <c r="B601" s="11" t="s">
        <v>305</v>
      </c>
      <c r="C601" s="11" t="n">
        <v>2009000103</v>
      </c>
      <c r="D601" s="13" t="n">
        <v>44075.3333333333</v>
      </c>
      <c r="E601" s="13" t="n">
        <v>44075.3541666667</v>
      </c>
      <c r="F601" s="11" t="s">
        <v>109</v>
      </c>
      <c r="G601" s="11" t="s">
        <v>110</v>
      </c>
      <c r="H601" s="11" t="n">
        <v>0.5</v>
      </c>
      <c r="I601" s="11" t="s">
        <v>732</v>
      </c>
      <c r="J601" s="11" t="str">
        <f aca="false">"20511337"</f>
        <v>20511337</v>
      </c>
      <c r="K601" s="11" t="s">
        <v>307</v>
      </c>
      <c r="L601" s="11" t="str">
        <f aca="false">"20511337"</f>
        <v>20511337</v>
      </c>
      <c r="M601" s="11" t="s">
        <v>307</v>
      </c>
      <c r="N601" s="11" t="n">
        <v>20495328</v>
      </c>
      <c r="O601" s="11" t="s">
        <v>727</v>
      </c>
      <c r="P601" s="11" t="s">
        <v>108</v>
      </c>
      <c r="Q601" s="14" t="n">
        <v>44075</v>
      </c>
      <c r="U601" s="13" t="n">
        <v>44075.3502083333</v>
      </c>
    </row>
    <row r="602" customFormat="false" ht="16.2" hidden="false" customHeight="false" outlineLevel="0" collapsed="false">
      <c r="A602" s="11" t="s">
        <v>35</v>
      </c>
      <c r="B602" s="11" t="s">
        <v>357</v>
      </c>
      <c r="C602" s="11" t="n">
        <v>2009000091</v>
      </c>
      <c r="D602" s="13" t="n">
        <v>44074.3333333333</v>
      </c>
      <c r="E602" s="13" t="n">
        <v>44074.7083333333</v>
      </c>
      <c r="F602" s="11" t="s">
        <v>109</v>
      </c>
      <c r="G602" s="11" t="s">
        <v>110</v>
      </c>
      <c r="H602" s="11" t="n">
        <v>8</v>
      </c>
      <c r="I602" s="11" t="s">
        <v>778</v>
      </c>
      <c r="J602" s="11" t="str">
        <f aca="false">"20511338"</f>
        <v>20511338</v>
      </c>
      <c r="K602" s="11" t="s">
        <v>779</v>
      </c>
      <c r="L602" s="11" t="str">
        <f aca="false">"20511338"</f>
        <v>20511338</v>
      </c>
      <c r="M602" s="11" t="s">
        <v>779</v>
      </c>
      <c r="N602" s="11" t="n">
        <v>20519813</v>
      </c>
      <c r="O602" s="11" t="s">
        <v>724</v>
      </c>
      <c r="P602" s="11" t="s">
        <v>108</v>
      </c>
      <c r="Q602" s="14" t="n">
        <v>44075</v>
      </c>
      <c r="U602" s="13" t="n">
        <v>44075.3485648148</v>
      </c>
    </row>
    <row r="603" customFormat="false" ht="16.2" hidden="false" customHeight="false" outlineLevel="0" collapsed="false">
      <c r="A603" s="11" t="s">
        <v>29</v>
      </c>
      <c r="B603" s="11" t="s">
        <v>283</v>
      </c>
      <c r="C603" s="11" t="n">
        <v>2008040460</v>
      </c>
      <c r="D603" s="13" t="n">
        <v>44075.3333333333</v>
      </c>
      <c r="E603" s="13" t="n">
        <v>44075.7083333333</v>
      </c>
      <c r="F603" s="11" t="s">
        <v>109</v>
      </c>
      <c r="G603" s="11" t="s">
        <v>110</v>
      </c>
      <c r="H603" s="11" t="n">
        <v>8</v>
      </c>
      <c r="I603" s="11" t="s">
        <v>780</v>
      </c>
      <c r="J603" s="11" t="str">
        <f aca="false">"20513017"</f>
        <v>20513017</v>
      </c>
      <c r="K603" s="11" t="s">
        <v>563</v>
      </c>
      <c r="L603" s="11" t="str">
        <f aca="false">"20513017"</f>
        <v>20513017</v>
      </c>
      <c r="M603" s="11" t="s">
        <v>563</v>
      </c>
      <c r="N603" s="11" t="n">
        <v>20470263</v>
      </c>
      <c r="O603" s="11" t="s">
        <v>562</v>
      </c>
      <c r="P603" s="11" t="s">
        <v>108</v>
      </c>
      <c r="Q603" s="14" t="n">
        <v>44075</v>
      </c>
      <c r="U603" s="13" t="n">
        <v>44074.7097337963</v>
      </c>
    </row>
    <row r="604" customFormat="false" ht="16.2" hidden="false" customHeight="false" outlineLevel="0" collapsed="false">
      <c r="A604" s="11" t="s">
        <v>22</v>
      </c>
      <c r="B604" s="11" t="s">
        <v>230</v>
      </c>
      <c r="C604" s="11" t="n">
        <v>2009017375</v>
      </c>
      <c r="D604" s="13" t="n">
        <v>44089.3333333333</v>
      </c>
      <c r="E604" s="13" t="n">
        <v>44089.3541666667</v>
      </c>
      <c r="F604" s="11" t="s">
        <v>109</v>
      </c>
      <c r="G604" s="11" t="s">
        <v>110</v>
      </c>
      <c r="H604" s="11" t="n">
        <v>0.5</v>
      </c>
      <c r="I604" s="11" t="s">
        <v>781</v>
      </c>
      <c r="J604" s="11" t="str">
        <f aca="false">"20526403"</f>
        <v>20526403</v>
      </c>
      <c r="K604" s="11" t="s">
        <v>782</v>
      </c>
      <c r="L604" s="11" t="str">
        <f aca="false">"20526403"</f>
        <v>20526403</v>
      </c>
      <c r="M604" s="11" t="s">
        <v>782</v>
      </c>
      <c r="N604" s="11" t="n">
        <v>20111300</v>
      </c>
      <c r="O604" s="11" t="s">
        <v>232</v>
      </c>
      <c r="P604" s="11" t="s">
        <v>108</v>
      </c>
      <c r="Q604" s="14" t="n">
        <v>44090</v>
      </c>
      <c r="U604" s="13" t="n">
        <v>44089.3558333333</v>
      </c>
    </row>
    <row r="605" customFormat="false" ht="16.2" hidden="false" customHeight="false" outlineLevel="0" collapsed="false">
      <c r="A605" s="11" t="s">
        <v>16</v>
      </c>
      <c r="B605" s="11" t="s">
        <v>421</v>
      </c>
      <c r="C605" s="11" t="n">
        <v>2009010735</v>
      </c>
      <c r="D605" s="13" t="n">
        <v>44083.3333333333</v>
      </c>
      <c r="E605" s="13" t="n">
        <v>44083.4375</v>
      </c>
      <c r="F605" s="11" t="s">
        <v>109</v>
      </c>
      <c r="G605" s="11" t="s">
        <v>110</v>
      </c>
      <c r="H605" s="11" t="n">
        <v>2.5</v>
      </c>
      <c r="I605" s="11" t="s">
        <v>783</v>
      </c>
      <c r="J605" s="11" t="str">
        <f aca="false">"20538700"</f>
        <v>20538700</v>
      </c>
      <c r="K605" s="11" t="s">
        <v>784</v>
      </c>
      <c r="L605" s="11" t="str">
        <f aca="false">"20538700"</f>
        <v>20538700</v>
      </c>
      <c r="M605" s="11" t="s">
        <v>784</v>
      </c>
      <c r="N605" s="11" t="n">
        <v>20419175</v>
      </c>
      <c r="O605" s="11" t="s">
        <v>481</v>
      </c>
      <c r="P605" s="11" t="s">
        <v>108</v>
      </c>
      <c r="Q605" s="14" t="n">
        <v>44084</v>
      </c>
      <c r="U605" s="13" t="n">
        <v>44083.4425115741</v>
      </c>
    </row>
    <row r="606" customFormat="false" ht="16.2" hidden="false" customHeight="false" outlineLevel="0" collapsed="false">
      <c r="A606" s="11" t="s">
        <v>16</v>
      </c>
      <c r="B606" s="11" t="s">
        <v>421</v>
      </c>
      <c r="C606" s="11" t="n">
        <v>2009003435</v>
      </c>
      <c r="D606" s="13" t="n">
        <v>44077.3333333333</v>
      </c>
      <c r="E606" s="13" t="n">
        <v>44077.4166666667</v>
      </c>
      <c r="F606" s="11" t="s">
        <v>109</v>
      </c>
      <c r="G606" s="11" t="s">
        <v>110</v>
      </c>
      <c r="H606" s="11" t="n">
        <v>2</v>
      </c>
      <c r="I606" s="11" t="s">
        <v>783</v>
      </c>
      <c r="J606" s="11" t="str">
        <f aca="false">"20538700"</f>
        <v>20538700</v>
      </c>
      <c r="K606" s="11" t="s">
        <v>784</v>
      </c>
      <c r="L606" s="11" t="str">
        <f aca="false">"20538700"</f>
        <v>20538700</v>
      </c>
      <c r="M606" s="11" t="s">
        <v>784</v>
      </c>
      <c r="N606" s="11" t="n">
        <v>20419175</v>
      </c>
      <c r="O606" s="11" t="s">
        <v>481</v>
      </c>
      <c r="P606" s="11" t="s">
        <v>108</v>
      </c>
      <c r="Q606" s="14" t="n">
        <v>44078</v>
      </c>
      <c r="U606" s="13" t="n">
        <v>44077.4796064815</v>
      </c>
    </row>
    <row r="607" customFormat="false" ht="16.2" hidden="false" customHeight="false" outlineLevel="0" collapsed="false">
      <c r="A607" s="11" t="s">
        <v>16</v>
      </c>
      <c r="B607" s="11" t="s">
        <v>421</v>
      </c>
      <c r="C607" s="11" t="n">
        <v>2009017572</v>
      </c>
      <c r="D607" s="13" t="n">
        <v>44089.3333333333</v>
      </c>
      <c r="E607" s="13" t="n">
        <v>44089.3541666667</v>
      </c>
      <c r="F607" s="11" t="s">
        <v>109</v>
      </c>
      <c r="G607" s="11" t="s">
        <v>110</v>
      </c>
      <c r="H607" s="11" t="n">
        <v>0.5</v>
      </c>
      <c r="I607" s="11" t="s">
        <v>785</v>
      </c>
      <c r="J607" s="11" t="str">
        <f aca="false">"20538700"</f>
        <v>20538700</v>
      </c>
      <c r="K607" s="11" t="s">
        <v>784</v>
      </c>
      <c r="L607" s="11" t="str">
        <f aca="false">"20538700"</f>
        <v>20538700</v>
      </c>
      <c r="M607" s="11" t="s">
        <v>784</v>
      </c>
      <c r="N607" s="11" t="n">
        <v>20441844</v>
      </c>
      <c r="O607" s="11" t="s">
        <v>786</v>
      </c>
      <c r="P607" s="11" t="s">
        <v>108</v>
      </c>
      <c r="Q607" s="14" t="n">
        <v>44091</v>
      </c>
      <c r="U607" s="13" t="n">
        <v>44089.3790625</v>
      </c>
    </row>
    <row r="608" customFormat="false" ht="16.2" hidden="false" customHeight="false" outlineLevel="0" collapsed="false">
      <c r="A608" s="11" t="s">
        <v>16</v>
      </c>
      <c r="B608" s="11" t="s">
        <v>421</v>
      </c>
      <c r="C608" s="11" t="n">
        <v>2009020766</v>
      </c>
      <c r="D608" s="13" t="n">
        <v>44091.3333333333</v>
      </c>
      <c r="E608" s="13" t="n">
        <v>44091.3541666667</v>
      </c>
      <c r="F608" s="11" t="s">
        <v>109</v>
      </c>
      <c r="G608" s="11" t="s">
        <v>110</v>
      </c>
      <c r="H608" s="11" t="n">
        <v>0.5</v>
      </c>
      <c r="I608" s="11" t="s">
        <v>785</v>
      </c>
      <c r="J608" s="11" t="str">
        <f aca="false">"20538700"</f>
        <v>20538700</v>
      </c>
      <c r="K608" s="11" t="s">
        <v>784</v>
      </c>
      <c r="L608" s="11" t="str">
        <f aca="false">"20538700"</f>
        <v>20538700</v>
      </c>
      <c r="M608" s="11" t="s">
        <v>784</v>
      </c>
      <c r="N608" s="11" t="n">
        <v>20441844</v>
      </c>
      <c r="O608" s="11" t="s">
        <v>786</v>
      </c>
      <c r="P608" s="11" t="s">
        <v>108</v>
      </c>
      <c r="Q608" s="14" t="n">
        <v>44092</v>
      </c>
      <c r="U608" s="13" t="n">
        <v>44091.3820949074</v>
      </c>
    </row>
    <row r="609" customFormat="false" ht="16.2" hidden="false" customHeight="false" outlineLevel="0" collapsed="false">
      <c r="A609" s="11" t="s">
        <v>16</v>
      </c>
      <c r="B609" s="11" t="s">
        <v>421</v>
      </c>
      <c r="C609" s="11" t="n">
        <v>2009028035</v>
      </c>
      <c r="D609" s="13" t="n">
        <v>44097.3333333333</v>
      </c>
      <c r="E609" s="13" t="n">
        <v>44097.3541666667</v>
      </c>
      <c r="F609" s="11" t="s">
        <v>109</v>
      </c>
      <c r="G609" s="11" t="s">
        <v>110</v>
      </c>
      <c r="H609" s="11" t="n">
        <v>0.5</v>
      </c>
      <c r="I609" s="11" t="s">
        <v>787</v>
      </c>
      <c r="J609" s="11" t="str">
        <f aca="false">"20538700"</f>
        <v>20538700</v>
      </c>
      <c r="K609" s="11" t="s">
        <v>784</v>
      </c>
      <c r="L609" s="11" t="str">
        <f aca="false">"20538700"</f>
        <v>20538700</v>
      </c>
      <c r="M609" s="11" t="s">
        <v>784</v>
      </c>
      <c r="N609" s="11" t="n">
        <v>20441844</v>
      </c>
      <c r="O609" s="11" t="s">
        <v>786</v>
      </c>
      <c r="P609" s="11" t="s">
        <v>108</v>
      </c>
      <c r="Q609" s="14" t="n">
        <v>44098</v>
      </c>
      <c r="U609" s="13" t="n">
        <v>44097.363287037</v>
      </c>
    </row>
    <row r="610" customFormat="false" ht="16.2" hidden="false" customHeight="false" outlineLevel="0" collapsed="false">
      <c r="A610" s="11" t="s">
        <v>31</v>
      </c>
      <c r="B610" s="11" t="s">
        <v>168</v>
      </c>
      <c r="C610" s="11" t="n">
        <v>2009007410</v>
      </c>
      <c r="D610" s="13" t="n">
        <v>44081.3333333333</v>
      </c>
      <c r="E610" s="13" t="n">
        <v>44081.375</v>
      </c>
      <c r="F610" s="11" t="s">
        <v>109</v>
      </c>
      <c r="G610" s="11" t="s">
        <v>110</v>
      </c>
      <c r="H610" s="11" t="n">
        <v>1</v>
      </c>
      <c r="I610" s="11" t="s">
        <v>556</v>
      </c>
      <c r="J610" s="11" t="str">
        <f aca="false">"20562948"</f>
        <v>20562948</v>
      </c>
      <c r="K610" s="11" t="s">
        <v>114</v>
      </c>
      <c r="L610" s="11" t="str">
        <f aca="false">"20562948"</f>
        <v>20562948</v>
      </c>
      <c r="M610" s="11" t="s">
        <v>114</v>
      </c>
      <c r="N610" s="11" t="n">
        <v>20497400</v>
      </c>
      <c r="O610" s="11" t="s">
        <v>177</v>
      </c>
      <c r="P610" s="11" t="s">
        <v>108</v>
      </c>
      <c r="Q610" s="14" t="n">
        <v>44081</v>
      </c>
      <c r="U610" s="13" t="n">
        <v>44081.3754513889</v>
      </c>
    </row>
    <row r="611" customFormat="false" ht="16.2" hidden="false" customHeight="false" outlineLevel="0" collapsed="false">
      <c r="A611" s="11" t="s">
        <v>31</v>
      </c>
      <c r="B611" s="11" t="s">
        <v>168</v>
      </c>
      <c r="C611" s="11" t="n">
        <v>2008035527</v>
      </c>
      <c r="D611" s="13" t="n">
        <v>44069.3333333333</v>
      </c>
      <c r="E611" s="13" t="n">
        <v>44069.3958333333</v>
      </c>
      <c r="F611" s="11" t="s">
        <v>109</v>
      </c>
      <c r="G611" s="11" t="s">
        <v>110</v>
      </c>
      <c r="H611" s="11" t="n">
        <v>1.5</v>
      </c>
      <c r="I611" s="11" t="s">
        <v>556</v>
      </c>
      <c r="J611" s="11" t="str">
        <f aca="false">"20562948"</f>
        <v>20562948</v>
      </c>
      <c r="K611" s="11" t="s">
        <v>114</v>
      </c>
      <c r="L611" s="11" t="str">
        <f aca="false">"20562948"</f>
        <v>20562948</v>
      </c>
      <c r="M611" s="11" t="s">
        <v>114</v>
      </c>
      <c r="N611" s="11" t="n">
        <v>20497400</v>
      </c>
      <c r="O611" s="11" t="s">
        <v>177</v>
      </c>
      <c r="P611" s="11" t="s">
        <v>108</v>
      </c>
      <c r="Q611" s="14" t="n">
        <v>44069</v>
      </c>
      <c r="U611" s="13" t="n">
        <v>44069.436712963</v>
      </c>
    </row>
    <row r="612" customFormat="false" ht="16.2" hidden="false" customHeight="false" outlineLevel="0" collapsed="false">
      <c r="A612" s="11" t="s">
        <v>52</v>
      </c>
      <c r="B612" s="11" t="s">
        <v>788</v>
      </c>
      <c r="C612" s="11" t="n">
        <v>2009007416</v>
      </c>
      <c r="D612" s="13" t="n">
        <v>44081.3333333333</v>
      </c>
      <c r="E612" s="13" t="n">
        <v>44081.375</v>
      </c>
      <c r="F612" s="11" t="s">
        <v>109</v>
      </c>
      <c r="G612" s="11" t="s">
        <v>110</v>
      </c>
      <c r="H612" s="11" t="n">
        <v>1</v>
      </c>
      <c r="I612" s="11" t="s">
        <v>115</v>
      </c>
      <c r="J612" s="11" t="str">
        <f aca="false">"20562949"</f>
        <v>20562949</v>
      </c>
      <c r="K612" s="11" t="s">
        <v>789</v>
      </c>
      <c r="L612" s="11" t="str">
        <f aca="false">"20562949"</f>
        <v>20562949</v>
      </c>
      <c r="M612" s="11" t="s">
        <v>789</v>
      </c>
      <c r="N612" s="11" t="n">
        <v>20564423</v>
      </c>
      <c r="O612" s="11" t="s">
        <v>790</v>
      </c>
      <c r="P612" s="11" t="s">
        <v>108</v>
      </c>
      <c r="Q612" s="14" t="n">
        <v>44081</v>
      </c>
      <c r="U612" s="13" t="n">
        <v>44081.3766319445</v>
      </c>
    </row>
    <row r="613" customFormat="false" ht="16.2" hidden="false" customHeight="false" outlineLevel="0" collapsed="false">
      <c r="A613" s="11" t="s">
        <v>52</v>
      </c>
      <c r="B613" s="11" t="s">
        <v>788</v>
      </c>
      <c r="C613" s="11" t="n">
        <v>2008035287</v>
      </c>
      <c r="D613" s="13" t="n">
        <v>44069.3333333333</v>
      </c>
      <c r="E613" s="13" t="n">
        <v>44069.3958333333</v>
      </c>
      <c r="F613" s="11" t="s">
        <v>109</v>
      </c>
      <c r="G613" s="11" t="s">
        <v>110</v>
      </c>
      <c r="H613" s="11" t="n">
        <v>1.5</v>
      </c>
      <c r="I613" s="11" t="s">
        <v>115</v>
      </c>
      <c r="J613" s="11" t="str">
        <f aca="false">"20562949"</f>
        <v>20562949</v>
      </c>
      <c r="K613" s="11" t="s">
        <v>789</v>
      </c>
      <c r="L613" s="11" t="str">
        <f aca="false">"20562949"</f>
        <v>20562949</v>
      </c>
      <c r="M613" s="11" t="s">
        <v>789</v>
      </c>
      <c r="N613" s="11" t="n">
        <v>20564423</v>
      </c>
      <c r="O613" s="11" t="s">
        <v>790</v>
      </c>
      <c r="P613" s="11" t="s">
        <v>108</v>
      </c>
      <c r="Q613" s="14" t="n">
        <v>44069</v>
      </c>
      <c r="U613" s="13" t="n">
        <v>44069.3912962963</v>
      </c>
    </row>
    <row r="614" customFormat="false" ht="16.2" hidden="false" customHeight="false" outlineLevel="0" collapsed="false">
      <c r="A614" s="11" t="s">
        <v>17</v>
      </c>
      <c r="B614" s="11" t="s">
        <v>455</v>
      </c>
      <c r="C614" s="11" t="n">
        <v>2009017302</v>
      </c>
      <c r="D614" s="13" t="n">
        <v>44089.3333333333</v>
      </c>
      <c r="E614" s="13" t="n">
        <v>44089.3541666667</v>
      </c>
      <c r="F614" s="11" t="s">
        <v>109</v>
      </c>
      <c r="G614" s="11" t="s">
        <v>110</v>
      </c>
      <c r="H614" s="11" t="n">
        <v>0.5</v>
      </c>
      <c r="I614" s="11" t="s">
        <v>791</v>
      </c>
      <c r="J614" s="11" t="str">
        <f aca="false">"20564384"</f>
        <v>20564384</v>
      </c>
      <c r="K614" s="11" t="s">
        <v>792</v>
      </c>
      <c r="L614" s="11" t="str">
        <f aca="false">"20564384"</f>
        <v>20564384</v>
      </c>
      <c r="M614" s="11" t="s">
        <v>792</v>
      </c>
      <c r="N614" s="11" t="n">
        <v>20451552</v>
      </c>
      <c r="O614" s="11" t="s">
        <v>554</v>
      </c>
      <c r="P614" s="11" t="s">
        <v>108</v>
      </c>
      <c r="Q614" s="14" t="n">
        <v>44090</v>
      </c>
      <c r="U614" s="13" t="n">
        <v>44089.3471180556</v>
      </c>
    </row>
    <row r="615" customFormat="false" ht="16.2" hidden="false" customHeight="false" outlineLevel="0" collapsed="false">
      <c r="A615" s="11" t="s">
        <v>8</v>
      </c>
      <c r="B615" s="11" t="s">
        <v>251</v>
      </c>
      <c r="C615" s="11" t="n">
        <v>2009015823</v>
      </c>
      <c r="D615" s="13" t="n">
        <v>44088.3333333333</v>
      </c>
      <c r="E615" s="13" t="n">
        <v>44088.3541666667</v>
      </c>
      <c r="F615" s="11" t="s">
        <v>109</v>
      </c>
      <c r="G615" s="11" t="s">
        <v>110</v>
      </c>
      <c r="H615" s="11" t="n">
        <v>0.5</v>
      </c>
      <c r="I615" s="11" t="s">
        <v>793</v>
      </c>
      <c r="J615" s="11" t="str">
        <f aca="false">"20564386"</f>
        <v>20564386</v>
      </c>
      <c r="K615" s="11" t="s">
        <v>794</v>
      </c>
      <c r="L615" s="11" t="str">
        <f aca="false">"20564386"</f>
        <v>20564386</v>
      </c>
      <c r="M615" s="11" t="s">
        <v>794</v>
      </c>
      <c r="N615" s="11" t="s">
        <v>795</v>
      </c>
      <c r="O615" s="11" t="s">
        <v>796</v>
      </c>
      <c r="P615" s="11" t="s">
        <v>108</v>
      </c>
      <c r="Q615" s="14" t="n">
        <v>44088</v>
      </c>
      <c r="U615" s="13" t="n">
        <v>44088.3577083333</v>
      </c>
    </row>
    <row r="616" customFormat="false" ht="16.2" hidden="false" customHeight="false" outlineLevel="0" collapsed="false">
      <c r="A616" s="11" t="s">
        <v>20</v>
      </c>
      <c r="B616" s="11" t="s">
        <v>549</v>
      </c>
      <c r="C616" s="11" t="n">
        <v>2009002775</v>
      </c>
      <c r="D616" s="13" t="n">
        <v>44077.3333333333</v>
      </c>
      <c r="E616" s="13" t="n">
        <v>44077.5416666667</v>
      </c>
      <c r="F616" s="11" t="s">
        <v>109</v>
      </c>
      <c r="G616" s="11" t="s">
        <v>110</v>
      </c>
      <c r="H616" s="11" t="n">
        <v>4</v>
      </c>
      <c r="I616" s="11" t="s">
        <v>797</v>
      </c>
      <c r="J616" s="11" t="str">
        <f aca="false">"20564387"</f>
        <v>20564387</v>
      </c>
      <c r="K616" s="11" t="s">
        <v>798</v>
      </c>
      <c r="L616" s="11" t="str">
        <f aca="false">"20399433"</f>
        <v>20399433</v>
      </c>
      <c r="M616" s="11" t="s">
        <v>426</v>
      </c>
      <c r="N616" s="11" t="n">
        <v>20399433</v>
      </c>
      <c r="O616" s="11" t="s">
        <v>426</v>
      </c>
      <c r="P616" s="11" t="s">
        <v>108</v>
      </c>
      <c r="Q616" s="14" t="n">
        <v>44078</v>
      </c>
      <c r="U616" s="13" t="n">
        <v>44077.3402314815</v>
      </c>
    </row>
    <row r="617" customFormat="false" ht="16.2" hidden="false" customHeight="false" outlineLevel="0" collapsed="false">
      <c r="A617" s="11" t="s">
        <v>8</v>
      </c>
      <c r="B617" s="11" t="s">
        <v>251</v>
      </c>
      <c r="C617" s="11" t="n">
        <v>2008037862</v>
      </c>
      <c r="D617" s="13" t="n">
        <v>44071.3333333333</v>
      </c>
      <c r="E617" s="13" t="n">
        <v>44071.375</v>
      </c>
      <c r="F617" s="11" t="s">
        <v>109</v>
      </c>
      <c r="G617" s="11" t="s">
        <v>110</v>
      </c>
      <c r="H617" s="11" t="n">
        <v>1</v>
      </c>
      <c r="I617" s="11" t="s">
        <v>758</v>
      </c>
      <c r="J617" s="11" t="str">
        <f aca="false">"20564389"</f>
        <v>20564389</v>
      </c>
      <c r="K617" s="11" t="s">
        <v>799</v>
      </c>
      <c r="L617" s="11" t="str">
        <f aca="false">"20564389"</f>
        <v>20564389</v>
      </c>
      <c r="M617" s="11" t="s">
        <v>799</v>
      </c>
      <c r="N617" s="11" t="n">
        <v>20588361</v>
      </c>
      <c r="O617" s="11" t="s">
        <v>572</v>
      </c>
      <c r="P617" s="11" t="s">
        <v>108</v>
      </c>
      <c r="Q617" s="14" t="n">
        <v>44074</v>
      </c>
      <c r="U617" s="13" t="n">
        <v>44071.38375</v>
      </c>
    </row>
    <row r="618" customFormat="false" ht="16.2" hidden="false" customHeight="false" outlineLevel="0" collapsed="false">
      <c r="A618" s="11" t="s">
        <v>9</v>
      </c>
      <c r="B618" s="11" t="s">
        <v>117</v>
      </c>
      <c r="C618" s="11" t="n">
        <v>2009001995</v>
      </c>
      <c r="D618" s="13" t="n">
        <v>44077.3333333333</v>
      </c>
      <c r="E618" s="13" t="n">
        <v>44082.7083333333</v>
      </c>
      <c r="F618" s="11" t="s">
        <v>109</v>
      </c>
      <c r="G618" s="11" t="s">
        <v>110</v>
      </c>
      <c r="H618" s="11" t="n">
        <v>32</v>
      </c>
      <c r="I618" s="11" t="s">
        <v>800</v>
      </c>
      <c r="J618" s="11" t="str">
        <f aca="false">"20564390"</f>
        <v>20564390</v>
      </c>
      <c r="K618" s="11" t="s">
        <v>801</v>
      </c>
      <c r="L618" s="11" t="str">
        <f aca="false">"20564390"</f>
        <v>20564390</v>
      </c>
      <c r="M618" s="11" t="s">
        <v>801</v>
      </c>
      <c r="N618" s="11" t="n">
        <v>20499732</v>
      </c>
      <c r="O618" s="11" t="s">
        <v>481</v>
      </c>
      <c r="P618" s="11" t="s">
        <v>108</v>
      </c>
      <c r="Q618" s="14" t="n">
        <v>44077</v>
      </c>
      <c r="U618" s="13" t="n">
        <v>44076.4478587963</v>
      </c>
    </row>
    <row r="619" customFormat="false" ht="16.2" hidden="false" customHeight="false" outlineLevel="0" collapsed="false">
      <c r="A619" s="11" t="s">
        <v>15</v>
      </c>
      <c r="B619" s="11" t="s">
        <v>158</v>
      </c>
      <c r="C619" s="11" t="n">
        <v>2009004365</v>
      </c>
      <c r="D619" s="13" t="n">
        <v>44078.5</v>
      </c>
      <c r="E619" s="13" t="n">
        <v>44081.7083333333</v>
      </c>
      <c r="F619" s="11" t="s">
        <v>109</v>
      </c>
      <c r="G619" s="11" t="s">
        <v>110</v>
      </c>
      <c r="H619" s="11" t="n">
        <v>12</v>
      </c>
      <c r="I619" s="11" t="s">
        <v>802</v>
      </c>
      <c r="J619" s="11" t="str">
        <f aca="false">"20564392"</f>
        <v>20564392</v>
      </c>
      <c r="K619" s="11" t="s">
        <v>182</v>
      </c>
      <c r="L619" s="11" t="str">
        <f aca="false">"20564392"</f>
        <v>20564392</v>
      </c>
      <c r="M619" s="11" t="s">
        <v>182</v>
      </c>
      <c r="N619" s="11" t="n">
        <v>20101508</v>
      </c>
      <c r="O619" s="11" t="s">
        <v>181</v>
      </c>
      <c r="P619" s="11" t="s">
        <v>108</v>
      </c>
      <c r="Q619" s="14" t="n">
        <v>44078</v>
      </c>
      <c r="U619" s="13" t="n">
        <v>44078.3342708333</v>
      </c>
    </row>
    <row r="620" customFormat="false" ht="16.2" hidden="false" customHeight="false" outlineLevel="0" collapsed="false">
      <c r="A620" s="11" t="s">
        <v>15</v>
      </c>
      <c r="B620" s="11" t="s">
        <v>158</v>
      </c>
      <c r="C620" s="11" t="n">
        <v>2009021273</v>
      </c>
      <c r="D620" s="13" t="n">
        <v>44092.3333333333</v>
      </c>
      <c r="E620" s="13" t="n">
        <v>44095.7083333333</v>
      </c>
      <c r="F620" s="11" t="s">
        <v>109</v>
      </c>
      <c r="G620" s="11" t="s">
        <v>110</v>
      </c>
      <c r="H620" s="11" t="n">
        <v>16</v>
      </c>
      <c r="I620" s="11" t="s">
        <v>802</v>
      </c>
      <c r="J620" s="11" t="str">
        <f aca="false">"20564392"</f>
        <v>20564392</v>
      </c>
      <c r="K620" s="11" t="s">
        <v>182</v>
      </c>
      <c r="L620" s="11" t="str">
        <f aca="false">"20564392"</f>
        <v>20564392</v>
      </c>
      <c r="M620" s="11" t="s">
        <v>182</v>
      </c>
      <c r="N620" s="11" t="n">
        <v>20101508</v>
      </c>
      <c r="O620" s="11" t="s">
        <v>181</v>
      </c>
      <c r="P620" s="11" t="s">
        <v>108</v>
      </c>
      <c r="Q620" s="14" t="n">
        <v>44092</v>
      </c>
      <c r="U620" s="13" t="n">
        <v>44091.5931597222</v>
      </c>
    </row>
    <row r="621" customFormat="false" ht="16.2" hidden="false" customHeight="false" outlineLevel="0" collapsed="false">
      <c r="A621" s="11" t="s">
        <v>11</v>
      </c>
      <c r="B621" s="11" t="s">
        <v>416</v>
      </c>
      <c r="C621" s="11" t="n">
        <v>2009017445</v>
      </c>
      <c r="D621" s="13" t="n">
        <v>44089.3333333333</v>
      </c>
      <c r="E621" s="13" t="n">
        <v>44089.3541666667</v>
      </c>
      <c r="F621" s="11" t="s">
        <v>109</v>
      </c>
      <c r="G621" s="11" t="s">
        <v>110</v>
      </c>
      <c r="H621" s="11" t="n">
        <v>0.5</v>
      </c>
      <c r="I621" s="11" t="s">
        <v>301</v>
      </c>
      <c r="J621" s="11" t="str">
        <f aca="false">"20564393"</f>
        <v>20564393</v>
      </c>
      <c r="K621" s="11" t="s">
        <v>419</v>
      </c>
      <c r="L621" s="11" t="str">
        <f aca="false">"20564393"</f>
        <v>20564393</v>
      </c>
      <c r="M621" s="11" t="s">
        <v>419</v>
      </c>
      <c r="N621" s="11" t="n">
        <v>20397757</v>
      </c>
      <c r="O621" s="11" t="s">
        <v>418</v>
      </c>
      <c r="P621" s="11" t="s">
        <v>108</v>
      </c>
      <c r="Q621" s="14" t="n">
        <v>44090</v>
      </c>
      <c r="U621" s="13" t="n">
        <v>44089.3611689815</v>
      </c>
    </row>
    <row r="622" customFormat="false" ht="16.2" hidden="false" customHeight="false" outlineLevel="0" collapsed="false">
      <c r="A622" s="11" t="s">
        <v>11</v>
      </c>
      <c r="B622" s="11" t="s">
        <v>416</v>
      </c>
      <c r="C622" s="11" t="n">
        <v>2009011793</v>
      </c>
      <c r="D622" s="13" t="n">
        <v>44084.3333333333</v>
      </c>
      <c r="E622" s="13" t="n">
        <v>44084.3541666667</v>
      </c>
      <c r="F622" s="11" t="s">
        <v>109</v>
      </c>
      <c r="G622" s="11" t="s">
        <v>110</v>
      </c>
      <c r="H622" s="11" t="n">
        <v>0.5</v>
      </c>
      <c r="I622" s="11" t="s">
        <v>301</v>
      </c>
      <c r="J622" s="11" t="str">
        <f aca="false">"20564393"</f>
        <v>20564393</v>
      </c>
      <c r="K622" s="11" t="s">
        <v>419</v>
      </c>
      <c r="L622" s="11" t="str">
        <f aca="false">"20564393"</f>
        <v>20564393</v>
      </c>
      <c r="M622" s="11" t="s">
        <v>419</v>
      </c>
      <c r="N622" s="11" t="n">
        <v>20588363</v>
      </c>
      <c r="O622" s="11" t="s">
        <v>803</v>
      </c>
      <c r="P622" s="11" t="s">
        <v>108</v>
      </c>
      <c r="Q622" s="14" t="n">
        <v>44084</v>
      </c>
      <c r="U622" s="13" t="n">
        <v>44084.3708449074</v>
      </c>
    </row>
    <row r="623" customFormat="false" ht="16.2" hidden="false" customHeight="false" outlineLevel="0" collapsed="false">
      <c r="A623" s="11" t="s">
        <v>11</v>
      </c>
      <c r="B623" s="11" t="s">
        <v>416</v>
      </c>
      <c r="C623" s="11" t="n">
        <v>2009020883</v>
      </c>
      <c r="D623" s="13" t="n">
        <v>44091.3333333333</v>
      </c>
      <c r="E623" s="13" t="n">
        <v>44091.4166666667</v>
      </c>
      <c r="F623" s="11" t="s">
        <v>109</v>
      </c>
      <c r="G623" s="11" t="s">
        <v>110</v>
      </c>
      <c r="H623" s="11" t="n">
        <v>2</v>
      </c>
      <c r="I623" s="11" t="s">
        <v>301</v>
      </c>
      <c r="J623" s="11" t="str">
        <f aca="false">"20564393"</f>
        <v>20564393</v>
      </c>
      <c r="K623" s="11" t="s">
        <v>419</v>
      </c>
      <c r="L623" s="11" t="str">
        <f aca="false">"20564393"</f>
        <v>20564393</v>
      </c>
      <c r="M623" s="11" t="s">
        <v>419</v>
      </c>
      <c r="N623" s="11" t="n">
        <v>20588616</v>
      </c>
      <c r="O623" s="11" t="s">
        <v>420</v>
      </c>
      <c r="P623" s="11" t="s">
        <v>108</v>
      </c>
      <c r="Q623" s="14" t="n">
        <v>44092</v>
      </c>
      <c r="U623" s="13" t="n">
        <v>44091.4190046296</v>
      </c>
    </row>
    <row r="624" customFormat="false" ht="16.2" hidden="false" customHeight="false" outlineLevel="0" collapsed="false">
      <c r="A624" s="11" t="s">
        <v>11</v>
      </c>
      <c r="B624" s="11" t="s">
        <v>416</v>
      </c>
      <c r="C624" s="11" t="n">
        <v>2009002938</v>
      </c>
      <c r="D624" s="13" t="n">
        <v>44077.3333333333</v>
      </c>
      <c r="E624" s="13" t="n">
        <v>44077.375</v>
      </c>
      <c r="F624" s="11" t="s">
        <v>109</v>
      </c>
      <c r="G624" s="11" t="s">
        <v>110</v>
      </c>
      <c r="H624" s="11" t="n">
        <v>1</v>
      </c>
      <c r="I624" s="11" t="s">
        <v>301</v>
      </c>
      <c r="J624" s="11" t="str">
        <f aca="false">"20564393"</f>
        <v>20564393</v>
      </c>
      <c r="K624" s="11" t="s">
        <v>419</v>
      </c>
      <c r="L624" s="11" t="str">
        <f aca="false">"20564393"</f>
        <v>20564393</v>
      </c>
      <c r="M624" s="11" t="s">
        <v>419</v>
      </c>
      <c r="N624" s="11" t="n">
        <v>20588363</v>
      </c>
      <c r="O624" s="11" t="s">
        <v>803</v>
      </c>
      <c r="P624" s="11" t="s">
        <v>108</v>
      </c>
      <c r="Q624" s="14" t="n">
        <v>44078</v>
      </c>
      <c r="U624" s="13" t="n">
        <v>44077.3768171296</v>
      </c>
    </row>
    <row r="625" customFormat="false" ht="16.2" hidden="false" customHeight="false" outlineLevel="0" collapsed="false">
      <c r="A625" s="11" t="s">
        <v>19</v>
      </c>
      <c r="B625" s="11" t="s">
        <v>221</v>
      </c>
      <c r="C625" s="11" t="n">
        <v>2009017290</v>
      </c>
      <c r="D625" s="13" t="n">
        <v>44089.3333333333</v>
      </c>
      <c r="E625" s="13" t="n">
        <v>44089.3541666667</v>
      </c>
      <c r="F625" s="11" t="s">
        <v>109</v>
      </c>
      <c r="G625" s="11" t="s">
        <v>110</v>
      </c>
      <c r="H625" s="11" t="n">
        <v>0.5</v>
      </c>
      <c r="I625" s="11" t="s">
        <v>621</v>
      </c>
      <c r="J625" s="11" t="str">
        <f aca="false">"20564394"</f>
        <v>20564394</v>
      </c>
      <c r="K625" s="11" t="s">
        <v>804</v>
      </c>
      <c r="L625" s="11" t="str">
        <f aca="false">"20564394"</f>
        <v>20564394</v>
      </c>
      <c r="M625" s="11" t="s">
        <v>804</v>
      </c>
      <c r="N625" s="11" t="n">
        <v>20601390</v>
      </c>
      <c r="O625" s="11" t="s">
        <v>805</v>
      </c>
      <c r="P625" s="11" t="s">
        <v>108</v>
      </c>
      <c r="Q625" s="14" t="n">
        <v>44090</v>
      </c>
      <c r="U625" s="13" t="n">
        <v>44089.3455787037</v>
      </c>
    </row>
    <row r="626" customFormat="false" ht="16.2" hidden="false" customHeight="false" outlineLevel="0" collapsed="false">
      <c r="A626" s="11" t="s">
        <v>19</v>
      </c>
      <c r="B626" s="11" t="s">
        <v>221</v>
      </c>
      <c r="C626" s="11" t="n">
        <v>2009022042</v>
      </c>
      <c r="D626" s="13" t="n">
        <v>44092.3333333333</v>
      </c>
      <c r="E626" s="13" t="n">
        <v>44092.3541666667</v>
      </c>
      <c r="F626" s="11" t="s">
        <v>109</v>
      </c>
      <c r="G626" s="11" t="s">
        <v>110</v>
      </c>
      <c r="H626" s="11" t="n">
        <v>0.5</v>
      </c>
      <c r="I626" s="11" t="s">
        <v>806</v>
      </c>
      <c r="J626" s="11" t="str">
        <f aca="false">"20564394"</f>
        <v>20564394</v>
      </c>
      <c r="K626" s="11" t="s">
        <v>804</v>
      </c>
      <c r="L626" s="11" t="str">
        <f aca="false">"20564394"</f>
        <v>20564394</v>
      </c>
      <c r="M626" s="11" t="s">
        <v>804</v>
      </c>
      <c r="N626" s="11" t="n">
        <v>20588602</v>
      </c>
      <c r="O626" s="11" t="s">
        <v>575</v>
      </c>
      <c r="P626" s="11" t="s">
        <v>108</v>
      </c>
      <c r="Q626" s="14" t="n">
        <v>44093</v>
      </c>
      <c r="U626" s="13" t="n">
        <v>44092.3477546296</v>
      </c>
    </row>
    <row r="627" customFormat="false" ht="16.2" hidden="false" customHeight="false" outlineLevel="0" collapsed="false">
      <c r="A627" s="11" t="s">
        <v>21</v>
      </c>
      <c r="B627" s="11" t="s">
        <v>531</v>
      </c>
      <c r="C627" s="11" t="n">
        <v>2009013049</v>
      </c>
      <c r="D627" s="13" t="n">
        <v>44085.3333333333</v>
      </c>
      <c r="E627" s="13" t="n">
        <v>44085.3541666667</v>
      </c>
      <c r="F627" s="11" t="s">
        <v>109</v>
      </c>
      <c r="G627" s="11" t="s">
        <v>110</v>
      </c>
      <c r="H627" s="11" t="n">
        <v>0.5</v>
      </c>
      <c r="I627" s="11" t="s">
        <v>556</v>
      </c>
      <c r="J627" s="11" t="str">
        <f aca="false">"20564395"</f>
        <v>20564395</v>
      </c>
      <c r="K627" s="11" t="s">
        <v>582</v>
      </c>
      <c r="L627" s="11" t="str">
        <f aca="false">"20564395"</f>
        <v>20564395</v>
      </c>
      <c r="M627" s="11" t="s">
        <v>582</v>
      </c>
      <c r="N627" s="11" t="n">
        <v>20643605</v>
      </c>
      <c r="O627" s="11" t="s">
        <v>807</v>
      </c>
      <c r="P627" s="11" t="s">
        <v>108</v>
      </c>
      <c r="Q627" s="14" t="n">
        <v>44086</v>
      </c>
      <c r="U627" s="13" t="n">
        <v>44085.3589467593</v>
      </c>
    </row>
    <row r="628" customFormat="false" ht="16.2" hidden="false" customHeight="false" outlineLevel="0" collapsed="false">
      <c r="A628" s="11" t="s">
        <v>21</v>
      </c>
      <c r="B628" s="11" t="s">
        <v>531</v>
      </c>
      <c r="C628" s="11" t="n">
        <v>2009022073</v>
      </c>
      <c r="D628" s="13" t="n">
        <v>44092.3333333333</v>
      </c>
      <c r="E628" s="13" t="n">
        <v>44092.3541666667</v>
      </c>
      <c r="F628" s="11" t="s">
        <v>109</v>
      </c>
      <c r="G628" s="11" t="s">
        <v>110</v>
      </c>
      <c r="H628" s="11" t="n">
        <v>0.5</v>
      </c>
      <c r="I628" s="11" t="s">
        <v>556</v>
      </c>
      <c r="J628" s="11" t="str">
        <f aca="false">"20564395"</f>
        <v>20564395</v>
      </c>
      <c r="K628" s="11" t="s">
        <v>582</v>
      </c>
      <c r="L628" s="11" t="str">
        <f aca="false">"20564395"</f>
        <v>20564395</v>
      </c>
      <c r="M628" s="11" t="s">
        <v>582</v>
      </c>
      <c r="N628" s="11" t="n">
        <v>20643605</v>
      </c>
      <c r="O628" s="11" t="s">
        <v>807</v>
      </c>
      <c r="P628" s="11" t="s">
        <v>108</v>
      </c>
      <c r="Q628" s="14" t="n">
        <v>44093</v>
      </c>
      <c r="U628" s="13" t="n">
        <v>44092.3531018519</v>
      </c>
    </row>
    <row r="629" customFormat="false" ht="16.2" hidden="false" customHeight="false" outlineLevel="0" collapsed="false">
      <c r="A629" s="11" t="s">
        <v>18</v>
      </c>
      <c r="B629" s="11" t="s">
        <v>268</v>
      </c>
      <c r="C629" s="11" t="n">
        <v>2008037732</v>
      </c>
      <c r="D629" s="13" t="n">
        <v>44071.3333333333</v>
      </c>
      <c r="E629" s="13" t="n">
        <v>44071.3541666667</v>
      </c>
      <c r="F629" s="11" t="s">
        <v>109</v>
      </c>
      <c r="G629" s="11" t="s">
        <v>110</v>
      </c>
      <c r="H629" s="11" t="n">
        <v>0.5</v>
      </c>
      <c r="I629" s="11" t="s">
        <v>808</v>
      </c>
      <c r="J629" s="11" t="str">
        <f aca="false">"20564397"</f>
        <v>20564397</v>
      </c>
      <c r="K629" s="11" t="s">
        <v>809</v>
      </c>
      <c r="L629" s="11" t="str">
        <f aca="false">"20564397"</f>
        <v>20564397</v>
      </c>
      <c r="M629" s="11" t="s">
        <v>809</v>
      </c>
      <c r="N629" s="11" t="n">
        <v>20454176</v>
      </c>
      <c r="O629" s="11" t="s">
        <v>557</v>
      </c>
      <c r="P629" s="11" t="s">
        <v>108</v>
      </c>
      <c r="Q629" s="14" t="n">
        <v>44074</v>
      </c>
      <c r="U629" s="13" t="n">
        <v>44071.3531944444</v>
      </c>
    </row>
    <row r="630" customFormat="false" ht="16.2" hidden="false" customHeight="false" outlineLevel="0" collapsed="false">
      <c r="A630" s="11" t="s">
        <v>18</v>
      </c>
      <c r="B630" s="11" t="s">
        <v>268</v>
      </c>
      <c r="C630" s="11" t="n">
        <v>2009017462</v>
      </c>
      <c r="D630" s="13" t="n">
        <v>44089.3333333333</v>
      </c>
      <c r="E630" s="13" t="n">
        <v>44089.3541666667</v>
      </c>
      <c r="F630" s="11" t="s">
        <v>109</v>
      </c>
      <c r="G630" s="11" t="s">
        <v>110</v>
      </c>
      <c r="H630" s="11" t="n">
        <v>0.5</v>
      </c>
      <c r="I630" s="11" t="s">
        <v>810</v>
      </c>
      <c r="J630" s="11" t="str">
        <f aca="false">"20564397"</f>
        <v>20564397</v>
      </c>
      <c r="K630" s="11" t="s">
        <v>809</v>
      </c>
      <c r="L630" s="11" t="str">
        <f aca="false">"20564397"</f>
        <v>20564397</v>
      </c>
      <c r="M630" s="11" t="s">
        <v>809</v>
      </c>
      <c r="N630" s="11" t="n">
        <v>20454176</v>
      </c>
      <c r="O630" s="11" t="s">
        <v>557</v>
      </c>
      <c r="P630" s="11" t="s">
        <v>108</v>
      </c>
      <c r="Q630" s="14" t="n">
        <v>44090</v>
      </c>
      <c r="U630" s="13" t="n">
        <v>44089.3628240741</v>
      </c>
    </row>
    <row r="631" customFormat="false" ht="16.2" hidden="false" customHeight="false" outlineLevel="0" collapsed="false">
      <c r="A631" s="11" t="s">
        <v>18</v>
      </c>
      <c r="B631" s="11" t="s">
        <v>268</v>
      </c>
      <c r="C631" s="11" t="n">
        <v>2009010359</v>
      </c>
      <c r="D631" s="13" t="n">
        <v>44083.3333333333</v>
      </c>
      <c r="E631" s="13" t="n">
        <v>44083.3541666667</v>
      </c>
      <c r="F631" s="11" t="s">
        <v>109</v>
      </c>
      <c r="G631" s="11" t="s">
        <v>110</v>
      </c>
      <c r="H631" s="11" t="n">
        <v>0.5</v>
      </c>
      <c r="I631" s="11" t="s">
        <v>811</v>
      </c>
      <c r="J631" s="11" t="str">
        <f aca="false">"20564397"</f>
        <v>20564397</v>
      </c>
      <c r="K631" s="11" t="s">
        <v>809</v>
      </c>
      <c r="L631" s="11" t="str">
        <f aca="false">"20564397"</f>
        <v>20564397</v>
      </c>
      <c r="M631" s="11" t="s">
        <v>809</v>
      </c>
      <c r="N631" s="11" t="n">
        <v>20454176</v>
      </c>
      <c r="O631" s="11" t="s">
        <v>557</v>
      </c>
      <c r="P631" s="11" t="s">
        <v>108</v>
      </c>
      <c r="Q631" s="14" t="n">
        <v>44084</v>
      </c>
      <c r="U631" s="13" t="n">
        <v>44083.3494328704</v>
      </c>
    </row>
    <row r="632" customFormat="false" ht="16.2" hidden="false" customHeight="false" outlineLevel="0" collapsed="false">
      <c r="A632" s="11" t="s">
        <v>18</v>
      </c>
      <c r="B632" s="11" t="s">
        <v>268</v>
      </c>
      <c r="C632" s="11" t="n">
        <v>2009022106</v>
      </c>
      <c r="D632" s="13" t="n">
        <v>44092.3333333333</v>
      </c>
      <c r="E632" s="13" t="n">
        <v>44092.3541666667</v>
      </c>
      <c r="F632" s="11" t="s">
        <v>109</v>
      </c>
      <c r="G632" s="11" t="s">
        <v>110</v>
      </c>
      <c r="H632" s="11" t="n">
        <v>0.5</v>
      </c>
      <c r="I632" s="11" t="s">
        <v>810</v>
      </c>
      <c r="J632" s="11" t="str">
        <f aca="false">"20564397"</f>
        <v>20564397</v>
      </c>
      <c r="K632" s="11" t="s">
        <v>809</v>
      </c>
      <c r="L632" s="11" t="str">
        <f aca="false">"20564397"</f>
        <v>20564397</v>
      </c>
      <c r="M632" s="11" t="s">
        <v>809</v>
      </c>
      <c r="N632" s="11" t="n">
        <v>20454176</v>
      </c>
      <c r="O632" s="11" t="s">
        <v>557</v>
      </c>
      <c r="P632" s="11" t="s">
        <v>108</v>
      </c>
      <c r="Q632" s="14" t="n">
        <v>44093</v>
      </c>
      <c r="U632" s="13" t="n">
        <v>44092.3588888889</v>
      </c>
    </row>
    <row r="633" customFormat="false" ht="16.2" hidden="false" customHeight="false" outlineLevel="0" collapsed="false">
      <c r="A633" s="11" t="s">
        <v>23</v>
      </c>
      <c r="B633" s="11" t="s">
        <v>193</v>
      </c>
      <c r="C633" s="11" t="n">
        <v>2009022193</v>
      </c>
      <c r="D633" s="13" t="n">
        <v>44092.3333333333</v>
      </c>
      <c r="E633" s="13" t="n">
        <v>44092.3541666667</v>
      </c>
      <c r="F633" s="11" t="s">
        <v>109</v>
      </c>
      <c r="G633" s="11" t="s">
        <v>110</v>
      </c>
      <c r="H633" s="11" t="n">
        <v>0.5</v>
      </c>
      <c r="I633" s="11" t="s">
        <v>812</v>
      </c>
      <c r="J633" s="11" t="str">
        <f aca="false">"20564400"</f>
        <v>20564400</v>
      </c>
      <c r="K633" s="11" t="s">
        <v>813</v>
      </c>
      <c r="L633" s="11" t="str">
        <f aca="false">"20564400"</f>
        <v>20564400</v>
      </c>
      <c r="M633" s="11" t="s">
        <v>813</v>
      </c>
      <c r="N633" s="11" t="n">
        <v>20564404</v>
      </c>
      <c r="O633" s="11" t="s">
        <v>814</v>
      </c>
      <c r="P633" s="11" t="s">
        <v>108</v>
      </c>
      <c r="Q633" s="14" t="n">
        <v>44093</v>
      </c>
      <c r="U633" s="13" t="n">
        <v>44092.3733333333</v>
      </c>
    </row>
    <row r="634" customFormat="false" ht="16.2" hidden="false" customHeight="false" outlineLevel="0" collapsed="false">
      <c r="A634" s="11" t="s">
        <v>23</v>
      </c>
      <c r="B634" s="11" t="s">
        <v>193</v>
      </c>
      <c r="C634" s="11" t="n">
        <v>2009017459</v>
      </c>
      <c r="D634" s="13" t="n">
        <v>44089.3333333333</v>
      </c>
      <c r="E634" s="13" t="n">
        <v>44089.3541666667</v>
      </c>
      <c r="F634" s="11" t="s">
        <v>109</v>
      </c>
      <c r="G634" s="11" t="s">
        <v>110</v>
      </c>
      <c r="H634" s="11" t="n">
        <v>0.5</v>
      </c>
      <c r="I634" s="11" t="s">
        <v>812</v>
      </c>
      <c r="J634" s="11" t="str">
        <f aca="false">"20564400"</f>
        <v>20564400</v>
      </c>
      <c r="K634" s="11" t="s">
        <v>813</v>
      </c>
      <c r="L634" s="11" t="str">
        <f aca="false">"20564400"</f>
        <v>20564400</v>
      </c>
      <c r="M634" s="11" t="s">
        <v>813</v>
      </c>
      <c r="N634" s="11" t="n">
        <v>20603280</v>
      </c>
      <c r="O634" s="11" t="s">
        <v>815</v>
      </c>
      <c r="P634" s="11" t="s">
        <v>108</v>
      </c>
      <c r="Q634" s="14" t="n">
        <v>44090</v>
      </c>
      <c r="U634" s="13" t="n">
        <v>44089.3622800926</v>
      </c>
    </row>
    <row r="635" customFormat="false" ht="16.2" hidden="false" customHeight="false" outlineLevel="0" collapsed="false">
      <c r="A635" s="11" t="s">
        <v>27</v>
      </c>
      <c r="B635" s="11" t="s">
        <v>197</v>
      </c>
      <c r="C635" s="11" t="n">
        <v>2009017576</v>
      </c>
      <c r="D635" s="13" t="n">
        <v>44089.3333333333</v>
      </c>
      <c r="E635" s="13" t="n">
        <v>44089.375</v>
      </c>
      <c r="F635" s="11" t="s">
        <v>109</v>
      </c>
      <c r="G635" s="11" t="s">
        <v>110</v>
      </c>
      <c r="H635" s="11" t="n">
        <v>1</v>
      </c>
      <c r="I635" s="11" t="s">
        <v>816</v>
      </c>
      <c r="J635" s="11" t="str">
        <f aca="false">"20564405"</f>
        <v>20564405</v>
      </c>
      <c r="K635" s="11" t="s">
        <v>585</v>
      </c>
      <c r="L635" s="11" t="str">
        <f aca="false">"20564405"</f>
        <v>20564405</v>
      </c>
      <c r="M635" s="11" t="s">
        <v>585</v>
      </c>
      <c r="N635" s="11" t="n">
        <v>20669305</v>
      </c>
      <c r="O635" s="11" t="s">
        <v>817</v>
      </c>
      <c r="P635" s="11" t="s">
        <v>108</v>
      </c>
      <c r="Q635" s="14" t="n">
        <v>44090</v>
      </c>
      <c r="U635" s="13" t="n">
        <v>44089.3801736111</v>
      </c>
    </row>
    <row r="636" customFormat="false" ht="16.2" hidden="false" customHeight="false" outlineLevel="0" collapsed="false">
      <c r="A636" s="11" t="s">
        <v>27</v>
      </c>
      <c r="B636" s="11" t="s">
        <v>197</v>
      </c>
      <c r="C636" s="11" t="n">
        <v>2009011774</v>
      </c>
      <c r="D636" s="13" t="n">
        <v>44084.5</v>
      </c>
      <c r="E636" s="13" t="n">
        <v>44084.7083333333</v>
      </c>
      <c r="F636" s="11" t="s">
        <v>109</v>
      </c>
      <c r="G636" s="11" t="s">
        <v>110</v>
      </c>
      <c r="H636" s="11" t="n">
        <v>4</v>
      </c>
      <c r="I636" s="11" t="s">
        <v>818</v>
      </c>
      <c r="J636" s="11" t="str">
        <f aca="false">"20564405"</f>
        <v>20564405</v>
      </c>
      <c r="K636" s="11" t="s">
        <v>585</v>
      </c>
      <c r="L636" s="11" t="str">
        <f aca="false">"20564405"</f>
        <v>20564405</v>
      </c>
      <c r="M636" s="11" t="s">
        <v>585</v>
      </c>
      <c r="N636" s="11" t="n">
        <v>20447245</v>
      </c>
      <c r="O636" s="11" t="s">
        <v>529</v>
      </c>
      <c r="P636" s="11" t="s">
        <v>108</v>
      </c>
      <c r="Q636" s="14" t="n">
        <v>44084</v>
      </c>
      <c r="U636" s="13" t="n">
        <v>44084.3662037037</v>
      </c>
    </row>
    <row r="637" customFormat="false" ht="16.2" hidden="false" customHeight="false" outlineLevel="0" collapsed="false">
      <c r="A637" s="11" t="s">
        <v>27</v>
      </c>
      <c r="B637" s="11" t="s">
        <v>197</v>
      </c>
      <c r="C637" s="11" t="n">
        <v>2009030588</v>
      </c>
      <c r="D637" s="13" t="n">
        <v>44098.3333333333</v>
      </c>
      <c r="E637" s="13" t="n">
        <v>44098.375</v>
      </c>
      <c r="F637" s="11" t="s">
        <v>109</v>
      </c>
      <c r="G637" s="11" t="s">
        <v>110</v>
      </c>
      <c r="H637" s="11" t="n">
        <v>1</v>
      </c>
      <c r="I637" s="11" t="s">
        <v>819</v>
      </c>
      <c r="J637" s="11" t="str">
        <f aca="false">"20564405"</f>
        <v>20564405</v>
      </c>
      <c r="K637" s="11" t="s">
        <v>585</v>
      </c>
      <c r="L637" s="11" t="str">
        <f aca="false">"20564405"</f>
        <v>20564405</v>
      </c>
      <c r="M637" s="11" t="s">
        <v>585</v>
      </c>
      <c r="N637" s="11" t="n">
        <v>20671499</v>
      </c>
      <c r="O637" s="11" t="s">
        <v>820</v>
      </c>
      <c r="P637" s="11" t="s">
        <v>108</v>
      </c>
      <c r="Q637" s="14" t="n">
        <v>44098</v>
      </c>
      <c r="U637" s="13" t="n">
        <v>44098.3839467593</v>
      </c>
    </row>
    <row r="638" customFormat="false" ht="16.2" hidden="false" customHeight="false" outlineLevel="0" collapsed="false">
      <c r="A638" s="11" t="s">
        <v>42</v>
      </c>
      <c r="B638" s="11" t="s">
        <v>370</v>
      </c>
      <c r="C638" s="11" t="n">
        <v>2009017361</v>
      </c>
      <c r="D638" s="13" t="n">
        <v>44089.3333333333</v>
      </c>
      <c r="E638" s="13" t="n">
        <v>44089.3541666667</v>
      </c>
      <c r="F638" s="11" t="s">
        <v>109</v>
      </c>
      <c r="G638" s="11" t="s">
        <v>110</v>
      </c>
      <c r="H638" s="11" t="n">
        <v>0.5</v>
      </c>
      <c r="I638" s="11" t="s">
        <v>821</v>
      </c>
      <c r="J638" s="11" t="str">
        <f aca="false">"20564409"</f>
        <v>20564409</v>
      </c>
      <c r="K638" s="11" t="s">
        <v>822</v>
      </c>
      <c r="L638" s="11" t="str">
        <f aca="false">"20564409"</f>
        <v>20564409</v>
      </c>
      <c r="M638" s="11" t="s">
        <v>822</v>
      </c>
      <c r="N638" s="11" t="n">
        <v>20564410</v>
      </c>
      <c r="O638" s="11" t="s">
        <v>823</v>
      </c>
      <c r="P638" s="11" t="s">
        <v>108</v>
      </c>
      <c r="Q638" s="14" t="n">
        <v>44090</v>
      </c>
      <c r="U638" s="13" t="n">
        <v>44089.3540162037</v>
      </c>
    </row>
    <row r="639" customFormat="false" ht="16.2" hidden="false" customHeight="false" outlineLevel="0" collapsed="false">
      <c r="A639" s="11" t="s">
        <v>42</v>
      </c>
      <c r="B639" s="11" t="s">
        <v>370</v>
      </c>
      <c r="C639" s="11" t="n">
        <v>2009026773</v>
      </c>
      <c r="D639" s="13" t="n">
        <v>44096.3333333333</v>
      </c>
      <c r="E639" s="13" t="n">
        <v>44096.3541666667</v>
      </c>
      <c r="F639" s="11" t="s">
        <v>109</v>
      </c>
      <c r="G639" s="11" t="s">
        <v>110</v>
      </c>
      <c r="H639" s="11" t="n">
        <v>0.5</v>
      </c>
      <c r="I639" s="11" t="s">
        <v>821</v>
      </c>
      <c r="J639" s="11" t="str">
        <f aca="false">"20564409"</f>
        <v>20564409</v>
      </c>
      <c r="K639" s="11" t="s">
        <v>822</v>
      </c>
      <c r="L639" s="11" t="str">
        <f aca="false">"20564409"</f>
        <v>20564409</v>
      </c>
      <c r="M639" s="11" t="s">
        <v>822</v>
      </c>
      <c r="N639" s="11" t="n">
        <v>20564410</v>
      </c>
      <c r="O639" s="11" t="s">
        <v>823</v>
      </c>
      <c r="P639" s="11" t="s">
        <v>108</v>
      </c>
      <c r="Q639" s="14" t="n">
        <v>44096</v>
      </c>
      <c r="U639" s="13" t="n">
        <v>44096.381087963</v>
      </c>
    </row>
    <row r="640" customFormat="false" ht="16.2" hidden="false" customHeight="false" outlineLevel="0" collapsed="false">
      <c r="A640" s="11" t="s">
        <v>42</v>
      </c>
      <c r="B640" s="11" t="s">
        <v>370</v>
      </c>
      <c r="C640" s="11" t="n">
        <v>2009027987</v>
      </c>
      <c r="D640" s="13" t="n">
        <v>44097.3333333333</v>
      </c>
      <c r="E640" s="13" t="n">
        <v>44097.3541666667</v>
      </c>
      <c r="F640" s="11" t="s">
        <v>109</v>
      </c>
      <c r="G640" s="11" t="s">
        <v>110</v>
      </c>
      <c r="H640" s="11" t="n">
        <v>0.5</v>
      </c>
      <c r="I640" s="11" t="s">
        <v>407</v>
      </c>
      <c r="J640" s="11" t="str">
        <f aca="false">"20564411"</f>
        <v>20564411</v>
      </c>
      <c r="K640" s="11" t="s">
        <v>386</v>
      </c>
      <c r="L640" s="11" t="str">
        <f aca="false">"20564411"</f>
        <v>20564411</v>
      </c>
      <c r="M640" s="11" t="s">
        <v>386</v>
      </c>
      <c r="N640" s="11" t="n">
        <v>20564410</v>
      </c>
      <c r="O640" s="11" t="s">
        <v>823</v>
      </c>
      <c r="P640" s="11" t="s">
        <v>108</v>
      </c>
      <c r="Q640" s="14" t="n">
        <v>44097</v>
      </c>
      <c r="U640" s="13" t="n">
        <v>44097.3566203704</v>
      </c>
    </row>
    <row r="641" customFormat="false" ht="16.2" hidden="false" customHeight="false" outlineLevel="0" collapsed="false">
      <c r="A641" s="11" t="s">
        <v>47</v>
      </c>
      <c r="B641" s="11" t="s">
        <v>324</v>
      </c>
      <c r="C641" s="11" t="n">
        <v>2009013301</v>
      </c>
      <c r="D641" s="13" t="n">
        <v>44081.3333333333</v>
      </c>
      <c r="E641" s="13" t="n">
        <v>44081.3541666667</v>
      </c>
      <c r="F641" s="11" t="s">
        <v>109</v>
      </c>
      <c r="G641" s="11" t="s">
        <v>110</v>
      </c>
      <c r="H641" s="11" t="n">
        <v>0.5</v>
      </c>
      <c r="I641" s="11" t="s">
        <v>334</v>
      </c>
      <c r="J641" s="11" t="str">
        <f aca="false">"20564414"</f>
        <v>20564414</v>
      </c>
      <c r="K641" s="11" t="s">
        <v>824</v>
      </c>
      <c r="L641" s="11" t="str">
        <f aca="false">"20564414"</f>
        <v>20564414</v>
      </c>
      <c r="M641" s="11" t="s">
        <v>824</v>
      </c>
      <c r="N641" s="11" t="n">
        <v>20564415</v>
      </c>
      <c r="O641" s="11" t="s">
        <v>825</v>
      </c>
      <c r="P641" s="11" t="s">
        <v>108</v>
      </c>
      <c r="Q641" s="14" t="n">
        <v>44086</v>
      </c>
      <c r="U641" s="13" t="n">
        <v>44085.4123263889</v>
      </c>
    </row>
    <row r="642" customFormat="false" ht="16.2" hidden="false" customHeight="false" outlineLevel="0" collapsed="false">
      <c r="A642" s="11" t="s">
        <v>47</v>
      </c>
      <c r="B642" s="11" t="s">
        <v>324</v>
      </c>
      <c r="C642" s="11" t="n">
        <v>2009017378</v>
      </c>
      <c r="D642" s="13" t="n">
        <v>44089.3333333333</v>
      </c>
      <c r="E642" s="13" t="n">
        <v>44089.3541666667</v>
      </c>
      <c r="F642" s="11" t="s">
        <v>109</v>
      </c>
      <c r="G642" s="11" t="s">
        <v>110</v>
      </c>
      <c r="H642" s="11" t="n">
        <v>0.5</v>
      </c>
      <c r="I642" s="11" t="s">
        <v>826</v>
      </c>
      <c r="J642" s="11" t="str">
        <f aca="false">"20564414"</f>
        <v>20564414</v>
      </c>
      <c r="K642" s="11" t="s">
        <v>824</v>
      </c>
      <c r="L642" s="11" t="str">
        <f aca="false">"20564414"</f>
        <v>20564414</v>
      </c>
      <c r="M642" s="11" t="s">
        <v>824</v>
      </c>
      <c r="N642" s="11" t="n">
        <v>20564415</v>
      </c>
      <c r="O642" s="11" t="s">
        <v>825</v>
      </c>
      <c r="P642" s="11" t="s">
        <v>108</v>
      </c>
      <c r="Q642" s="14" t="n">
        <v>44090</v>
      </c>
      <c r="U642" s="13" t="n">
        <v>44089.35625</v>
      </c>
    </row>
    <row r="643" customFormat="false" ht="16.2" hidden="false" customHeight="false" outlineLevel="0" collapsed="false">
      <c r="A643" s="11" t="s">
        <v>47</v>
      </c>
      <c r="B643" s="11" t="s">
        <v>324</v>
      </c>
      <c r="C643" s="11" t="n">
        <v>2009025548</v>
      </c>
      <c r="D643" s="13" t="n">
        <v>44091.3333333333</v>
      </c>
      <c r="E643" s="13" t="n">
        <v>44091.5</v>
      </c>
      <c r="F643" s="11" t="s">
        <v>109</v>
      </c>
      <c r="G643" s="11" t="s">
        <v>110</v>
      </c>
      <c r="H643" s="11" t="n">
        <v>4</v>
      </c>
      <c r="I643" s="11" t="s">
        <v>827</v>
      </c>
      <c r="J643" s="11" t="str">
        <f aca="false">"20564414"</f>
        <v>20564414</v>
      </c>
      <c r="K643" s="11" t="s">
        <v>824</v>
      </c>
      <c r="L643" s="11" t="str">
        <f aca="false">"20564414"</f>
        <v>20564414</v>
      </c>
      <c r="M643" s="11" t="s">
        <v>824</v>
      </c>
      <c r="N643" s="11" t="n">
        <v>20564415</v>
      </c>
      <c r="O643" s="11" t="s">
        <v>825</v>
      </c>
      <c r="P643" s="11" t="s">
        <v>108</v>
      </c>
      <c r="Q643" s="14" t="n">
        <v>44095</v>
      </c>
      <c r="U643" s="13" t="n">
        <v>44095.4375925926</v>
      </c>
    </row>
    <row r="644" customFormat="false" ht="16.2" hidden="false" customHeight="false" outlineLevel="0" collapsed="false">
      <c r="A644" s="11" t="s">
        <v>47</v>
      </c>
      <c r="B644" s="11" t="s">
        <v>324</v>
      </c>
      <c r="C644" s="11" t="n">
        <v>2009027683</v>
      </c>
      <c r="D644" s="13" t="n">
        <v>44095.3333333333</v>
      </c>
      <c r="E644" s="13" t="n">
        <v>44095.3541666667</v>
      </c>
      <c r="F644" s="11" t="s">
        <v>109</v>
      </c>
      <c r="G644" s="11" t="s">
        <v>110</v>
      </c>
      <c r="H644" s="11" t="n">
        <v>0.5</v>
      </c>
      <c r="I644" s="11" t="s">
        <v>826</v>
      </c>
      <c r="J644" s="11" t="str">
        <f aca="false">"20564414"</f>
        <v>20564414</v>
      </c>
      <c r="K644" s="11" t="s">
        <v>824</v>
      </c>
      <c r="L644" s="11" t="str">
        <f aca="false">"20564414"</f>
        <v>20564414</v>
      </c>
      <c r="M644" s="11" t="s">
        <v>824</v>
      </c>
      <c r="N644" s="11" t="n">
        <v>20564415</v>
      </c>
      <c r="O644" s="11" t="s">
        <v>825</v>
      </c>
      <c r="P644" s="11" t="s">
        <v>108</v>
      </c>
      <c r="Q644" s="14" t="n">
        <v>44097</v>
      </c>
      <c r="U644" s="13" t="n">
        <v>44096.6829861111</v>
      </c>
    </row>
    <row r="645" customFormat="false" ht="16.2" hidden="false" customHeight="false" outlineLevel="0" collapsed="false">
      <c r="A645" s="11" t="s">
        <v>47</v>
      </c>
      <c r="B645" s="11" t="s">
        <v>324</v>
      </c>
      <c r="C645" s="11" t="n">
        <v>2009022450</v>
      </c>
      <c r="D645" s="13" t="n">
        <v>44092.3333333333</v>
      </c>
      <c r="E645" s="13" t="n">
        <v>44092.4166666667</v>
      </c>
      <c r="F645" s="11" t="s">
        <v>109</v>
      </c>
      <c r="G645" s="11" t="s">
        <v>110</v>
      </c>
      <c r="H645" s="11" t="n">
        <v>2</v>
      </c>
      <c r="I645" s="11" t="s">
        <v>828</v>
      </c>
      <c r="J645" s="11" t="str">
        <f aca="false">"20564415"</f>
        <v>20564415</v>
      </c>
      <c r="K645" s="11" t="s">
        <v>825</v>
      </c>
      <c r="L645" s="11" t="str">
        <f aca="false">"20564415"</f>
        <v>20564415</v>
      </c>
      <c r="M645" s="11" t="s">
        <v>825</v>
      </c>
      <c r="N645" s="11" t="n">
        <v>20564416</v>
      </c>
      <c r="O645" s="11" t="s">
        <v>333</v>
      </c>
      <c r="P645" s="11" t="s">
        <v>108</v>
      </c>
      <c r="Q645" s="14" t="n">
        <v>44093</v>
      </c>
      <c r="U645" s="13" t="n">
        <v>44092.4258912037</v>
      </c>
    </row>
    <row r="646" customFormat="false" ht="16.2" hidden="false" customHeight="false" outlineLevel="0" collapsed="false">
      <c r="A646" s="11" t="s">
        <v>47</v>
      </c>
      <c r="B646" s="11" t="s">
        <v>324</v>
      </c>
      <c r="C646" s="11" t="n">
        <v>2009016307</v>
      </c>
      <c r="D646" s="13" t="n">
        <v>44088.3333333333</v>
      </c>
      <c r="E646" s="13" t="n">
        <v>44088.4375</v>
      </c>
      <c r="F646" s="11" t="s">
        <v>109</v>
      </c>
      <c r="G646" s="11" t="s">
        <v>110</v>
      </c>
      <c r="H646" s="11" t="n">
        <v>2.5</v>
      </c>
      <c r="I646" s="11" t="s">
        <v>829</v>
      </c>
      <c r="J646" s="11" t="str">
        <f aca="false">"20564415"</f>
        <v>20564415</v>
      </c>
      <c r="K646" s="11" t="s">
        <v>825</v>
      </c>
      <c r="L646" s="11" t="str">
        <f aca="false">"20564415"</f>
        <v>20564415</v>
      </c>
      <c r="M646" s="11" t="s">
        <v>825</v>
      </c>
      <c r="N646" s="11" t="n">
        <v>20564416</v>
      </c>
      <c r="O646" s="11" t="s">
        <v>333</v>
      </c>
      <c r="P646" s="11" t="s">
        <v>108</v>
      </c>
      <c r="Q646" s="14" t="n">
        <v>44089</v>
      </c>
      <c r="U646" s="13" t="n">
        <v>44088.4877777778</v>
      </c>
    </row>
    <row r="647" customFormat="false" ht="16.2" hidden="false" customHeight="false" outlineLevel="0" collapsed="false">
      <c r="A647" s="11" t="s">
        <v>47</v>
      </c>
      <c r="B647" s="11" t="s">
        <v>324</v>
      </c>
      <c r="C647" s="11" t="n">
        <v>2008037050</v>
      </c>
      <c r="D647" s="13" t="n">
        <v>44069.3333333333</v>
      </c>
      <c r="E647" s="13" t="n">
        <v>44070.4166666667</v>
      </c>
      <c r="F647" s="11" t="s">
        <v>109</v>
      </c>
      <c r="G647" s="11" t="s">
        <v>110</v>
      </c>
      <c r="H647" s="11" t="n">
        <v>10</v>
      </c>
      <c r="I647" s="11" t="s">
        <v>830</v>
      </c>
      <c r="J647" s="11" t="str">
        <f aca="false">"20564415"</f>
        <v>20564415</v>
      </c>
      <c r="K647" s="11" t="s">
        <v>825</v>
      </c>
      <c r="L647" s="11" t="str">
        <f aca="false">"20564415"</f>
        <v>20564415</v>
      </c>
      <c r="M647" s="11" t="s">
        <v>825</v>
      </c>
      <c r="N647" s="11" t="n">
        <v>20564417</v>
      </c>
      <c r="O647" s="11" t="s">
        <v>831</v>
      </c>
      <c r="P647" s="11" t="s">
        <v>108</v>
      </c>
      <c r="Q647" s="14" t="n">
        <v>44074</v>
      </c>
      <c r="U647" s="13" t="n">
        <v>44070.420474537</v>
      </c>
    </row>
    <row r="648" customFormat="false" ht="16.2" hidden="false" customHeight="false" outlineLevel="0" collapsed="false">
      <c r="A648" s="11" t="s">
        <v>47</v>
      </c>
      <c r="B648" s="11" t="s">
        <v>324</v>
      </c>
      <c r="C648" s="11" t="n">
        <v>2009010344</v>
      </c>
      <c r="D648" s="13" t="n">
        <v>44082.3333333333</v>
      </c>
      <c r="E648" s="13" t="n">
        <v>44082.7083333333</v>
      </c>
      <c r="F648" s="11" t="s">
        <v>109</v>
      </c>
      <c r="G648" s="11" t="s">
        <v>110</v>
      </c>
      <c r="H648" s="11" t="n">
        <v>8</v>
      </c>
      <c r="I648" s="11" t="s">
        <v>832</v>
      </c>
      <c r="J648" s="11" t="str">
        <f aca="false">"20564415"</f>
        <v>20564415</v>
      </c>
      <c r="K648" s="11" t="s">
        <v>825</v>
      </c>
      <c r="L648" s="11" t="str">
        <f aca="false">"20564415"</f>
        <v>20564415</v>
      </c>
      <c r="M648" s="11" t="s">
        <v>825</v>
      </c>
      <c r="N648" s="11" t="n">
        <v>20564416</v>
      </c>
      <c r="O648" s="11" t="s">
        <v>333</v>
      </c>
      <c r="P648" s="11" t="s">
        <v>108</v>
      </c>
      <c r="Q648" s="14" t="n">
        <v>44084</v>
      </c>
      <c r="U648" s="13" t="n">
        <v>44083.3439930556</v>
      </c>
    </row>
    <row r="649" customFormat="false" ht="16.2" hidden="false" customHeight="false" outlineLevel="0" collapsed="false">
      <c r="A649" s="11" t="s">
        <v>47</v>
      </c>
      <c r="B649" s="11" t="s">
        <v>324</v>
      </c>
      <c r="C649" s="11" t="n">
        <v>2009017403</v>
      </c>
      <c r="D649" s="13" t="n">
        <v>44089.3333333333</v>
      </c>
      <c r="E649" s="13" t="n">
        <v>44089.3541666667</v>
      </c>
      <c r="F649" s="11" t="s">
        <v>109</v>
      </c>
      <c r="G649" s="11" t="s">
        <v>110</v>
      </c>
      <c r="H649" s="11" t="n">
        <v>0.5</v>
      </c>
      <c r="I649" s="11" t="s">
        <v>833</v>
      </c>
      <c r="J649" s="11" t="str">
        <f aca="false">"20564416"</f>
        <v>20564416</v>
      </c>
      <c r="K649" s="11" t="s">
        <v>333</v>
      </c>
      <c r="L649" s="11" t="str">
        <f aca="false">"20564416"</f>
        <v>20564416</v>
      </c>
      <c r="M649" s="11" t="s">
        <v>333</v>
      </c>
      <c r="N649" s="11" t="n">
        <v>20498074</v>
      </c>
      <c r="O649" s="11" t="s">
        <v>616</v>
      </c>
      <c r="P649" s="11" t="s">
        <v>108</v>
      </c>
      <c r="Q649" s="14" t="n">
        <v>44090</v>
      </c>
      <c r="U649" s="13" t="n">
        <v>44089.3580208333</v>
      </c>
    </row>
    <row r="650" customFormat="false" ht="16.2" hidden="false" customHeight="false" outlineLevel="0" collapsed="false">
      <c r="A650" s="11" t="s">
        <v>47</v>
      </c>
      <c r="B650" s="11" t="s">
        <v>324</v>
      </c>
      <c r="C650" s="11" t="n">
        <v>2009026649</v>
      </c>
      <c r="D650" s="13" t="n">
        <v>44096.3333333333</v>
      </c>
      <c r="E650" s="13" t="n">
        <v>44096.3541666667</v>
      </c>
      <c r="F650" s="11" t="s">
        <v>109</v>
      </c>
      <c r="G650" s="11" t="s">
        <v>110</v>
      </c>
      <c r="H650" s="11" t="n">
        <v>0.5</v>
      </c>
      <c r="I650" s="11" t="s">
        <v>834</v>
      </c>
      <c r="J650" s="11" t="str">
        <f aca="false">"20564416"</f>
        <v>20564416</v>
      </c>
      <c r="K650" s="11" t="s">
        <v>333</v>
      </c>
      <c r="L650" s="11" t="str">
        <f aca="false">"20564416"</f>
        <v>20564416</v>
      </c>
      <c r="M650" s="11" t="s">
        <v>333</v>
      </c>
      <c r="N650" s="11" t="n">
        <v>20498074</v>
      </c>
      <c r="O650" s="11" t="s">
        <v>616</v>
      </c>
      <c r="P650" s="11" t="s">
        <v>108</v>
      </c>
      <c r="Q650" s="14" t="n">
        <v>44096</v>
      </c>
      <c r="U650" s="13" t="n">
        <v>44096.3536574074</v>
      </c>
    </row>
    <row r="651" customFormat="false" ht="16.2" hidden="false" customHeight="false" outlineLevel="0" collapsed="false">
      <c r="A651" s="11" t="s">
        <v>47</v>
      </c>
      <c r="B651" s="11" t="s">
        <v>324</v>
      </c>
      <c r="C651" s="11" t="n">
        <v>2009005487</v>
      </c>
      <c r="D651" s="13" t="n">
        <v>44078.6875</v>
      </c>
      <c r="E651" s="13" t="n">
        <v>44078.7083333333</v>
      </c>
      <c r="F651" s="11" t="s">
        <v>109</v>
      </c>
      <c r="G651" s="11" t="s">
        <v>110</v>
      </c>
      <c r="H651" s="11" t="n">
        <v>0.5</v>
      </c>
      <c r="I651" s="11" t="s">
        <v>835</v>
      </c>
      <c r="J651" s="11" t="str">
        <f aca="false">"20564416"</f>
        <v>20564416</v>
      </c>
      <c r="K651" s="11" t="s">
        <v>333</v>
      </c>
      <c r="L651" s="11" t="str">
        <f aca="false">"20564416"</f>
        <v>20564416</v>
      </c>
      <c r="M651" s="11" t="s">
        <v>333</v>
      </c>
      <c r="N651" s="11" t="n">
        <v>20498074</v>
      </c>
      <c r="O651" s="11" t="s">
        <v>616</v>
      </c>
      <c r="P651" s="11" t="s">
        <v>108</v>
      </c>
      <c r="Q651" s="14" t="n">
        <v>44081</v>
      </c>
      <c r="U651" s="13" t="n">
        <v>44078.6829861111</v>
      </c>
    </row>
    <row r="652" customFormat="false" ht="16.2" hidden="false" customHeight="false" outlineLevel="0" collapsed="false">
      <c r="A652" s="11" t="s">
        <v>47</v>
      </c>
      <c r="B652" s="11" t="s">
        <v>324</v>
      </c>
      <c r="C652" s="11" t="n">
        <v>2009017473</v>
      </c>
      <c r="D652" s="13" t="n">
        <v>44089.3333333333</v>
      </c>
      <c r="E652" s="13" t="n">
        <v>44089.3541666667</v>
      </c>
      <c r="F652" s="11" t="s">
        <v>109</v>
      </c>
      <c r="G652" s="11" t="s">
        <v>110</v>
      </c>
      <c r="H652" s="11" t="n">
        <v>0.5</v>
      </c>
      <c r="I652" s="11" t="s">
        <v>836</v>
      </c>
      <c r="J652" s="11" t="str">
        <f aca="false">"20564417"</f>
        <v>20564417</v>
      </c>
      <c r="K652" s="11" t="s">
        <v>831</v>
      </c>
      <c r="L652" s="11" t="str">
        <f aca="false">"20564417"</f>
        <v>20564417</v>
      </c>
      <c r="M652" s="11" t="s">
        <v>831</v>
      </c>
      <c r="N652" s="11" t="n">
        <v>20315184</v>
      </c>
      <c r="O652" s="11" t="s">
        <v>326</v>
      </c>
      <c r="P652" s="11" t="s">
        <v>108</v>
      </c>
      <c r="Q652" s="14" t="n">
        <v>44090</v>
      </c>
      <c r="U652" s="13" t="n">
        <v>44089.3640856482</v>
      </c>
    </row>
    <row r="653" customFormat="false" ht="16.2" hidden="false" customHeight="false" outlineLevel="0" collapsed="false">
      <c r="A653" s="11" t="s">
        <v>47</v>
      </c>
      <c r="B653" s="11" t="s">
        <v>324</v>
      </c>
      <c r="C653" s="11" t="n">
        <v>2009026633</v>
      </c>
      <c r="D653" s="13" t="n">
        <v>44096.3333333333</v>
      </c>
      <c r="E653" s="13" t="n">
        <v>44096.3541666667</v>
      </c>
      <c r="F653" s="11" t="s">
        <v>109</v>
      </c>
      <c r="G653" s="11" t="s">
        <v>110</v>
      </c>
      <c r="H653" s="11" t="n">
        <v>0.5</v>
      </c>
      <c r="I653" s="11" t="s">
        <v>313</v>
      </c>
      <c r="J653" s="11" t="str">
        <f aca="false">"20564417"</f>
        <v>20564417</v>
      </c>
      <c r="K653" s="11" t="s">
        <v>831</v>
      </c>
      <c r="L653" s="11" t="str">
        <f aca="false">"20564417"</f>
        <v>20564417</v>
      </c>
      <c r="M653" s="11" t="s">
        <v>831</v>
      </c>
      <c r="N653" s="11" t="n">
        <v>20315184</v>
      </c>
      <c r="O653" s="11" t="s">
        <v>326</v>
      </c>
      <c r="P653" s="11" t="s">
        <v>108</v>
      </c>
      <c r="Q653" s="14" t="n">
        <v>44096</v>
      </c>
      <c r="U653" s="13" t="n">
        <v>44096.3497106482</v>
      </c>
    </row>
    <row r="654" customFormat="false" ht="16.2" hidden="false" customHeight="false" outlineLevel="0" collapsed="false">
      <c r="A654" s="11" t="s">
        <v>49</v>
      </c>
      <c r="B654" s="11" t="s">
        <v>102</v>
      </c>
      <c r="C654" s="11" t="n">
        <v>2009022171</v>
      </c>
      <c r="D654" s="13" t="n">
        <v>44092.3333333333</v>
      </c>
      <c r="E654" s="13" t="n">
        <v>44092.3541666667</v>
      </c>
      <c r="F654" s="11" t="s">
        <v>109</v>
      </c>
      <c r="G654" s="11" t="s">
        <v>110</v>
      </c>
      <c r="H654" s="11" t="n">
        <v>0.5</v>
      </c>
      <c r="I654" s="11" t="s">
        <v>115</v>
      </c>
      <c r="J654" s="11" t="str">
        <f aca="false">"20564418"</f>
        <v>20564418</v>
      </c>
      <c r="K654" s="11" t="s">
        <v>837</v>
      </c>
      <c r="L654" s="11" t="str">
        <f aca="false">"20564418"</f>
        <v>20564418</v>
      </c>
      <c r="M654" s="11" t="s">
        <v>837</v>
      </c>
      <c r="N654" s="11" t="n">
        <v>20636358</v>
      </c>
      <c r="O654" s="11" t="s">
        <v>838</v>
      </c>
      <c r="P654" s="11" t="s">
        <v>108</v>
      </c>
      <c r="Q654" s="14" t="n">
        <v>44093</v>
      </c>
      <c r="U654" s="13" t="n">
        <v>44092.369849537</v>
      </c>
    </row>
    <row r="655" customFormat="false" ht="16.2" hidden="false" customHeight="false" outlineLevel="0" collapsed="false">
      <c r="A655" s="11" t="s">
        <v>49</v>
      </c>
      <c r="B655" s="11" t="s">
        <v>102</v>
      </c>
      <c r="C655" s="11" t="n">
        <v>2009018288</v>
      </c>
      <c r="D655" s="13" t="n">
        <v>44089.3333333333</v>
      </c>
      <c r="E655" s="13" t="n">
        <v>44089.5</v>
      </c>
      <c r="F655" s="11" t="s">
        <v>109</v>
      </c>
      <c r="G655" s="11" t="s">
        <v>110</v>
      </c>
      <c r="H655" s="11" t="n">
        <v>4</v>
      </c>
      <c r="I655" s="11" t="s">
        <v>115</v>
      </c>
      <c r="J655" s="11" t="str">
        <f aca="false">"20564418"</f>
        <v>20564418</v>
      </c>
      <c r="K655" s="11" t="s">
        <v>837</v>
      </c>
      <c r="L655" s="11" t="str">
        <f aca="false">"20564418"</f>
        <v>20564418</v>
      </c>
      <c r="M655" s="11" t="s">
        <v>837</v>
      </c>
      <c r="N655" s="11" t="n">
        <v>20043418</v>
      </c>
      <c r="O655" s="11" t="s">
        <v>113</v>
      </c>
      <c r="P655" s="11" t="s">
        <v>108</v>
      </c>
      <c r="Q655" s="14" t="n">
        <v>44090</v>
      </c>
      <c r="U655" s="13" t="n">
        <v>44089.5675810185</v>
      </c>
    </row>
    <row r="656" customFormat="false" ht="16.2" hidden="false" customHeight="false" outlineLevel="0" collapsed="false">
      <c r="A656" s="11" t="s">
        <v>31</v>
      </c>
      <c r="B656" s="11" t="s">
        <v>168</v>
      </c>
      <c r="C656" s="11" t="n">
        <v>2009003875</v>
      </c>
      <c r="D656" s="13" t="n">
        <v>44077.3333333333</v>
      </c>
      <c r="E656" s="13" t="n">
        <v>44077.3541666667</v>
      </c>
      <c r="F656" s="11" t="s">
        <v>109</v>
      </c>
      <c r="G656" s="11" t="s">
        <v>110</v>
      </c>
      <c r="H656" s="11" t="n">
        <v>0.5</v>
      </c>
      <c r="I656" s="11" t="s">
        <v>839</v>
      </c>
      <c r="J656" s="11" t="str">
        <f aca="false">"20564419"</f>
        <v>20564419</v>
      </c>
      <c r="K656" s="11" t="s">
        <v>840</v>
      </c>
      <c r="L656" s="11" t="str">
        <f aca="false">"20564419"</f>
        <v>20564419</v>
      </c>
      <c r="M656" s="11" t="s">
        <v>840</v>
      </c>
      <c r="N656" s="11" t="n">
        <v>20497400</v>
      </c>
      <c r="O656" s="11" t="s">
        <v>177</v>
      </c>
      <c r="P656" s="11" t="s">
        <v>108</v>
      </c>
      <c r="Q656" s="14" t="n">
        <v>44078</v>
      </c>
      <c r="U656" s="13" t="n">
        <v>44077.6876388889</v>
      </c>
    </row>
    <row r="657" customFormat="false" ht="16.2" hidden="false" customHeight="false" outlineLevel="0" collapsed="false">
      <c r="A657" s="11" t="s">
        <v>31</v>
      </c>
      <c r="B657" s="11" t="s">
        <v>168</v>
      </c>
      <c r="C657" s="11" t="n">
        <v>2009008895</v>
      </c>
      <c r="D657" s="13" t="n">
        <v>44082.3333333333</v>
      </c>
      <c r="E657" s="13" t="n">
        <v>44082.375</v>
      </c>
      <c r="F657" s="11" t="s">
        <v>109</v>
      </c>
      <c r="G657" s="11" t="s">
        <v>110</v>
      </c>
      <c r="H657" s="11" t="n">
        <v>1</v>
      </c>
      <c r="I657" s="11" t="s">
        <v>841</v>
      </c>
      <c r="J657" s="11" t="str">
        <f aca="false">"20564419"</f>
        <v>20564419</v>
      </c>
      <c r="K657" s="11" t="s">
        <v>840</v>
      </c>
      <c r="L657" s="11" t="str">
        <f aca="false">"20564419"</f>
        <v>20564419</v>
      </c>
      <c r="M657" s="11" t="s">
        <v>840</v>
      </c>
      <c r="N657" s="11" t="n">
        <v>20497400</v>
      </c>
      <c r="O657" s="11" t="s">
        <v>177</v>
      </c>
      <c r="P657" s="11" t="s">
        <v>108</v>
      </c>
      <c r="Q657" s="14" t="n">
        <v>44083</v>
      </c>
      <c r="U657" s="13" t="n">
        <v>44082.3969328704</v>
      </c>
    </row>
    <row r="658" customFormat="false" ht="16.2" hidden="false" customHeight="false" outlineLevel="0" collapsed="false">
      <c r="A658" s="11" t="s">
        <v>31</v>
      </c>
      <c r="B658" s="11" t="s">
        <v>168</v>
      </c>
      <c r="C658" s="11" t="n">
        <v>2009030731</v>
      </c>
      <c r="D658" s="13" t="n">
        <v>44098.3333333333</v>
      </c>
      <c r="E658" s="13" t="n">
        <v>44098.3541666667</v>
      </c>
      <c r="F658" s="11" t="s">
        <v>109</v>
      </c>
      <c r="G658" s="11" t="s">
        <v>110</v>
      </c>
      <c r="H658" s="11" t="n">
        <v>0.5</v>
      </c>
      <c r="I658" s="11" t="s">
        <v>839</v>
      </c>
      <c r="J658" s="11" t="str">
        <f aca="false">"20564419"</f>
        <v>20564419</v>
      </c>
      <c r="K658" s="11" t="s">
        <v>840</v>
      </c>
      <c r="L658" s="11" t="str">
        <f aca="false">"20564419"</f>
        <v>20564419</v>
      </c>
      <c r="M658" s="11" t="s">
        <v>840</v>
      </c>
      <c r="N658" s="11" t="n">
        <v>20497400</v>
      </c>
      <c r="O658" s="11" t="s">
        <v>177</v>
      </c>
      <c r="P658" s="11" t="s">
        <v>108</v>
      </c>
      <c r="Q658" s="14" t="n">
        <v>44098</v>
      </c>
      <c r="U658" s="13" t="n">
        <v>44098.4064930556</v>
      </c>
    </row>
    <row r="659" customFormat="false" ht="16.2" hidden="false" customHeight="false" outlineLevel="0" collapsed="false">
      <c r="A659" s="11" t="s">
        <v>31</v>
      </c>
      <c r="B659" s="11" t="s">
        <v>168</v>
      </c>
      <c r="C659" s="11" t="n">
        <v>2009028028</v>
      </c>
      <c r="D659" s="13" t="n">
        <v>44097.3333333333</v>
      </c>
      <c r="E659" s="13" t="n">
        <v>44097.3541666667</v>
      </c>
      <c r="F659" s="11" t="s">
        <v>109</v>
      </c>
      <c r="G659" s="11" t="s">
        <v>110</v>
      </c>
      <c r="H659" s="11" t="n">
        <v>0.5</v>
      </c>
      <c r="I659" s="11" t="s">
        <v>839</v>
      </c>
      <c r="J659" s="11" t="str">
        <f aca="false">"20564419"</f>
        <v>20564419</v>
      </c>
      <c r="K659" s="11" t="s">
        <v>840</v>
      </c>
      <c r="L659" s="11" t="str">
        <f aca="false">"20564419"</f>
        <v>20564419</v>
      </c>
      <c r="M659" s="11" t="s">
        <v>840</v>
      </c>
      <c r="N659" s="11" t="n">
        <v>20497400</v>
      </c>
      <c r="O659" s="11" t="s">
        <v>177</v>
      </c>
      <c r="P659" s="11" t="s">
        <v>108</v>
      </c>
      <c r="Q659" s="14" t="n">
        <v>44097</v>
      </c>
      <c r="U659" s="13" t="n">
        <v>44097.3621296296</v>
      </c>
    </row>
    <row r="660" customFormat="false" ht="16.2" hidden="false" customHeight="false" outlineLevel="0" collapsed="false">
      <c r="A660" s="11" t="s">
        <v>31</v>
      </c>
      <c r="B660" s="11" t="s">
        <v>168</v>
      </c>
      <c r="C660" s="11" t="n">
        <v>2008037860</v>
      </c>
      <c r="D660" s="13" t="n">
        <v>44071.3333333333</v>
      </c>
      <c r="E660" s="13" t="n">
        <v>44071.375</v>
      </c>
      <c r="F660" s="11" t="s">
        <v>109</v>
      </c>
      <c r="G660" s="11" t="s">
        <v>110</v>
      </c>
      <c r="H660" s="11" t="n">
        <v>1</v>
      </c>
      <c r="I660" s="11" t="s">
        <v>839</v>
      </c>
      <c r="J660" s="11" t="str">
        <f aca="false">"20564419"</f>
        <v>20564419</v>
      </c>
      <c r="K660" s="11" t="s">
        <v>840</v>
      </c>
      <c r="L660" s="11" t="str">
        <f aca="false">"20564419"</f>
        <v>20564419</v>
      </c>
      <c r="M660" s="11" t="s">
        <v>840</v>
      </c>
      <c r="N660" s="11" t="n">
        <v>20497400</v>
      </c>
      <c r="O660" s="11" t="s">
        <v>177</v>
      </c>
      <c r="P660" s="11" t="s">
        <v>108</v>
      </c>
      <c r="Q660" s="14" t="n">
        <v>44074</v>
      </c>
      <c r="U660" s="13" t="n">
        <v>44071.3833333333</v>
      </c>
    </row>
    <row r="661" customFormat="false" ht="16.2" hidden="false" customHeight="false" outlineLevel="0" collapsed="false">
      <c r="A661" s="11" t="s">
        <v>31</v>
      </c>
      <c r="B661" s="11" t="s">
        <v>168</v>
      </c>
      <c r="C661" s="11" t="n">
        <v>2009025274</v>
      </c>
      <c r="D661" s="13" t="n">
        <v>44095.3333333333</v>
      </c>
      <c r="E661" s="13" t="n">
        <v>44095.3541666667</v>
      </c>
      <c r="F661" s="11" t="s">
        <v>109</v>
      </c>
      <c r="G661" s="11" t="s">
        <v>110</v>
      </c>
      <c r="H661" s="11" t="n">
        <v>0.5</v>
      </c>
      <c r="I661" s="11" t="s">
        <v>839</v>
      </c>
      <c r="J661" s="11" t="str">
        <f aca="false">"20564419"</f>
        <v>20564419</v>
      </c>
      <c r="K661" s="11" t="s">
        <v>840</v>
      </c>
      <c r="L661" s="11" t="str">
        <f aca="false">"20564419"</f>
        <v>20564419</v>
      </c>
      <c r="M661" s="11" t="s">
        <v>840</v>
      </c>
      <c r="N661" s="11" t="n">
        <v>20497400</v>
      </c>
      <c r="O661" s="11" t="s">
        <v>177</v>
      </c>
      <c r="P661" s="11" t="s">
        <v>108</v>
      </c>
      <c r="Q661" s="14" t="n">
        <v>44095</v>
      </c>
      <c r="U661" s="13" t="n">
        <v>44095.3649768519</v>
      </c>
    </row>
    <row r="662" customFormat="false" ht="16.2" hidden="false" customHeight="false" outlineLevel="0" collapsed="false">
      <c r="A662" s="11" t="s">
        <v>31</v>
      </c>
      <c r="B662" s="11" t="s">
        <v>168</v>
      </c>
      <c r="C662" s="11" t="n">
        <v>2009000646</v>
      </c>
      <c r="D662" s="13" t="n">
        <v>44075.3333333333</v>
      </c>
      <c r="E662" s="13" t="n">
        <v>44075.3541666667</v>
      </c>
      <c r="F662" s="11" t="s">
        <v>109</v>
      </c>
      <c r="G662" s="11" t="s">
        <v>110</v>
      </c>
      <c r="H662" s="11" t="n">
        <v>0.5</v>
      </c>
      <c r="I662" s="11" t="s">
        <v>839</v>
      </c>
      <c r="J662" s="11" t="str">
        <f aca="false">"20564419"</f>
        <v>20564419</v>
      </c>
      <c r="K662" s="11" t="s">
        <v>840</v>
      </c>
      <c r="L662" s="11" t="str">
        <f aca="false">"20564419"</f>
        <v>20564419</v>
      </c>
      <c r="M662" s="11" t="s">
        <v>840</v>
      </c>
      <c r="N662" s="11" t="n">
        <v>20497400</v>
      </c>
      <c r="O662" s="11" t="s">
        <v>177</v>
      </c>
      <c r="P662" s="11" t="s">
        <v>108</v>
      </c>
      <c r="Q662" s="14" t="n">
        <v>44075</v>
      </c>
      <c r="U662" s="13" t="n">
        <v>44075.5108449074</v>
      </c>
    </row>
    <row r="663" customFormat="false" ht="16.2" hidden="false" customHeight="false" outlineLevel="0" collapsed="false">
      <c r="A663" s="11" t="s">
        <v>33</v>
      </c>
      <c r="B663" s="11" t="s">
        <v>111</v>
      </c>
      <c r="C663" s="11" t="n">
        <v>2009007415</v>
      </c>
      <c r="D663" s="13" t="n">
        <v>44078.3541666667</v>
      </c>
      <c r="E663" s="13" t="n">
        <v>44078.375</v>
      </c>
      <c r="F663" s="11" t="s">
        <v>109</v>
      </c>
      <c r="G663" s="11" t="s">
        <v>110</v>
      </c>
      <c r="H663" s="11" t="n">
        <v>0.5</v>
      </c>
      <c r="I663" s="11" t="s">
        <v>142</v>
      </c>
      <c r="J663" s="11" t="str">
        <f aca="false">"20564421"</f>
        <v>20564421</v>
      </c>
      <c r="K663" s="11" t="s">
        <v>842</v>
      </c>
      <c r="L663" s="11" t="str">
        <f aca="false">"20564421"</f>
        <v>20564421</v>
      </c>
      <c r="M663" s="11" t="s">
        <v>842</v>
      </c>
      <c r="N663" s="11" t="n">
        <v>20562949</v>
      </c>
      <c r="O663" s="11" t="s">
        <v>789</v>
      </c>
      <c r="P663" s="11" t="s">
        <v>108</v>
      </c>
      <c r="Q663" s="14" t="n">
        <v>44081</v>
      </c>
      <c r="U663" s="13" t="n">
        <v>44081.3766203704</v>
      </c>
    </row>
    <row r="664" customFormat="false" ht="16.2" hidden="false" customHeight="false" outlineLevel="0" collapsed="false">
      <c r="A664" s="11" t="s">
        <v>33</v>
      </c>
      <c r="B664" s="11" t="s">
        <v>111</v>
      </c>
      <c r="C664" s="11" t="n">
        <v>2009007424</v>
      </c>
      <c r="D664" s="13" t="n">
        <v>44081.3541666667</v>
      </c>
      <c r="E664" s="13" t="n">
        <v>44081.375</v>
      </c>
      <c r="F664" s="11" t="s">
        <v>109</v>
      </c>
      <c r="G664" s="11" t="s">
        <v>110</v>
      </c>
      <c r="H664" s="11" t="n">
        <v>0.5</v>
      </c>
      <c r="I664" s="11" t="s">
        <v>843</v>
      </c>
      <c r="J664" s="11" t="str">
        <f aca="false">"20564421"</f>
        <v>20564421</v>
      </c>
      <c r="K664" s="11" t="s">
        <v>842</v>
      </c>
      <c r="L664" s="11" t="str">
        <f aca="false">"20564421"</f>
        <v>20564421</v>
      </c>
      <c r="M664" s="11" t="s">
        <v>842</v>
      </c>
      <c r="N664" s="11" t="s">
        <v>844</v>
      </c>
      <c r="O664" s="11" t="s">
        <v>845</v>
      </c>
      <c r="P664" s="11" t="s">
        <v>108</v>
      </c>
      <c r="Q664" s="14" t="n">
        <v>44081</v>
      </c>
      <c r="U664" s="13" t="n">
        <v>44081.3780208333</v>
      </c>
    </row>
    <row r="665" customFormat="false" ht="16.2" hidden="false" customHeight="false" outlineLevel="0" collapsed="false">
      <c r="A665" s="11" t="s">
        <v>33</v>
      </c>
      <c r="B665" s="11" t="s">
        <v>111</v>
      </c>
      <c r="C665" s="11" t="n">
        <v>2008035143</v>
      </c>
      <c r="D665" s="13" t="n">
        <v>44069.3333333333</v>
      </c>
      <c r="E665" s="13" t="n">
        <v>44069.375</v>
      </c>
      <c r="F665" s="11" t="s">
        <v>109</v>
      </c>
      <c r="G665" s="11" t="s">
        <v>110</v>
      </c>
      <c r="H665" s="11" t="n">
        <v>1</v>
      </c>
      <c r="I665" s="11" t="s">
        <v>112</v>
      </c>
      <c r="J665" s="11" t="str">
        <f aca="false">"20564421"</f>
        <v>20564421</v>
      </c>
      <c r="K665" s="11" t="s">
        <v>842</v>
      </c>
      <c r="L665" s="11" t="str">
        <f aca="false">"20564421"</f>
        <v>20564421</v>
      </c>
      <c r="M665" s="11" t="s">
        <v>842</v>
      </c>
      <c r="N665" s="11" t="n">
        <v>20562949</v>
      </c>
      <c r="O665" s="11" t="s">
        <v>789</v>
      </c>
      <c r="P665" s="11" t="s">
        <v>108</v>
      </c>
      <c r="Q665" s="14" t="n">
        <v>44069</v>
      </c>
      <c r="U665" s="13" t="n">
        <v>44069.3666435185</v>
      </c>
    </row>
    <row r="666" customFormat="false" ht="16.2" hidden="false" customHeight="false" outlineLevel="0" collapsed="false">
      <c r="A666" s="11" t="s">
        <v>33</v>
      </c>
      <c r="B666" s="11" t="s">
        <v>111</v>
      </c>
      <c r="C666" s="11" t="n">
        <v>2009008752</v>
      </c>
      <c r="D666" s="13" t="n">
        <v>44082.3541666667</v>
      </c>
      <c r="E666" s="13" t="n">
        <v>44082.375</v>
      </c>
      <c r="F666" s="11" t="s">
        <v>109</v>
      </c>
      <c r="G666" s="11" t="s">
        <v>110</v>
      </c>
      <c r="H666" s="11" t="n">
        <v>0.5</v>
      </c>
      <c r="I666" s="11" t="s">
        <v>112</v>
      </c>
      <c r="J666" s="11" t="str">
        <f aca="false">"20564421"</f>
        <v>20564421</v>
      </c>
      <c r="K666" s="11" t="s">
        <v>842</v>
      </c>
      <c r="L666" s="11" t="str">
        <f aca="false">"20564421"</f>
        <v>20564421</v>
      </c>
      <c r="M666" s="11" t="s">
        <v>842</v>
      </c>
      <c r="N666" s="11" t="n">
        <v>20562949</v>
      </c>
      <c r="O666" s="11" t="s">
        <v>789</v>
      </c>
      <c r="P666" s="11" t="s">
        <v>108</v>
      </c>
      <c r="Q666" s="14" t="n">
        <v>44083</v>
      </c>
      <c r="U666" s="13" t="n">
        <v>44082.3668055556</v>
      </c>
    </row>
    <row r="667" customFormat="false" ht="16.2" hidden="false" customHeight="false" outlineLevel="0" collapsed="false">
      <c r="A667" s="11" t="s">
        <v>51</v>
      </c>
      <c r="B667" s="11" t="s">
        <v>287</v>
      </c>
      <c r="C667" s="11" t="n">
        <v>2009018317</v>
      </c>
      <c r="D667" s="13" t="n">
        <v>44089.3333333333</v>
      </c>
      <c r="E667" s="13" t="n">
        <v>44089.375</v>
      </c>
      <c r="F667" s="11" t="s">
        <v>109</v>
      </c>
      <c r="G667" s="11" t="s">
        <v>110</v>
      </c>
      <c r="H667" s="11" t="n">
        <v>1</v>
      </c>
      <c r="I667" s="11" t="s">
        <v>115</v>
      </c>
      <c r="J667" s="11" t="str">
        <f aca="false">"20564422"</f>
        <v>20564422</v>
      </c>
      <c r="K667" s="11" t="s">
        <v>846</v>
      </c>
      <c r="L667" s="11" t="str">
        <f aca="false">"20564422"</f>
        <v>20564422</v>
      </c>
      <c r="M667" s="11" t="s">
        <v>846</v>
      </c>
      <c r="N667" s="11" t="s">
        <v>612</v>
      </c>
      <c r="O667" s="11" t="s">
        <v>613</v>
      </c>
      <c r="P667" s="11" t="s">
        <v>108</v>
      </c>
      <c r="Q667" s="14" t="n">
        <v>44091</v>
      </c>
      <c r="U667" s="13" t="n">
        <v>44089.5779976852</v>
      </c>
    </row>
    <row r="668" customFormat="false" ht="16.2" hidden="false" customHeight="false" outlineLevel="0" collapsed="false">
      <c r="A668" s="11" t="s">
        <v>51</v>
      </c>
      <c r="B668" s="11" t="s">
        <v>287</v>
      </c>
      <c r="C668" s="11" t="n">
        <v>2008039640</v>
      </c>
      <c r="D668" s="13" t="n">
        <v>44074.3333333333</v>
      </c>
      <c r="E668" s="13" t="n">
        <v>44074.3541666667</v>
      </c>
      <c r="F668" s="11" t="s">
        <v>109</v>
      </c>
      <c r="G668" s="11" t="s">
        <v>110</v>
      </c>
      <c r="H668" s="11" t="n">
        <v>0.5</v>
      </c>
      <c r="I668" s="11" t="s">
        <v>115</v>
      </c>
      <c r="J668" s="11" t="str">
        <f aca="false">"20564422"</f>
        <v>20564422</v>
      </c>
      <c r="K668" s="11" t="s">
        <v>846</v>
      </c>
      <c r="L668" s="11" t="str">
        <f aca="false">"20564422"</f>
        <v>20564422</v>
      </c>
      <c r="M668" s="11" t="s">
        <v>846</v>
      </c>
      <c r="N668" s="11" t="s">
        <v>612</v>
      </c>
      <c r="O668" s="11" t="s">
        <v>613</v>
      </c>
      <c r="P668" s="11" t="s">
        <v>108</v>
      </c>
      <c r="Q668" s="14" t="n">
        <v>44074</v>
      </c>
      <c r="U668" s="13" t="n">
        <v>44074.3591898148</v>
      </c>
    </row>
    <row r="669" customFormat="false" ht="16.2" hidden="false" customHeight="false" outlineLevel="0" collapsed="false">
      <c r="A669" s="11" t="s">
        <v>51</v>
      </c>
      <c r="B669" s="11" t="s">
        <v>287</v>
      </c>
      <c r="C669" s="11" t="n">
        <v>2009022150</v>
      </c>
      <c r="D669" s="13" t="n">
        <v>44092.3333333333</v>
      </c>
      <c r="E669" s="13" t="n">
        <v>44092.3541666667</v>
      </c>
      <c r="F669" s="11" t="s">
        <v>109</v>
      </c>
      <c r="G669" s="11" t="s">
        <v>110</v>
      </c>
      <c r="H669" s="11" t="n">
        <v>0.5</v>
      </c>
      <c r="I669" s="11" t="s">
        <v>115</v>
      </c>
      <c r="J669" s="11" t="str">
        <f aca="false">"20564422"</f>
        <v>20564422</v>
      </c>
      <c r="K669" s="11" t="s">
        <v>846</v>
      </c>
      <c r="L669" s="11" t="str">
        <f aca="false">"20564422"</f>
        <v>20564422</v>
      </c>
      <c r="M669" s="11" t="s">
        <v>846</v>
      </c>
      <c r="N669" s="11" t="s">
        <v>612</v>
      </c>
      <c r="O669" s="11" t="s">
        <v>613</v>
      </c>
      <c r="P669" s="11" t="s">
        <v>108</v>
      </c>
      <c r="Q669" s="14" t="n">
        <v>44093</v>
      </c>
      <c r="U669" s="13" t="n">
        <v>44092.3656365741</v>
      </c>
    </row>
    <row r="670" customFormat="false" ht="16.2" hidden="false" customHeight="false" outlineLevel="0" collapsed="false">
      <c r="A670" s="11" t="s">
        <v>52</v>
      </c>
      <c r="B670" s="11" t="s">
        <v>788</v>
      </c>
      <c r="C670" s="11" t="n">
        <v>2009017261</v>
      </c>
      <c r="D670" s="13" t="n">
        <v>44089.3333333333</v>
      </c>
      <c r="E670" s="13" t="n">
        <v>44089.3541666667</v>
      </c>
      <c r="F670" s="11" t="s">
        <v>109</v>
      </c>
      <c r="G670" s="11" t="s">
        <v>110</v>
      </c>
      <c r="H670" s="11" t="n">
        <v>0.5</v>
      </c>
      <c r="I670" s="11" t="s">
        <v>115</v>
      </c>
      <c r="J670" s="11" t="str">
        <f aca="false">"20564423"</f>
        <v>20564423</v>
      </c>
      <c r="K670" s="11" t="s">
        <v>790</v>
      </c>
      <c r="L670" s="11" t="str">
        <f aca="false">"20564423"</f>
        <v>20564423</v>
      </c>
      <c r="M670" s="11" t="s">
        <v>790</v>
      </c>
      <c r="N670" s="11" t="n">
        <v>20562949</v>
      </c>
      <c r="O670" s="11" t="s">
        <v>789</v>
      </c>
      <c r="P670" s="11" t="s">
        <v>108</v>
      </c>
      <c r="Q670" s="14" t="n">
        <v>44090</v>
      </c>
      <c r="U670" s="13" t="n">
        <v>44089.3424768519</v>
      </c>
    </row>
    <row r="671" customFormat="false" ht="16.2" hidden="false" customHeight="false" outlineLevel="0" collapsed="false">
      <c r="A671" s="11" t="s">
        <v>75</v>
      </c>
      <c r="B671" s="11" t="s">
        <v>847</v>
      </c>
      <c r="C671" s="11" t="n">
        <v>2009015953</v>
      </c>
      <c r="D671" s="13" t="n">
        <v>44088.3333333333</v>
      </c>
      <c r="E671" s="13" t="n">
        <v>44089.7083333333</v>
      </c>
      <c r="F671" s="11" t="s">
        <v>109</v>
      </c>
      <c r="G671" s="11" t="s">
        <v>110</v>
      </c>
      <c r="H671" s="11" t="n">
        <v>16</v>
      </c>
      <c r="I671" s="11" t="s">
        <v>848</v>
      </c>
      <c r="J671" s="11" t="str">
        <f aca="false">"20564438"</f>
        <v>20564438</v>
      </c>
      <c r="K671" s="11" t="s">
        <v>849</v>
      </c>
      <c r="L671" s="11" t="str">
        <f aca="false">"20564438"</f>
        <v>20564438</v>
      </c>
      <c r="M671" s="11" t="s">
        <v>849</v>
      </c>
      <c r="N671" s="11" t="n">
        <v>20564433</v>
      </c>
      <c r="O671" s="11" t="s">
        <v>850</v>
      </c>
      <c r="P671" s="11" t="s">
        <v>108</v>
      </c>
      <c r="Q671" s="14" t="n">
        <v>44088</v>
      </c>
      <c r="U671" s="13" t="n">
        <v>44088.3824537037</v>
      </c>
    </row>
    <row r="672" customFormat="false" ht="16.2" hidden="false" customHeight="false" outlineLevel="0" collapsed="false">
      <c r="A672" s="11" t="s">
        <v>68</v>
      </c>
      <c r="B672" s="11" t="s">
        <v>851</v>
      </c>
      <c r="C672" s="11" t="n">
        <v>2008037217</v>
      </c>
      <c r="D672" s="13" t="n">
        <v>44070.6666666667</v>
      </c>
      <c r="E672" s="13" t="n">
        <v>44071.7083333333</v>
      </c>
      <c r="F672" s="11" t="s">
        <v>109</v>
      </c>
      <c r="G672" s="11" t="s">
        <v>110</v>
      </c>
      <c r="H672" s="11" t="n">
        <v>9</v>
      </c>
      <c r="I672" s="11" t="s">
        <v>852</v>
      </c>
      <c r="J672" s="11" t="str">
        <f aca="false">"20564439"</f>
        <v>20564439</v>
      </c>
      <c r="K672" s="11" t="s">
        <v>853</v>
      </c>
      <c r="L672" s="11" t="str">
        <f aca="false">"20564439"</f>
        <v>20564439</v>
      </c>
      <c r="M672" s="11" t="s">
        <v>853</v>
      </c>
      <c r="N672" s="11" t="s">
        <v>854</v>
      </c>
      <c r="O672" s="11" t="s">
        <v>855</v>
      </c>
      <c r="P672" s="11" t="s">
        <v>108</v>
      </c>
      <c r="Q672" s="14" t="n">
        <v>44074</v>
      </c>
      <c r="U672" s="13" t="n">
        <v>44070.4923842593</v>
      </c>
    </row>
    <row r="673" customFormat="false" ht="16.2" hidden="false" customHeight="false" outlineLevel="0" collapsed="false">
      <c r="A673" s="11" t="s">
        <v>75</v>
      </c>
      <c r="B673" s="11" t="s">
        <v>847</v>
      </c>
      <c r="C673" s="11" t="n">
        <v>2009001076</v>
      </c>
      <c r="D673" s="13" t="n">
        <v>44074.3333333333</v>
      </c>
      <c r="E673" s="13" t="n">
        <v>44074.7083333333</v>
      </c>
      <c r="F673" s="11" t="s">
        <v>109</v>
      </c>
      <c r="G673" s="11" t="s">
        <v>110</v>
      </c>
      <c r="H673" s="11" t="n">
        <v>8</v>
      </c>
      <c r="I673" s="11" t="s">
        <v>856</v>
      </c>
      <c r="J673" s="11" t="str">
        <f aca="false">"20564440"</f>
        <v>20564440</v>
      </c>
      <c r="K673" s="11" t="s">
        <v>857</v>
      </c>
      <c r="L673" s="11" t="str">
        <f aca="false">"20564440"</f>
        <v>20564440</v>
      </c>
      <c r="M673" s="11" t="s">
        <v>857</v>
      </c>
      <c r="N673" s="11" t="n">
        <v>20564426</v>
      </c>
      <c r="O673" s="11" t="s">
        <v>858</v>
      </c>
      <c r="P673" s="11" t="s">
        <v>108</v>
      </c>
      <c r="Q673" s="14" t="n">
        <v>44076</v>
      </c>
      <c r="U673" s="13" t="n">
        <v>44075.6877199074</v>
      </c>
    </row>
    <row r="674" customFormat="false" ht="16.2" hidden="false" customHeight="false" outlineLevel="0" collapsed="false">
      <c r="A674" s="11" t="s">
        <v>75</v>
      </c>
      <c r="B674" s="11" t="s">
        <v>847</v>
      </c>
      <c r="C674" s="11" t="n">
        <v>2009015791</v>
      </c>
      <c r="D674" s="13" t="n">
        <v>44085.3333333333</v>
      </c>
      <c r="E674" s="13" t="n">
        <v>44085.7083333333</v>
      </c>
      <c r="F674" s="11" t="s">
        <v>109</v>
      </c>
      <c r="G674" s="11" t="s">
        <v>110</v>
      </c>
      <c r="H674" s="11" t="n">
        <v>8</v>
      </c>
      <c r="I674" s="11" t="s">
        <v>859</v>
      </c>
      <c r="J674" s="11" t="str">
        <f aca="false">"20564446"</f>
        <v>20564446</v>
      </c>
      <c r="K674" s="11" t="s">
        <v>860</v>
      </c>
      <c r="L674" s="11" t="str">
        <f aca="false">"20564446"</f>
        <v>20564446</v>
      </c>
      <c r="M674" s="11" t="s">
        <v>860</v>
      </c>
      <c r="N674" s="11" t="n">
        <v>20564431</v>
      </c>
      <c r="O674" s="11" t="s">
        <v>861</v>
      </c>
      <c r="P674" s="11" t="s">
        <v>108</v>
      </c>
      <c r="Q674" s="14" t="n">
        <v>44088</v>
      </c>
      <c r="U674" s="13" t="n">
        <v>44088.3483217593</v>
      </c>
    </row>
    <row r="675" customFormat="false" ht="16.2" hidden="false" customHeight="false" outlineLevel="0" collapsed="false">
      <c r="A675" s="11" t="s">
        <v>76</v>
      </c>
      <c r="B675" s="11" t="s">
        <v>862</v>
      </c>
      <c r="C675" s="11" t="n">
        <v>2009016346</v>
      </c>
      <c r="D675" s="13" t="n">
        <v>44085.3333333333</v>
      </c>
      <c r="E675" s="13" t="n">
        <v>44089.7083333333</v>
      </c>
      <c r="F675" s="11" t="s">
        <v>109</v>
      </c>
      <c r="G675" s="11" t="s">
        <v>110</v>
      </c>
      <c r="H675" s="11" t="n">
        <v>24</v>
      </c>
      <c r="I675" s="11" t="s">
        <v>863</v>
      </c>
      <c r="J675" s="11" t="str">
        <f aca="false">"20564450"</f>
        <v>20564450</v>
      </c>
      <c r="K675" s="11" t="s">
        <v>864</v>
      </c>
      <c r="L675" s="11" t="str">
        <f aca="false">"20564450"</f>
        <v>20564450</v>
      </c>
      <c r="M675" s="11" t="s">
        <v>864</v>
      </c>
      <c r="N675" s="11" t="n">
        <v>20564433</v>
      </c>
      <c r="O675" s="11" t="s">
        <v>850</v>
      </c>
      <c r="P675" s="11" t="s">
        <v>108</v>
      </c>
      <c r="Q675" s="14" t="n">
        <v>44090</v>
      </c>
      <c r="U675" s="13" t="n">
        <v>44088.5007407407</v>
      </c>
    </row>
    <row r="676" customFormat="false" ht="16.2" hidden="false" customHeight="false" outlineLevel="0" collapsed="false">
      <c r="A676" s="11" t="s">
        <v>75</v>
      </c>
      <c r="B676" s="11" t="s">
        <v>847</v>
      </c>
      <c r="C676" s="11" t="n">
        <v>2008040446</v>
      </c>
      <c r="D676" s="13" t="n">
        <v>44070.3333333333</v>
      </c>
      <c r="E676" s="13" t="n">
        <v>44071.7083333333</v>
      </c>
      <c r="F676" s="11" t="s">
        <v>109</v>
      </c>
      <c r="G676" s="11" t="s">
        <v>110</v>
      </c>
      <c r="H676" s="11" t="n">
        <v>16</v>
      </c>
      <c r="I676" s="11" t="s">
        <v>865</v>
      </c>
      <c r="J676" s="11" t="str">
        <f aca="false">"20564451"</f>
        <v>20564451</v>
      </c>
      <c r="K676" s="11" t="s">
        <v>866</v>
      </c>
      <c r="L676" s="11" t="str">
        <f aca="false">"20564451"</f>
        <v>20564451</v>
      </c>
      <c r="M676" s="11" t="s">
        <v>866</v>
      </c>
      <c r="N676" s="11" t="n">
        <v>20564428</v>
      </c>
      <c r="O676" s="11" t="s">
        <v>867</v>
      </c>
      <c r="P676" s="11" t="s">
        <v>108</v>
      </c>
      <c r="Q676" s="14" t="n">
        <v>44075</v>
      </c>
      <c r="U676" s="13" t="n">
        <v>44074.7046412037</v>
      </c>
    </row>
    <row r="677" customFormat="false" ht="16.2" hidden="false" customHeight="false" outlineLevel="0" collapsed="false">
      <c r="A677" s="11" t="s">
        <v>75</v>
      </c>
      <c r="B677" s="11" t="s">
        <v>847</v>
      </c>
      <c r="C677" s="11" t="n">
        <v>2009030718</v>
      </c>
      <c r="D677" s="13" t="n">
        <v>44098.3333333333</v>
      </c>
      <c r="E677" s="13" t="n">
        <v>44098.3958333333</v>
      </c>
      <c r="F677" s="11" t="s">
        <v>109</v>
      </c>
      <c r="G677" s="11" t="s">
        <v>110</v>
      </c>
      <c r="H677" s="11" t="n">
        <v>1.5</v>
      </c>
      <c r="I677" s="11" t="s">
        <v>868</v>
      </c>
      <c r="J677" s="11" t="str">
        <f aca="false">"20564451"</f>
        <v>20564451</v>
      </c>
      <c r="K677" s="11" t="s">
        <v>866</v>
      </c>
      <c r="L677" s="11" t="str">
        <f aca="false">"20564451"</f>
        <v>20564451</v>
      </c>
      <c r="M677" s="11" t="s">
        <v>866</v>
      </c>
      <c r="N677" s="11" t="s">
        <v>869</v>
      </c>
      <c r="O677" s="11" t="s">
        <v>870</v>
      </c>
      <c r="P677" s="11" t="s">
        <v>108</v>
      </c>
      <c r="Q677" s="14" t="n">
        <v>44098</v>
      </c>
      <c r="U677" s="13" t="n">
        <v>44098.4039699074</v>
      </c>
    </row>
    <row r="678" customFormat="false" ht="16.2" hidden="false" customHeight="false" outlineLevel="0" collapsed="false">
      <c r="A678" s="11" t="s">
        <v>75</v>
      </c>
      <c r="B678" s="11" t="s">
        <v>847</v>
      </c>
      <c r="C678" s="11" t="n">
        <v>2009019572</v>
      </c>
      <c r="D678" s="13" t="n">
        <v>44089.3333333333</v>
      </c>
      <c r="E678" s="13" t="n">
        <v>44089.3541666667</v>
      </c>
      <c r="F678" s="11" t="s">
        <v>109</v>
      </c>
      <c r="G678" s="11" t="s">
        <v>110</v>
      </c>
      <c r="H678" s="11" t="n">
        <v>0.5</v>
      </c>
      <c r="I678" s="11" t="s">
        <v>871</v>
      </c>
      <c r="J678" s="11" t="str">
        <f aca="false">"20564451"</f>
        <v>20564451</v>
      </c>
      <c r="K678" s="11" t="s">
        <v>866</v>
      </c>
      <c r="L678" s="11" t="str">
        <f aca="false">"20564451"</f>
        <v>20564451</v>
      </c>
      <c r="M678" s="11" t="s">
        <v>866</v>
      </c>
      <c r="N678" s="11" t="s">
        <v>869</v>
      </c>
      <c r="O678" s="11" t="s">
        <v>870</v>
      </c>
      <c r="P678" s="11" t="s">
        <v>108</v>
      </c>
      <c r="Q678" s="14" t="n">
        <v>44091</v>
      </c>
      <c r="U678" s="13" t="n">
        <v>44090.4196875</v>
      </c>
    </row>
    <row r="679" customFormat="false" ht="16.2" hidden="false" customHeight="false" outlineLevel="0" collapsed="false">
      <c r="A679" s="11" t="s">
        <v>76</v>
      </c>
      <c r="B679" s="11" t="s">
        <v>862</v>
      </c>
      <c r="C679" s="11" t="n">
        <v>2009017381</v>
      </c>
      <c r="D679" s="13" t="n">
        <v>44089.3333333333</v>
      </c>
      <c r="E679" s="13" t="n">
        <v>44089.3541666667</v>
      </c>
      <c r="F679" s="11" t="s">
        <v>109</v>
      </c>
      <c r="G679" s="11" t="s">
        <v>110</v>
      </c>
      <c r="H679" s="11" t="n">
        <v>0.5</v>
      </c>
      <c r="I679" s="11" t="s">
        <v>872</v>
      </c>
      <c r="J679" s="11" t="str">
        <f aca="false">"20564453"</f>
        <v>20564453</v>
      </c>
      <c r="K679" s="11" t="s">
        <v>873</v>
      </c>
      <c r="L679" s="11" t="str">
        <f aca="false">"20564453"</f>
        <v>20564453</v>
      </c>
      <c r="M679" s="11" t="s">
        <v>873</v>
      </c>
      <c r="N679" s="11" t="n">
        <v>20564433</v>
      </c>
      <c r="O679" s="11" t="s">
        <v>850</v>
      </c>
      <c r="P679" s="11" t="s">
        <v>108</v>
      </c>
      <c r="Q679" s="14" t="n">
        <v>44090</v>
      </c>
      <c r="U679" s="13" t="n">
        <v>44089.3563194444</v>
      </c>
    </row>
    <row r="680" customFormat="false" ht="16.2" hidden="false" customHeight="false" outlineLevel="0" collapsed="false">
      <c r="A680" s="11" t="s">
        <v>76</v>
      </c>
      <c r="B680" s="11" t="s">
        <v>862</v>
      </c>
      <c r="C680" s="11" t="n">
        <v>2009021161</v>
      </c>
      <c r="D680" s="13" t="n">
        <v>44091.3333333333</v>
      </c>
      <c r="E680" s="13" t="n">
        <v>44091.5</v>
      </c>
      <c r="F680" s="11" t="s">
        <v>109</v>
      </c>
      <c r="G680" s="11" t="s">
        <v>110</v>
      </c>
      <c r="H680" s="11" t="n">
        <v>4</v>
      </c>
      <c r="I680" s="11" t="s">
        <v>874</v>
      </c>
      <c r="J680" s="11" t="str">
        <f aca="false">"20564453"</f>
        <v>20564453</v>
      </c>
      <c r="K680" s="11" t="s">
        <v>873</v>
      </c>
      <c r="L680" s="11" t="str">
        <f aca="false">"20564453"</f>
        <v>20564453</v>
      </c>
      <c r="M680" s="11" t="s">
        <v>873</v>
      </c>
      <c r="N680" s="11" t="n">
        <v>20564433</v>
      </c>
      <c r="O680" s="11" t="s">
        <v>850</v>
      </c>
      <c r="P680" s="11" t="s">
        <v>108</v>
      </c>
      <c r="Q680" s="14" t="n">
        <v>44093</v>
      </c>
      <c r="U680" s="13" t="n">
        <v>44091.5543171296</v>
      </c>
    </row>
    <row r="681" customFormat="false" ht="16.2" hidden="false" customHeight="false" outlineLevel="0" collapsed="false">
      <c r="A681" s="11" t="s">
        <v>10</v>
      </c>
      <c r="B681" s="11" t="s">
        <v>122</v>
      </c>
      <c r="C681" s="11" t="n">
        <v>2009018271</v>
      </c>
      <c r="D681" s="13" t="n">
        <v>44089.3333333333</v>
      </c>
      <c r="E681" s="13" t="n">
        <v>44089.5416666667</v>
      </c>
      <c r="F681" s="11" t="s">
        <v>109</v>
      </c>
      <c r="G681" s="11" t="s">
        <v>110</v>
      </c>
      <c r="H681" s="11" t="n">
        <v>4</v>
      </c>
      <c r="I681" s="11" t="s">
        <v>875</v>
      </c>
      <c r="J681" s="11" t="str">
        <f aca="false">"20564494"</f>
        <v>20564494</v>
      </c>
      <c r="K681" s="11" t="s">
        <v>114</v>
      </c>
      <c r="L681" s="11" t="str">
        <f aca="false">"20564494"</f>
        <v>20564494</v>
      </c>
      <c r="M681" s="11" t="s">
        <v>114</v>
      </c>
      <c r="N681" s="11" t="n">
        <v>20397757</v>
      </c>
      <c r="O681" s="11" t="s">
        <v>418</v>
      </c>
      <c r="P681" s="11" t="s">
        <v>108</v>
      </c>
      <c r="Q681" s="14" t="n">
        <v>44090</v>
      </c>
      <c r="U681" s="13" t="n">
        <v>44089.5608680556</v>
      </c>
    </row>
    <row r="682" customFormat="false" ht="16.2" hidden="false" customHeight="false" outlineLevel="0" collapsed="false">
      <c r="A682" s="11" t="s">
        <v>10</v>
      </c>
      <c r="B682" s="11" t="s">
        <v>122</v>
      </c>
      <c r="C682" s="11" t="n">
        <v>2009001775</v>
      </c>
      <c r="D682" s="13" t="n">
        <v>44076.3333333333</v>
      </c>
      <c r="E682" s="13" t="n">
        <v>44076.375</v>
      </c>
      <c r="F682" s="11" t="s">
        <v>109</v>
      </c>
      <c r="G682" s="11" t="s">
        <v>110</v>
      </c>
      <c r="H682" s="11" t="n">
        <v>1</v>
      </c>
      <c r="I682" s="11" t="s">
        <v>875</v>
      </c>
      <c r="J682" s="11" t="str">
        <f aca="false">"20564494"</f>
        <v>20564494</v>
      </c>
      <c r="K682" s="11" t="s">
        <v>114</v>
      </c>
      <c r="L682" s="11" t="str">
        <f aca="false">"20564494"</f>
        <v>20564494</v>
      </c>
      <c r="M682" s="11" t="s">
        <v>114</v>
      </c>
      <c r="N682" s="11" t="n">
        <v>20564393</v>
      </c>
      <c r="O682" s="11" t="s">
        <v>419</v>
      </c>
      <c r="P682" s="11" t="s">
        <v>108</v>
      </c>
      <c r="Q682" s="14" t="n">
        <v>44077</v>
      </c>
      <c r="U682" s="13" t="n">
        <v>44076.3783449074</v>
      </c>
    </row>
    <row r="683" customFormat="false" ht="16.2" hidden="false" customHeight="false" outlineLevel="0" collapsed="false">
      <c r="A683" s="11" t="s">
        <v>10</v>
      </c>
      <c r="B683" s="11" t="s">
        <v>122</v>
      </c>
      <c r="C683" s="11" t="n">
        <v>2009004505</v>
      </c>
      <c r="D683" s="13" t="n">
        <v>44078.3333333333</v>
      </c>
      <c r="E683" s="13" t="n">
        <v>44078.375</v>
      </c>
      <c r="F683" s="11" t="s">
        <v>109</v>
      </c>
      <c r="G683" s="11" t="s">
        <v>110</v>
      </c>
      <c r="H683" s="11" t="n">
        <v>1</v>
      </c>
      <c r="I683" s="11" t="s">
        <v>875</v>
      </c>
      <c r="J683" s="11" t="str">
        <f aca="false">"20564494"</f>
        <v>20564494</v>
      </c>
      <c r="K683" s="11" t="s">
        <v>114</v>
      </c>
      <c r="L683" s="11" t="str">
        <f aca="false">"20564494"</f>
        <v>20564494</v>
      </c>
      <c r="M683" s="11" t="s">
        <v>114</v>
      </c>
      <c r="N683" s="11" t="n">
        <v>20564393</v>
      </c>
      <c r="O683" s="11" t="s">
        <v>419</v>
      </c>
      <c r="P683" s="11" t="s">
        <v>108</v>
      </c>
      <c r="Q683" s="14" t="n">
        <v>44078</v>
      </c>
      <c r="U683" s="13" t="n">
        <v>44078.3819675926</v>
      </c>
    </row>
    <row r="684" customFormat="false" ht="16.2" hidden="false" customHeight="false" outlineLevel="0" collapsed="false">
      <c r="A684" s="11" t="s">
        <v>10</v>
      </c>
      <c r="B684" s="11" t="s">
        <v>122</v>
      </c>
      <c r="C684" s="11" t="n">
        <v>2009030418</v>
      </c>
      <c r="D684" s="13" t="n">
        <v>44098.3333333333</v>
      </c>
      <c r="E684" s="13" t="n">
        <v>44098.3541666667</v>
      </c>
      <c r="F684" s="11" t="s">
        <v>109</v>
      </c>
      <c r="G684" s="11" t="s">
        <v>110</v>
      </c>
      <c r="H684" s="11" t="n">
        <v>0.5</v>
      </c>
      <c r="I684" s="11" t="s">
        <v>875</v>
      </c>
      <c r="J684" s="11" t="str">
        <f aca="false">"20564494"</f>
        <v>20564494</v>
      </c>
      <c r="K684" s="11" t="s">
        <v>114</v>
      </c>
      <c r="L684" s="11" t="str">
        <f aca="false">"20564494"</f>
        <v>20564494</v>
      </c>
      <c r="M684" s="11" t="s">
        <v>114</v>
      </c>
      <c r="N684" s="11" t="n">
        <v>20564393</v>
      </c>
      <c r="O684" s="11" t="s">
        <v>419</v>
      </c>
      <c r="P684" s="11" t="s">
        <v>108</v>
      </c>
      <c r="Q684" s="14" t="n">
        <v>44099</v>
      </c>
      <c r="U684" s="13" t="n">
        <v>44098.3594907407</v>
      </c>
    </row>
    <row r="685" customFormat="false" ht="16.2" hidden="false" customHeight="false" outlineLevel="0" collapsed="false">
      <c r="A685" s="11" t="s">
        <v>10</v>
      </c>
      <c r="B685" s="11" t="s">
        <v>122</v>
      </c>
      <c r="C685" s="11" t="n">
        <v>2009021159</v>
      </c>
      <c r="D685" s="13" t="n">
        <v>44091.3333333333</v>
      </c>
      <c r="E685" s="13" t="n">
        <v>44091.5416666667</v>
      </c>
      <c r="F685" s="11" t="s">
        <v>109</v>
      </c>
      <c r="G685" s="11" t="s">
        <v>110</v>
      </c>
      <c r="H685" s="11" t="n">
        <v>4</v>
      </c>
      <c r="I685" s="11" t="s">
        <v>875</v>
      </c>
      <c r="J685" s="11" t="str">
        <f aca="false">"20564494"</f>
        <v>20564494</v>
      </c>
      <c r="K685" s="11" t="s">
        <v>114</v>
      </c>
      <c r="L685" s="11" t="str">
        <f aca="false">"20564494"</f>
        <v>20564494</v>
      </c>
      <c r="M685" s="11" t="s">
        <v>114</v>
      </c>
      <c r="N685" s="11" t="n">
        <v>20643606</v>
      </c>
      <c r="O685" s="11" t="s">
        <v>876</v>
      </c>
      <c r="P685" s="11" t="s">
        <v>108</v>
      </c>
      <c r="Q685" s="14" t="n">
        <v>44092</v>
      </c>
      <c r="U685" s="13" t="n">
        <v>44091.5540740741</v>
      </c>
    </row>
    <row r="686" customFormat="false" ht="16.2" hidden="false" customHeight="false" outlineLevel="0" collapsed="false">
      <c r="A686" s="11" t="s">
        <v>10</v>
      </c>
      <c r="B686" s="11" t="s">
        <v>122</v>
      </c>
      <c r="C686" s="11" t="n">
        <v>2009019317</v>
      </c>
      <c r="D686" s="13" t="n">
        <v>44090.3333333333</v>
      </c>
      <c r="E686" s="13" t="n">
        <v>44090.3541666667</v>
      </c>
      <c r="F686" s="11" t="s">
        <v>109</v>
      </c>
      <c r="G686" s="11" t="s">
        <v>110</v>
      </c>
      <c r="H686" s="11" t="n">
        <v>0.5</v>
      </c>
      <c r="I686" s="11" t="s">
        <v>875</v>
      </c>
      <c r="J686" s="11" t="str">
        <f aca="false">"20564494"</f>
        <v>20564494</v>
      </c>
      <c r="K686" s="11" t="s">
        <v>114</v>
      </c>
      <c r="L686" s="11" t="str">
        <f aca="false">"20564494"</f>
        <v>20564494</v>
      </c>
      <c r="M686" s="11" t="s">
        <v>114</v>
      </c>
      <c r="N686" s="11" t="n">
        <v>20564393</v>
      </c>
      <c r="O686" s="11" t="s">
        <v>419</v>
      </c>
      <c r="P686" s="11" t="s">
        <v>108</v>
      </c>
      <c r="Q686" s="14" t="n">
        <v>44091</v>
      </c>
      <c r="U686" s="13" t="n">
        <v>44090.3573842593</v>
      </c>
    </row>
    <row r="687" customFormat="false" ht="16.2" hidden="false" customHeight="false" outlineLevel="0" collapsed="false">
      <c r="A687" s="11" t="s">
        <v>10</v>
      </c>
      <c r="B687" s="11" t="s">
        <v>122</v>
      </c>
      <c r="C687" s="11" t="n">
        <v>2009025314</v>
      </c>
      <c r="D687" s="13" t="n">
        <v>44095.3333333333</v>
      </c>
      <c r="E687" s="13" t="n">
        <v>44095.375</v>
      </c>
      <c r="F687" s="11" t="s">
        <v>109</v>
      </c>
      <c r="G687" s="11" t="s">
        <v>110</v>
      </c>
      <c r="H687" s="11" t="n">
        <v>1</v>
      </c>
      <c r="I687" s="11" t="s">
        <v>875</v>
      </c>
      <c r="J687" s="11" t="str">
        <f aca="false">"20564494"</f>
        <v>20564494</v>
      </c>
      <c r="K687" s="11" t="s">
        <v>114</v>
      </c>
      <c r="L687" s="11" t="str">
        <f aca="false">"20564494"</f>
        <v>20564494</v>
      </c>
      <c r="M687" s="11" t="s">
        <v>114</v>
      </c>
      <c r="N687" s="11" t="n">
        <v>20564393</v>
      </c>
      <c r="O687" s="11" t="s">
        <v>419</v>
      </c>
      <c r="P687" s="11" t="s">
        <v>108</v>
      </c>
      <c r="Q687" s="14" t="n">
        <v>44095</v>
      </c>
      <c r="U687" s="13" t="n">
        <v>44095.3760300926</v>
      </c>
    </row>
    <row r="688" customFormat="false" ht="16.2" hidden="false" customHeight="false" outlineLevel="0" collapsed="false">
      <c r="A688" s="11" t="s">
        <v>27</v>
      </c>
      <c r="B688" s="11" t="s">
        <v>197</v>
      </c>
      <c r="C688" s="11" t="n">
        <v>2009017323</v>
      </c>
      <c r="D688" s="13" t="n">
        <v>44089.3333333333</v>
      </c>
      <c r="E688" s="13" t="n">
        <v>44089.3541666667</v>
      </c>
      <c r="F688" s="11" t="s">
        <v>109</v>
      </c>
      <c r="G688" s="11" t="s">
        <v>110</v>
      </c>
      <c r="H688" s="11" t="n">
        <v>0.5</v>
      </c>
      <c r="I688" s="11" t="s">
        <v>877</v>
      </c>
      <c r="J688" s="11" t="str">
        <f aca="false">"20565033"</f>
        <v>20565033</v>
      </c>
      <c r="K688" s="11" t="s">
        <v>878</v>
      </c>
      <c r="L688" s="11" t="str">
        <f aca="false">"20565033"</f>
        <v>20565033</v>
      </c>
      <c r="M688" s="11" t="s">
        <v>878</v>
      </c>
      <c r="N688" s="11" t="n">
        <v>20613509</v>
      </c>
      <c r="O688" s="11" t="s">
        <v>879</v>
      </c>
      <c r="P688" s="11" t="s">
        <v>108</v>
      </c>
      <c r="Q688" s="14" t="n">
        <v>44090</v>
      </c>
      <c r="U688" s="13" t="n">
        <v>44089.3493865741</v>
      </c>
    </row>
    <row r="689" customFormat="false" ht="16.2" hidden="false" customHeight="false" outlineLevel="0" collapsed="false">
      <c r="A689" s="11" t="s">
        <v>8</v>
      </c>
      <c r="B689" s="11" t="s">
        <v>251</v>
      </c>
      <c r="C689" s="11" t="n">
        <v>2009017258</v>
      </c>
      <c r="D689" s="13" t="n">
        <v>44089.3333333333</v>
      </c>
      <c r="E689" s="13" t="n">
        <v>44089.3541666667</v>
      </c>
      <c r="F689" s="11" t="s">
        <v>109</v>
      </c>
      <c r="G689" s="11" t="s">
        <v>110</v>
      </c>
      <c r="H689" s="11" t="n">
        <v>0.5</v>
      </c>
      <c r="I689" s="11" t="s">
        <v>880</v>
      </c>
      <c r="J689" s="11" t="str">
        <f aca="false">"20584790"</f>
        <v>20584790</v>
      </c>
      <c r="K689" s="11" t="s">
        <v>881</v>
      </c>
      <c r="L689" s="11" t="str">
        <f aca="false">"20584790"</f>
        <v>20584790</v>
      </c>
      <c r="M689" s="11" t="s">
        <v>881</v>
      </c>
      <c r="N689" s="11" t="n">
        <v>20670841</v>
      </c>
      <c r="O689" s="11" t="s">
        <v>882</v>
      </c>
      <c r="P689" s="11" t="s">
        <v>108</v>
      </c>
      <c r="Q689" s="14" t="n">
        <v>44090</v>
      </c>
      <c r="U689" s="13" t="n">
        <v>44089.3418171296</v>
      </c>
    </row>
    <row r="690" customFormat="false" ht="16.2" hidden="false" customHeight="false" outlineLevel="0" collapsed="false">
      <c r="A690" s="11" t="s">
        <v>11</v>
      </c>
      <c r="B690" s="11" t="s">
        <v>416</v>
      </c>
      <c r="C690" s="11" t="n">
        <v>2009018006</v>
      </c>
      <c r="D690" s="13" t="n">
        <v>44089.3333333333</v>
      </c>
      <c r="E690" s="13" t="n">
        <v>44089.4583333333</v>
      </c>
      <c r="F690" s="11" t="s">
        <v>109</v>
      </c>
      <c r="G690" s="11" t="s">
        <v>110</v>
      </c>
      <c r="H690" s="11" t="n">
        <v>3</v>
      </c>
      <c r="I690" s="11" t="s">
        <v>883</v>
      </c>
      <c r="J690" s="11" t="str">
        <f aca="false">"20584791"</f>
        <v>20584791</v>
      </c>
      <c r="K690" s="11" t="s">
        <v>129</v>
      </c>
      <c r="L690" s="11" t="str">
        <f aca="false">"20584791"</f>
        <v>20584791</v>
      </c>
      <c r="M690" s="11" t="s">
        <v>129</v>
      </c>
      <c r="N690" s="11" t="n">
        <v>20588616</v>
      </c>
      <c r="O690" s="11" t="s">
        <v>420</v>
      </c>
      <c r="P690" s="11" t="s">
        <v>108</v>
      </c>
      <c r="Q690" s="14" t="n">
        <v>44091</v>
      </c>
      <c r="U690" s="13" t="n">
        <v>44089.4578356482</v>
      </c>
    </row>
    <row r="691" customFormat="false" ht="16.2" hidden="false" customHeight="false" outlineLevel="0" collapsed="false">
      <c r="A691" s="11" t="s">
        <v>11</v>
      </c>
      <c r="B691" s="11" t="s">
        <v>416</v>
      </c>
      <c r="C691" s="11" t="n">
        <v>2009016195</v>
      </c>
      <c r="D691" s="13" t="n">
        <v>44088.3333333333</v>
      </c>
      <c r="E691" s="13" t="n">
        <v>44088.3958333333</v>
      </c>
      <c r="F691" s="11" t="s">
        <v>109</v>
      </c>
      <c r="G691" s="11" t="s">
        <v>110</v>
      </c>
      <c r="H691" s="11" t="n">
        <v>1.5</v>
      </c>
      <c r="I691" s="11" t="s">
        <v>883</v>
      </c>
      <c r="J691" s="11" t="str">
        <f aca="false">"20584791"</f>
        <v>20584791</v>
      </c>
      <c r="K691" s="11" t="s">
        <v>129</v>
      </c>
      <c r="L691" s="11" t="str">
        <f aca="false">"20584791"</f>
        <v>20584791</v>
      </c>
      <c r="M691" s="11" t="s">
        <v>129</v>
      </c>
      <c r="N691" s="11" t="n">
        <v>20503828</v>
      </c>
      <c r="O691" s="11" t="s">
        <v>760</v>
      </c>
      <c r="P691" s="11" t="s">
        <v>108</v>
      </c>
      <c r="Q691" s="14" t="n">
        <v>44088</v>
      </c>
      <c r="U691" s="13" t="n">
        <v>44088.4459490741</v>
      </c>
    </row>
    <row r="692" customFormat="false" ht="16.2" hidden="false" customHeight="false" outlineLevel="0" collapsed="false">
      <c r="A692" s="11" t="s">
        <v>11</v>
      </c>
      <c r="B692" s="11" t="s">
        <v>416</v>
      </c>
      <c r="C692" s="11" t="n">
        <v>2008040306</v>
      </c>
      <c r="D692" s="13" t="n">
        <v>44074.6666666667</v>
      </c>
      <c r="E692" s="13" t="n">
        <v>44074.7083333333</v>
      </c>
      <c r="F692" s="11" t="s">
        <v>109</v>
      </c>
      <c r="G692" s="11" t="s">
        <v>110</v>
      </c>
      <c r="H692" s="11" t="n">
        <v>1</v>
      </c>
      <c r="I692" s="11" t="s">
        <v>883</v>
      </c>
      <c r="J692" s="11" t="str">
        <f aca="false">"20584791"</f>
        <v>20584791</v>
      </c>
      <c r="K692" s="11" t="s">
        <v>129</v>
      </c>
      <c r="L692" s="11" t="str">
        <f aca="false">"20584791"</f>
        <v>20584791</v>
      </c>
      <c r="M692" s="11" t="s">
        <v>129</v>
      </c>
      <c r="N692" s="11" t="n">
        <v>20509027</v>
      </c>
      <c r="O692" s="11" t="s">
        <v>761</v>
      </c>
      <c r="P692" s="11" t="s">
        <v>108</v>
      </c>
      <c r="Q692" s="14" t="n">
        <v>44076</v>
      </c>
      <c r="U692" s="13" t="n">
        <v>44074.6233796296</v>
      </c>
    </row>
    <row r="693" customFormat="false" ht="16.2" hidden="false" customHeight="false" outlineLevel="0" collapsed="false">
      <c r="A693" s="11" t="s">
        <v>11</v>
      </c>
      <c r="B693" s="11" t="s">
        <v>416</v>
      </c>
      <c r="C693" s="11" t="n">
        <v>2009032967</v>
      </c>
      <c r="D693" s="13" t="n">
        <v>44099.3333333333</v>
      </c>
      <c r="E693" s="13" t="n">
        <v>44099.375</v>
      </c>
      <c r="F693" s="11" t="s">
        <v>109</v>
      </c>
      <c r="G693" s="11" t="s">
        <v>110</v>
      </c>
      <c r="H693" s="11" t="n">
        <v>1</v>
      </c>
      <c r="I693" s="11" t="s">
        <v>883</v>
      </c>
      <c r="J693" s="11" t="str">
        <f aca="false">"20584791"</f>
        <v>20584791</v>
      </c>
      <c r="K693" s="11" t="s">
        <v>129</v>
      </c>
      <c r="L693" s="11" t="str">
        <f aca="false">"20584791"</f>
        <v>20584791</v>
      </c>
      <c r="M693" s="11" t="s">
        <v>129</v>
      </c>
      <c r="N693" s="11" t="n">
        <v>20503828</v>
      </c>
      <c r="O693" s="11" t="s">
        <v>760</v>
      </c>
      <c r="P693" s="11" t="s">
        <v>108</v>
      </c>
      <c r="Q693" s="14" t="n">
        <v>44099</v>
      </c>
      <c r="U693" s="13" t="n">
        <v>44099.3785069444</v>
      </c>
    </row>
    <row r="694" customFormat="false" ht="16.2" hidden="false" customHeight="false" outlineLevel="0" collapsed="false">
      <c r="A694" s="11" t="s">
        <v>11</v>
      </c>
      <c r="B694" s="11" t="s">
        <v>416</v>
      </c>
      <c r="C694" s="11" t="n">
        <v>2009001722</v>
      </c>
      <c r="D694" s="13" t="n">
        <v>44076.3333333333</v>
      </c>
      <c r="E694" s="13" t="n">
        <v>44076.3541666667</v>
      </c>
      <c r="F694" s="11" t="s">
        <v>109</v>
      </c>
      <c r="G694" s="11" t="s">
        <v>110</v>
      </c>
      <c r="H694" s="11" t="n">
        <v>0.5</v>
      </c>
      <c r="I694" s="11" t="s">
        <v>883</v>
      </c>
      <c r="J694" s="11" t="str">
        <f aca="false">"20584791"</f>
        <v>20584791</v>
      </c>
      <c r="K694" s="11" t="s">
        <v>129</v>
      </c>
      <c r="L694" s="11" t="str">
        <f aca="false">"20584791"</f>
        <v>20584791</v>
      </c>
      <c r="M694" s="11" t="s">
        <v>129</v>
      </c>
      <c r="N694" s="11" t="n">
        <v>20509027</v>
      </c>
      <c r="O694" s="11" t="s">
        <v>761</v>
      </c>
      <c r="P694" s="11" t="s">
        <v>108</v>
      </c>
      <c r="Q694" s="14" t="n">
        <v>44077</v>
      </c>
      <c r="U694" s="13" t="n">
        <v>44076.363287037</v>
      </c>
    </row>
    <row r="695" customFormat="false" ht="16.2" hidden="false" customHeight="false" outlineLevel="0" collapsed="false">
      <c r="A695" s="11" t="s">
        <v>24</v>
      </c>
      <c r="B695" s="11" t="s">
        <v>389</v>
      </c>
      <c r="C695" s="11" t="n">
        <v>2008035391</v>
      </c>
      <c r="D695" s="13" t="n">
        <v>44069.3333333333</v>
      </c>
      <c r="E695" s="13" t="n">
        <v>44069.4166666667</v>
      </c>
      <c r="F695" s="11" t="s">
        <v>109</v>
      </c>
      <c r="G695" s="11" t="s">
        <v>110</v>
      </c>
      <c r="H695" s="11" t="n">
        <v>2</v>
      </c>
      <c r="I695" s="11" t="s">
        <v>884</v>
      </c>
      <c r="J695" s="11" t="str">
        <f aca="false">"20584792"</f>
        <v>20584792</v>
      </c>
      <c r="K695" s="11" t="s">
        <v>885</v>
      </c>
      <c r="L695" s="11" t="str">
        <f aca="false">"20584792"</f>
        <v>20584792</v>
      </c>
      <c r="M695" s="11" t="s">
        <v>885</v>
      </c>
      <c r="N695" s="11" t="n">
        <v>20601397</v>
      </c>
      <c r="O695" s="11" t="s">
        <v>886</v>
      </c>
      <c r="P695" s="11" t="s">
        <v>108</v>
      </c>
      <c r="Q695" s="14" t="n">
        <v>44074</v>
      </c>
      <c r="U695" s="13" t="n">
        <v>44069.4174189815</v>
      </c>
    </row>
    <row r="696" customFormat="false" ht="16.2" hidden="false" customHeight="false" outlineLevel="0" collapsed="false">
      <c r="A696" s="11" t="s">
        <v>24</v>
      </c>
      <c r="B696" s="11" t="s">
        <v>389</v>
      </c>
      <c r="C696" s="11" t="n">
        <v>2009003048</v>
      </c>
      <c r="D696" s="13" t="n">
        <v>44077.3333333333</v>
      </c>
      <c r="E696" s="13" t="n">
        <v>44077.375</v>
      </c>
      <c r="F696" s="11" t="s">
        <v>109</v>
      </c>
      <c r="G696" s="11" t="s">
        <v>110</v>
      </c>
      <c r="H696" s="11" t="n">
        <v>1</v>
      </c>
      <c r="I696" s="11" t="s">
        <v>884</v>
      </c>
      <c r="J696" s="11" t="str">
        <f aca="false">"20584792"</f>
        <v>20584792</v>
      </c>
      <c r="K696" s="11" t="s">
        <v>885</v>
      </c>
      <c r="L696" s="11" t="str">
        <f aca="false">"20584792"</f>
        <v>20584792</v>
      </c>
      <c r="M696" s="11" t="s">
        <v>885</v>
      </c>
      <c r="N696" s="11" t="n">
        <v>20601397</v>
      </c>
      <c r="O696" s="11" t="s">
        <v>886</v>
      </c>
      <c r="P696" s="11" t="s">
        <v>108</v>
      </c>
      <c r="Q696" s="14" t="n">
        <v>44078</v>
      </c>
      <c r="U696" s="13" t="n">
        <v>44077.4012037037</v>
      </c>
    </row>
    <row r="697" customFormat="false" ht="16.2" hidden="false" customHeight="false" outlineLevel="0" collapsed="false">
      <c r="A697" s="11" t="s">
        <v>24</v>
      </c>
      <c r="B697" s="11" t="s">
        <v>389</v>
      </c>
      <c r="C697" s="11" t="n">
        <v>2009022436</v>
      </c>
      <c r="D697" s="13" t="n">
        <v>44092.3333333333</v>
      </c>
      <c r="E697" s="13" t="n">
        <v>44092.375</v>
      </c>
      <c r="F697" s="11" t="s">
        <v>109</v>
      </c>
      <c r="G697" s="11" t="s">
        <v>110</v>
      </c>
      <c r="H697" s="11" t="n">
        <v>1</v>
      </c>
      <c r="I697" s="11" t="s">
        <v>884</v>
      </c>
      <c r="J697" s="11" t="str">
        <f aca="false">"20584792"</f>
        <v>20584792</v>
      </c>
      <c r="K697" s="11" t="s">
        <v>885</v>
      </c>
      <c r="L697" s="11" t="str">
        <f aca="false">"20584792"</f>
        <v>20584792</v>
      </c>
      <c r="M697" s="11" t="s">
        <v>885</v>
      </c>
      <c r="N697" s="11" t="n">
        <v>20601397</v>
      </c>
      <c r="O697" s="11" t="s">
        <v>886</v>
      </c>
      <c r="P697" s="11" t="s">
        <v>108</v>
      </c>
      <c r="Q697" s="14" t="n">
        <v>44093</v>
      </c>
      <c r="U697" s="13" t="n">
        <v>44092.418125</v>
      </c>
    </row>
    <row r="698" customFormat="false" ht="16.2" hidden="false" customHeight="false" outlineLevel="0" collapsed="false">
      <c r="A698" s="11" t="s">
        <v>24</v>
      </c>
      <c r="B698" s="11" t="s">
        <v>389</v>
      </c>
      <c r="C698" s="11" t="n">
        <v>2009015892</v>
      </c>
      <c r="D698" s="13" t="n">
        <v>44088.3333333333</v>
      </c>
      <c r="E698" s="13" t="n">
        <v>44088.375</v>
      </c>
      <c r="F698" s="11" t="s">
        <v>109</v>
      </c>
      <c r="G698" s="11" t="s">
        <v>110</v>
      </c>
      <c r="H698" s="11" t="n">
        <v>1</v>
      </c>
      <c r="I698" s="11" t="s">
        <v>884</v>
      </c>
      <c r="J698" s="11" t="str">
        <f aca="false">"20584792"</f>
        <v>20584792</v>
      </c>
      <c r="K698" s="11" t="s">
        <v>885</v>
      </c>
      <c r="L698" s="11" t="str">
        <f aca="false">"20584792"</f>
        <v>20584792</v>
      </c>
      <c r="M698" s="11" t="s">
        <v>885</v>
      </c>
      <c r="N698" s="11" t="n">
        <v>20450532</v>
      </c>
      <c r="O698" s="11" t="s">
        <v>539</v>
      </c>
      <c r="P698" s="11" t="s">
        <v>108</v>
      </c>
      <c r="Q698" s="14" t="n">
        <v>44088</v>
      </c>
      <c r="U698" s="13" t="n">
        <v>44088.3714583333</v>
      </c>
    </row>
    <row r="699" customFormat="false" ht="16.2" hidden="false" customHeight="false" outlineLevel="0" collapsed="false">
      <c r="A699" s="11" t="s">
        <v>24</v>
      </c>
      <c r="B699" s="11" t="s">
        <v>389</v>
      </c>
      <c r="C699" s="11" t="n">
        <v>2009025841</v>
      </c>
      <c r="D699" s="13" t="n">
        <v>44095.3333333333</v>
      </c>
      <c r="E699" s="13" t="n">
        <v>44095.5416666667</v>
      </c>
      <c r="F699" s="11" t="s">
        <v>109</v>
      </c>
      <c r="G699" s="11" t="s">
        <v>110</v>
      </c>
      <c r="H699" s="11" t="n">
        <v>4</v>
      </c>
      <c r="I699" s="11" t="s">
        <v>887</v>
      </c>
      <c r="J699" s="11" t="str">
        <f aca="false">"20584792"</f>
        <v>20584792</v>
      </c>
      <c r="K699" s="11" t="s">
        <v>885</v>
      </c>
      <c r="L699" s="11" t="str">
        <f aca="false">"20584792"</f>
        <v>20584792</v>
      </c>
      <c r="M699" s="11" t="s">
        <v>885</v>
      </c>
      <c r="N699" s="11" t="n">
        <v>20601397</v>
      </c>
      <c r="O699" s="11" t="s">
        <v>886</v>
      </c>
      <c r="P699" s="11" t="s">
        <v>108</v>
      </c>
      <c r="Q699" s="14" t="n">
        <v>44096</v>
      </c>
      <c r="U699" s="13" t="n">
        <v>44095.5683680556</v>
      </c>
    </row>
    <row r="700" customFormat="false" ht="16.2" hidden="false" customHeight="false" outlineLevel="0" collapsed="false">
      <c r="A700" s="11" t="s">
        <v>13</v>
      </c>
      <c r="B700" s="11" t="s">
        <v>212</v>
      </c>
      <c r="C700" s="11" t="n">
        <v>2009025459</v>
      </c>
      <c r="D700" s="13" t="n">
        <v>44095.3333333333</v>
      </c>
      <c r="E700" s="13" t="n">
        <v>44095.4166666667</v>
      </c>
      <c r="F700" s="11" t="s">
        <v>109</v>
      </c>
      <c r="G700" s="11" t="s">
        <v>110</v>
      </c>
      <c r="H700" s="11" t="n">
        <v>2</v>
      </c>
      <c r="I700" s="11" t="s">
        <v>301</v>
      </c>
      <c r="J700" s="11" t="str">
        <f aca="false">"20585087"</f>
        <v>20585087</v>
      </c>
      <c r="K700" s="11" t="s">
        <v>888</v>
      </c>
      <c r="L700" s="11" t="str">
        <f aca="false">"20585087"</f>
        <v>20585087</v>
      </c>
      <c r="M700" s="11" t="s">
        <v>888</v>
      </c>
      <c r="N700" s="11" t="n">
        <v>20670842</v>
      </c>
      <c r="O700" s="11" t="s">
        <v>375</v>
      </c>
      <c r="P700" s="11" t="s">
        <v>108</v>
      </c>
      <c r="Q700" s="14" t="n">
        <v>44095</v>
      </c>
      <c r="U700" s="13" t="n">
        <v>44095.4097685185</v>
      </c>
    </row>
    <row r="701" customFormat="false" ht="16.2" hidden="false" customHeight="false" outlineLevel="0" collapsed="false">
      <c r="A701" s="11" t="s">
        <v>16</v>
      </c>
      <c r="B701" s="11" t="s">
        <v>421</v>
      </c>
      <c r="C701" s="11" t="n">
        <v>2008037762</v>
      </c>
      <c r="D701" s="13" t="n">
        <v>44071.3333333333</v>
      </c>
      <c r="E701" s="13" t="n">
        <v>44071.3541666667</v>
      </c>
      <c r="F701" s="11" t="s">
        <v>109</v>
      </c>
      <c r="G701" s="11" t="s">
        <v>110</v>
      </c>
      <c r="H701" s="11" t="n">
        <v>0.5</v>
      </c>
      <c r="I701" s="11" t="s">
        <v>889</v>
      </c>
      <c r="J701" s="11" t="str">
        <f aca="false">"20586662"</f>
        <v>20586662</v>
      </c>
      <c r="K701" s="11" t="s">
        <v>890</v>
      </c>
      <c r="L701" s="11" t="str">
        <f aca="false">"20586662"</f>
        <v>20586662</v>
      </c>
      <c r="M701" s="11" t="s">
        <v>890</v>
      </c>
      <c r="N701" s="11" t="n">
        <v>20398269</v>
      </c>
      <c r="O701" s="11" t="s">
        <v>423</v>
      </c>
      <c r="P701" s="11" t="s">
        <v>108</v>
      </c>
      <c r="Q701" s="14" t="n">
        <v>44074</v>
      </c>
      <c r="U701" s="13" t="n">
        <v>44071.3605439815</v>
      </c>
    </row>
    <row r="702" customFormat="false" ht="16.2" hidden="false" customHeight="false" outlineLevel="0" collapsed="false">
      <c r="A702" s="11" t="s">
        <v>16</v>
      </c>
      <c r="B702" s="11" t="s">
        <v>421</v>
      </c>
      <c r="C702" s="11" t="n">
        <v>2009017321</v>
      </c>
      <c r="D702" s="13" t="n">
        <v>44089.3333333333</v>
      </c>
      <c r="E702" s="13" t="n">
        <v>44089.3541666667</v>
      </c>
      <c r="F702" s="11" t="s">
        <v>109</v>
      </c>
      <c r="G702" s="11" t="s">
        <v>110</v>
      </c>
      <c r="H702" s="11" t="n">
        <v>0.5</v>
      </c>
      <c r="I702" s="11" t="s">
        <v>891</v>
      </c>
      <c r="J702" s="11" t="str">
        <f aca="false">"20586662"</f>
        <v>20586662</v>
      </c>
      <c r="K702" s="11" t="s">
        <v>890</v>
      </c>
      <c r="L702" s="11" t="str">
        <f aca="false">"20586662"</f>
        <v>20586662</v>
      </c>
      <c r="M702" s="11" t="s">
        <v>890</v>
      </c>
      <c r="N702" s="11" t="n">
        <v>20398269</v>
      </c>
      <c r="O702" s="11" t="s">
        <v>423</v>
      </c>
      <c r="P702" s="11" t="s">
        <v>108</v>
      </c>
      <c r="Q702" s="14" t="n">
        <v>44090</v>
      </c>
      <c r="U702" s="13" t="n">
        <v>44089.3492013889</v>
      </c>
    </row>
    <row r="703" customFormat="false" ht="16.2" hidden="false" customHeight="false" outlineLevel="0" collapsed="false">
      <c r="A703" s="11" t="s">
        <v>16</v>
      </c>
      <c r="B703" s="11" t="s">
        <v>421</v>
      </c>
      <c r="C703" s="11" t="n">
        <v>2009022044</v>
      </c>
      <c r="D703" s="13" t="n">
        <v>44092.3333333333</v>
      </c>
      <c r="E703" s="13" t="n">
        <v>44092.3541666667</v>
      </c>
      <c r="F703" s="11" t="s">
        <v>109</v>
      </c>
      <c r="G703" s="11" t="s">
        <v>110</v>
      </c>
      <c r="H703" s="11" t="n">
        <v>0.5</v>
      </c>
      <c r="I703" s="11" t="s">
        <v>892</v>
      </c>
      <c r="J703" s="11" t="str">
        <f aca="false">"20586662"</f>
        <v>20586662</v>
      </c>
      <c r="K703" s="11" t="s">
        <v>890</v>
      </c>
      <c r="L703" s="11" t="str">
        <f aca="false">"20586662"</f>
        <v>20586662</v>
      </c>
      <c r="M703" s="11" t="s">
        <v>890</v>
      </c>
      <c r="N703" s="11" t="n">
        <v>20398269</v>
      </c>
      <c r="O703" s="11" t="s">
        <v>423</v>
      </c>
      <c r="P703" s="11" t="s">
        <v>108</v>
      </c>
      <c r="Q703" s="14" t="n">
        <v>44093</v>
      </c>
      <c r="U703" s="13" t="n">
        <v>44092.3480092593</v>
      </c>
    </row>
    <row r="704" customFormat="false" ht="16.2" hidden="false" customHeight="false" outlineLevel="0" collapsed="false">
      <c r="A704" s="11" t="s">
        <v>16</v>
      </c>
      <c r="B704" s="11" t="s">
        <v>421</v>
      </c>
      <c r="C704" s="11" t="n">
        <v>2009013143</v>
      </c>
      <c r="D704" s="13" t="n">
        <v>44085.3333333333</v>
      </c>
      <c r="E704" s="13" t="n">
        <v>44085.375</v>
      </c>
      <c r="F704" s="11" t="s">
        <v>109</v>
      </c>
      <c r="G704" s="11" t="s">
        <v>110</v>
      </c>
      <c r="H704" s="11" t="n">
        <v>1</v>
      </c>
      <c r="I704" s="11" t="s">
        <v>893</v>
      </c>
      <c r="J704" s="11" t="str">
        <f aca="false">"20586662"</f>
        <v>20586662</v>
      </c>
      <c r="K704" s="11" t="s">
        <v>890</v>
      </c>
      <c r="L704" s="11" t="str">
        <f aca="false">"20586662"</f>
        <v>20586662</v>
      </c>
      <c r="M704" s="11" t="s">
        <v>890</v>
      </c>
      <c r="N704" s="11" t="n">
        <v>20601395</v>
      </c>
      <c r="O704" s="11" t="s">
        <v>894</v>
      </c>
      <c r="P704" s="11" t="s">
        <v>108</v>
      </c>
      <c r="Q704" s="14" t="n">
        <v>44086</v>
      </c>
      <c r="U704" s="13" t="n">
        <v>44085.3836342593</v>
      </c>
    </row>
    <row r="705" customFormat="false" ht="16.2" hidden="false" customHeight="false" outlineLevel="0" collapsed="false">
      <c r="A705" s="11" t="s">
        <v>16</v>
      </c>
      <c r="B705" s="11" t="s">
        <v>421</v>
      </c>
      <c r="C705" s="11" t="n">
        <v>2009019417</v>
      </c>
      <c r="D705" s="13" t="n">
        <v>44090.3333333333</v>
      </c>
      <c r="E705" s="13" t="n">
        <v>44090.375</v>
      </c>
      <c r="F705" s="11" t="s">
        <v>109</v>
      </c>
      <c r="G705" s="11" t="s">
        <v>110</v>
      </c>
      <c r="H705" s="11" t="n">
        <v>1</v>
      </c>
      <c r="I705" s="11" t="s">
        <v>895</v>
      </c>
      <c r="J705" s="11" t="str">
        <f aca="false">"20586662"</f>
        <v>20586662</v>
      </c>
      <c r="K705" s="11" t="s">
        <v>890</v>
      </c>
      <c r="L705" s="11" t="str">
        <f aca="false">"20586662"</f>
        <v>20586662</v>
      </c>
      <c r="M705" s="11" t="s">
        <v>890</v>
      </c>
      <c r="N705" s="11" t="n">
        <v>20398269</v>
      </c>
      <c r="O705" s="11" t="s">
        <v>423</v>
      </c>
      <c r="P705" s="11" t="s">
        <v>108</v>
      </c>
      <c r="Q705" s="14" t="n">
        <v>44091</v>
      </c>
      <c r="U705" s="13" t="n">
        <v>44090.3796643519</v>
      </c>
    </row>
    <row r="706" customFormat="false" ht="16.2" hidden="false" customHeight="false" outlineLevel="0" collapsed="false">
      <c r="A706" s="11" t="s">
        <v>9</v>
      </c>
      <c r="B706" s="11" t="s">
        <v>117</v>
      </c>
      <c r="C706" s="11" t="n">
        <v>2009016219</v>
      </c>
      <c r="D706" s="13" t="n">
        <v>44088.3333333333</v>
      </c>
      <c r="E706" s="13" t="n">
        <v>44088.4166666667</v>
      </c>
      <c r="F706" s="11" t="s">
        <v>109</v>
      </c>
      <c r="G706" s="11" t="s">
        <v>110</v>
      </c>
      <c r="H706" s="11" t="n">
        <v>2</v>
      </c>
      <c r="I706" s="11" t="s">
        <v>896</v>
      </c>
      <c r="J706" s="11" t="str">
        <f aca="false">"20587584"</f>
        <v>20587584</v>
      </c>
      <c r="K706" s="11" t="s">
        <v>897</v>
      </c>
      <c r="L706" s="11" t="str">
        <f aca="false">"20587584"</f>
        <v>20587584</v>
      </c>
      <c r="M706" s="11" t="s">
        <v>897</v>
      </c>
      <c r="N706" s="11" t="n">
        <v>20424357</v>
      </c>
      <c r="O706" s="11" t="s">
        <v>898</v>
      </c>
      <c r="P706" s="11" t="s">
        <v>108</v>
      </c>
      <c r="Q706" s="14" t="n">
        <v>44089</v>
      </c>
      <c r="U706" s="13" t="n">
        <v>44088.4536342593</v>
      </c>
    </row>
    <row r="707" customFormat="false" ht="16.2" hidden="false" customHeight="false" outlineLevel="0" collapsed="false">
      <c r="A707" s="11" t="s">
        <v>9</v>
      </c>
      <c r="B707" s="11" t="s">
        <v>117</v>
      </c>
      <c r="C707" s="11" t="n">
        <v>2009022337</v>
      </c>
      <c r="D707" s="13" t="n">
        <v>44092.3333333333</v>
      </c>
      <c r="E707" s="13" t="n">
        <v>44092.3541666667</v>
      </c>
      <c r="F707" s="11" t="s">
        <v>109</v>
      </c>
      <c r="G707" s="11" t="s">
        <v>110</v>
      </c>
      <c r="H707" s="11" t="n">
        <v>0.5</v>
      </c>
      <c r="I707" s="11" t="s">
        <v>899</v>
      </c>
      <c r="J707" s="11" t="str">
        <f aca="false">"20587584"</f>
        <v>20587584</v>
      </c>
      <c r="K707" s="11" t="s">
        <v>897</v>
      </c>
      <c r="L707" s="11" t="str">
        <f aca="false">"20587584"</f>
        <v>20587584</v>
      </c>
      <c r="M707" s="11" t="s">
        <v>897</v>
      </c>
      <c r="N707" s="11" t="n">
        <v>20424357</v>
      </c>
      <c r="O707" s="11" t="s">
        <v>898</v>
      </c>
      <c r="P707" s="11" t="s">
        <v>108</v>
      </c>
      <c r="Q707" s="14" t="n">
        <v>44093</v>
      </c>
      <c r="U707" s="13" t="n">
        <v>44092.3987847222</v>
      </c>
    </row>
    <row r="708" customFormat="false" ht="16.2" hidden="false" customHeight="false" outlineLevel="0" collapsed="false">
      <c r="A708" s="11" t="s">
        <v>9</v>
      </c>
      <c r="B708" s="11" t="s">
        <v>117</v>
      </c>
      <c r="C708" s="11" t="n">
        <v>2009033636</v>
      </c>
      <c r="D708" s="13" t="n">
        <v>44099.3333333333</v>
      </c>
      <c r="E708" s="13" t="n">
        <v>44099.5</v>
      </c>
      <c r="F708" s="11" t="s">
        <v>109</v>
      </c>
      <c r="G708" s="11" t="s">
        <v>110</v>
      </c>
      <c r="H708" s="11" t="n">
        <v>4</v>
      </c>
      <c r="I708" s="11" t="s">
        <v>351</v>
      </c>
      <c r="J708" s="11" t="str">
        <f aca="false">"20587584"</f>
        <v>20587584</v>
      </c>
      <c r="K708" s="11" t="s">
        <v>897</v>
      </c>
      <c r="L708" s="11" t="str">
        <f aca="false">"20587584"</f>
        <v>20587584</v>
      </c>
      <c r="M708" s="11" t="s">
        <v>897</v>
      </c>
      <c r="N708" s="11" t="n">
        <v>20424357</v>
      </c>
      <c r="O708" s="11" t="s">
        <v>898</v>
      </c>
      <c r="P708" s="11" t="s">
        <v>108</v>
      </c>
      <c r="Q708" s="14" t="n">
        <v>44099</v>
      </c>
      <c r="U708" s="13" t="n">
        <v>44099.5064699074</v>
      </c>
    </row>
    <row r="709" customFormat="false" ht="16.2" hidden="false" customHeight="false" outlineLevel="0" collapsed="false">
      <c r="A709" s="11" t="s">
        <v>9</v>
      </c>
      <c r="B709" s="11" t="s">
        <v>117</v>
      </c>
      <c r="C709" s="11" t="n">
        <v>2009017752</v>
      </c>
      <c r="D709" s="13" t="n">
        <v>44089.3333333333</v>
      </c>
      <c r="E709" s="13" t="n">
        <v>44089.3541666667</v>
      </c>
      <c r="F709" s="11" t="s">
        <v>109</v>
      </c>
      <c r="G709" s="11" t="s">
        <v>110</v>
      </c>
      <c r="H709" s="11" t="n">
        <v>0.5</v>
      </c>
      <c r="I709" s="11" t="s">
        <v>899</v>
      </c>
      <c r="J709" s="11" t="str">
        <f aca="false">"20587584"</f>
        <v>20587584</v>
      </c>
      <c r="K709" s="11" t="s">
        <v>897</v>
      </c>
      <c r="L709" s="11" t="str">
        <f aca="false">"20587584"</f>
        <v>20587584</v>
      </c>
      <c r="M709" s="11" t="s">
        <v>897</v>
      </c>
      <c r="N709" s="11" t="n">
        <v>20424357</v>
      </c>
      <c r="O709" s="11" t="s">
        <v>898</v>
      </c>
      <c r="P709" s="11" t="s">
        <v>108</v>
      </c>
      <c r="Q709" s="14" t="n">
        <v>44091</v>
      </c>
      <c r="U709" s="13" t="n">
        <v>44089.4140625</v>
      </c>
    </row>
    <row r="710" customFormat="false" ht="16.2" hidden="false" customHeight="false" outlineLevel="0" collapsed="false">
      <c r="A710" s="11" t="s">
        <v>9</v>
      </c>
      <c r="B710" s="11" t="s">
        <v>117</v>
      </c>
      <c r="C710" s="11" t="n">
        <v>2008035545</v>
      </c>
      <c r="D710" s="13" t="n">
        <v>44069.3333333333</v>
      </c>
      <c r="E710" s="13" t="n">
        <v>44069.3541666667</v>
      </c>
      <c r="F710" s="11" t="s">
        <v>109</v>
      </c>
      <c r="G710" s="11" t="s">
        <v>110</v>
      </c>
      <c r="H710" s="11" t="n">
        <v>0.5</v>
      </c>
      <c r="I710" s="11" t="s">
        <v>900</v>
      </c>
      <c r="J710" s="11" t="str">
        <f aca="false">"20587584"</f>
        <v>20587584</v>
      </c>
      <c r="K710" s="11" t="s">
        <v>897</v>
      </c>
      <c r="L710" s="11" t="str">
        <f aca="false">"20587584"</f>
        <v>20587584</v>
      </c>
      <c r="M710" s="11" t="s">
        <v>897</v>
      </c>
      <c r="N710" s="11" t="n">
        <v>20650199</v>
      </c>
      <c r="O710" s="11" t="s">
        <v>901</v>
      </c>
      <c r="P710" s="11" t="s">
        <v>108</v>
      </c>
      <c r="Q710" s="14" t="n">
        <v>44069</v>
      </c>
      <c r="U710" s="13" t="n">
        <v>44069.4395833333</v>
      </c>
    </row>
    <row r="711" customFormat="false" ht="16.2" hidden="false" customHeight="false" outlineLevel="0" collapsed="false">
      <c r="A711" s="11" t="s">
        <v>9</v>
      </c>
      <c r="B711" s="11" t="s">
        <v>117</v>
      </c>
      <c r="C711" s="11" t="n">
        <v>2009019270</v>
      </c>
      <c r="D711" s="13" t="n">
        <v>44090.3333333333</v>
      </c>
      <c r="E711" s="13" t="n">
        <v>44090.3541666667</v>
      </c>
      <c r="F711" s="11" t="s">
        <v>109</v>
      </c>
      <c r="G711" s="11" t="s">
        <v>110</v>
      </c>
      <c r="H711" s="11" t="n">
        <v>0.5</v>
      </c>
      <c r="I711" s="11" t="s">
        <v>896</v>
      </c>
      <c r="J711" s="11" t="str">
        <f aca="false">"20587584"</f>
        <v>20587584</v>
      </c>
      <c r="K711" s="11" t="s">
        <v>897</v>
      </c>
      <c r="L711" s="11" t="str">
        <f aca="false">"20587584"</f>
        <v>20587584</v>
      </c>
      <c r="M711" s="11" t="s">
        <v>897</v>
      </c>
      <c r="N711" s="11" t="n">
        <v>20424357</v>
      </c>
      <c r="O711" s="11" t="s">
        <v>898</v>
      </c>
      <c r="P711" s="11" t="s">
        <v>108</v>
      </c>
      <c r="Q711" s="14" t="n">
        <v>44091</v>
      </c>
      <c r="U711" s="13" t="n">
        <v>44090.3450347222</v>
      </c>
    </row>
    <row r="712" customFormat="false" ht="16.2" hidden="false" customHeight="false" outlineLevel="0" collapsed="false">
      <c r="A712" s="11" t="s">
        <v>9</v>
      </c>
      <c r="B712" s="11" t="s">
        <v>117</v>
      </c>
      <c r="C712" s="11" t="n">
        <v>2009010663</v>
      </c>
      <c r="D712" s="13" t="n">
        <v>44083.3333333333</v>
      </c>
      <c r="E712" s="13" t="n">
        <v>44083.4166666667</v>
      </c>
      <c r="F712" s="11" t="s">
        <v>109</v>
      </c>
      <c r="G712" s="11" t="s">
        <v>110</v>
      </c>
      <c r="H712" s="11" t="n">
        <v>2</v>
      </c>
      <c r="I712" s="11" t="s">
        <v>896</v>
      </c>
      <c r="J712" s="11" t="str">
        <f aca="false">"20587584"</f>
        <v>20587584</v>
      </c>
      <c r="K712" s="11" t="s">
        <v>897</v>
      </c>
      <c r="L712" s="11" t="str">
        <f aca="false">"20587584"</f>
        <v>20587584</v>
      </c>
      <c r="M712" s="11" t="s">
        <v>897</v>
      </c>
      <c r="N712" s="11" t="n">
        <v>20424357</v>
      </c>
      <c r="O712" s="11" t="s">
        <v>898</v>
      </c>
      <c r="P712" s="11" t="s">
        <v>108</v>
      </c>
      <c r="Q712" s="14" t="n">
        <v>44084</v>
      </c>
      <c r="U712" s="13" t="n">
        <v>44083.4233449074</v>
      </c>
    </row>
    <row r="713" customFormat="false" ht="16.2" hidden="false" customHeight="false" outlineLevel="0" collapsed="false">
      <c r="A713" s="11" t="s">
        <v>22</v>
      </c>
      <c r="B713" s="11" t="s">
        <v>230</v>
      </c>
      <c r="C713" s="11" t="n">
        <v>2008038326</v>
      </c>
      <c r="D713" s="13" t="n">
        <v>44071.5833333333</v>
      </c>
      <c r="E713" s="13" t="n">
        <v>44071.7083333333</v>
      </c>
      <c r="F713" s="11" t="s">
        <v>109</v>
      </c>
      <c r="G713" s="11" t="s">
        <v>110</v>
      </c>
      <c r="H713" s="11" t="n">
        <v>3</v>
      </c>
      <c r="I713" s="11" t="s">
        <v>902</v>
      </c>
      <c r="J713" s="11" t="str">
        <f aca="false">"20588052"</f>
        <v>20588052</v>
      </c>
      <c r="K713" s="11" t="s">
        <v>903</v>
      </c>
      <c r="L713" s="11" t="str">
        <f aca="false">"20588052"</f>
        <v>20588052</v>
      </c>
      <c r="M713" s="11" t="s">
        <v>903</v>
      </c>
      <c r="N713" s="11" t="n">
        <v>20607296</v>
      </c>
      <c r="O713" s="11" t="s">
        <v>904</v>
      </c>
      <c r="P713" s="11" t="s">
        <v>108</v>
      </c>
      <c r="Q713" s="14" t="n">
        <v>44074</v>
      </c>
      <c r="U713" s="13" t="n">
        <v>44071.577349537</v>
      </c>
    </row>
    <row r="714" customFormat="false" ht="16.2" hidden="false" customHeight="false" outlineLevel="0" collapsed="false">
      <c r="A714" s="11" t="s">
        <v>22</v>
      </c>
      <c r="B714" s="11" t="s">
        <v>230</v>
      </c>
      <c r="C714" s="11" t="n">
        <v>2009032827</v>
      </c>
      <c r="D714" s="13" t="n">
        <v>44099.3333333333</v>
      </c>
      <c r="E714" s="13" t="n">
        <v>44099.3541666667</v>
      </c>
      <c r="F714" s="11" t="s">
        <v>109</v>
      </c>
      <c r="G714" s="11" t="s">
        <v>110</v>
      </c>
      <c r="H714" s="11" t="n">
        <v>0.5</v>
      </c>
      <c r="I714" s="11" t="s">
        <v>905</v>
      </c>
      <c r="J714" s="11" t="str">
        <f aca="false">"20588053"</f>
        <v>20588053</v>
      </c>
      <c r="K714" s="11" t="s">
        <v>906</v>
      </c>
      <c r="L714" s="11" t="str">
        <f aca="false">"20588053"</f>
        <v>20588053</v>
      </c>
      <c r="M714" s="11" t="s">
        <v>906</v>
      </c>
      <c r="N714" s="11" t="n">
        <v>20604157</v>
      </c>
      <c r="O714" s="11" t="s">
        <v>907</v>
      </c>
      <c r="P714" s="11" t="s">
        <v>108</v>
      </c>
      <c r="Q714" s="14" t="n">
        <v>44100</v>
      </c>
      <c r="U714" s="13" t="n">
        <v>44099.3570833333</v>
      </c>
    </row>
    <row r="715" customFormat="false" ht="16.2" hidden="false" customHeight="false" outlineLevel="0" collapsed="false">
      <c r="A715" s="11" t="s">
        <v>22</v>
      </c>
      <c r="B715" s="11" t="s">
        <v>230</v>
      </c>
      <c r="C715" s="11" t="n">
        <v>2009010573</v>
      </c>
      <c r="D715" s="13" t="n">
        <v>44083.3333333333</v>
      </c>
      <c r="E715" s="13" t="n">
        <v>44083.4166666667</v>
      </c>
      <c r="F715" s="11" t="s">
        <v>109</v>
      </c>
      <c r="G715" s="11" t="s">
        <v>110</v>
      </c>
      <c r="H715" s="11" t="n">
        <v>2</v>
      </c>
      <c r="I715" s="11" t="s">
        <v>908</v>
      </c>
      <c r="J715" s="11" t="str">
        <f aca="false">"20588053"</f>
        <v>20588053</v>
      </c>
      <c r="K715" s="11" t="s">
        <v>906</v>
      </c>
      <c r="L715" s="11" t="str">
        <f aca="false">"20588053"</f>
        <v>20588053</v>
      </c>
      <c r="M715" s="11" t="s">
        <v>906</v>
      </c>
      <c r="N715" s="11" t="n">
        <v>20494069</v>
      </c>
      <c r="O715" s="11" t="s">
        <v>909</v>
      </c>
      <c r="P715" s="11" t="s">
        <v>108</v>
      </c>
      <c r="Q715" s="14" t="n">
        <v>44084</v>
      </c>
      <c r="U715" s="13" t="n">
        <v>44083.4014814815</v>
      </c>
    </row>
    <row r="716" customFormat="false" ht="16.2" hidden="false" customHeight="false" outlineLevel="0" collapsed="false">
      <c r="A716" s="11" t="s">
        <v>22</v>
      </c>
      <c r="B716" s="11" t="s">
        <v>230</v>
      </c>
      <c r="C716" s="11" t="n">
        <v>2008039771</v>
      </c>
      <c r="D716" s="13" t="n">
        <v>44074.3333333333</v>
      </c>
      <c r="E716" s="13" t="n">
        <v>44074.3958333333</v>
      </c>
      <c r="F716" s="11" t="s">
        <v>109</v>
      </c>
      <c r="G716" s="11" t="s">
        <v>110</v>
      </c>
      <c r="H716" s="11" t="n">
        <v>1.5</v>
      </c>
      <c r="I716" s="11" t="s">
        <v>910</v>
      </c>
      <c r="J716" s="11" t="str">
        <f aca="false">"20588053"</f>
        <v>20588053</v>
      </c>
      <c r="K716" s="11" t="s">
        <v>906</v>
      </c>
      <c r="L716" s="11" t="str">
        <f aca="false">"20588053"</f>
        <v>20588053</v>
      </c>
      <c r="M716" s="11" t="s">
        <v>906</v>
      </c>
      <c r="N716" s="11" t="n">
        <v>20494069</v>
      </c>
      <c r="O716" s="11" t="s">
        <v>909</v>
      </c>
      <c r="P716" s="11" t="s">
        <v>108</v>
      </c>
      <c r="Q716" s="14" t="n">
        <v>44074</v>
      </c>
      <c r="U716" s="13" t="n">
        <v>44074.3977893519</v>
      </c>
    </row>
    <row r="717" customFormat="false" ht="16.2" hidden="false" customHeight="false" outlineLevel="0" collapsed="false">
      <c r="A717" s="11" t="s">
        <v>22</v>
      </c>
      <c r="B717" s="11" t="s">
        <v>230</v>
      </c>
      <c r="C717" s="11" t="n">
        <v>2009028054</v>
      </c>
      <c r="D717" s="13" t="n">
        <v>44097.3333333333</v>
      </c>
      <c r="E717" s="13" t="n">
        <v>44097.375</v>
      </c>
      <c r="F717" s="11" t="s">
        <v>109</v>
      </c>
      <c r="G717" s="11" t="s">
        <v>110</v>
      </c>
      <c r="H717" s="11" t="n">
        <v>1</v>
      </c>
      <c r="I717" s="11" t="s">
        <v>911</v>
      </c>
      <c r="J717" s="11" t="str">
        <f aca="false">"20588053"</f>
        <v>20588053</v>
      </c>
      <c r="K717" s="11" t="s">
        <v>906</v>
      </c>
      <c r="L717" s="11" t="str">
        <f aca="false">"20588053"</f>
        <v>20588053</v>
      </c>
      <c r="M717" s="11" t="s">
        <v>906</v>
      </c>
      <c r="N717" s="11" t="n">
        <v>20604157</v>
      </c>
      <c r="O717" s="11" t="s">
        <v>907</v>
      </c>
      <c r="P717" s="11" t="s">
        <v>108</v>
      </c>
      <c r="Q717" s="14" t="n">
        <v>44097</v>
      </c>
      <c r="U717" s="13" t="n">
        <v>44097.3687731482</v>
      </c>
    </row>
    <row r="718" customFormat="false" ht="16.2" hidden="false" customHeight="false" outlineLevel="0" collapsed="false">
      <c r="A718" s="11" t="s">
        <v>22</v>
      </c>
      <c r="B718" s="11" t="s">
        <v>230</v>
      </c>
      <c r="C718" s="11" t="n">
        <v>2009019693</v>
      </c>
      <c r="D718" s="13" t="n">
        <v>44090.3333333333</v>
      </c>
      <c r="E718" s="13" t="n">
        <v>44090.4583333333</v>
      </c>
      <c r="F718" s="11" t="s">
        <v>109</v>
      </c>
      <c r="G718" s="11" t="s">
        <v>110</v>
      </c>
      <c r="H718" s="11" t="n">
        <v>3</v>
      </c>
      <c r="I718" s="11" t="s">
        <v>912</v>
      </c>
      <c r="J718" s="11" t="str">
        <f aca="false">"20588053"</f>
        <v>20588053</v>
      </c>
      <c r="K718" s="11" t="s">
        <v>906</v>
      </c>
      <c r="L718" s="11" t="str">
        <f aca="false">"20588053"</f>
        <v>20588053</v>
      </c>
      <c r="M718" s="11" t="s">
        <v>906</v>
      </c>
      <c r="N718" s="11" t="n">
        <v>20604157</v>
      </c>
      <c r="O718" s="11" t="s">
        <v>907</v>
      </c>
      <c r="P718" s="11" t="s">
        <v>108</v>
      </c>
      <c r="Q718" s="14" t="n">
        <v>44091</v>
      </c>
      <c r="U718" s="13" t="n">
        <v>44090.4527430556</v>
      </c>
    </row>
    <row r="719" customFormat="false" ht="16.2" hidden="false" customHeight="false" outlineLevel="0" collapsed="false">
      <c r="A719" s="11" t="s">
        <v>22</v>
      </c>
      <c r="B719" s="11" t="s">
        <v>230</v>
      </c>
      <c r="C719" s="11" t="n">
        <v>2009004403</v>
      </c>
      <c r="D719" s="13" t="n">
        <v>44078.3333333333</v>
      </c>
      <c r="E719" s="13" t="n">
        <v>44078.3541666667</v>
      </c>
      <c r="F719" s="11" t="s">
        <v>109</v>
      </c>
      <c r="G719" s="11" t="s">
        <v>110</v>
      </c>
      <c r="H719" s="11" t="n">
        <v>0.5</v>
      </c>
      <c r="I719" s="11" t="s">
        <v>913</v>
      </c>
      <c r="J719" s="11" t="str">
        <f aca="false">"20588053"</f>
        <v>20588053</v>
      </c>
      <c r="K719" s="11" t="s">
        <v>906</v>
      </c>
      <c r="L719" s="11" t="str">
        <f aca="false">"20588053"</f>
        <v>20588053</v>
      </c>
      <c r="M719" s="11" t="s">
        <v>906</v>
      </c>
      <c r="N719" s="11" t="n">
        <v>20604157</v>
      </c>
      <c r="O719" s="11" t="s">
        <v>907</v>
      </c>
      <c r="P719" s="11" t="s">
        <v>108</v>
      </c>
      <c r="Q719" s="14" t="n">
        <v>44079</v>
      </c>
      <c r="U719" s="13" t="n">
        <v>44078.3509953704</v>
      </c>
    </row>
    <row r="720" customFormat="false" ht="16.2" hidden="false" customHeight="false" outlineLevel="0" collapsed="false">
      <c r="A720" s="11" t="s">
        <v>22</v>
      </c>
      <c r="B720" s="11" t="s">
        <v>230</v>
      </c>
      <c r="C720" s="11" t="n">
        <v>2009012036</v>
      </c>
      <c r="D720" s="13" t="n">
        <v>44084.3333333333</v>
      </c>
      <c r="E720" s="13" t="n">
        <v>44084.4166666667</v>
      </c>
      <c r="F720" s="11" t="s">
        <v>109</v>
      </c>
      <c r="G720" s="11" t="s">
        <v>110</v>
      </c>
      <c r="H720" s="11" t="n">
        <v>2</v>
      </c>
      <c r="I720" s="11" t="s">
        <v>914</v>
      </c>
      <c r="J720" s="11" t="str">
        <f aca="false">"20588053"</f>
        <v>20588053</v>
      </c>
      <c r="K720" s="11" t="s">
        <v>906</v>
      </c>
      <c r="L720" s="11" t="str">
        <f aca="false">"20588053"</f>
        <v>20588053</v>
      </c>
      <c r="M720" s="11" t="s">
        <v>906</v>
      </c>
      <c r="N720" s="11" t="n">
        <v>20604157</v>
      </c>
      <c r="O720" s="11" t="s">
        <v>907</v>
      </c>
      <c r="P720" s="11" t="s">
        <v>108</v>
      </c>
      <c r="Q720" s="14" t="n">
        <v>44085</v>
      </c>
      <c r="U720" s="13" t="n">
        <v>44084.4249305556</v>
      </c>
    </row>
    <row r="721" customFormat="false" ht="16.2" hidden="false" customHeight="false" outlineLevel="0" collapsed="false">
      <c r="A721" s="11" t="s">
        <v>22</v>
      </c>
      <c r="B721" s="11" t="s">
        <v>230</v>
      </c>
      <c r="C721" s="11" t="n">
        <v>2008035355</v>
      </c>
      <c r="D721" s="13" t="n">
        <v>44069.3333333333</v>
      </c>
      <c r="E721" s="13" t="n">
        <v>44069.4166666667</v>
      </c>
      <c r="F721" s="11" t="s">
        <v>109</v>
      </c>
      <c r="G721" s="11" t="s">
        <v>110</v>
      </c>
      <c r="H721" s="11" t="n">
        <v>2</v>
      </c>
      <c r="I721" s="11" t="s">
        <v>915</v>
      </c>
      <c r="J721" s="11" t="str">
        <f aca="false">"20588053"</f>
        <v>20588053</v>
      </c>
      <c r="K721" s="11" t="s">
        <v>906</v>
      </c>
      <c r="L721" s="11" t="str">
        <f aca="false">"20588053"</f>
        <v>20588053</v>
      </c>
      <c r="M721" s="11" t="s">
        <v>906</v>
      </c>
      <c r="N721" s="11" t="n">
        <v>20494069</v>
      </c>
      <c r="O721" s="11" t="s">
        <v>909</v>
      </c>
      <c r="P721" s="11" t="s">
        <v>108</v>
      </c>
      <c r="Q721" s="14" t="n">
        <v>44069</v>
      </c>
      <c r="U721" s="13" t="n">
        <v>44069.4093171296</v>
      </c>
    </row>
    <row r="722" customFormat="false" ht="16.2" hidden="false" customHeight="false" outlineLevel="0" collapsed="false">
      <c r="A722" s="11" t="s">
        <v>27</v>
      </c>
      <c r="B722" s="11" t="s">
        <v>197</v>
      </c>
      <c r="C722" s="11" t="n">
        <v>2009013000</v>
      </c>
      <c r="D722" s="13" t="n">
        <v>44085.3333333333</v>
      </c>
      <c r="E722" s="13" t="n">
        <v>44085.3541666667</v>
      </c>
      <c r="F722" s="11" t="s">
        <v>109</v>
      </c>
      <c r="G722" s="11" t="s">
        <v>110</v>
      </c>
      <c r="H722" s="11" t="n">
        <v>0.5</v>
      </c>
      <c r="I722" s="11" t="s">
        <v>916</v>
      </c>
      <c r="J722" s="11" t="str">
        <f aca="false">"20588054"</f>
        <v>20588054</v>
      </c>
      <c r="K722" s="11" t="s">
        <v>917</v>
      </c>
      <c r="L722" s="11" t="str">
        <f aca="false">"20588054"</f>
        <v>20588054</v>
      </c>
      <c r="M722" s="11" t="s">
        <v>917</v>
      </c>
      <c r="N722" s="11" t="s">
        <v>918</v>
      </c>
      <c r="O722" s="11" t="s">
        <v>919</v>
      </c>
      <c r="P722" s="11" t="s">
        <v>108</v>
      </c>
      <c r="Q722" s="14" t="n">
        <v>44086</v>
      </c>
      <c r="U722" s="13" t="n">
        <v>44085.3499652778</v>
      </c>
    </row>
    <row r="723" customFormat="false" ht="16.2" hidden="false" customHeight="false" outlineLevel="0" collapsed="false">
      <c r="A723" s="11" t="s">
        <v>27</v>
      </c>
      <c r="B723" s="11" t="s">
        <v>197</v>
      </c>
      <c r="C723" s="11" t="n">
        <v>2009013782</v>
      </c>
      <c r="D723" s="13" t="n">
        <v>44085.6666666667</v>
      </c>
      <c r="E723" s="13" t="n">
        <v>44085.7083333333</v>
      </c>
      <c r="F723" s="11" t="s">
        <v>109</v>
      </c>
      <c r="G723" s="11" t="s">
        <v>110</v>
      </c>
      <c r="H723" s="11" t="n">
        <v>1</v>
      </c>
      <c r="I723" s="11" t="s">
        <v>920</v>
      </c>
      <c r="J723" s="11" t="str">
        <f aca="false">"20588054"</f>
        <v>20588054</v>
      </c>
      <c r="K723" s="11" t="s">
        <v>917</v>
      </c>
      <c r="L723" s="11" t="str">
        <f aca="false">"20588054"</f>
        <v>20588054</v>
      </c>
      <c r="M723" s="11" t="s">
        <v>917</v>
      </c>
      <c r="N723" s="11" t="s">
        <v>918</v>
      </c>
      <c r="O723" s="11" t="s">
        <v>919</v>
      </c>
      <c r="P723" s="11" t="s">
        <v>108</v>
      </c>
      <c r="Q723" s="14" t="n">
        <v>44086</v>
      </c>
      <c r="U723" s="13" t="n">
        <v>44085.5804166667</v>
      </c>
    </row>
    <row r="724" customFormat="false" ht="16.2" hidden="false" customHeight="false" outlineLevel="0" collapsed="false">
      <c r="A724" s="11" t="s">
        <v>27</v>
      </c>
      <c r="B724" s="11" t="s">
        <v>197</v>
      </c>
      <c r="C724" s="11" t="n">
        <v>2009000063</v>
      </c>
      <c r="D724" s="13" t="n">
        <v>44074.3333333333</v>
      </c>
      <c r="E724" s="13" t="n">
        <v>44075.7083333333</v>
      </c>
      <c r="F724" s="11" t="s">
        <v>103</v>
      </c>
      <c r="G724" s="11" t="s">
        <v>104</v>
      </c>
      <c r="H724" s="11" t="n">
        <v>8</v>
      </c>
      <c r="I724" s="11" t="s">
        <v>921</v>
      </c>
      <c r="J724" s="11" t="str">
        <f aca="false">"20588054"</f>
        <v>20588054</v>
      </c>
      <c r="K724" s="11" t="s">
        <v>917</v>
      </c>
      <c r="L724" s="11" t="str">
        <f aca="false">"20588054"</f>
        <v>20588054</v>
      </c>
      <c r="M724" s="11" t="s">
        <v>917</v>
      </c>
      <c r="N724" s="11" t="n">
        <v>20588367</v>
      </c>
      <c r="O724" s="11" t="s">
        <v>506</v>
      </c>
      <c r="P724" s="11" t="s">
        <v>108</v>
      </c>
      <c r="Q724" s="14" t="n">
        <v>44076</v>
      </c>
      <c r="U724" s="13" t="n">
        <v>44075.3440625</v>
      </c>
    </row>
    <row r="725" customFormat="false" ht="16.2" hidden="false" customHeight="false" outlineLevel="0" collapsed="false">
      <c r="A725" s="11" t="s">
        <v>27</v>
      </c>
      <c r="B725" s="11" t="s">
        <v>197</v>
      </c>
      <c r="C725" s="11" t="n">
        <v>2009007374</v>
      </c>
      <c r="D725" s="13" t="n">
        <v>44081.3333333333</v>
      </c>
      <c r="E725" s="13" t="n">
        <v>44081.3541666667</v>
      </c>
      <c r="F725" s="11" t="s">
        <v>103</v>
      </c>
      <c r="G725" s="11" t="s">
        <v>104</v>
      </c>
      <c r="H725" s="11" t="n">
        <v>0.5</v>
      </c>
      <c r="I725" s="11" t="s">
        <v>922</v>
      </c>
      <c r="J725" s="11" t="str">
        <f aca="false">"20588054"</f>
        <v>20588054</v>
      </c>
      <c r="K725" s="11" t="s">
        <v>917</v>
      </c>
      <c r="L725" s="11" t="str">
        <f aca="false">"20588054"</f>
        <v>20588054</v>
      </c>
      <c r="M725" s="11" t="s">
        <v>917</v>
      </c>
      <c r="N725" s="11" t="n">
        <v>20613511</v>
      </c>
      <c r="O725" s="11" t="s">
        <v>923</v>
      </c>
      <c r="P725" s="11" t="s">
        <v>108</v>
      </c>
      <c r="Q725" s="14" t="n">
        <v>44082</v>
      </c>
      <c r="U725" s="13" t="n">
        <v>44081.3678819444</v>
      </c>
    </row>
    <row r="726" customFormat="false" ht="16.2" hidden="false" customHeight="false" outlineLevel="0" collapsed="false">
      <c r="A726" s="11" t="s">
        <v>27</v>
      </c>
      <c r="B726" s="11" t="s">
        <v>197</v>
      </c>
      <c r="C726" s="11" t="n">
        <v>2009022766</v>
      </c>
      <c r="D726" s="13" t="n">
        <v>44092.3333333333</v>
      </c>
      <c r="E726" s="13" t="n">
        <v>44092.4791666667</v>
      </c>
      <c r="F726" s="11" t="s">
        <v>109</v>
      </c>
      <c r="G726" s="11" t="s">
        <v>110</v>
      </c>
      <c r="H726" s="11" t="n">
        <v>3.5</v>
      </c>
      <c r="I726" s="11" t="s">
        <v>924</v>
      </c>
      <c r="J726" s="11" t="str">
        <f aca="false">"20588054"</f>
        <v>20588054</v>
      </c>
      <c r="K726" s="11" t="s">
        <v>917</v>
      </c>
      <c r="L726" s="11" t="str">
        <f aca="false">"20588054"</f>
        <v>20588054</v>
      </c>
      <c r="M726" s="11" t="s">
        <v>917</v>
      </c>
      <c r="N726" s="11" t="s">
        <v>918</v>
      </c>
      <c r="O726" s="11" t="s">
        <v>919</v>
      </c>
      <c r="P726" s="11" t="s">
        <v>108</v>
      </c>
      <c r="Q726" s="14" t="n">
        <v>44093</v>
      </c>
      <c r="U726" s="13" t="n">
        <v>44092.5613425926</v>
      </c>
    </row>
    <row r="727" customFormat="false" ht="16.2" hidden="false" customHeight="false" outlineLevel="0" collapsed="false">
      <c r="A727" s="11" t="s">
        <v>27</v>
      </c>
      <c r="B727" s="11" t="s">
        <v>197</v>
      </c>
      <c r="C727" s="11" t="n">
        <v>2009022768</v>
      </c>
      <c r="D727" s="13" t="n">
        <v>44092.4791666667</v>
      </c>
      <c r="E727" s="13" t="n">
        <v>44092.5416666667</v>
      </c>
      <c r="F727" s="11" t="s">
        <v>103</v>
      </c>
      <c r="G727" s="11" t="s">
        <v>104</v>
      </c>
      <c r="H727" s="11" t="n">
        <v>0.5</v>
      </c>
      <c r="I727" s="11" t="s">
        <v>924</v>
      </c>
      <c r="J727" s="11" t="str">
        <f aca="false">"20588054"</f>
        <v>20588054</v>
      </c>
      <c r="K727" s="11" t="s">
        <v>917</v>
      </c>
      <c r="L727" s="11" t="str">
        <f aca="false">"20588054"</f>
        <v>20588054</v>
      </c>
      <c r="M727" s="11" t="s">
        <v>917</v>
      </c>
      <c r="N727" s="11" t="s">
        <v>918</v>
      </c>
      <c r="O727" s="11" t="s">
        <v>919</v>
      </c>
      <c r="P727" s="11" t="s">
        <v>108</v>
      </c>
      <c r="Q727" s="14" t="n">
        <v>44093</v>
      </c>
      <c r="U727" s="13" t="n">
        <v>44092.5621296296</v>
      </c>
    </row>
    <row r="728" customFormat="false" ht="16.2" hidden="false" customHeight="false" outlineLevel="0" collapsed="false">
      <c r="A728" s="11" t="s">
        <v>9</v>
      </c>
      <c r="B728" s="11" t="s">
        <v>117</v>
      </c>
      <c r="C728" s="11" t="n">
        <v>2009025735</v>
      </c>
      <c r="D728" s="13" t="n">
        <v>44095.5</v>
      </c>
      <c r="E728" s="13" t="n">
        <v>44096.7083333333</v>
      </c>
      <c r="F728" s="11" t="s">
        <v>109</v>
      </c>
      <c r="G728" s="11" t="s">
        <v>110</v>
      </c>
      <c r="H728" s="11" t="n">
        <v>12</v>
      </c>
      <c r="I728" s="11" t="s">
        <v>925</v>
      </c>
      <c r="J728" s="11" t="str">
        <f aca="false">"20588362"</f>
        <v>20588362</v>
      </c>
      <c r="K728" s="11" t="s">
        <v>926</v>
      </c>
      <c r="L728" s="11" t="str">
        <f aca="false">"20588362"</f>
        <v>20588362</v>
      </c>
      <c r="M728" s="11" t="s">
        <v>926</v>
      </c>
      <c r="N728" s="11" t="s">
        <v>927</v>
      </c>
      <c r="O728" s="11" t="s">
        <v>548</v>
      </c>
      <c r="P728" s="11" t="s">
        <v>108</v>
      </c>
      <c r="Q728" s="14" t="n">
        <v>44096</v>
      </c>
      <c r="U728" s="13" t="n">
        <v>44095.5111921296</v>
      </c>
    </row>
    <row r="729" customFormat="false" ht="16.2" hidden="false" customHeight="false" outlineLevel="0" collapsed="false">
      <c r="A729" s="11" t="s">
        <v>9</v>
      </c>
      <c r="B729" s="11" t="s">
        <v>117</v>
      </c>
      <c r="C729" s="11" t="n">
        <v>2008035092</v>
      </c>
      <c r="D729" s="13" t="n">
        <v>44069.3333333333</v>
      </c>
      <c r="E729" s="13" t="n">
        <v>44069.3541666667</v>
      </c>
      <c r="F729" s="11" t="s">
        <v>109</v>
      </c>
      <c r="G729" s="11" t="s">
        <v>110</v>
      </c>
      <c r="H729" s="11" t="n">
        <v>0.5</v>
      </c>
      <c r="I729" s="11" t="s">
        <v>142</v>
      </c>
      <c r="J729" s="11" t="str">
        <f aca="false">"20588362"</f>
        <v>20588362</v>
      </c>
      <c r="K729" s="11" t="s">
        <v>926</v>
      </c>
      <c r="L729" s="11" t="str">
        <f aca="false">"20588362"</f>
        <v>20588362</v>
      </c>
      <c r="M729" s="11" t="s">
        <v>926</v>
      </c>
      <c r="N729" s="11" t="n">
        <v>20277984</v>
      </c>
      <c r="O729" s="11" t="s">
        <v>314</v>
      </c>
      <c r="P729" s="11" t="s">
        <v>108</v>
      </c>
      <c r="Q729" s="14" t="n">
        <v>44069</v>
      </c>
      <c r="U729" s="13" t="n">
        <v>44069.3559722222</v>
      </c>
    </row>
    <row r="730" customFormat="false" ht="16.2" hidden="false" customHeight="false" outlineLevel="0" collapsed="false">
      <c r="A730" s="11" t="s">
        <v>10</v>
      </c>
      <c r="B730" s="11" t="s">
        <v>122</v>
      </c>
      <c r="C730" s="11" t="n">
        <v>2009001686</v>
      </c>
      <c r="D730" s="13" t="n">
        <v>44076.3333333333</v>
      </c>
      <c r="E730" s="13" t="n">
        <v>44076.3541666667</v>
      </c>
      <c r="F730" s="11" t="s">
        <v>109</v>
      </c>
      <c r="G730" s="11" t="s">
        <v>110</v>
      </c>
      <c r="H730" s="11" t="n">
        <v>0.5</v>
      </c>
      <c r="I730" s="11" t="s">
        <v>301</v>
      </c>
      <c r="J730" s="11" t="str">
        <f aca="false">"20588363"</f>
        <v>20588363</v>
      </c>
      <c r="K730" s="11" t="s">
        <v>803</v>
      </c>
      <c r="L730" s="11" t="str">
        <f aca="false">"20588363"</f>
        <v>20588363</v>
      </c>
      <c r="M730" s="11" t="s">
        <v>803</v>
      </c>
      <c r="N730" s="11" t="n">
        <v>20564393</v>
      </c>
      <c r="O730" s="11" t="s">
        <v>419</v>
      </c>
      <c r="P730" s="11" t="s">
        <v>108</v>
      </c>
      <c r="Q730" s="14" t="n">
        <v>44077</v>
      </c>
      <c r="U730" s="13" t="n">
        <v>44076.3574652778</v>
      </c>
    </row>
    <row r="731" customFormat="false" ht="16.2" hidden="false" customHeight="false" outlineLevel="0" collapsed="false">
      <c r="A731" s="11" t="s">
        <v>10</v>
      </c>
      <c r="B731" s="11" t="s">
        <v>122</v>
      </c>
      <c r="C731" s="11" t="n">
        <v>2008039789</v>
      </c>
      <c r="D731" s="13" t="n">
        <v>44074.3333333333</v>
      </c>
      <c r="E731" s="13" t="n">
        <v>44074.3958333333</v>
      </c>
      <c r="F731" s="11" t="s">
        <v>109</v>
      </c>
      <c r="G731" s="11" t="s">
        <v>110</v>
      </c>
      <c r="H731" s="11" t="n">
        <v>1.5</v>
      </c>
      <c r="I731" s="11" t="s">
        <v>301</v>
      </c>
      <c r="J731" s="11" t="str">
        <f aca="false">"20588363"</f>
        <v>20588363</v>
      </c>
      <c r="K731" s="11" t="s">
        <v>803</v>
      </c>
      <c r="L731" s="11" t="str">
        <f aca="false">"20588363"</f>
        <v>20588363</v>
      </c>
      <c r="M731" s="11" t="s">
        <v>803</v>
      </c>
      <c r="N731" s="11" t="n">
        <v>20564393</v>
      </c>
      <c r="O731" s="11" t="s">
        <v>419</v>
      </c>
      <c r="P731" s="11" t="s">
        <v>108</v>
      </c>
      <c r="Q731" s="14" t="n">
        <v>44074</v>
      </c>
      <c r="U731" s="13" t="n">
        <v>44074.4035300926</v>
      </c>
    </row>
    <row r="732" customFormat="false" ht="16.2" hidden="false" customHeight="false" outlineLevel="0" collapsed="false">
      <c r="A732" s="11" t="s">
        <v>10</v>
      </c>
      <c r="B732" s="11" t="s">
        <v>122</v>
      </c>
      <c r="C732" s="11" t="n">
        <v>2009004468</v>
      </c>
      <c r="D732" s="13" t="n">
        <v>44078.3333333333</v>
      </c>
      <c r="E732" s="13" t="n">
        <v>44078.3541666667</v>
      </c>
      <c r="F732" s="11" t="s">
        <v>109</v>
      </c>
      <c r="G732" s="11" t="s">
        <v>110</v>
      </c>
      <c r="H732" s="11" t="n">
        <v>0.5</v>
      </c>
      <c r="I732" s="11" t="s">
        <v>301</v>
      </c>
      <c r="J732" s="11" t="str">
        <f aca="false">"20588363"</f>
        <v>20588363</v>
      </c>
      <c r="K732" s="11" t="s">
        <v>803</v>
      </c>
      <c r="L732" s="11" t="str">
        <f aca="false">"20588363"</f>
        <v>20588363</v>
      </c>
      <c r="M732" s="11" t="s">
        <v>803</v>
      </c>
      <c r="N732" s="11" t="n">
        <v>20564393</v>
      </c>
      <c r="O732" s="11" t="s">
        <v>419</v>
      </c>
      <c r="P732" s="11" t="s">
        <v>108</v>
      </c>
      <c r="Q732" s="14" t="n">
        <v>44078</v>
      </c>
      <c r="U732" s="13" t="n">
        <v>44078.3696296296</v>
      </c>
    </row>
    <row r="733" customFormat="false" ht="16.2" hidden="false" customHeight="false" outlineLevel="0" collapsed="false">
      <c r="A733" s="11" t="s">
        <v>10</v>
      </c>
      <c r="B733" s="11" t="s">
        <v>122</v>
      </c>
      <c r="C733" s="11" t="n">
        <v>2009020726</v>
      </c>
      <c r="D733" s="13" t="n">
        <v>44091.3333333333</v>
      </c>
      <c r="E733" s="13" t="n">
        <v>44091.375</v>
      </c>
      <c r="F733" s="11" t="s">
        <v>109</v>
      </c>
      <c r="G733" s="11" t="s">
        <v>110</v>
      </c>
      <c r="H733" s="11" t="n">
        <v>1</v>
      </c>
      <c r="I733" s="11" t="s">
        <v>301</v>
      </c>
      <c r="J733" s="11" t="str">
        <f aca="false">"20588363"</f>
        <v>20588363</v>
      </c>
      <c r="K733" s="11" t="s">
        <v>803</v>
      </c>
      <c r="L733" s="11" t="str">
        <f aca="false">"20588363"</f>
        <v>20588363</v>
      </c>
      <c r="M733" s="11" t="s">
        <v>803</v>
      </c>
      <c r="N733" s="11" t="n">
        <v>20588616</v>
      </c>
      <c r="O733" s="11" t="s">
        <v>420</v>
      </c>
      <c r="P733" s="11" t="s">
        <v>108</v>
      </c>
      <c r="Q733" s="14" t="n">
        <v>44092</v>
      </c>
      <c r="U733" s="13" t="n">
        <v>44091.3745949074</v>
      </c>
    </row>
    <row r="734" customFormat="false" ht="16.2" hidden="false" customHeight="false" outlineLevel="0" collapsed="false">
      <c r="A734" s="11" t="s">
        <v>10</v>
      </c>
      <c r="B734" s="11" t="s">
        <v>122</v>
      </c>
      <c r="C734" s="11" t="n">
        <v>2008035122</v>
      </c>
      <c r="D734" s="13" t="n">
        <v>44069.3333333333</v>
      </c>
      <c r="E734" s="13" t="n">
        <v>44069.3541666667</v>
      </c>
      <c r="F734" s="11" t="s">
        <v>109</v>
      </c>
      <c r="G734" s="11" t="s">
        <v>110</v>
      </c>
      <c r="H734" s="11" t="n">
        <v>0.5</v>
      </c>
      <c r="I734" s="11" t="s">
        <v>301</v>
      </c>
      <c r="J734" s="11" t="str">
        <f aca="false">"20588363"</f>
        <v>20588363</v>
      </c>
      <c r="K734" s="11" t="s">
        <v>803</v>
      </c>
      <c r="L734" s="11" t="str">
        <f aca="false">"20588363"</f>
        <v>20588363</v>
      </c>
      <c r="M734" s="11" t="s">
        <v>803</v>
      </c>
      <c r="N734" s="11" t="n">
        <v>20564393</v>
      </c>
      <c r="O734" s="11" t="s">
        <v>419</v>
      </c>
      <c r="P734" s="11" t="s">
        <v>108</v>
      </c>
      <c r="Q734" s="14" t="n">
        <v>44069</v>
      </c>
      <c r="U734" s="13" t="n">
        <v>44069.3616203704</v>
      </c>
    </row>
    <row r="735" customFormat="false" ht="16.2" hidden="false" customHeight="false" outlineLevel="0" collapsed="false">
      <c r="A735" s="11" t="s">
        <v>10</v>
      </c>
      <c r="B735" s="11" t="s">
        <v>122</v>
      </c>
      <c r="C735" s="11" t="n">
        <v>2009022196</v>
      </c>
      <c r="D735" s="13" t="n">
        <v>44092.3333333333</v>
      </c>
      <c r="E735" s="13" t="n">
        <v>44092.3541666667</v>
      </c>
      <c r="F735" s="11" t="s">
        <v>109</v>
      </c>
      <c r="G735" s="11" t="s">
        <v>110</v>
      </c>
      <c r="H735" s="11" t="n">
        <v>0.5</v>
      </c>
      <c r="I735" s="11" t="s">
        <v>301</v>
      </c>
      <c r="J735" s="11" t="str">
        <f aca="false">"20588363"</f>
        <v>20588363</v>
      </c>
      <c r="K735" s="11" t="s">
        <v>803</v>
      </c>
      <c r="L735" s="11" t="str">
        <f aca="false">"20588363"</f>
        <v>20588363</v>
      </c>
      <c r="M735" s="11" t="s">
        <v>803</v>
      </c>
      <c r="N735" s="11" t="n">
        <v>20564393</v>
      </c>
      <c r="O735" s="11" t="s">
        <v>419</v>
      </c>
      <c r="P735" s="11" t="s">
        <v>108</v>
      </c>
      <c r="Q735" s="14" t="n">
        <v>44093</v>
      </c>
      <c r="U735" s="13" t="n">
        <v>44092.373587963</v>
      </c>
    </row>
    <row r="736" customFormat="false" ht="16.2" hidden="false" customHeight="false" outlineLevel="0" collapsed="false">
      <c r="A736" s="11" t="s">
        <v>10</v>
      </c>
      <c r="B736" s="11" t="s">
        <v>122</v>
      </c>
      <c r="C736" s="11" t="n">
        <v>2008037760</v>
      </c>
      <c r="D736" s="13" t="n">
        <v>44071.3333333333</v>
      </c>
      <c r="E736" s="13" t="n">
        <v>44071.3541666667</v>
      </c>
      <c r="F736" s="11" t="s">
        <v>109</v>
      </c>
      <c r="G736" s="11" t="s">
        <v>110</v>
      </c>
      <c r="H736" s="11" t="n">
        <v>0.5</v>
      </c>
      <c r="I736" s="11" t="s">
        <v>301</v>
      </c>
      <c r="J736" s="11" t="str">
        <f aca="false">"20588363"</f>
        <v>20588363</v>
      </c>
      <c r="K736" s="11" t="s">
        <v>803</v>
      </c>
      <c r="L736" s="11" t="str">
        <f aca="false">"20588363"</f>
        <v>20588363</v>
      </c>
      <c r="M736" s="11" t="s">
        <v>803</v>
      </c>
      <c r="N736" s="11" t="n">
        <v>20564393</v>
      </c>
      <c r="O736" s="11" t="s">
        <v>419</v>
      </c>
      <c r="P736" s="11" t="s">
        <v>108</v>
      </c>
      <c r="Q736" s="14" t="n">
        <v>44074</v>
      </c>
      <c r="U736" s="13" t="n">
        <v>44071.3605092593</v>
      </c>
    </row>
    <row r="737" customFormat="false" ht="16.2" hidden="false" customHeight="false" outlineLevel="0" collapsed="false">
      <c r="A737" s="11" t="s">
        <v>10</v>
      </c>
      <c r="B737" s="11" t="s">
        <v>122</v>
      </c>
      <c r="C737" s="11" t="n">
        <v>2009017550</v>
      </c>
      <c r="D737" s="13" t="n">
        <v>44089.3333333333</v>
      </c>
      <c r="E737" s="13" t="n">
        <v>44089.375</v>
      </c>
      <c r="F737" s="11" t="s">
        <v>109</v>
      </c>
      <c r="G737" s="11" t="s">
        <v>110</v>
      </c>
      <c r="H737" s="11" t="n">
        <v>1</v>
      </c>
      <c r="I737" s="11" t="s">
        <v>301</v>
      </c>
      <c r="J737" s="11" t="str">
        <f aca="false">"20588363"</f>
        <v>20588363</v>
      </c>
      <c r="K737" s="11" t="s">
        <v>803</v>
      </c>
      <c r="L737" s="11" t="str">
        <f aca="false">"20588363"</f>
        <v>20588363</v>
      </c>
      <c r="M737" s="11" t="s">
        <v>803</v>
      </c>
      <c r="N737" s="11" t="n">
        <v>20397757</v>
      </c>
      <c r="O737" s="11" t="s">
        <v>418</v>
      </c>
      <c r="P737" s="11" t="s">
        <v>108</v>
      </c>
      <c r="Q737" s="14" t="n">
        <v>44090</v>
      </c>
      <c r="U737" s="13" t="n">
        <v>44089.3760763889</v>
      </c>
    </row>
    <row r="738" customFormat="false" ht="16.2" hidden="false" customHeight="false" outlineLevel="0" collapsed="false">
      <c r="A738" s="11" t="s">
        <v>10</v>
      </c>
      <c r="B738" s="11" t="s">
        <v>122</v>
      </c>
      <c r="C738" s="11" t="n">
        <v>2009026666</v>
      </c>
      <c r="D738" s="13" t="n">
        <v>44096.3333333333</v>
      </c>
      <c r="E738" s="13" t="n">
        <v>44096.3541666667</v>
      </c>
      <c r="F738" s="11" t="s">
        <v>109</v>
      </c>
      <c r="G738" s="11" t="s">
        <v>110</v>
      </c>
      <c r="H738" s="11" t="n">
        <v>0.5</v>
      </c>
      <c r="I738" s="11" t="s">
        <v>301</v>
      </c>
      <c r="J738" s="11" t="str">
        <f aca="false">"20588363"</f>
        <v>20588363</v>
      </c>
      <c r="K738" s="11" t="s">
        <v>803</v>
      </c>
      <c r="L738" s="11" t="str">
        <f aca="false">"20588363"</f>
        <v>20588363</v>
      </c>
      <c r="M738" s="11" t="s">
        <v>803</v>
      </c>
      <c r="N738" s="11" t="n">
        <v>20564393</v>
      </c>
      <c r="O738" s="11" t="s">
        <v>419</v>
      </c>
      <c r="P738" s="11" t="s">
        <v>108</v>
      </c>
      <c r="Q738" s="14" t="n">
        <v>44097</v>
      </c>
      <c r="U738" s="13" t="n">
        <v>44096.3575462963</v>
      </c>
    </row>
    <row r="739" customFormat="false" ht="16.2" hidden="false" customHeight="false" outlineLevel="0" collapsed="false">
      <c r="A739" s="11" t="s">
        <v>10</v>
      </c>
      <c r="B739" s="11" t="s">
        <v>122</v>
      </c>
      <c r="C739" s="11" t="n">
        <v>2009007636</v>
      </c>
      <c r="D739" s="13" t="n">
        <v>44081.3333333333</v>
      </c>
      <c r="E739" s="13" t="n">
        <v>44081.4166666667</v>
      </c>
      <c r="F739" s="11" t="s">
        <v>109</v>
      </c>
      <c r="G739" s="11" t="s">
        <v>110</v>
      </c>
      <c r="H739" s="11" t="n">
        <v>2</v>
      </c>
      <c r="I739" s="11" t="s">
        <v>301</v>
      </c>
      <c r="J739" s="11" t="str">
        <f aca="false">"20588363"</f>
        <v>20588363</v>
      </c>
      <c r="K739" s="11" t="s">
        <v>803</v>
      </c>
      <c r="L739" s="11" t="str">
        <f aca="false">"20588363"</f>
        <v>20588363</v>
      </c>
      <c r="M739" s="11" t="s">
        <v>803</v>
      </c>
      <c r="N739" s="11" t="n">
        <v>20564393</v>
      </c>
      <c r="O739" s="11" t="s">
        <v>419</v>
      </c>
      <c r="P739" s="11" t="s">
        <v>108</v>
      </c>
      <c r="Q739" s="14" t="n">
        <v>44082</v>
      </c>
      <c r="U739" s="13" t="n">
        <v>44081.4203819445</v>
      </c>
    </row>
    <row r="740" customFormat="false" ht="16.2" hidden="false" customHeight="false" outlineLevel="0" collapsed="false">
      <c r="A740" s="11" t="s">
        <v>18</v>
      </c>
      <c r="B740" s="11" t="s">
        <v>268</v>
      </c>
      <c r="C740" s="11" t="n">
        <v>2009019894</v>
      </c>
      <c r="D740" s="13" t="n">
        <v>44090.3333333333</v>
      </c>
      <c r="E740" s="13" t="n">
        <v>44090.4166666667</v>
      </c>
      <c r="F740" s="11" t="s">
        <v>109</v>
      </c>
      <c r="G740" s="11" t="s">
        <v>110</v>
      </c>
      <c r="H740" s="11" t="n">
        <v>2</v>
      </c>
      <c r="I740" s="11" t="s">
        <v>928</v>
      </c>
      <c r="J740" s="11" t="str">
        <f aca="false">"20588364"</f>
        <v>20588364</v>
      </c>
      <c r="K740" s="11" t="s">
        <v>558</v>
      </c>
      <c r="L740" s="11" t="str">
        <f aca="false">"20588364"</f>
        <v>20588364</v>
      </c>
      <c r="M740" s="11" t="s">
        <v>558</v>
      </c>
      <c r="N740" s="11" t="n">
        <v>20454176</v>
      </c>
      <c r="O740" s="11" t="s">
        <v>557</v>
      </c>
      <c r="P740" s="11" t="s">
        <v>108</v>
      </c>
      <c r="Q740" s="14" t="n">
        <v>44091</v>
      </c>
      <c r="U740" s="13" t="n">
        <v>44090.5709490741</v>
      </c>
    </row>
    <row r="741" customFormat="false" ht="16.2" hidden="false" customHeight="false" outlineLevel="0" collapsed="false">
      <c r="A741" s="11" t="s">
        <v>18</v>
      </c>
      <c r="B741" s="11" t="s">
        <v>268</v>
      </c>
      <c r="C741" s="11" t="n">
        <v>2009017492</v>
      </c>
      <c r="D741" s="13" t="n">
        <v>44089.3333333333</v>
      </c>
      <c r="E741" s="13" t="n">
        <v>44089.3541666667</v>
      </c>
      <c r="F741" s="11" t="s">
        <v>109</v>
      </c>
      <c r="G741" s="11" t="s">
        <v>110</v>
      </c>
      <c r="H741" s="11" t="n">
        <v>0.5</v>
      </c>
      <c r="I741" s="11" t="s">
        <v>929</v>
      </c>
      <c r="J741" s="11" t="str">
        <f aca="false">"20588364"</f>
        <v>20588364</v>
      </c>
      <c r="K741" s="11" t="s">
        <v>558</v>
      </c>
      <c r="L741" s="11" t="str">
        <f aca="false">"20588364"</f>
        <v>20588364</v>
      </c>
      <c r="M741" s="11" t="s">
        <v>558</v>
      </c>
      <c r="N741" s="11" t="n">
        <v>20454176</v>
      </c>
      <c r="O741" s="11" t="s">
        <v>557</v>
      </c>
      <c r="P741" s="11" t="s">
        <v>108</v>
      </c>
      <c r="Q741" s="14" t="n">
        <v>44090</v>
      </c>
      <c r="U741" s="13" t="n">
        <v>44089.3668634259</v>
      </c>
    </row>
    <row r="742" customFormat="false" ht="16.2" hidden="false" customHeight="false" outlineLevel="0" collapsed="false">
      <c r="A742" s="11" t="s">
        <v>22</v>
      </c>
      <c r="B742" s="11" t="s">
        <v>230</v>
      </c>
      <c r="C742" s="11" t="n">
        <v>2009017289</v>
      </c>
      <c r="D742" s="13" t="n">
        <v>44089.3333333333</v>
      </c>
      <c r="E742" s="13" t="n">
        <v>44089.3541666667</v>
      </c>
      <c r="F742" s="11" t="s">
        <v>103</v>
      </c>
      <c r="G742" s="11" t="s">
        <v>104</v>
      </c>
      <c r="H742" s="11" t="n">
        <v>0.5</v>
      </c>
      <c r="I742" s="11" t="s">
        <v>930</v>
      </c>
      <c r="J742" s="11" t="str">
        <f aca="false">"20588366"</f>
        <v>20588366</v>
      </c>
      <c r="K742" s="11" t="s">
        <v>931</v>
      </c>
      <c r="L742" s="11" t="str">
        <f aca="false">"20588366"</f>
        <v>20588366</v>
      </c>
      <c r="M742" s="11" t="s">
        <v>931</v>
      </c>
      <c r="N742" s="11" t="n">
        <v>20604157</v>
      </c>
      <c r="O742" s="11" t="s">
        <v>907</v>
      </c>
      <c r="P742" s="11" t="s">
        <v>108</v>
      </c>
      <c r="Q742" s="14" t="n">
        <v>44090</v>
      </c>
      <c r="U742" s="13" t="n">
        <v>44089.345462963</v>
      </c>
    </row>
    <row r="743" customFormat="false" ht="16.2" hidden="false" customHeight="false" outlineLevel="0" collapsed="false">
      <c r="A743" s="11" t="s">
        <v>22</v>
      </c>
      <c r="B743" s="11" t="s">
        <v>230</v>
      </c>
      <c r="C743" s="11" t="n">
        <v>2009011649</v>
      </c>
      <c r="D743" s="13" t="n">
        <v>44081.3333333333</v>
      </c>
      <c r="E743" s="13" t="n">
        <v>44081.5416666667</v>
      </c>
      <c r="F743" s="11" t="s">
        <v>109</v>
      </c>
      <c r="G743" s="11" t="s">
        <v>110</v>
      </c>
      <c r="H743" s="11" t="n">
        <v>4</v>
      </c>
      <c r="I743" s="11" t="s">
        <v>932</v>
      </c>
      <c r="J743" s="11" t="str">
        <f aca="false">"20588366"</f>
        <v>20588366</v>
      </c>
      <c r="K743" s="11" t="s">
        <v>931</v>
      </c>
      <c r="L743" s="11" t="str">
        <f aca="false">"20588366"</f>
        <v>20588366</v>
      </c>
      <c r="M743" s="11" t="s">
        <v>931</v>
      </c>
      <c r="N743" s="11" t="s">
        <v>233</v>
      </c>
      <c r="O743" s="11" t="s">
        <v>234</v>
      </c>
      <c r="P743" s="11" t="s">
        <v>108</v>
      </c>
      <c r="Q743" s="14" t="n">
        <v>44084</v>
      </c>
      <c r="U743" s="13" t="n">
        <v>44084.3308449074</v>
      </c>
    </row>
    <row r="744" customFormat="false" ht="16.2" hidden="false" customHeight="false" outlineLevel="0" collapsed="false">
      <c r="A744" s="11" t="s">
        <v>22</v>
      </c>
      <c r="B744" s="11" t="s">
        <v>230</v>
      </c>
      <c r="C744" s="11" t="n">
        <v>2009018111</v>
      </c>
      <c r="D744" s="13" t="n">
        <v>44090.5</v>
      </c>
      <c r="E744" s="13" t="n">
        <v>44091.5416666667</v>
      </c>
      <c r="F744" s="11" t="s">
        <v>103</v>
      </c>
      <c r="G744" s="11" t="s">
        <v>104</v>
      </c>
      <c r="H744" s="11" t="n">
        <v>8</v>
      </c>
      <c r="I744" s="11" t="s">
        <v>933</v>
      </c>
      <c r="J744" s="11" t="str">
        <f aca="false">"20588366"</f>
        <v>20588366</v>
      </c>
      <c r="K744" s="11" t="s">
        <v>931</v>
      </c>
      <c r="L744" s="11" t="str">
        <f aca="false">"20588366"</f>
        <v>20588366</v>
      </c>
      <c r="M744" s="11" t="s">
        <v>931</v>
      </c>
      <c r="N744" s="11" t="s">
        <v>233</v>
      </c>
      <c r="O744" s="11" t="s">
        <v>234</v>
      </c>
      <c r="P744" s="11" t="s">
        <v>108</v>
      </c>
      <c r="Q744" s="14" t="n">
        <v>44090</v>
      </c>
      <c r="U744" s="13" t="n">
        <v>44089.4963888889</v>
      </c>
    </row>
    <row r="745" customFormat="false" ht="16.2" hidden="false" customHeight="false" outlineLevel="0" collapsed="false">
      <c r="A745" s="11" t="s">
        <v>27</v>
      </c>
      <c r="B745" s="11" t="s">
        <v>197</v>
      </c>
      <c r="C745" s="11" t="n">
        <v>2009007659</v>
      </c>
      <c r="D745" s="13" t="n">
        <v>44081.3333333333</v>
      </c>
      <c r="E745" s="13" t="n">
        <v>44081.375</v>
      </c>
      <c r="F745" s="11" t="s">
        <v>109</v>
      </c>
      <c r="G745" s="11" t="s">
        <v>110</v>
      </c>
      <c r="H745" s="11" t="n">
        <v>1</v>
      </c>
      <c r="I745" s="11" t="s">
        <v>934</v>
      </c>
      <c r="J745" s="11" t="str">
        <f aca="false">"20588367"</f>
        <v>20588367</v>
      </c>
      <c r="K745" s="11" t="s">
        <v>506</v>
      </c>
      <c r="L745" s="11" t="str">
        <f aca="false">"20588367"</f>
        <v>20588367</v>
      </c>
      <c r="M745" s="11" t="s">
        <v>506</v>
      </c>
      <c r="N745" s="11" t="n">
        <v>20427961</v>
      </c>
      <c r="O745" s="11" t="s">
        <v>505</v>
      </c>
      <c r="P745" s="11" t="s">
        <v>108</v>
      </c>
      <c r="Q745" s="14" t="n">
        <v>44082</v>
      </c>
      <c r="U745" s="13" t="n">
        <v>44081.4262268519</v>
      </c>
    </row>
    <row r="746" customFormat="false" ht="16.2" hidden="false" customHeight="false" outlineLevel="0" collapsed="false">
      <c r="A746" s="11" t="s">
        <v>27</v>
      </c>
      <c r="B746" s="11" t="s">
        <v>197</v>
      </c>
      <c r="C746" s="11" t="n">
        <v>2009001735</v>
      </c>
      <c r="D746" s="13" t="n">
        <v>44076.3333333333</v>
      </c>
      <c r="E746" s="13" t="n">
        <v>44076.3541666667</v>
      </c>
      <c r="F746" s="11" t="s">
        <v>109</v>
      </c>
      <c r="G746" s="11" t="s">
        <v>110</v>
      </c>
      <c r="H746" s="11" t="n">
        <v>0.5</v>
      </c>
      <c r="I746" s="11" t="s">
        <v>934</v>
      </c>
      <c r="J746" s="11" t="str">
        <f aca="false">"20588367"</f>
        <v>20588367</v>
      </c>
      <c r="K746" s="11" t="s">
        <v>506</v>
      </c>
      <c r="L746" s="11" t="str">
        <f aca="false">"20588367"</f>
        <v>20588367</v>
      </c>
      <c r="M746" s="11" t="s">
        <v>506</v>
      </c>
      <c r="N746" s="11" t="n">
        <v>20427961</v>
      </c>
      <c r="O746" s="11" t="s">
        <v>505</v>
      </c>
      <c r="P746" s="11" t="s">
        <v>108</v>
      </c>
      <c r="Q746" s="14" t="n">
        <v>44077</v>
      </c>
      <c r="U746" s="13" t="n">
        <v>44076.3673032407</v>
      </c>
    </row>
    <row r="747" customFormat="false" ht="16.2" hidden="false" customHeight="false" outlineLevel="0" collapsed="false">
      <c r="A747" s="11" t="s">
        <v>27</v>
      </c>
      <c r="B747" s="11" t="s">
        <v>197</v>
      </c>
      <c r="C747" s="11" t="n">
        <v>2009028053</v>
      </c>
      <c r="D747" s="13" t="n">
        <v>44097.3333333333</v>
      </c>
      <c r="E747" s="13" t="n">
        <v>44097.3541666667</v>
      </c>
      <c r="F747" s="11" t="s">
        <v>109</v>
      </c>
      <c r="G747" s="11" t="s">
        <v>110</v>
      </c>
      <c r="H747" s="11" t="n">
        <v>0.5</v>
      </c>
      <c r="I747" s="11" t="s">
        <v>934</v>
      </c>
      <c r="J747" s="11" t="str">
        <f aca="false">"20588367"</f>
        <v>20588367</v>
      </c>
      <c r="K747" s="11" t="s">
        <v>506</v>
      </c>
      <c r="L747" s="11" t="str">
        <f aca="false">"20588367"</f>
        <v>20588367</v>
      </c>
      <c r="M747" s="11" t="s">
        <v>506</v>
      </c>
      <c r="N747" s="11" t="n">
        <v>20427961</v>
      </c>
      <c r="O747" s="11" t="s">
        <v>505</v>
      </c>
      <c r="P747" s="11" t="s">
        <v>108</v>
      </c>
      <c r="Q747" s="14" t="n">
        <v>44098</v>
      </c>
      <c r="U747" s="13" t="n">
        <v>44097.3681712963</v>
      </c>
    </row>
    <row r="748" customFormat="false" ht="16.2" hidden="false" customHeight="false" outlineLevel="0" collapsed="false">
      <c r="A748" s="11" t="s">
        <v>27</v>
      </c>
      <c r="B748" s="11" t="s">
        <v>197</v>
      </c>
      <c r="C748" s="11" t="n">
        <v>2009018295</v>
      </c>
      <c r="D748" s="13" t="n">
        <v>44089.3333333333</v>
      </c>
      <c r="E748" s="13" t="n">
        <v>44089.3541666667</v>
      </c>
      <c r="F748" s="11" t="s">
        <v>109</v>
      </c>
      <c r="G748" s="11" t="s">
        <v>110</v>
      </c>
      <c r="H748" s="11" t="n">
        <v>0.5</v>
      </c>
      <c r="I748" s="11" t="s">
        <v>934</v>
      </c>
      <c r="J748" s="11" t="str">
        <f aca="false">"20588367"</f>
        <v>20588367</v>
      </c>
      <c r="K748" s="11" t="s">
        <v>506</v>
      </c>
      <c r="L748" s="11" t="str">
        <f aca="false">"20588367"</f>
        <v>20588367</v>
      </c>
      <c r="M748" s="11" t="s">
        <v>506</v>
      </c>
      <c r="N748" s="11" t="n">
        <v>20669306</v>
      </c>
      <c r="O748" s="11" t="s">
        <v>935</v>
      </c>
      <c r="P748" s="11" t="s">
        <v>108</v>
      </c>
      <c r="Q748" s="14" t="n">
        <v>44090</v>
      </c>
      <c r="U748" s="13" t="n">
        <v>44089.5702777778</v>
      </c>
    </row>
    <row r="749" customFormat="false" ht="16.2" hidden="false" customHeight="false" outlineLevel="0" collapsed="false">
      <c r="A749" s="11" t="s">
        <v>27</v>
      </c>
      <c r="B749" s="11" t="s">
        <v>197</v>
      </c>
      <c r="C749" s="11" t="n">
        <v>2009010405</v>
      </c>
      <c r="D749" s="13" t="n">
        <v>44083.3333333333</v>
      </c>
      <c r="E749" s="13" t="n">
        <v>44083.3541666667</v>
      </c>
      <c r="F749" s="11" t="s">
        <v>109</v>
      </c>
      <c r="G749" s="11" t="s">
        <v>110</v>
      </c>
      <c r="H749" s="11" t="n">
        <v>0.5</v>
      </c>
      <c r="I749" s="11" t="s">
        <v>936</v>
      </c>
      <c r="J749" s="11" t="str">
        <f aca="false">"20588367"</f>
        <v>20588367</v>
      </c>
      <c r="K749" s="11" t="s">
        <v>506</v>
      </c>
      <c r="L749" s="11" t="str">
        <f aca="false">"20588367"</f>
        <v>20588367</v>
      </c>
      <c r="M749" s="11" t="s">
        <v>506</v>
      </c>
      <c r="N749" s="11" t="n">
        <v>20427961</v>
      </c>
      <c r="O749" s="11" t="s">
        <v>505</v>
      </c>
      <c r="P749" s="11" t="s">
        <v>108</v>
      </c>
      <c r="Q749" s="14" t="n">
        <v>44084</v>
      </c>
      <c r="U749" s="13" t="n">
        <v>44083.360474537</v>
      </c>
    </row>
    <row r="750" customFormat="false" ht="16.2" hidden="false" customHeight="false" outlineLevel="0" collapsed="false">
      <c r="A750" s="11" t="s">
        <v>27</v>
      </c>
      <c r="B750" s="11" t="s">
        <v>197</v>
      </c>
      <c r="C750" s="11" t="n">
        <v>2009005046</v>
      </c>
      <c r="D750" s="13" t="n">
        <v>44078.6666666667</v>
      </c>
      <c r="E750" s="13" t="n">
        <v>44078.7083333333</v>
      </c>
      <c r="F750" s="11" t="s">
        <v>109</v>
      </c>
      <c r="G750" s="11" t="s">
        <v>110</v>
      </c>
      <c r="H750" s="11" t="n">
        <v>1</v>
      </c>
      <c r="I750" s="11" t="s">
        <v>937</v>
      </c>
      <c r="J750" s="11" t="str">
        <f aca="false">"20588367"</f>
        <v>20588367</v>
      </c>
      <c r="K750" s="11" t="s">
        <v>506</v>
      </c>
      <c r="L750" s="11" t="str">
        <f aca="false">"20588367"</f>
        <v>20588367</v>
      </c>
      <c r="M750" s="11" t="s">
        <v>506</v>
      </c>
      <c r="N750" s="11" t="n">
        <v>20427961</v>
      </c>
      <c r="O750" s="11" t="s">
        <v>505</v>
      </c>
      <c r="P750" s="11" t="s">
        <v>108</v>
      </c>
      <c r="Q750" s="14" t="n">
        <v>44079</v>
      </c>
      <c r="U750" s="13" t="n">
        <v>44078.5895949074</v>
      </c>
    </row>
    <row r="751" customFormat="false" ht="16.2" hidden="false" customHeight="false" outlineLevel="0" collapsed="false">
      <c r="A751" s="11" t="s">
        <v>20</v>
      </c>
      <c r="B751" s="11" t="s">
        <v>549</v>
      </c>
      <c r="C751" s="11" t="n">
        <v>2009017308</v>
      </c>
      <c r="D751" s="13" t="n">
        <v>44089.3333333333</v>
      </c>
      <c r="E751" s="13" t="n">
        <v>44089.3541666667</v>
      </c>
      <c r="F751" s="11" t="s">
        <v>109</v>
      </c>
      <c r="G751" s="11" t="s">
        <v>110</v>
      </c>
      <c r="H751" s="11" t="n">
        <v>0.5</v>
      </c>
      <c r="I751" s="11" t="s">
        <v>938</v>
      </c>
      <c r="J751" s="11" t="str">
        <f aca="false">"20588602"</f>
        <v>20588602</v>
      </c>
      <c r="K751" s="11" t="s">
        <v>575</v>
      </c>
      <c r="L751" s="11" t="str">
        <f aca="false">"20588602"</f>
        <v>20588602</v>
      </c>
      <c r="M751" s="11" t="s">
        <v>575</v>
      </c>
      <c r="N751" s="11" t="n">
        <v>20601390</v>
      </c>
      <c r="O751" s="11" t="s">
        <v>805</v>
      </c>
      <c r="P751" s="11" t="s">
        <v>108</v>
      </c>
      <c r="Q751" s="14" t="n">
        <v>44090</v>
      </c>
      <c r="U751" s="13" t="n">
        <v>44089.3476157407</v>
      </c>
    </row>
    <row r="752" customFormat="false" ht="16.2" hidden="false" customHeight="false" outlineLevel="0" collapsed="false">
      <c r="A752" s="11" t="s">
        <v>13</v>
      </c>
      <c r="B752" s="11" t="s">
        <v>212</v>
      </c>
      <c r="C752" s="11" t="n">
        <v>2008036957</v>
      </c>
      <c r="D752" s="13" t="n">
        <v>44070.3333333333</v>
      </c>
      <c r="E752" s="13" t="n">
        <v>44070.375</v>
      </c>
      <c r="F752" s="11" t="s">
        <v>109</v>
      </c>
      <c r="G752" s="11" t="s">
        <v>110</v>
      </c>
      <c r="H752" s="11" t="n">
        <v>1</v>
      </c>
      <c r="I752" s="11" t="s">
        <v>301</v>
      </c>
      <c r="J752" s="11" t="str">
        <f aca="false">"20588614"</f>
        <v>20588614</v>
      </c>
      <c r="K752" s="11" t="s">
        <v>303</v>
      </c>
      <c r="L752" s="11" t="str">
        <f aca="false">"20588614"</f>
        <v>20588614</v>
      </c>
      <c r="M752" s="11" t="s">
        <v>303</v>
      </c>
      <c r="N752" s="11" t="s">
        <v>939</v>
      </c>
      <c r="O752" s="11" t="s">
        <v>940</v>
      </c>
      <c r="P752" s="11" t="s">
        <v>108</v>
      </c>
      <c r="Q752" s="14" t="n">
        <v>44074</v>
      </c>
      <c r="U752" s="13" t="n">
        <v>44070.3736458333</v>
      </c>
    </row>
    <row r="753" customFormat="false" ht="16.2" hidden="false" customHeight="false" outlineLevel="0" collapsed="false">
      <c r="A753" s="11" t="s">
        <v>13</v>
      </c>
      <c r="B753" s="11" t="s">
        <v>212</v>
      </c>
      <c r="C753" s="11" t="n">
        <v>2009027316</v>
      </c>
      <c r="D753" s="13" t="n">
        <v>44096.5833333333</v>
      </c>
      <c r="E753" s="13" t="n">
        <v>44096.7083333333</v>
      </c>
      <c r="F753" s="11" t="s">
        <v>109</v>
      </c>
      <c r="G753" s="11" t="s">
        <v>110</v>
      </c>
      <c r="H753" s="11" t="n">
        <v>3</v>
      </c>
      <c r="I753" s="11" t="s">
        <v>941</v>
      </c>
      <c r="J753" s="11" t="str">
        <f aca="false">"20588614"</f>
        <v>20588614</v>
      </c>
      <c r="K753" s="11" t="s">
        <v>303</v>
      </c>
      <c r="L753" s="11" t="str">
        <f aca="false">"20588614"</f>
        <v>20588614</v>
      </c>
      <c r="M753" s="11" t="s">
        <v>303</v>
      </c>
      <c r="N753" s="11" t="s">
        <v>939</v>
      </c>
      <c r="O753" s="11" t="s">
        <v>940</v>
      </c>
      <c r="P753" s="11" t="s">
        <v>108</v>
      </c>
      <c r="Q753" s="14" t="n">
        <v>44098</v>
      </c>
      <c r="U753" s="13" t="n">
        <v>44096.5807060185</v>
      </c>
    </row>
    <row r="754" customFormat="false" ht="16.2" hidden="false" customHeight="false" outlineLevel="0" collapsed="false">
      <c r="A754" s="11" t="s">
        <v>13</v>
      </c>
      <c r="B754" s="11" t="s">
        <v>212</v>
      </c>
      <c r="C754" s="11" t="n">
        <v>2009008765</v>
      </c>
      <c r="D754" s="13" t="n">
        <v>44081.3333333333</v>
      </c>
      <c r="E754" s="13" t="n">
        <v>44081.7083333333</v>
      </c>
      <c r="F754" s="11" t="s">
        <v>109</v>
      </c>
      <c r="G754" s="11" t="s">
        <v>110</v>
      </c>
      <c r="H754" s="11" t="n">
        <v>8</v>
      </c>
      <c r="I754" s="11" t="s">
        <v>942</v>
      </c>
      <c r="J754" s="11" t="str">
        <f aca="false">"20588614"</f>
        <v>20588614</v>
      </c>
      <c r="K754" s="11" t="s">
        <v>303</v>
      </c>
      <c r="L754" s="11" t="str">
        <f aca="false">"20588614"</f>
        <v>20588614</v>
      </c>
      <c r="M754" s="11" t="s">
        <v>303</v>
      </c>
      <c r="N754" s="11" t="n">
        <v>20673794</v>
      </c>
      <c r="O754" s="11" t="s">
        <v>943</v>
      </c>
      <c r="P754" s="11" t="s">
        <v>108</v>
      </c>
      <c r="Q754" s="14" t="n">
        <v>44083</v>
      </c>
      <c r="U754" s="13" t="n">
        <v>44082.3709490741</v>
      </c>
    </row>
    <row r="755" customFormat="false" ht="16.2" hidden="false" customHeight="false" outlineLevel="0" collapsed="false">
      <c r="A755" s="11" t="s">
        <v>11</v>
      </c>
      <c r="B755" s="11" t="s">
        <v>416</v>
      </c>
      <c r="C755" s="11" t="n">
        <v>2009001734</v>
      </c>
      <c r="D755" s="13" t="n">
        <v>44076.3333333333</v>
      </c>
      <c r="E755" s="13" t="n">
        <v>44076.3541666667</v>
      </c>
      <c r="F755" s="11" t="s">
        <v>109</v>
      </c>
      <c r="G755" s="11" t="s">
        <v>110</v>
      </c>
      <c r="H755" s="11" t="n">
        <v>0.5</v>
      </c>
      <c r="I755" s="11" t="s">
        <v>301</v>
      </c>
      <c r="J755" s="11" t="str">
        <f aca="false">"20588616"</f>
        <v>20588616</v>
      </c>
      <c r="K755" s="11" t="s">
        <v>420</v>
      </c>
      <c r="L755" s="11" t="str">
        <f aca="false">"20588616"</f>
        <v>20588616</v>
      </c>
      <c r="M755" s="11" t="s">
        <v>420</v>
      </c>
      <c r="N755" s="11" t="n">
        <v>20503828</v>
      </c>
      <c r="O755" s="11" t="s">
        <v>760</v>
      </c>
      <c r="P755" s="11" t="s">
        <v>108</v>
      </c>
      <c r="Q755" s="14" t="n">
        <v>44077</v>
      </c>
      <c r="U755" s="13" t="n">
        <v>44076.3671180556</v>
      </c>
    </row>
    <row r="756" customFormat="false" ht="16.2" hidden="false" customHeight="false" outlineLevel="0" collapsed="false">
      <c r="A756" s="11" t="s">
        <v>11</v>
      </c>
      <c r="B756" s="11" t="s">
        <v>416</v>
      </c>
      <c r="C756" s="11" t="n">
        <v>2009022162</v>
      </c>
      <c r="D756" s="13" t="n">
        <v>44092.3333333333</v>
      </c>
      <c r="E756" s="13" t="n">
        <v>44092.3541666667</v>
      </c>
      <c r="F756" s="11" t="s">
        <v>109</v>
      </c>
      <c r="G756" s="11" t="s">
        <v>110</v>
      </c>
      <c r="H756" s="11" t="n">
        <v>0.5</v>
      </c>
      <c r="I756" s="11" t="s">
        <v>301</v>
      </c>
      <c r="J756" s="11" t="str">
        <f aca="false">"20588616"</f>
        <v>20588616</v>
      </c>
      <c r="K756" s="11" t="s">
        <v>420</v>
      </c>
      <c r="L756" s="11" t="str">
        <f aca="false">"20588616"</f>
        <v>20588616</v>
      </c>
      <c r="M756" s="11" t="s">
        <v>420</v>
      </c>
      <c r="N756" s="11" t="n">
        <v>20584791</v>
      </c>
      <c r="O756" s="11" t="s">
        <v>129</v>
      </c>
      <c r="P756" s="11" t="s">
        <v>108</v>
      </c>
      <c r="Q756" s="14" t="n">
        <v>44093</v>
      </c>
      <c r="U756" s="13" t="n">
        <v>44092.3682175926</v>
      </c>
    </row>
    <row r="757" customFormat="false" ht="16.2" hidden="false" customHeight="false" outlineLevel="0" collapsed="false">
      <c r="A757" s="11" t="s">
        <v>11</v>
      </c>
      <c r="B757" s="11" t="s">
        <v>416</v>
      </c>
      <c r="C757" s="11" t="n">
        <v>2008035099</v>
      </c>
      <c r="D757" s="13" t="n">
        <v>44069.3333333333</v>
      </c>
      <c r="E757" s="13" t="n">
        <v>44069.3541666667</v>
      </c>
      <c r="F757" s="11" t="s">
        <v>109</v>
      </c>
      <c r="G757" s="11" t="s">
        <v>110</v>
      </c>
      <c r="H757" s="11" t="n">
        <v>0.5</v>
      </c>
      <c r="I757" s="11" t="s">
        <v>301</v>
      </c>
      <c r="J757" s="11" t="str">
        <f aca="false">"20588616"</f>
        <v>20588616</v>
      </c>
      <c r="K757" s="11" t="s">
        <v>420</v>
      </c>
      <c r="L757" s="11" t="str">
        <f aca="false">"20588616"</f>
        <v>20588616</v>
      </c>
      <c r="M757" s="11" t="s">
        <v>420</v>
      </c>
      <c r="N757" s="11" t="n">
        <v>20584791</v>
      </c>
      <c r="O757" s="11" t="s">
        <v>129</v>
      </c>
      <c r="P757" s="11" t="s">
        <v>108</v>
      </c>
      <c r="Q757" s="14" t="n">
        <v>44069</v>
      </c>
      <c r="U757" s="13" t="n">
        <v>44069.3574074074</v>
      </c>
    </row>
    <row r="758" customFormat="false" ht="16.2" hidden="false" customHeight="false" outlineLevel="0" collapsed="false">
      <c r="A758" s="11" t="s">
        <v>11</v>
      </c>
      <c r="B758" s="11" t="s">
        <v>416</v>
      </c>
      <c r="C758" s="11" t="n">
        <v>2008037768</v>
      </c>
      <c r="D758" s="13" t="n">
        <v>44071.3333333333</v>
      </c>
      <c r="E758" s="13" t="n">
        <v>44071.3541666667</v>
      </c>
      <c r="F758" s="11" t="s">
        <v>109</v>
      </c>
      <c r="G758" s="11" t="s">
        <v>110</v>
      </c>
      <c r="H758" s="11" t="n">
        <v>0.5</v>
      </c>
      <c r="I758" s="11" t="s">
        <v>301</v>
      </c>
      <c r="J758" s="11" t="str">
        <f aca="false">"20588616"</f>
        <v>20588616</v>
      </c>
      <c r="K758" s="11" t="s">
        <v>420</v>
      </c>
      <c r="L758" s="11" t="str">
        <f aca="false">"20588616"</f>
        <v>20588616</v>
      </c>
      <c r="M758" s="11" t="s">
        <v>420</v>
      </c>
      <c r="N758" s="11" t="n">
        <v>20584791</v>
      </c>
      <c r="O758" s="11" t="s">
        <v>129</v>
      </c>
      <c r="P758" s="11" t="s">
        <v>108</v>
      </c>
      <c r="Q758" s="14" t="n">
        <v>44074</v>
      </c>
      <c r="U758" s="13" t="n">
        <v>44071.3613657407</v>
      </c>
    </row>
    <row r="759" customFormat="false" ht="16.2" hidden="false" customHeight="false" outlineLevel="0" collapsed="false">
      <c r="A759" s="11" t="s">
        <v>11</v>
      </c>
      <c r="B759" s="11" t="s">
        <v>416</v>
      </c>
      <c r="C759" s="11" t="n">
        <v>2009004459</v>
      </c>
      <c r="D759" s="13" t="n">
        <v>44078.3333333333</v>
      </c>
      <c r="E759" s="13" t="n">
        <v>44078.3541666667</v>
      </c>
      <c r="F759" s="11" t="s">
        <v>109</v>
      </c>
      <c r="G759" s="11" t="s">
        <v>110</v>
      </c>
      <c r="H759" s="11" t="n">
        <v>0.5</v>
      </c>
      <c r="I759" s="11" t="s">
        <v>944</v>
      </c>
      <c r="J759" s="11" t="str">
        <f aca="false">"20588616"</f>
        <v>20588616</v>
      </c>
      <c r="K759" s="11" t="s">
        <v>420</v>
      </c>
      <c r="L759" s="11" t="str">
        <f aca="false">"20588616"</f>
        <v>20588616</v>
      </c>
      <c r="M759" s="11" t="s">
        <v>420</v>
      </c>
      <c r="N759" s="11" t="n">
        <v>20584791</v>
      </c>
      <c r="O759" s="11" t="s">
        <v>129</v>
      </c>
      <c r="P759" s="11" t="s">
        <v>108</v>
      </c>
      <c r="Q759" s="14" t="n">
        <v>44078</v>
      </c>
      <c r="U759" s="13" t="n">
        <v>44078.3642476852</v>
      </c>
    </row>
    <row r="760" customFormat="false" ht="16.2" hidden="false" customHeight="false" outlineLevel="0" collapsed="false">
      <c r="A760" s="11" t="s">
        <v>11</v>
      </c>
      <c r="B760" s="11" t="s">
        <v>416</v>
      </c>
      <c r="C760" s="11" t="n">
        <v>2009026681</v>
      </c>
      <c r="D760" s="13" t="n">
        <v>44096.3333333333</v>
      </c>
      <c r="E760" s="13" t="n">
        <v>44096.3541666667</v>
      </c>
      <c r="F760" s="11" t="s">
        <v>109</v>
      </c>
      <c r="G760" s="11" t="s">
        <v>110</v>
      </c>
      <c r="H760" s="11" t="n">
        <v>0.5</v>
      </c>
      <c r="I760" s="11" t="s">
        <v>301</v>
      </c>
      <c r="J760" s="11" t="str">
        <f aca="false">"20588616"</f>
        <v>20588616</v>
      </c>
      <c r="K760" s="11" t="s">
        <v>420</v>
      </c>
      <c r="L760" s="11" t="str">
        <f aca="false">"20588616"</f>
        <v>20588616</v>
      </c>
      <c r="M760" s="11" t="s">
        <v>420</v>
      </c>
      <c r="N760" s="11" t="n">
        <v>20503828</v>
      </c>
      <c r="O760" s="11" t="s">
        <v>760</v>
      </c>
      <c r="P760" s="11" t="s">
        <v>108</v>
      </c>
      <c r="Q760" s="14" t="n">
        <v>44097</v>
      </c>
      <c r="U760" s="13" t="n">
        <v>44096.3612731481</v>
      </c>
    </row>
    <row r="761" customFormat="false" ht="16.2" hidden="false" customHeight="false" outlineLevel="0" collapsed="false">
      <c r="A761" s="11" t="s">
        <v>62</v>
      </c>
      <c r="B761" s="11" t="s">
        <v>945</v>
      </c>
      <c r="C761" s="11" t="n">
        <v>2009007307</v>
      </c>
      <c r="D761" s="13" t="n">
        <v>44078.3333333333</v>
      </c>
      <c r="E761" s="13" t="n">
        <v>44078.7083333333</v>
      </c>
      <c r="F761" s="11" t="s">
        <v>134</v>
      </c>
      <c r="G761" s="11" t="s">
        <v>135</v>
      </c>
      <c r="H761" s="11" t="n">
        <v>8</v>
      </c>
      <c r="I761" s="11" t="s">
        <v>946</v>
      </c>
      <c r="J761" s="11" t="str">
        <f aca="false">"20588619"</f>
        <v>20588619</v>
      </c>
      <c r="K761" s="11" t="s">
        <v>947</v>
      </c>
      <c r="L761" s="11" t="str">
        <f aca="false">"20588619"</f>
        <v>20588619</v>
      </c>
      <c r="M761" s="11" t="s">
        <v>947</v>
      </c>
      <c r="N761" s="11" t="n">
        <v>20400723</v>
      </c>
      <c r="O761" s="11" t="s">
        <v>948</v>
      </c>
      <c r="P761" s="11" t="s">
        <v>108</v>
      </c>
      <c r="Q761" s="14" t="n">
        <v>44084</v>
      </c>
      <c r="U761" s="13" t="n">
        <v>44081.3494675926</v>
      </c>
    </row>
    <row r="762" customFormat="false" ht="16.2" hidden="false" customHeight="false" outlineLevel="0" collapsed="false">
      <c r="A762" s="11" t="s">
        <v>62</v>
      </c>
      <c r="B762" s="11" t="s">
        <v>945</v>
      </c>
      <c r="C762" s="11" t="n">
        <v>2009007300</v>
      </c>
      <c r="D762" s="13" t="n">
        <v>44077.5833333333</v>
      </c>
      <c r="E762" s="13" t="n">
        <v>44077.7083333333</v>
      </c>
      <c r="F762" s="11" t="s">
        <v>103</v>
      </c>
      <c r="G762" s="11" t="s">
        <v>104</v>
      </c>
      <c r="H762" s="11" t="n">
        <v>3</v>
      </c>
      <c r="I762" s="11" t="s">
        <v>946</v>
      </c>
      <c r="J762" s="11" t="str">
        <f aca="false">"20588619"</f>
        <v>20588619</v>
      </c>
      <c r="K762" s="11" t="s">
        <v>947</v>
      </c>
      <c r="L762" s="11" t="str">
        <f aca="false">"20588619"</f>
        <v>20588619</v>
      </c>
      <c r="M762" s="11" t="s">
        <v>947</v>
      </c>
      <c r="N762" s="11" t="n">
        <v>20400723</v>
      </c>
      <c r="O762" s="11" t="s">
        <v>948</v>
      </c>
      <c r="P762" s="11" t="s">
        <v>108</v>
      </c>
      <c r="Q762" s="14" t="n">
        <v>44084</v>
      </c>
      <c r="U762" s="13" t="n">
        <v>44081.3481828704</v>
      </c>
    </row>
    <row r="763" customFormat="false" ht="16.2" hidden="false" customHeight="false" outlineLevel="0" collapsed="false">
      <c r="A763" s="11" t="s">
        <v>62</v>
      </c>
      <c r="B763" s="11" t="s">
        <v>945</v>
      </c>
      <c r="C763" s="11" t="n">
        <v>2009000374</v>
      </c>
      <c r="D763" s="13" t="n">
        <v>44074.3333333333</v>
      </c>
      <c r="E763" s="13" t="n">
        <v>44075.3541666667</v>
      </c>
      <c r="F763" s="11" t="s">
        <v>109</v>
      </c>
      <c r="G763" s="11" t="s">
        <v>110</v>
      </c>
      <c r="H763" s="11" t="n">
        <v>8.5</v>
      </c>
      <c r="I763" s="11" t="s">
        <v>949</v>
      </c>
      <c r="J763" s="11" t="str">
        <f aca="false">"20588619"</f>
        <v>20588619</v>
      </c>
      <c r="K763" s="11" t="s">
        <v>947</v>
      </c>
      <c r="L763" s="11" t="str">
        <f aca="false">"20588619"</f>
        <v>20588619</v>
      </c>
      <c r="M763" s="11" t="s">
        <v>947</v>
      </c>
      <c r="N763" s="11" t="n">
        <v>20400723</v>
      </c>
      <c r="O763" s="11" t="s">
        <v>948</v>
      </c>
      <c r="P763" s="11" t="s">
        <v>108</v>
      </c>
      <c r="Q763" s="14" t="n">
        <v>44075</v>
      </c>
      <c r="U763" s="13" t="n">
        <v>44075.4046180556</v>
      </c>
    </row>
    <row r="764" customFormat="false" ht="16.2" hidden="false" customHeight="false" outlineLevel="0" collapsed="false">
      <c r="A764" s="11" t="s">
        <v>62</v>
      </c>
      <c r="B764" s="11" t="s">
        <v>945</v>
      </c>
      <c r="C764" s="11" t="n">
        <v>2009000322</v>
      </c>
      <c r="D764" s="13" t="n">
        <v>44075.3333333333</v>
      </c>
      <c r="E764" s="13" t="n">
        <v>44075.3333333333</v>
      </c>
      <c r="F764" s="11" t="s">
        <v>109</v>
      </c>
      <c r="G764" s="11" t="s">
        <v>110</v>
      </c>
      <c r="H764" s="11" t="n">
        <v>0</v>
      </c>
      <c r="I764" s="11" t="s">
        <v>950</v>
      </c>
      <c r="J764" s="11" t="str">
        <f aca="false">"20588619"</f>
        <v>20588619</v>
      </c>
      <c r="K764" s="11" t="s">
        <v>947</v>
      </c>
      <c r="L764" s="11" t="str">
        <f aca="false">"20588619"</f>
        <v>20588619</v>
      </c>
      <c r="M764" s="11" t="s">
        <v>947</v>
      </c>
      <c r="N764" s="11" t="n">
        <v>20400723</v>
      </c>
      <c r="O764" s="11" t="s">
        <v>948</v>
      </c>
      <c r="P764" s="11" t="s">
        <v>108</v>
      </c>
      <c r="Q764" s="14" t="n">
        <v>44075</v>
      </c>
      <c r="U764" s="13" t="n">
        <v>44075.3931481482</v>
      </c>
    </row>
    <row r="765" customFormat="false" ht="16.2" hidden="false" customHeight="false" outlineLevel="0" collapsed="false">
      <c r="A765" s="11" t="s">
        <v>62</v>
      </c>
      <c r="B765" s="11" t="s">
        <v>945</v>
      </c>
      <c r="C765" s="11" t="n">
        <v>2009007274</v>
      </c>
      <c r="D765" s="13" t="n">
        <v>44077.3333333333</v>
      </c>
      <c r="E765" s="13" t="n">
        <v>44077.5833333333</v>
      </c>
      <c r="F765" s="11" t="s">
        <v>109</v>
      </c>
      <c r="G765" s="11" t="s">
        <v>110</v>
      </c>
      <c r="H765" s="11" t="n">
        <v>5</v>
      </c>
      <c r="I765" s="11" t="s">
        <v>946</v>
      </c>
      <c r="J765" s="11" t="str">
        <f aca="false">"20588619"</f>
        <v>20588619</v>
      </c>
      <c r="K765" s="11" t="s">
        <v>947</v>
      </c>
      <c r="L765" s="11" t="str">
        <f aca="false">"20588619"</f>
        <v>20588619</v>
      </c>
      <c r="M765" s="11" t="s">
        <v>947</v>
      </c>
      <c r="N765" s="11" t="n">
        <v>20400723</v>
      </c>
      <c r="O765" s="11" t="s">
        <v>948</v>
      </c>
      <c r="P765" s="11" t="s">
        <v>108</v>
      </c>
      <c r="Q765" s="14" t="n">
        <v>44084</v>
      </c>
      <c r="U765" s="13" t="n">
        <v>44081.3402893519</v>
      </c>
    </row>
    <row r="766" customFormat="false" ht="16.2" hidden="false" customHeight="false" outlineLevel="0" collapsed="false">
      <c r="A766" s="11" t="s">
        <v>26</v>
      </c>
      <c r="B766" s="11" t="s">
        <v>151</v>
      </c>
      <c r="C766" s="11" t="n">
        <v>2009017494</v>
      </c>
      <c r="D766" s="13" t="n">
        <v>44089.3333333333</v>
      </c>
      <c r="E766" s="13" t="n">
        <v>44089.375</v>
      </c>
      <c r="F766" s="11" t="s">
        <v>109</v>
      </c>
      <c r="G766" s="11" t="s">
        <v>110</v>
      </c>
      <c r="H766" s="11" t="n">
        <v>1</v>
      </c>
      <c r="I766" s="11" t="s">
        <v>951</v>
      </c>
      <c r="J766" s="11" t="str">
        <f aca="false">"20588840"</f>
        <v>20588840</v>
      </c>
      <c r="K766" s="11" t="s">
        <v>952</v>
      </c>
      <c r="L766" s="11" t="str">
        <f aca="false">"20588840"</f>
        <v>20588840</v>
      </c>
      <c r="M766" s="11" t="s">
        <v>952</v>
      </c>
      <c r="N766" s="11" t="n">
        <v>20601400</v>
      </c>
      <c r="O766" s="11" t="s">
        <v>541</v>
      </c>
      <c r="P766" s="11" t="s">
        <v>108</v>
      </c>
      <c r="Q766" s="14" t="n">
        <v>44092</v>
      </c>
      <c r="U766" s="13" t="n">
        <v>44089.3673726852</v>
      </c>
    </row>
    <row r="767" customFormat="false" ht="16.2" hidden="false" customHeight="false" outlineLevel="0" collapsed="false">
      <c r="A767" s="11" t="s">
        <v>26</v>
      </c>
      <c r="B767" s="11" t="s">
        <v>151</v>
      </c>
      <c r="C767" s="11" t="n">
        <v>2009000495</v>
      </c>
      <c r="D767" s="13" t="n">
        <v>44075.3333333333</v>
      </c>
      <c r="E767" s="13" t="n">
        <v>44075.3541666667</v>
      </c>
      <c r="F767" s="11" t="s">
        <v>109</v>
      </c>
      <c r="G767" s="11" t="s">
        <v>110</v>
      </c>
      <c r="H767" s="11" t="n">
        <v>0.5</v>
      </c>
      <c r="I767" s="11" t="s">
        <v>953</v>
      </c>
      <c r="J767" s="11" t="str">
        <f aca="false">"20588840"</f>
        <v>20588840</v>
      </c>
      <c r="K767" s="11" t="s">
        <v>952</v>
      </c>
      <c r="L767" s="11" t="str">
        <f aca="false">"20588840"</f>
        <v>20588840</v>
      </c>
      <c r="M767" s="11" t="s">
        <v>952</v>
      </c>
      <c r="N767" s="11" t="n">
        <v>20601400</v>
      </c>
      <c r="O767" s="11" t="s">
        <v>541</v>
      </c>
      <c r="P767" s="11" t="s">
        <v>108</v>
      </c>
      <c r="Q767" s="14" t="n">
        <v>44077</v>
      </c>
      <c r="U767" s="13" t="n">
        <v>44075.4452662037</v>
      </c>
    </row>
    <row r="768" customFormat="false" ht="16.2" hidden="false" customHeight="false" outlineLevel="0" collapsed="false">
      <c r="A768" s="11" t="s">
        <v>26</v>
      </c>
      <c r="B768" s="11" t="s">
        <v>151</v>
      </c>
      <c r="C768" s="11" t="n">
        <v>2009003105</v>
      </c>
      <c r="D768" s="13" t="n">
        <v>44076.3333333333</v>
      </c>
      <c r="E768" s="13" t="n">
        <v>44076.7083333333</v>
      </c>
      <c r="F768" s="11" t="s">
        <v>109</v>
      </c>
      <c r="G768" s="11" t="s">
        <v>110</v>
      </c>
      <c r="H768" s="11" t="n">
        <v>8</v>
      </c>
      <c r="I768" s="11" t="s">
        <v>954</v>
      </c>
      <c r="J768" s="11" t="str">
        <f aca="false">"20588840"</f>
        <v>20588840</v>
      </c>
      <c r="K768" s="11" t="s">
        <v>952</v>
      </c>
      <c r="L768" s="11" t="str">
        <f aca="false">"20588840"</f>
        <v>20588840</v>
      </c>
      <c r="M768" s="11" t="s">
        <v>952</v>
      </c>
      <c r="N768" s="11" t="s">
        <v>395</v>
      </c>
      <c r="O768" s="11" t="s">
        <v>396</v>
      </c>
      <c r="P768" s="11" t="s">
        <v>108</v>
      </c>
      <c r="Q768" s="14" t="n">
        <v>44078</v>
      </c>
      <c r="U768" s="13" t="n">
        <v>44077.4103125</v>
      </c>
    </row>
    <row r="769" customFormat="false" ht="16.2" hidden="false" customHeight="false" outlineLevel="0" collapsed="false">
      <c r="A769" s="11" t="s">
        <v>26</v>
      </c>
      <c r="B769" s="11" t="s">
        <v>151</v>
      </c>
      <c r="C769" s="11" t="n">
        <v>2009020996</v>
      </c>
      <c r="D769" s="13" t="n">
        <v>44091.3333333333</v>
      </c>
      <c r="E769" s="13" t="n">
        <v>44091.3541666667</v>
      </c>
      <c r="F769" s="11" t="s">
        <v>109</v>
      </c>
      <c r="G769" s="11" t="s">
        <v>110</v>
      </c>
      <c r="H769" s="11" t="n">
        <v>0.5</v>
      </c>
      <c r="I769" s="11" t="s">
        <v>955</v>
      </c>
      <c r="J769" s="11" t="str">
        <f aca="false">"20588840"</f>
        <v>20588840</v>
      </c>
      <c r="K769" s="11" t="s">
        <v>952</v>
      </c>
      <c r="L769" s="11" t="str">
        <f aca="false">"20588840"</f>
        <v>20588840</v>
      </c>
      <c r="M769" s="11" t="s">
        <v>952</v>
      </c>
      <c r="N769" s="11" t="n">
        <v>20601397</v>
      </c>
      <c r="O769" s="11" t="s">
        <v>886</v>
      </c>
      <c r="P769" s="11" t="s">
        <v>108</v>
      </c>
      <c r="Q769" s="14" t="n">
        <v>44092</v>
      </c>
      <c r="U769" s="13" t="n">
        <v>44091.4564236111</v>
      </c>
    </row>
    <row r="770" customFormat="false" ht="16.2" hidden="false" customHeight="false" outlineLevel="0" collapsed="false">
      <c r="A770" s="11" t="s">
        <v>12</v>
      </c>
      <c r="B770" s="11" t="s">
        <v>342</v>
      </c>
      <c r="C770" s="11" t="n">
        <v>2009017859</v>
      </c>
      <c r="D770" s="13" t="n">
        <v>44089.3333333333</v>
      </c>
      <c r="E770" s="13" t="n">
        <v>44089.3541666667</v>
      </c>
      <c r="F770" s="11" t="s">
        <v>134</v>
      </c>
      <c r="G770" s="11" t="s">
        <v>135</v>
      </c>
      <c r="H770" s="11" t="n">
        <v>0.5</v>
      </c>
      <c r="I770" s="11" t="s">
        <v>956</v>
      </c>
      <c r="J770" s="11" t="str">
        <f aca="false">"20590570"</f>
        <v>20590570</v>
      </c>
      <c r="K770" s="11" t="s">
        <v>957</v>
      </c>
      <c r="L770" s="11" t="str">
        <f aca="false">"20590570"</f>
        <v>20590570</v>
      </c>
      <c r="M770" s="11" t="s">
        <v>957</v>
      </c>
      <c r="N770" s="11" t="n">
        <v>20602866</v>
      </c>
      <c r="O770" s="11" t="s">
        <v>958</v>
      </c>
      <c r="P770" s="11" t="s">
        <v>108</v>
      </c>
      <c r="Q770" s="14" t="n">
        <v>44091</v>
      </c>
      <c r="U770" s="13" t="n">
        <v>44089.4354976852</v>
      </c>
    </row>
    <row r="771" customFormat="false" ht="16.2" hidden="false" customHeight="false" outlineLevel="0" collapsed="false">
      <c r="A771" s="11" t="s">
        <v>12</v>
      </c>
      <c r="B771" s="11" t="s">
        <v>342</v>
      </c>
      <c r="C771" s="11" t="n">
        <v>2009016031</v>
      </c>
      <c r="D771" s="13" t="n">
        <v>44088.3333333333</v>
      </c>
      <c r="E771" s="13" t="n">
        <v>44088.3541666667</v>
      </c>
      <c r="F771" s="11" t="s">
        <v>134</v>
      </c>
      <c r="G771" s="11" t="s">
        <v>135</v>
      </c>
      <c r="H771" s="11" t="n">
        <v>0.5</v>
      </c>
      <c r="I771" s="11" t="s">
        <v>959</v>
      </c>
      <c r="J771" s="11" t="str">
        <f aca="false">"20590570"</f>
        <v>20590570</v>
      </c>
      <c r="K771" s="11" t="s">
        <v>957</v>
      </c>
      <c r="L771" s="11" t="str">
        <f aca="false">"20590570"</f>
        <v>20590570</v>
      </c>
      <c r="M771" s="11" t="s">
        <v>957</v>
      </c>
      <c r="N771" s="11" t="n">
        <v>20342649</v>
      </c>
      <c r="O771" s="11" t="s">
        <v>344</v>
      </c>
      <c r="P771" s="11" t="s">
        <v>108</v>
      </c>
      <c r="Q771" s="14" t="n">
        <v>44088</v>
      </c>
      <c r="U771" s="13" t="n">
        <v>44088.3953009259</v>
      </c>
    </row>
    <row r="772" customFormat="false" ht="16.2" hidden="false" customHeight="false" outlineLevel="0" collapsed="false">
      <c r="A772" s="11" t="s">
        <v>12</v>
      </c>
      <c r="B772" s="11" t="s">
        <v>342</v>
      </c>
      <c r="C772" s="11" t="n">
        <v>2009000173</v>
      </c>
      <c r="D772" s="13" t="n">
        <v>44074.5416666667</v>
      </c>
      <c r="E772" s="13" t="n">
        <v>44075.7083333333</v>
      </c>
      <c r="F772" s="11" t="s">
        <v>134</v>
      </c>
      <c r="G772" s="11" t="s">
        <v>135</v>
      </c>
      <c r="H772" s="11" t="n">
        <v>4</v>
      </c>
      <c r="I772" s="11" t="s">
        <v>960</v>
      </c>
      <c r="J772" s="11" t="str">
        <f aca="false">"20590570"</f>
        <v>20590570</v>
      </c>
      <c r="K772" s="11" t="s">
        <v>957</v>
      </c>
      <c r="L772" s="11" t="str">
        <f aca="false">"20590570"</f>
        <v>20590570</v>
      </c>
      <c r="M772" s="11" t="s">
        <v>957</v>
      </c>
      <c r="N772" s="11" t="n">
        <v>20342649</v>
      </c>
      <c r="O772" s="11" t="s">
        <v>344</v>
      </c>
      <c r="P772" s="11" t="s">
        <v>108</v>
      </c>
      <c r="Q772" s="14" t="n">
        <v>44076</v>
      </c>
      <c r="U772" s="13" t="n">
        <v>44075.3632175926</v>
      </c>
    </row>
    <row r="773" customFormat="false" ht="16.2" hidden="false" customHeight="false" outlineLevel="0" collapsed="false">
      <c r="A773" s="11" t="s">
        <v>12</v>
      </c>
      <c r="B773" s="11" t="s">
        <v>342</v>
      </c>
      <c r="C773" s="11" t="n">
        <v>2009000166</v>
      </c>
      <c r="D773" s="13" t="n">
        <v>44074.3333333333</v>
      </c>
      <c r="E773" s="13" t="n">
        <v>44074.5</v>
      </c>
      <c r="F773" s="11" t="s">
        <v>109</v>
      </c>
      <c r="G773" s="11" t="s">
        <v>110</v>
      </c>
      <c r="H773" s="11" t="n">
        <v>4</v>
      </c>
      <c r="I773" s="11" t="s">
        <v>960</v>
      </c>
      <c r="J773" s="11" t="str">
        <f aca="false">"20590570"</f>
        <v>20590570</v>
      </c>
      <c r="K773" s="11" t="s">
        <v>957</v>
      </c>
      <c r="L773" s="11" t="str">
        <f aca="false">"20590570"</f>
        <v>20590570</v>
      </c>
      <c r="M773" s="11" t="s">
        <v>957</v>
      </c>
      <c r="N773" s="11" t="n">
        <v>20342649</v>
      </c>
      <c r="O773" s="11" t="s">
        <v>344</v>
      </c>
      <c r="P773" s="11" t="s">
        <v>108</v>
      </c>
      <c r="Q773" s="14" t="n">
        <v>44076</v>
      </c>
      <c r="U773" s="13" t="n">
        <v>44075.3621990741</v>
      </c>
    </row>
    <row r="774" customFormat="false" ht="16.2" hidden="false" customHeight="false" outlineLevel="0" collapsed="false">
      <c r="A774" s="11" t="s">
        <v>12</v>
      </c>
      <c r="B774" s="11" t="s">
        <v>342</v>
      </c>
      <c r="C774" s="11" t="n">
        <v>2009030540</v>
      </c>
      <c r="D774" s="13" t="n">
        <v>44098.3333333333</v>
      </c>
      <c r="E774" s="13" t="n">
        <v>44098.375</v>
      </c>
      <c r="F774" s="11" t="s">
        <v>109</v>
      </c>
      <c r="G774" s="11" t="s">
        <v>110</v>
      </c>
      <c r="H774" s="11" t="n">
        <v>1</v>
      </c>
      <c r="I774" s="11" t="s">
        <v>961</v>
      </c>
      <c r="J774" s="11" t="str">
        <f aca="false">"20590570"</f>
        <v>20590570</v>
      </c>
      <c r="K774" s="11" t="s">
        <v>957</v>
      </c>
      <c r="L774" s="11" t="str">
        <f aca="false">"20590570"</f>
        <v>20590570</v>
      </c>
      <c r="M774" s="11" t="s">
        <v>957</v>
      </c>
      <c r="N774" s="11" t="n">
        <v>20602866</v>
      </c>
      <c r="O774" s="11" t="s">
        <v>958</v>
      </c>
      <c r="P774" s="11" t="s">
        <v>108</v>
      </c>
      <c r="Q774" s="14" t="n">
        <v>44098</v>
      </c>
      <c r="U774" s="13" t="n">
        <v>44098.377037037</v>
      </c>
    </row>
    <row r="775" customFormat="false" ht="16.2" hidden="false" customHeight="false" outlineLevel="0" collapsed="false">
      <c r="A775" s="11" t="s">
        <v>12</v>
      </c>
      <c r="B775" s="11" t="s">
        <v>342</v>
      </c>
      <c r="C775" s="11" t="n">
        <v>2009011921</v>
      </c>
      <c r="D775" s="13" t="n">
        <v>44084.3333333333</v>
      </c>
      <c r="E775" s="13" t="n">
        <v>44084.3958333333</v>
      </c>
      <c r="F775" s="11" t="s">
        <v>134</v>
      </c>
      <c r="G775" s="11" t="s">
        <v>135</v>
      </c>
      <c r="H775" s="11" t="n">
        <v>1.5</v>
      </c>
      <c r="I775" s="11" t="s">
        <v>961</v>
      </c>
      <c r="J775" s="11" t="str">
        <f aca="false">"20590570"</f>
        <v>20590570</v>
      </c>
      <c r="K775" s="11" t="s">
        <v>957</v>
      </c>
      <c r="L775" s="11" t="str">
        <f aca="false">"20590570"</f>
        <v>20590570</v>
      </c>
      <c r="M775" s="11" t="s">
        <v>957</v>
      </c>
      <c r="N775" s="11" t="n">
        <v>20342649</v>
      </c>
      <c r="O775" s="11" t="s">
        <v>344</v>
      </c>
      <c r="P775" s="11" t="s">
        <v>108</v>
      </c>
      <c r="Q775" s="14" t="n">
        <v>44086</v>
      </c>
      <c r="U775" s="13" t="n">
        <v>44084.394537037</v>
      </c>
    </row>
    <row r="776" customFormat="false" ht="16.2" hidden="false" customHeight="false" outlineLevel="0" collapsed="false">
      <c r="A776" s="11" t="s">
        <v>26</v>
      </c>
      <c r="B776" s="11" t="s">
        <v>151</v>
      </c>
      <c r="C776" s="11" t="n">
        <v>2009026908</v>
      </c>
      <c r="D776" s="13" t="n">
        <v>44096.3333333333</v>
      </c>
      <c r="E776" s="13" t="n">
        <v>44096.3958333333</v>
      </c>
      <c r="F776" s="11" t="s">
        <v>109</v>
      </c>
      <c r="G776" s="11" t="s">
        <v>110</v>
      </c>
      <c r="H776" s="11" t="n">
        <v>1.5</v>
      </c>
      <c r="I776" s="11" t="s">
        <v>962</v>
      </c>
      <c r="J776" s="11" t="str">
        <f aca="false">"20591006"</f>
        <v>20591006</v>
      </c>
      <c r="K776" s="11" t="s">
        <v>963</v>
      </c>
      <c r="L776" s="11" t="str">
        <f aca="false">"20591006"</f>
        <v>20591006</v>
      </c>
      <c r="M776" s="11" t="s">
        <v>963</v>
      </c>
      <c r="N776" s="11" t="n">
        <v>20388882</v>
      </c>
      <c r="O776" s="11" t="s">
        <v>964</v>
      </c>
      <c r="P776" s="11" t="s">
        <v>108</v>
      </c>
      <c r="Q776" s="14" t="n">
        <v>44098</v>
      </c>
      <c r="U776" s="13" t="n">
        <v>44096.4194328704</v>
      </c>
    </row>
    <row r="777" customFormat="false" ht="16.2" hidden="false" customHeight="false" outlineLevel="0" collapsed="false">
      <c r="A777" s="11" t="s">
        <v>26</v>
      </c>
      <c r="B777" s="11" t="s">
        <v>151</v>
      </c>
      <c r="C777" s="11" t="n">
        <v>2009016103</v>
      </c>
      <c r="D777" s="13" t="n">
        <v>44088.3333333333</v>
      </c>
      <c r="E777" s="13" t="n">
        <v>44088.3541666667</v>
      </c>
      <c r="F777" s="11" t="s">
        <v>109</v>
      </c>
      <c r="G777" s="11" t="s">
        <v>110</v>
      </c>
      <c r="H777" s="11" t="n">
        <v>0.5</v>
      </c>
      <c r="I777" s="11" t="s">
        <v>965</v>
      </c>
      <c r="J777" s="11" t="str">
        <f aca="false">"20591006"</f>
        <v>20591006</v>
      </c>
      <c r="K777" s="11" t="s">
        <v>963</v>
      </c>
      <c r="L777" s="11" t="str">
        <f aca="false">"20591006"</f>
        <v>20591006</v>
      </c>
      <c r="M777" s="11" t="s">
        <v>963</v>
      </c>
      <c r="N777" s="11" t="n">
        <v>20388882</v>
      </c>
      <c r="O777" s="11" t="s">
        <v>964</v>
      </c>
      <c r="P777" s="11" t="s">
        <v>108</v>
      </c>
      <c r="Q777" s="14" t="n">
        <v>44088</v>
      </c>
      <c r="U777" s="13" t="n">
        <v>44088.4108449074</v>
      </c>
    </row>
    <row r="778" customFormat="false" ht="16.2" hidden="false" customHeight="false" outlineLevel="0" collapsed="false">
      <c r="A778" s="11" t="s">
        <v>26</v>
      </c>
      <c r="B778" s="11" t="s">
        <v>151</v>
      </c>
      <c r="C778" s="11" t="n">
        <v>2009020111</v>
      </c>
      <c r="D778" s="13" t="n">
        <v>44089.3333333333</v>
      </c>
      <c r="E778" s="13" t="n">
        <v>44089.3541666667</v>
      </c>
      <c r="F778" s="11" t="s">
        <v>109</v>
      </c>
      <c r="G778" s="11" t="s">
        <v>110</v>
      </c>
      <c r="H778" s="11" t="n">
        <v>0.5</v>
      </c>
      <c r="I778" s="11" t="s">
        <v>966</v>
      </c>
      <c r="J778" s="11" t="str">
        <f aca="false">"20591006"</f>
        <v>20591006</v>
      </c>
      <c r="K778" s="11" t="s">
        <v>963</v>
      </c>
      <c r="L778" s="11" t="str">
        <f aca="false">"20591006"</f>
        <v>20591006</v>
      </c>
      <c r="M778" s="11" t="s">
        <v>963</v>
      </c>
      <c r="N778" s="11" t="n">
        <v>20388882</v>
      </c>
      <c r="O778" s="11" t="s">
        <v>964</v>
      </c>
      <c r="P778" s="11" t="s">
        <v>108</v>
      </c>
      <c r="Q778" s="14" t="n">
        <v>44092</v>
      </c>
      <c r="U778" s="13" t="n">
        <v>44090.6556481481</v>
      </c>
    </row>
    <row r="779" customFormat="false" ht="16.2" hidden="false" customHeight="false" outlineLevel="0" collapsed="false">
      <c r="A779" s="11" t="s">
        <v>26</v>
      </c>
      <c r="B779" s="11" t="s">
        <v>151</v>
      </c>
      <c r="C779" s="11" t="n">
        <v>2009033077</v>
      </c>
      <c r="D779" s="13" t="n">
        <v>44099.3333333333</v>
      </c>
      <c r="E779" s="13" t="n">
        <v>44099.375</v>
      </c>
      <c r="F779" s="11" t="s">
        <v>109</v>
      </c>
      <c r="G779" s="11" t="s">
        <v>110</v>
      </c>
      <c r="H779" s="11" t="n">
        <v>1</v>
      </c>
      <c r="I779" s="11" t="s">
        <v>967</v>
      </c>
      <c r="J779" s="11" t="str">
        <f aca="false">"20591006"</f>
        <v>20591006</v>
      </c>
      <c r="K779" s="11" t="s">
        <v>963</v>
      </c>
      <c r="L779" s="11" t="str">
        <f aca="false">"20591006"</f>
        <v>20591006</v>
      </c>
      <c r="M779" s="11" t="s">
        <v>963</v>
      </c>
      <c r="N779" s="11" t="n">
        <v>20388882</v>
      </c>
      <c r="O779" s="11" t="s">
        <v>964</v>
      </c>
      <c r="P779" s="11" t="s">
        <v>108</v>
      </c>
      <c r="Q779" s="14" t="n">
        <v>44100</v>
      </c>
      <c r="U779" s="13" t="n">
        <v>44099.3924537037</v>
      </c>
    </row>
    <row r="780" customFormat="false" ht="16.2" hidden="false" customHeight="false" outlineLevel="0" collapsed="false">
      <c r="A780" s="11" t="s">
        <v>26</v>
      </c>
      <c r="B780" s="11" t="s">
        <v>151</v>
      </c>
      <c r="C780" s="11" t="n">
        <v>2009021285</v>
      </c>
      <c r="D780" s="13" t="n">
        <v>44091.625</v>
      </c>
      <c r="E780" s="13" t="n">
        <v>44091.7083333333</v>
      </c>
      <c r="F780" s="11" t="s">
        <v>109</v>
      </c>
      <c r="G780" s="11" t="s">
        <v>110</v>
      </c>
      <c r="H780" s="11" t="n">
        <v>2</v>
      </c>
      <c r="I780" s="11" t="s">
        <v>968</v>
      </c>
      <c r="J780" s="11" t="str">
        <f aca="false">"20591006"</f>
        <v>20591006</v>
      </c>
      <c r="K780" s="11" t="s">
        <v>963</v>
      </c>
      <c r="L780" s="11" t="str">
        <f aca="false">"20591006"</f>
        <v>20591006</v>
      </c>
      <c r="M780" s="11" t="s">
        <v>963</v>
      </c>
      <c r="N780" s="11" t="n">
        <v>20388882</v>
      </c>
      <c r="O780" s="11" t="s">
        <v>964</v>
      </c>
      <c r="P780" s="11" t="s">
        <v>108</v>
      </c>
      <c r="Q780" s="14" t="n">
        <v>44092</v>
      </c>
      <c r="U780" s="13" t="n">
        <v>44091.5998032407</v>
      </c>
    </row>
    <row r="781" customFormat="false" ht="16.2" hidden="false" customHeight="false" outlineLevel="0" collapsed="false">
      <c r="A781" s="11" t="s">
        <v>14</v>
      </c>
      <c r="B781" s="11" t="s">
        <v>179</v>
      </c>
      <c r="C781" s="11" t="n">
        <v>2008039971</v>
      </c>
      <c r="D781" s="13" t="n">
        <v>44074.3333333333</v>
      </c>
      <c r="E781" s="13" t="n">
        <v>44074.375</v>
      </c>
      <c r="F781" s="11" t="s">
        <v>109</v>
      </c>
      <c r="G781" s="11" t="s">
        <v>110</v>
      </c>
      <c r="H781" s="11" t="n">
        <v>1</v>
      </c>
      <c r="I781" s="11" t="s">
        <v>969</v>
      </c>
      <c r="J781" s="11" t="str">
        <f aca="false">"20592088"</f>
        <v>20592088</v>
      </c>
      <c r="K781" s="11" t="s">
        <v>405</v>
      </c>
      <c r="L781" s="11" t="str">
        <f aca="false">"20592088"</f>
        <v>20592088</v>
      </c>
      <c r="M781" s="11" t="s">
        <v>405</v>
      </c>
      <c r="N781" s="11" t="s">
        <v>970</v>
      </c>
      <c r="O781" s="11" t="s">
        <v>971</v>
      </c>
      <c r="P781" s="11" t="s">
        <v>108</v>
      </c>
      <c r="Q781" s="14" t="n">
        <v>44074</v>
      </c>
      <c r="U781" s="13" t="n">
        <v>44074.4612037037</v>
      </c>
    </row>
    <row r="782" customFormat="false" ht="16.2" hidden="false" customHeight="false" outlineLevel="0" collapsed="false">
      <c r="A782" s="11" t="s">
        <v>14</v>
      </c>
      <c r="B782" s="11" t="s">
        <v>179</v>
      </c>
      <c r="C782" s="11" t="n">
        <v>2009030400</v>
      </c>
      <c r="D782" s="13" t="n">
        <v>44092.3333333333</v>
      </c>
      <c r="E782" s="13" t="n">
        <v>44092.7083333333</v>
      </c>
      <c r="F782" s="11" t="s">
        <v>109</v>
      </c>
      <c r="G782" s="11" t="s">
        <v>110</v>
      </c>
      <c r="H782" s="11" t="n">
        <v>8</v>
      </c>
      <c r="I782" s="11" t="s">
        <v>972</v>
      </c>
      <c r="J782" s="11" t="str">
        <f aca="false">"20592088"</f>
        <v>20592088</v>
      </c>
      <c r="K782" s="11" t="s">
        <v>405</v>
      </c>
      <c r="L782" s="11" t="str">
        <f aca="false">"20592088"</f>
        <v>20592088</v>
      </c>
      <c r="M782" s="11" t="s">
        <v>405</v>
      </c>
      <c r="N782" s="11" t="n">
        <v>20395910</v>
      </c>
      <c r="O782" s="11" t="s">
        <v>161</v>
      </c>
      <c r="P782" s="11" t="s">
        <v>108</v>
      </c>
      <c r="Q782" s="14" t="n">
        <v>44098</v>
      </c>
      <c r="U782" s="13" t="n">
        <v>44098.3563194444</v>
      </c>
    </row>
    <row r="783" customFormat="false" ht="16.2" hidden="false" customHeight="false" outlineLevel="0" collapsed="false">
      <c r="A783" s="11" t="s">
        <v>21</v>
      </c>
      <c r="B783" s="11" t="s">
        <v>531</v>
      </c>
      <c r="C783" s="11" t="n">
        <v>2009025287</v>
      </c>
      <c r="D783" s="13" t="n">
        <v>44095.3333333333</v>
      </c>
      <c r="E783" s="13" t="n">
        <v>44095.3541666667</v>
      </c>
      <c r="F783" s="11" t="s">
        <v>109</v>
      </c>
      <c r="G783" s="11" t="s">
        <v>110</v>
      </c>
      <c r="H783" s="11" t="n">
        <v>0.5</v>
      </c>
      <c r="I783" s="11" t="s">
        <v>301</v>
      </c>
      <c r="J783" s="11" t="str">
        <f aca="false">"20593912"</f>
        <v>20593912</v>
      </c>
      <c r="K783" s="11" t="s">
        <v>973</v>
      </c>
      <c r="L783" s="11" t="str">
        <f aca="false">"20593912"</f>
        <v>20593912</v>
      </c>
      <c r="M783" s="11" t="s">
        <v>973</v>
      </c>
      <c r="N783" s="11" t="n">
        <v>20671697</v>
      </c>
      <c r="O783" s="11" t="s">
        <v>974</v>
      </c>
      <c r="P783" s="11" t="s">
        <v>108</v>
      </c>
      <c r="Q783" s="14" t="n">
        <v>44095</v>
      </c>
      <c r="U783" s="13" t="n">
        <v>44095.3683217593</v>
      </c>
    </row>
    <row r="784" customFormat="false" ht="16.2" hidden="false" customHeight="false" outlineLevel="0" collapsed="false">
      <c r="A784" s="11" t="s">
        <v>21</v>
      </c>
      <c r="B784" s="11" t="s">
        <v>531</v>
      </c>
      <c r="C784" s="11" t="n">
        <v>2009022278</v>
      </c>
      <c r="D784" s="13" t="n">
        <v>44092.3333333333</v>
      </c>
      <c r="E784" s="13" t="n">
        <v>44092.3541666667</v>
      </c>
      <c r="F784" s="11" t="s">
        <v>109</v>
      </c>
      <c r="G784" s="11" t="s">
        <v>110</v>
      </c>
      <c r="H784" s="11" t="n">
        <v>0.5</v>
      </c>
      <c r="I784" s="11" t="s">
        <v>301</v>
      </c>
      <c r="J784" s="11" t="str">
        <f aca="false">"20593912"</f>
        <v>20593912</v>
      </c>
      <c r="K784" s="11" t="s">
        <v>973</v>
      </c>
      <c r="L784" s="11" t="str">
        <f aca="false">"20593912"</f>
        <v>20593912</v>
      </c>
      <c r="M784" s="11" t="s">
        <v>973</v>
      </c>
      <c r="N784" s="11" t="n">
        <v>20671697</v>
      </c>
      <c r="O784" s="11" t="s">
        <v>974</v>
      </c>
      <c r="P784" s="11" t="s">
        <v>108</v>
      </c>
      <c r="Q784" s="14" t="n">
        <v>44093</v>
      </c>
      <c r="U784" s="13" t="n">
        <v>44092.3870601852</v>
      </c>
    </row>
    <row r="785" customFormat="false" ht="16.2" hidden="false" customHeight="false" outlineLevel="0" collapsed="false">
      <c r="A785" s="11" t="s">
        <v>21</v>
      </c>
      <c r="B785" s="11" t="s">
        <v>531</v>
      </c>
      <c r="C785" s="11" t="n">
        <v>2008035723</v>
      </c>
      <c r="D785" s="13" t="n">
        <v>44069.5069444444</v>
      </c>
      <c r="E785" s="13" t="n">
        <v>44069.7083333333</v>
      </c>
      <c r="F785" s="11" t="s">
        <v>109</v>
      </c>
      <c r="G785" s="11" t="s">
        <v>110</v>
      </c>
      <c r="H785" s="11" t="n">
        <v>4</v>
      </c>
      <c r="I785" s="11" t="s">
        <v>301</v>
      </c>
      <c r="J785" s="11" t="str">
        <f aca="false">"20593912"</f>
        <v>20593912</v>
      </c>
      <c r="K785" s="11" t="s">
        <v>973</v>
      </c>
      <c r="L785" s="11" t="str">
        <f aca="false">"20593912"</f>
        <v>20593912</v>
      </c>
      <c r="M785" s="11" t="s">
        <v>973</v>
      </c>
      <c r="N785" s="11" t="n">
        <v>20671697</v>
      </c>
      <c r="O785" s="11" t="s">
        <v>974</v>
      </c>
      <c r="P785" s="11" t="s">
        <v>108</v>
      </c>
      <c r="Q785" s="14" t="n">
        <v>44069</v>
      </c>
      <c r="U785" s="13" t="n">
        <v>44069.4846412037</v>
      </c>
    </row>
    <row r="786" customFormat="false" ht="16.2" hidden="false" customHeight="false" outlineLevel="0" collapsed="false">
      <c r="A786" s="11" t="s">
        <v>61</v>
      </c>
      <c r="B786" s="11" t="s">
        <v>433</v>
      </c>
      <c r="C786" s="11" t="n">
        <v>2008037888</v>
      </c>
      <c r="D786" s="13" t="n">
        <v>44071.3333333333</v>
      </c>
      <c r="E786" s="13" t="n">
        <v>44071.3541666667</v>
      </c>
      <c r="F786" s="11" t="s">
        <v>109</v>
      </c>
      <c r="G786" s="11" t="s">
        <v>110</v>
      </c>
      <c r="H786" s="11" t="n">
        <v>0.5</v>
      </c>
      <c r="I786" s="11" t="s">
        <v>975</v>
      </c>
      <c r="J786" s="11" t="str">
        <f aca="false">"20596999"</f>
        <v>20596999</v>
      </c>
      <c r="K786" s="11" t="s">
        <v>636</v>
      </c>
      <c r="L786" s="11" t="str">
        <f aca="false">"20596999"</f>
        <v>20596999</v>
      </c>
      <c r="M786" s="11" t="s">
        <v>636</v>
      </c>
      <c r="N786" s="11" t="n">
        <v>20597689</v>
      </c>
      <c r="O786" s="11" t="s">
        <v>976</v>
      </c>
      <c r="P786" s="11" t="s">
        <v>108</v>
      </c>
      <c r="Q786" s="14" t="n">
        <v>44074</v>
      </c>
      <c r="U786" s="13" t="n">
        <v>44071.3911574074</v>
      </c>
    </row>
    <row r="787" customFormat="false" ht="16.2" hidden="false" customHeight="false" outlineLevel="0" collapsed="false">
      <c r="A787" s="11" t="s">
        <v>61</v>
      </c>
      <c r="B787" s="11" t="s">
        <v>433</v>
      </c>
      <c r="C787" s="11" t="n">
        <v>2009017238</v>
      </c>
      <c r="D787" s="13" t="n">
        <v>44089.5416666667</v>
      </c>
      <c r="E787" s="13" t="n">
        <v>44090.7083333333</v>
      </c>
      <c r="F787" s="11" t="s">
        <v>109</v>
      </c>
      <c r="G787" s="11" t="s">
        <v>110</v>
      </c>
      <c r="H787" s="11" t="n">
        <v>12</v>
      </c>
      <c r="I787" s="11" t="s">
        <v>977</v>
      </c>
      <c r="J787" s="11" t="str">
        <f aca="false">"20596999"</f>
        <v>20596999</v>
      </c>
      <c r="K787" s="11" t="s">
        <v>636</v>
      </c>
      <c r="L787" s="11" t="str">
        <f aca="false">"20596999"</f>
        <v>20596999</v>
      </c>
      <c r="M787" s="11" t="s">
        <v>636</v>
      </c>
      <c r="N787" s="11" t="n">
        <v>20671741</v>
      </c>
      <c r="O787" s="11" t="s">
        <v>978</v>
      </c>
      <c r="P787" s="11" t="s">
        <v>108</v>
      </c>
      <c r="Q787" s="14" t="n">
        <v>44091</v>
      </c>
      <c r="U787" s="13" t="n">
        <v>44089.3343865741</v>
      </c>
    </row>
    <row r="788" customFormat="false" ht="16.2" hidden="false" customHeight="false" outlineLevel="0" collapsed="false">
      <c r="A788" s="11" t="s">
        <v>60</v>
      </c>
      <c r="B788" s="11" t="s">
        <v>633</v>
      </c>
      <c r="C788" s="11" t="n">
        <v>2009003722</v>
      </c>
      <c r="D788" s="13" t="n">
        <v>44077.3333333333</v>
      </c>
      <c r="E788" s="13" t="n">
        <v>44077.3541666667</v>
      </c>
      <c r="F788" s="11" t="s">
        <v>109</v>
      </c>
      <c r="G788" s="11" t="s">
        <v>110</v>
      </c>
      <c r="H788" s="11" t="n">
        <v>0.5</v>
      </c>
      <c r="I788" s="11" t="s">
        <v>979</v>
      </c>
      <c r="J788" s="11" t="str">
        <f aca="false">"20597689"</f>
        <v>20597689</v>
      </c>
      <c r="K788" s="11" t="s">
        <v>976</v>
      </c>
      <c r="L788" s="11" t="str">
        <f aca="false">"20597689"</f>
        <v>20597689</v>
      </c>
      <c r="M788" s="11" t="s">
        <v>976</v>
      </c>
      <c r="N788" s="11" t="n">
        <v>20596999</v>
      </c>
      <c r="O788" s="11" t="s">
        <v>636</v>
      </c>
      <c r="P788" s="11" t="s">
        <v>108</v>
      </c>
      <c r="Q788" s="14" t="n">
        <v>44079</v>
      </c>
      <c r="U788" s="13" t="n">
        <v>44077.6436111111</v>
      </c>
    </row>
    <row r="789" customFormat="false" ht="16.2" hidden="false" customHeight="false" outlineLevel="0" collapsed="false">
      <c r="A789" s="11" t="s">
        <v>60</v>
      </c>
      <c r="B789" s="11" t="s">
        <v>633</v>
      </c>
      <c r="C789" s="11" t="n">
        <v>2009023946</v>
      </c>
      <c r="D789" s="13" t="n">
        <v>44092.6458333333</v>
      </c>
      <c r="E789" s="13" t="n">
        <v>44092.7083333333</v>
      </c>
      <c r="F789" s="11" t="s">
        <v>103</v>
      </c>
      <c r="G789" s="11" t="s">
        <v>104</v>
      </c>
      <c r="H789" s="11" t="n">
        <v>1.5</v>
      </c>
      <c r="I789" s="11" t="s">
        <v>980</v>
      </c>
      <c r="J789" s="11" t="str">
        <f aca="false">"20597689"</f>
        <v>20597689</v>
      </c>
      <c r="K789" s="11" t="s">
        <v>976</v>
      </c>
      <c r="L789" s="11" t="str">
        <f aca="false">"20597689"</f>
        <v>20597689</v>
      </c>
      <c r="M789" s="11" t="s">
        <v>976</v>
      </c>
      <c r="N789" s="11" t="n">
        <v>20338605</v>
      </c>
      <c r="O789" s="11" t="s">
        <v>439</v>
      </c>
      <c r="P789" s="11" t="s">
        <v>108</v>
      </c>
      <c r="Q789" s="14" t="n">
        <v>44097</v>
      </c>
      <c r="U789" s="13" t="n">
        <v>44093.3909490741</v>
      </c>
    </row>
    <row r="790" customFormat="false" ht="16.2" hidden="false" customHeight="false" outlineLevel="0" collapsed="false">
      <c r="A790" s="11" t="s">
        <v>60</v>
      </c>
      <c r="B790" s="11" t="s">
        <v>633</v>
      </c>
      <c r="C790" s="11" t="n">
        <v>2009010879</v>
      </c>
      <c r="D790" s="13" t="n">
        <v>44081.3333333333</v>
      </c>
      <c r="E790" s="13" t="n">
        <v>44082.7083333333</v>
      </c>
      <c r="F790" s="11" t="s">
        <v>109</v>
      </c>
      <c r="G790" s="11" t="s">
        <v>110</v>
      </c>
      <c r="H790" s="11" t="n">
        <v>16</v>
      </c>
      <c r="I790" s="11" t="s">
        <v>981</v>
      </c>
      <c r="J790" s="11" t="str">
        <f aca="false">"20597689"</f>
        <v>20597689</v>
      </c>
      <c r="K790" s="11" t="s">
        <v>976</v>
      </c>
      <c r="L790" s="11" t="str">
        <f aca="false">"20597689"</f>
        <v>20597689</v>
      </c>
      <c r="M790" s="11" t="s">
        <v>976</v>
      </c>
      <c r="N790" s="11" t="n">
        <v>20338605</v>
      </c>
      <c r="O790" s="11" t="s">
        <v>439</v>
      </c>
      <c r="P790" s="11" t="s">
        <v>108</v>
      </c>
      <c r="Q790" s="14" t="n">
        <v>44085</v>
      </c>
      <c r="U790" s="13" t="n">
        <v>44083.4902314815</v>
      </c>
    </row>
    <row r="791" customFormat="false" ht="16.2" hidden="false" customHeight="false" outlineLevel="0" collapsed="false">
      <c r="A791" s="11" t="s">
        <v>60</v>
      </c>
      <c r="B791" s="11" t="s">
        <v>633</v>
      </c>
      <c r="C791" s="11" t="n">
        <v>2009023944</v>
      </c>
      <c r="D791" s="13" t="n">
        <v>44091.3333333333</v>
      </c>
      <c r="E791" s="13" t="n">
        <v>44092.6458333333</v>
      </c>
      <c r="F791" s="11" t="s">
        <v>109</v>
      </c>
      <c r="G791" s="11" t="s">
        <v>110</v>
      </c>
      <c r="H791" s="11" t="n">
        <v>14.5</v>
      </c>
      <c r="I791" s="11" t="s">
        <v>980</v>
      </c>
      <c r="J791" s="11" t="str">
        <f aca="false">"20597689"</f>
        <v>20597689</v>
      </c>
      <c r="K791" s="11" t="s">
        <v>976</v>
      </c>
      <c r="L791" s="11" t="str">
        <f aca="false">"20597689"</f>
        <v>20597689</v>
      </c>
      <c r="M791" s="11" t="s">
        <v>976</v>
      </c>
      <c r="N791" s="11" t="n">
        <v>20338605</v>
      </c>
      <c r="O791" s="11" t="s">
        <v>439</v>
      </c>
      <c r="P791" s="11" t="s">
        <v>108</v>
      </c>
      <c r="Q791" s="14" t="n">
        <v>44097</v>
      </c>
      <c r="U791" s="13" t="n">
        <v>44093.3901041667</v>
      </c>
    </row>
    <row r="792" customFormat="false" ht="16.2" hidden="false" customHeight="false" outlineLevel="0" collapsed="false">
      <c r="A792" s="11" t="s">
        <v>19</v>
      </c>
      <c r="B792" s="11" t="s">
        <v>221</v>
      </c>
      <c r="C792" s="11" t="n">
        <v>2009001762</v>
      </c>
      <c r="D792" s="13" t="n">
        <v>44076.375</v>
      </c>
      <c r="E792" s="13" t="n">
        <v>44076.5833333333</v>
      </c>
      <c r="F792" s="11" t="s">
        <v>109</v>
      </c>
      <c r="G792" s="11" t="s">
        <v>110</v>
      </c>
      <c r="H792" s="11" t="n">
        <v>4</v>
      </c>
      <c r="I792" s="11" t="s">
        <v>811</v>
      </c>
      <c r="J792" s="11" t="str">
        <f aca="false">"20599300"</f>
        <v>20599300</v>
      </c>
      <c r="K792" s="11" t="s">
        <v>982</v>
      </c>
      <c r="L792" s="11" t="str">
        <f aca="false">"20599300"</f>
        <v>20599300</v>
      </c>
      <c r="M792" s="11" t="s">
        <v>982</v>
      </c>
      <c r="N792" s="11" t="n">
        <v>20601391</v>
      </c>
      <c r="O792" s="11" t="s">
        <v>983</v>
      </c>
      <c r="P792" s="11" t="s">
        <v>108</v>
      </c>
      <c r="Q792" s="14" t="n">
        <v>44077</v>
      </c>
      <c r="U792" s="13" t="n">
        <v>44076.3740856481</v>
      </c>
    </row>
    <row r="793" customFormat="false" ht="16.2" hidden="false" customHeight="false" outlineLevel="0" collapsed="false">
      <c r="A793" s="11" t="s">
        <v>19</v>
      </c>
      <c r="B793" s="11" t="s">
        <v>221</v>
      </c>
      <c r="C793" s="11" t="n">
        <v>2009001064</v>
      </c>
      <c r="D793" s="13" t="n">
        <v>44075.6875</v>
      </c>
      <c r="E793" s="13" t="n">
        <v>44075.7083333333</v>
      </c>
      <c r="F793" s="11" t="s">
        <v>109</v>
      </c>
      <c r="G793" s="11" t="s">
        <v>110</v>
      </c>
      <c r="H793" s="11" t="n">
        <v>0.5</v>
      </c>
      <c r="I793" s="11" t="s">
        <v>984</v>
      </c>
      <c r="J793" s="11" t="str">
        <f aca="false">"20599300"</f>
        <v>20599300</v>
      </c>
      <c r="K793" s="11" t="s">
        <v>982</v>
      </c>
      <c r="L793" s="11" t="str">
        <f aca="false">"20599300"</f>
        <v>20599300</v>
      </c>
      <c r="M793" s="11" t="s">
        <v>982</v>
      </c>
      <c r="N793" s="11" t="n">
        <v>20601391</v>
      </c>
      <c r="O793" s="11" t="s">
        <v>983</v>
      </c>
      <c r="P793" s="11" t="s">
        <v>108</v>
      </c>
      <c r="Q793" s="14" t="n">
        <v>44077</v>
      </c>
      <c r="U793" s="13" t="n">
        <v>44075.6851273148</v>
      </c>
    </row>
    <row r="794" customFormat="false" ht="16.2" hidden="false" customHeight="false" outlineLevel="0" collapsed="false">
      <c r="A794" s="11" t="s">
        <v>19</v>
      </c>
      <c r="B794" s="11" t="s">
        <v>221</v>
      </c>
      <c r="C794" s="11" t="n">
        <v>2009012297</v>
      </c>
      <c r="D794" s="13" t="n">
        <v>44084.6458333333</v>
      </c>
      <c r="E794" s="13" t="n">
        <v>44090.7083333333</v>
      </c>
      <c r="F794" s="11" t="s">
        <v>109</v>
      </c>
      <c r="G794" s="11" t="s">
        <v>110</v>
      </c>
      <c r="H794" s="11" t="n">
        <v>33.5</v>
      </c>
      <c r="I794" s="11" t="s">
        <v>985</v>
      </c>
      <c r="J794" s="11" t="str">
        <f aca="false">"20599300"</f>
        <v>20599300</v>
      </c>
      <c r="K794" s="11" t="s">
        <v>982</v>
      </c>
      <c r="L794" s="11" t="str">
        <f aca="false">"20599300"</f>
        <v>20599300</v>
      </c>
      <c r="M794" s="11" t="s">
        <v>982</v>
      </c>
      <c r="N794" s="11" t="n">
        <v>20601391</v>
      </c>
      <c r="O794" s="11" t="s">
        <v>983</v>
      </c>
      <c r="P794" s="11" t="s">
        <v>108</v>
      </c>
      <c r="Q794" s="14" t="n">
        <v>44086</v>
      </c>
      <c r="U794" s="13" t="n">
        <v>44084.5361342593</v>
      </c>
    </row>
    <row r="795" customFormat="false" ht="16.2" hidden="false" customHeight="false" outlineLevel="0" collapsed="false">
      <c r="A795" s="11" t="s">
        <v>19</v>
      </c>
      <c r="B795" s="11" t="s">
        <v>221</v>
      </c>
      <c r="C795" s="11" t="n">
        <v>2009002245</v>
      </c>
      <c r="D795" s="13" t="n">
        <v>44076.5833333333</v>
      </c>
      <c r="E795" s="13" t="n">
        <v>44076.6041666667</v>
      </c>
      <c r="F795" s="11" t="s">
        <v>109</v>
      </c>
      <c r="G795" s="11" t="s">
        <v>110</v>
      </c>
      <c r="H795" s="11" t="n">
        <v>0.5</v>
      </c>
      <c r="I795" s="11" t="s">
        <v>984</v>
      </c>
      <c r="J795" s="11" t="str">
        <f aca="false">"20599300"</f>
        <v>20599300</v>
      </c>
      <c r="K795" s="11" t="s">
        <v>982</v>
      </c>
      <c r="L795" s="11" t="str">
        <f aca="false">"20599300"</f>
        <v>20599300</v>
      </c>
      <c r="M795" s="11" t="s">
        <v>982</v>
      </c>
      <c r="N795" s="11" t="n">
        <v>20601391</v>
      </c>
      <c r="O795" s="11" t="s">
        <v>983</v>
      </c>
      <c r="P795" s="11" t="s">
        <v>108</v>
      </c>
      <c r="Q795" s="14" t="n">
        <v>44078</v>
      </c>
      <c r="U795" s="13" t="n">
        <v>44076.6072800926</v>
      </c>
    </row>
    <row r="796" customFormat="false" ht="16.2" hidden="false" customHeight="false" outlineLevel="0" collapsed="false">
      <c r="A796" s="11" t="s">
        <v>19</v>
      </c>
      <c r="B796" s="11" t="s">
        <v>221</v>
      </c>
      <c r="C796" s="11" t="n">
        <v>2009017336</v>
      </c>
      <c r="D796" s="13" t="n">
        <v>44091.3333333333</v>
      </c>
      <c r="E796" s="13" t="n">
        <v>44092.7083333333</v>
      </c>
      <c r="F796" s="11" t="s">
        <v>109</v>
      </c>
      <c r="G796" s="11" t="s">
        <v>110</v>
      </c>
      <c r="H796" s="11" t="n">
        <v>16</v>
      </c>
      <c r="I796" s="11" t="s">
        <v>985</v>
      </c>
      <c r="J796" s="11" t="str">
        <f aca="false">"20599300"</f>
        <v>20599300</v>
      </c>
      <c r="K796" s="11" t="s">
        <v>982</v>
      </c>
      <c r="L796" s="11" t="str">
        <f aca="false">"20599300"</f>
        <v>20599300</v>
      </c>
      <c r="M796" s="11" t="s">
        <v>982</v>
      </c>
      <c r="N796" s="11" t="n">
        <v>20601391</v>
      </c>
      <c r="O796" s="11" t="s">
        <v>983</v>
      </c>
      <c r="P796" s="11" t="s">
        <v>108</v>
      </c>
      <c r="Q796" s="14" t="n">
        <v>44090</v>
      </c>
      <c r="U796" s="13" t="n">
        <v>44089.3507986111</v>
      </c>
    </row>
    <row r="797" customFormat="false" ht="16.2" hidden="false" customHeight="false" outlineLevel="0" collapsed="false">
      <c r="A797" s="11" t="s">
        <v>12</v>
      </c>
      <c r="B797" s="11" t="s">
        <v>342</v>
      </c>
      <c r="C797" s="11" t="n">
        <v>2009017342</v>
      </c>
      <c r="D797" s="13" t="n">
        <v>44089.3333333333</v>
      </c>
      <c r="E797" s="13" t="n">
        <v>44089.3541666667</v>
      </c>
      <c r="F797" s="11" t="s">
        <v>109</v>
      </c>
      <c r="G797" s="11" t="s">
        <v>110</v>
      </c>
      <c r="H797" s="11" t="n">
        <v>0.5</v>
      </c>
      <c r="I797" s="11" t="s">
        <v>142</v>
      </c>
      <c r="J797" s="11" t="str">
        <f aca="false">"20601389"</f>
        <v>20601389</v>
      </c>
      <c r="K797" s="11" t="s">
        <v>733</v>
      </c>
      <c r="L797" s="11" t="str">
        <f aca="false">"20601389"</f>
        <v>20601389</v>
      </c>
      <c r="M797" s="11" t="s">
        <v>733</v>
      </c>
      <c r="N797" s="11" t="n">
        <v>20503827</v>
      </c>
      <c r="O797" s="11" t="s">
        <v>730</v>
      </c>
      <c r="P797" s="11" t="s">
        <v>108</v>
      </c>
      <c r="Q797" s="14" t="n">
        <v>44090</v>
      </c>
      <c r="U797" s="13" t="n">
        <v>44089.3517708333</v>
      </c>
    </row>
    <row r="798" customFormat="false" ht="16.2" hidden="false" customHeight="false" outlineLevel="0" collapsed="false">
      <c r="A798" s="11" t="s">
        <v>12</v>
      </c>
      <c r="B798" s="11" t="s">
        <v>342</v>
      </c>
      <c r="C798" s="11" t="n">
        <v>2009022231</v>
      </c>
      <c r="D798" s="13" t="n">
        <v>44092.3333333333</v>
      </c>
      <c r="E798" s="13" t="n">
        <v>44092.3541666667</v>
      </c>
      <c r="F798" s="11" t="s">
        <v>109</v>
      </c>
      <c r="G798" s="11" t="s">
        <v>110</v>
      </c>
      <c r="H798" s="11" t="n">
        <v>0.5</v>
      </c>
      <c r="I798" s="11" t="s">
        <v>142</v>
      </c>
      <c r="J798" s="11" t="str">
        <f aca="false">"20601389"</f>
        <v>20601389</v>
      </c>
      <c r="K798" s="11" t="s">
        <v>733</v>
      </c>
      <c r="L798" s="11" t="str">
        <f aca="false">"20601389"</f>
        <v>20601389</v>
      </c>
      <c r="M798" s="11" t="s">
        <v>733</v>
      </c>
      <c r="N798" s="11" t="n">
        <v>20503827</v>
      </c>
      <c r="O798" s="11" t="s">
        <v>730</v>
      </c>
      <c r="P798" s="11" t="s">
        <v>108</v>
      </c>
      <c r="Q798" s="14" t="n">
        <v>44093</v>
      </c>
      <c r="U798" s="13" t="n">
        <v>44092.3781481482</v>
      </c>
    </row>
    <row r="799" customFormat="false" ht="16.2" hidden="false" customHeight="false" outlineLevel="0" collapsed="false">
      <c r="A799" s="11" t="s">
        <v>20</v>
      </c>
      <c r="B799" s="11" t="s">
        <v>549</v>
      </c>
      <c r="C799" s="11" t="n">
        <v>2009003015</v>
      </c>
      <c r="D799" s="13" t="n">
        <v>44077.3541666667</v>
      </c>
      <c r="E799" s="13" t="n">
        <v>44077.7291666667</v>
      </c>
      <c r="F799" s="11" t="s">
        <v>109</v>
      </c>
      <c r="G799" s="11" t="s">
        <v>110</v>
      </c>
      <c r="H799" s="11" t="n">
        <v>8</v>
      </c>
      <c r="I799" s="11" t="s">
        <v>984</v>
      </c>
      <c r="J799" s="11" t="str">
        <f aca="false">"20601391"</f>
        <v>20601391</v>
      </c>
      <c r="K799" s="11" t="s">
        <v>983</v>
      </c>
      <c r="L799" s="11" t="str">
        <f aca="false">"20599300"</f>
        <v>20599300</v>
      </c>
      <c r="M799" s="11" t="s">
        <v>982</v>
      </c>
      <c r="N799" s="11" t="n">
        <v>20599300</v>
      </c>
      <c r="O799" s="11" t="s">
        <v>982</v>
      </c>
      <c r="P799" s="11" t="s">
        <v>108</v>
      </c>
      <c r="Q799" s="14" t="n">
        <v>44078</v>
      </c>
      <c r="U799" s="13" t="n">
        <v>44077.3927893518</v>
      </c>
    </row>
    <row r="800" customFormat="false" ht="16.2" hidden="false" customHeight="false" outlineLevel="0" collapsed="false">
      <c r="A800" s="11" t="s">
        <v>13</v>
      </c>
      <c r="B800" s="11" t="s">
        <v>212</v>
      </c>
      <c r="C800" s="11" t="n">
        <v>2009012352</v>
      </c>
      <c r="D800" s="13" t="n">
        <v>44083.3333333333</v>
      </c>
      <c r="E800" s="13" t="n">
        <v>44083.5</v>
      </c>
      <c r="F800" s="11" t="s">
        <v>109</v>
      </c>
      <c r="G800" s="11" t="s">
        <v>110</v>
      </c>
      <c r="H800" s="11" t="n">
        <v>4</v>
      </c>
      <c r="I800" s="11" t="s">
        <v>986</v>
      </c>
      <c r="J800" s="11" t="str">
        <f aca="false">"20601393"</f>
        <v>20601393</v>
      </c>
      <c r="K800" s="11" t="s">
        <v>987</v>
      </c>
      <c r="L800" s="11" t="str">
        <f aca="false">"20601393"</f>
        <v>20601393</v>
      </c>
      <c r="M800" s="11" t="s">
        <v>987</v>
      </c>
      <c r="N800" s="11" t="n">
        <v>20643605</v>
      </c>
      <c r="O800" s="11" t="s">
        <v>807</v>
      </c>
      <c r="P800" s="11" t="s">
        <v>108</v>
      </c>
      <c r="Q800" s="14" t="n">
        <v>44085</v>
      </c>
      <c r="U800" s="13" t="n">
        <v>44084.5588078704</v>
      </c>
    </row>
    <row r="801" customFormat="false" ht="16.2" hidden="false" customHeight="false" outlineLevel="0" collapsed="false">
      <c r="A801" s="11" t="s">
        <v>13</v>
      </c>
      <c r="B801" s="11" t="s">
        <v>212</v>
      </c>
      <c r="C801" s="11" t="n">
        <v>2009025856</v>
      </c>
      <c r="D801" s="13" t="n">
        <v>44095.3333333333</v>
      </c>
      <c r="E801" s="13" t="n">
        <v>44095.5</v>
      </c>
      <c r="F801" s="11" t="s">
        <v>109</v>
      </c>
      <c r="G801" s="11" t="s">
        <v>110</v>
      </c>
      <c r="H801" s="11" t="n">
        <v>4</v>
      </c>
      <c r="I801" s="11" t="s">
        <v>988</v>
      </c>
      <c r="J801" s="11" t="str">
        <f aca="false">"20601393"</f>
        <v>20601393</v>
      </c>
      <c r="K801" s="11" t="s">
        <v>987</v>
      </c>
      <c r="L801" s="11" t="str">
        <f aca="false">"20601393"</f>
        <v>20601393</v>
      </c>
      <c r="M801" s="11" t="s">
        <v>987</v>
      </c>
      <c r="N801" s="11" t="n">
        <v>20643605</v>
      </c>
      <c r="O801" s="11" t="s">
        <v>807</v>
      </c>
      <c r="P801" s="11" t="s">
        <v>108</v>
      </c>
      <c r="Q801" s="14" t="n">
        <v>44097</v>
      </c>
      <c r="U801" s="13" t="n">
        <v>44095.5742824074</v>
      </c>
    </row>
    <row r="802" customFormat="false" ht="16.2" hidden="false" customHeight="false" outlineLevel="0" collapsed="false">
      <c r="A802" s="11" t="s">
        <v>18</v>
      </c>
      <c r="B802" s="11" t="s">
        <v>268</v>
      </c>
      <c r="C802" s="11" t="n">
        <v>2009024261</v>
      </c>
      <c r="D802" s="13" t="n">
        <v>44095.3333333333</v>
      </c>
      <c r="E802" s="13" t="n">
        <v>44095.7083333333</v>
      </c>
      <c r="F802" s="11" t="s">
        <v>109</v>
      </c>
      <c r="G802" s="11" t="s">
        <v>110</v>
      </c>
      <c r="H802" s="11" t="n">
        <v>8</v>
      </c>
      <c r="I802" s="11" t="s">
        <v>989</v>
      </c>
      <c r="J802" s="11" t="str">
        <f aca="false">"20601395"</f>
        <v>20601395</v>
      </c>
      <c r="K802" s="11" t="s">
        <v>894</v>
      </c>
      <c r="L802" s="11" t="str">
        <f aca="false">"20601395"</f>
        <v>20601395</v>
      </c>
      <c r="M802" s="11" t="s">
        <v>894</v>
      </c>
      <c r="N802" s="11" t="n">
        <v>20441844</v>
      </c>
      <c r="O802" s="11" t="s">
        <v>786</v>
      </c>
      <c r="P802" s="11" t="s">
        <v>108</v>
      </c>
      <c r="Q802" s="14" t="n">
        <v>44095</v>
      </c>
      <c r="U802" s="13" t="n">
        <v>44093.522962963</v>
      </c>
    </row>
    <row r="803" customFormat="false" ht="16.2" hidden="false" customHeight="false" outlineLevel="0" collapsed="false">
      <c r="A803" s="11" t="s">
        <v>18</v>
      </c>
      <c r="B803" s="11" t="s">
        <v>268</v>
      </c>
      <c r="C803" s="11" t="n">
        <v>2009017334</v>
      </c>
      <c r="D803" s="13" t="n">
        <v>44089.3333333333</v>
      </c>
      <c r="E803" s="13" t="n">
        <v>44089.3541666667</v>
      </c>
      <c r="F803" s="11" t="s">
        <v>109</v>
      </c>
      <c r="G803" s="11" t="s">
        <v>110</v>
      </c>
      <c r="H803" s="11" t="n">
        <v>0.5</v>
      </c>
      <c r="I803" s="11" t="s">
        <v>990</v>
      </c>
      <c r="J803" s="11" t="str">
        <f aca="false">"20601395"</f>
        <v>20601395</v>
      </c>
      <c r="K803" s="11" t="s">
        <v>894</v>
      </c>
      <c r="L803" s="11" t="str">
        <f aca="false">"20601395"</f>
        <v>20601395</v>
      </c>
      <c r="M803" s="11" t="s">
        <v>894</v>
      </c>
      <c r="N803" s="11" t="n">
        <v>20441844</v>
      </c>
      <c r="O803" s="11" t="s">
        <v>786</v>
      </c>
      <c r="P803" s="11" t="s">
        <v>108</v>
      </c>
      <c r="Q803" s="14" t="n">
        <v>44090</v>
      </c>
      <c r="U803" s="13" t="n">
        <v>44089.3505902778</v>
      </c>
    </row>
    <row r="804" customFormat="false" ht="16.2" hidden="false" customHeight="false" outlineLevel="0" collapsed="false">
      <c r="A804" s="11" t="s">
        <v>26</v>
      </c>
      <c r="B804" s="11" t="s">
        <v>151</v>
      </c>
      <c r="C804" s="11" t="n">
        <v>2009001649</v>
      </c>
      <c r="D804" s="13" t="n">
        <v>44071.3333333333</v>
      </c>
      <c r="E804" s="13" t="n">
        <v>44075.7083333333</v>
      </c>
      <c r="F804" s="11" t="s">
        <v>134</v>
      </c>
      <c r="G804" s="11" t="s">
        <v>135</v>
      </c>
      <c r="H804" s="11" t="n">
        <v>24</v>
      </c>
      <c r="I804" s="11" t="s">
        <v>991</v>
      </c>
      <c r="J804" s="11" t="str">
        <f aca="false">"20601399"</f>
        <v>20601399</v>
      </c>
      <c r="K804" s="11" t="s">
        <v>992</v>
      </c>
      <c r="L804" s="11" t="str">
        <f aca="false">"20603024"</f>
        <v>20603024</v>
      </c>
      <c r="M804" s="11" t="s">
        <v>540</v>
      </c>
      <c r="N804" s="11" t="n">
        <v>20601887</v>
      </c>
      <c r="O804" s="11" t="s">
        <v>993</v>
      </c>
      <c r="P804" s="11" t="s">
        <v>108</v>
      </c>
      <c r="Q804" s="14" t="n">
        <v>44079</v>
      </c>
      <c r="U804" s="13" t="n">
        <v>44076.3483333333</v>
      </c>
    </row>
    <row r="805" customFormat="false" ht="16.2" hidden="false" customHeight="false" outlineLevel="0" collapsed="false">
      <c r="A805" s="11" t="s">
        <v>26</v>
      </c>
      <c r="B805" s="11" t="s">
        <v>151</v>
      </c>
      <c r="C805" s="11" t="n">
        <v>2009007309</v>
      </c>
      <c r="D805" s="13" t="n">
        <v>44081.5</v>
      </c>
      <c r="E805" s="13" t="n">
        <v>44082.7083333333</v>
      </c>
      <c r="F805" s="11" t="s">
        <v>109</v>
      </c>
      <c r="G805" s="11" t="s">
        <v>110</v>
      </c>
      <c r="H805" s="11" t="n">
        <v>12</v>
      </c>
      <c r="I805" s="11" t="s">
        <v>994</v>
      </c>
      <c r="J805" s="11" t="str">
        <f aca="false">"20601400"</f>
        <v>20601400</v>
      </c>
      <c r="K805" s="11" t="s">
        <v>541</v>
      </c>
      <c r="L805" s="11" t="str">
        <f aca="false">"20601400"</f>
        <v>20601400</v>
      </c>
      <c r="M805" s="11" t="s">
        <v>541</v>
      </c>
      <c r="N805" s="11" t="n">
        <v>20388882</v>
      </c>
      <c r="O805" s="11" t="s">
        <v>964</v>
      </c>
      <c r="P805" s="11" t="s">
        <v>108</v>
      </c>
      <c r="Q805" s="14" t="n">
        <v>44082</v>
      </c>
      <c r="U805" s="13" t="n">
        <v>44081.3496643519</v>
      </c>
    </row>
    <row r="806" customFormat="false" ht="16.2" hidden="false" customHeight="false" outlineLevel="0" collapsed="false">
      <c r="A806" s="11" t="s">
        <v>26</v>
      </c>
      <c r="B806" s="11" t="s">
        <v>151</v>
      </c>
      <c r="C806" s="11" t="n">
        <v>2008040436</v>
      </c>
      <c r="D806" s="13" t="n">
        <v>44074.3333333333</v>
      </c>
      <c r="E806" s="13" t="n">
        <v>44074.5416666667</v>
      </c>
      <c r="F806" s="11" t="s">
        <v>109</v>
      </c>
      <c r="G806" s="11" t="s">
        <v>110</v>
      </c>
      <c r="H806" s="11" t="n">
        <v>4</v>
      </c>
      <c r="I806" s="11" t="s">
        <v>995</v>
      </c>
      <c r="J806" s="11" t="str">
        <f aca="false">"20601400"</f>
        <v>20601400</v>
      </c>
      <c r="K806" s="11" t="s">
        <v>541</v>
      </c>
      <c r="L806" s="11" t="str">
        <f aca="false">"20601400"</f>
        <v>20601400</v>
      </c>
      <c r="M806" s="11" t="s">
        <v>541</v>
      </c>
      <c r="N806" s="11" t="n">
        <v>20450532</v>
      </c>
      <c r="O806" s="11" t="s">
        <v>539</v>
      </c>
      <c r="P806" s="11" t="s">
        <v>108</v>
      </c>
      <c r="Q806" s="14" t="n">
        <v>44077</v>
      </c>
      <c r="U806" s="13" t="n">
        <v>44074.6967013889</v>
      </c>
    </row>
    <row r="807" customFormat="false" ht="16.2" hidden="false" customHeight="false" outlineLevel="0" collapsed="false">
      <c r="A807" s="11" t="s">
        <v>26</v>
      </c>
      <c r="B807" s="11" t="s">
        <v>151</v>
      </c>
      <c r="C807" s="11" t="n">
        <v>2009021191</v>
      </c>
      <c r="D807" s="13" t="n">
        <v>44091.3333333333</v>
      </c>
      <c r="E807" s="13" t="n">
        <v>44091.7083333333</v>
      </c>
      <c r="F807" s="11" t="s">
        <v>109</v>
      </c>
      <c r="G807" s="11" t="s">
        <v>110</v>
      </c>
      <c r="H807" s="11" t="n">
        <v>8</v>
      </c>
      <c r="I807" s="11" t="s">
        <v>996</v>
      </c>
      <c r="J807" s="11" t="str">
        <f aca="false">"20601400"</f>
        <v>20601400</v>
      </c>
      <c r="K807" s="11" t="s">
        <v>541</v>
      </c>
      <c r="L807" s="11" t="str">
        <f aca="false">"20588840"</f>
        <v>20588840</v>
      </c>
      <c r="M807" s="11" t="s">
        <v>952</v>
      </c>
      <c r="N807" s="11" t="n">
        <v>20584792</v>
      </c>
      <c r="O807" s="11" t="s">
        <v>885</v>
      </c>
      <c r="P807" s="11" t="s">
        <v>108</v>
      </c>
      <c r="Q807" s="14" t="n">
        <v>44092</v>
      </c>
      <c r="U807" s="13" t="n">
        <v>44091.5717939815</v>
      </c>
    </row>
    <row r="808" customFormat="false" ht="16.2" hidden="false" customHeight="false" outlineLevel="0" collapsed="false">
      <c r="A808" s="11" t="s">
        <v>27</v>
      </c>
      <c r="B808" s="11" t="s">
        <v>197</v>
      </c>
      <c r="C808" s="11" t="n">
        <v>2009013133</v>
      </c>
      <c r="D808" s="13" t="n">
        <v>44085.3333333333</v>
      </c>
      <c r="E808" s="13" t="n">
        <v>44085.375</v>
      </c>
      <c r="F808" s="11" t="s">
        <v>109</v>
      </c>
      <c r="G808" s="11" t="s">
        <v>110</v>
      </c>
      <c r="H808" s="11" t="n">
        <v>1</v>
      </c>
      <c r="I808" s="11" t="s">
        <v>997</v>
      </c>
      <c r="J808" s="11" t="str">
        <f aca="false">"20601401"</f>
        <v>20601401</v>
      </c>
      <c r="K808" s="11" t="s">
        <v>998</v>
      </c>
      <c r="L808" s="11" t="str">
        <f aca="false">"20601401"</f>
        <v>20601401</v>
      </c>
      <c r="M808" s="11" t="s">
        <v>998</v>
      </c>
      <c r="N808" s="11" t="n">
        <v>20595814</v>
      </c>
      <c r="O808" s="11" t="s">
        <v>999</v>
      </c>
      <c r="P808" s="11" t="s">
        <v>108</v>
      </c>
      <c r="Q808" s="14" t="n">
        <v>44086</v>
      </c>
      <c r="U808" s="13" t="n">
        <v>44085.3819444444</v>
      </c>
    </row>
    <row r="809" customFormat="false" ht="16.2" hidden="false" customHeight="false" outlineLevel="0" collapsed="false">
      <c r="A809" s="11" t="s">
        <v>27</v>
      </c>
      <c r="B809" s="11" t="s">
        <v>197</v>
      </c>
      <c r="C809" s="11" t="n">
        <v>2009030655</v>
      </c>
      <c r="D809" s="13" t="n">
        <v>44098.3333333333</v>
      </c>
      <c r="E809" s="13" t="n">
        <v>44098.375</v>
      </c>
      <c r="F809" s="11" t="s">
        <v>109</v>
      </c>
      <c r="G809" s="11" t="s">
        <v>110</v>
      </c>
      <c r="H809" s="11" t="n">
        <v>1</v>
      </c>
      <c r="I809" s="11" t="s">
        <v>1000</v>
      </c>
      <c r="J809" s="11" t="str">
        <f aca="false">"20601401"</f>
        <v>20601401</v>
      </c>
      <c r="K809" s="11" t="s">
        <v>998</v>
      </c>
      <c r="L809" s="11" t="str">
        <f aca="false">"20601401"</f>
        <v>20601401</v>
      </c>
      <c r="M809" s="11" t="s">
        <v>998</v>
      </c>
      <c r="N809" s="11" t="n">
        <v>20654003</v>
      </c>
      <c r="O809" s="11" t="s">
        <v>1001</v>
      </c>
      <c r="P809" s="11" t="s">
        <v>108</v>
      </c>
      <c r="Q809" s="14" t="n">
        <v>44098</v>
      </c>
      <c r="U809" s="13" t="n">
        <v>44098.3952546296</v>
      </c>
    </row>
    <row r="810" customFormat="false" ht="16.2" hidden="false" customHeight="false" outlineLevel="0" collapsed="false">
      <c r="A810" s="11" t="s">
        <v>27</v>
      </c>
      <c r="B810" s="11" t="s">
        <v>197</v>
      </c>
      <c r="C810" s="11" t="n">
        <v>2009016151</v>
      </c>
      <c r="D810" s="13" t="n">
        <v>44088.3333333333</v>
      </c>
      <c r="E810" s="13" t="n">
        <v>44088.4166666667</v>
      </c>
      <c r="F810" s="11" t="s">
        <v>109</v>
      </c>
      <c r="G810" s="11" t="s">
        <v>110</v>
      </c>
      <c r="H810" s="11" t="n">
        <v>2</v>
      </c>
      <c r="I810" s="11" t="s">
        <v>1002</v>
      </c>
      <c r="J810" s="11" t="str">
        <f aca="false">"20601401"</f>
        <v>20601401</v>
      </c>
      <c r="K810" s="11" t="s">
        <v>998</v>
      </c>
      <c r="L810" s="11" t="str">
        <f aca="false">"20601401"</f>
        <v>20601401</v>
      </c>
      <c r="M810" s="11" t="s">
        <v>998</v>
      </c>
      <c r="N810" s="11" t="n">
        <v>20564405</v>
      </c>
      <c r="O810" s="11" t="s">
        <v>585</v>
      </c>
      <c r="P810" s="11" t="s">
        <v>108</v>
      </c>
      <c r="Q810" s="14" t="n">
        <v>44088</v>
      </c>
      <c r="U810" s="13" t="n">
        <v>44088.426412037</v>
      </c>
    </row>
    <row r="811" customFormat="false" ht="16.2" hidden="false" customHeight="false" outlineLevel="0" collapsed="false">
      <c r="A811" s="11" t="s">
        <v>27</v>
      </c>
      <c r="B811" s="11" t="s">
        <v>197</v>
      </c>
      <c r="C811" s="11" t="n">
        <v>2009003049</v>
      </c>
      <c r="D811" s="13" t="n">
        <v>44077.3333333333</v>
      </c>
      <c r="E811" s="13" t="n">
        <v>44077.3958333333</v>
      </c>
      <c r="F811" s="11" t="s">
        <v>109</v>
      </c>
      <c r="G811" s="11" t="s">
        <v>110</v>
      </c>
      <c r="H811" s="11" t="n">
        <v>1.5</v>
      </c>
      <c r="I811" s="11" t="s">
        <v>1003</v>
      </c>
      <c r="J811" s="11" t="str">
        <f aca="false">"20601401"</f>
        <v>20601401</v>
      </c>
      <c r="K811" s="11" t="s">
        <v>998</v>
      </c>
      <c r="L811" s="11" t="str">
        <f aca="false">"20601401"</f>
        <v>20601401</v>
      </c>
      <c r="M811" s="11" t="s">
        <v>998</v>
      </c>
      <c r="N811" s="11" t="n">
        <v>20669305</v>
      </c>
      <c r="O811" s="11" t="s">
        <v>817</v>
      </c>
      <c r="P811" s="11" t="s">
        <v>108</v>
      </c>
      <c r="Q811" s="14" t="n">
        <v>44078</v>
      </c>
      <c r="U811" s="13" t="n">
        <v>44077.4012731482</v>
      </c>
    </row>
    <row r="812" customFormat="false" ht="16.2" hidden="false" customHeight="false" outlineLevel="0" collapsed="false">
      <c r="A812" s="11" t="s">
        <v>25</v>
      </c>
      <c r="B812" s="11" t="s">
        <v>225</v>
      </c>
      <c r="C812" s="11" t="n">
        <v>2009022843</v>
      </c>
      <c r="D812" s="13" t="n">
        <v>44091.3333333333</v>
      </c>
      <c r="E812" s="13" t="n">
        <v>44091.5</v>
      </c>
      <c r="F812" s="11" t="s">
        <v>109</v>
      </c>
      <c r="G812" s="11" t="s">
        <v>110</v>
      </c>
      <c r="H812" s="11" t="n">
        <v>4</v>
      </c>
      <c r="I812" s="11" t="s">
        <v>1004</v>
      </c>
      <c r="J812" s="11" t="str">
        <f aca="false">"20601883"</f>
        <v>20601883</v>
      </c>
      <c r="K812" s="11" t="s">
        <v>1005</v>
      </c>
      <c r="L812" s="11" t="str">
        <f aca="false">"20601883"</f>
        <v>20601883</v>
      </c>
      <c r="M812" s="11" t="s">
        <v>1005</v>
      </c>
      <c r="N812" s="11" t="n">
        <v>20101505</v>
      </c>
      <c r="O812" s="11" t="s">
        <v>1006</v>
      </c>
      <c r="P812" s="11" t="s">
        <v>108</v>
      </c>
      <c r="Q812" s="14" t="n">
        <v>44093</v>
      </c>
      <c r="U812" s="13" t="n">
        <v>44092.5909490741</v>
      </c>
    </row>
    <row r="813" customFormat="false" ht="16.2" hidden="false" customHeight="false" outlineLevel="0" collapsed="false">
      <c r="A813" s="11" t="s">
        <v>25</v>
      </c>
      <c r="B813" s="11" t="s">
        <v>225</v>
      </c>
      <c r="C813" s="11" t="n">
        <v>2009007435</v>
      </c>
      <c r="D813" s="13" t="n">
        <v>44081.3333333333</v>
      </c>
      <c r="E813" s="13" t="n">
        <v>44081.375</v>
      </c>
      <c r="F813" s="11" t="s">
        <v>109</v>
      </c>
      <c r="G813" s="11" t="s">
        <v>110</v>
      </c>
      <c r="H813" s="11" t="n">
        <v>1</v>
      </c>
      <c r="I813" s="11" t="s">
        <v>1007</v>
      </c>
      <c r="J813" s="11" t="str">
        <f aca="false">"20601883"</f>
        <v>20601883</v>
      </c>
      <c r="K813" s="11" t="s">
        <v>1005</v>
      </c>
      <c r="L813" s="11" t="str">
        <f aca="false">"20601883"</f>
        <v>20601883</v>
      </c>
      <c r="M813" s="11" t="s">
        <v>1005</v>
      </c>
      <c r="N813" s="11" t="n">
        <v>20101505</v>
      </c>
      <c r="O813" s="11" t="s">
        <v>1006</v>
      </c>
      <c r="P813" s="11" t="s">
        <v>108</v>
      </c>
      <c r="Q813" s="14" t="n">
        <v>44082</v>
      </c>
      <c r="U813" s="13" t="n">
        <v>44081.3811574074</v>
      </c>
    </row>
    <row r="814" customFormat="false" ht="16.2" hidden="false" customHeight="false" outlineLevel="0" collapsed="false">
      <c r="A814" s="11" t="s">
        <v>25</v>
      </c>
      <c r="B814" s="11" t="s">
        <v>225</v>
      </c>
      <c r="C814" s="11" t="n">
        <v>2009028513</v>
      </c>
      <c r="D814" s="13" t="n">
        <v>44097.3333333333</v>
      </c>
      <c r="E814" s="13" t="n">
        <v>44097.4583333333</v>
      </c>
      <c r="F814" s="11" t="s">
        <v>109</v>
      </c>
      <c r="G814" s="11" t="s">
        <v>110</v>
      </c>
      <c r="H814" s="11" t="n">
        <v>3</v>
      </c>
      <c r="I814" s="11" t="s">
        <v>1008</v>
      </c>
      <c r="J814" s="11" t="str">
        <f aca="false">"20601883"</f>
        <v>20601883</v>
      </c>
      <c r="K814" s="11" t="s">
        <v>1005</v>
      </c>
      <c r="L814" s="11" t="str">
        <f aca="false">"20601883"</f>
        <v>20601883</v>
      </c>
      <c r="M814" s="11" t="s">
        <v>1005</v>
      </c>
      <c r="N814" s="11" t="n">
        <v>20101505</v>
      </c>
      <c r="O814" s="11" t="s">
        <v>1006</v>
      </c>
      <c r="P814" s="11" t="s">
        <v>108</v>
      </c>
      <c r="Q814" s="14" t="n">
        <v>44098</v>
      </c>
      <c r="U814" s="13" t="n">
        <v>44097.4943287037</v>
      </c>
    </row>
    <row r="815" customFormat="false" ht="16.2" hidden="false" customHeight="false" outlineLevel="0" collapsed="false">
      <c r="A815" s="11" t="s">
        <v>25</v>
      </c>
      <c r="B815" s="11" t="s">
        <v>225</v>
      </c>
      <c r="C815" s="11" t="n">
        <v>2009032839</v>
      </c>
      <c r="D815" s="13" t="n">
        <v>44099.3333333333</v>
      </c>
      <c r="E815" s="13" t="n">
        <v>44099.3541666667</v>
      </c>
      <c r="F815" s="11" t="s">
        <v>109</v>
      </c>
      <c r="G815" s="11" t="s">
        <v>110</v>
      </c>
      <c r="H815" s="11" t="n">
        <v>0.5</v>
      </c>
      <c r="I815" s="11" t="s">
        <v>1009</v>
      </c>
      <c r="J815" s="11" t="str">
        <f aca="false">"20601883"</f>
        <v>20601883</v>
      </c>
      <c r="K815" s="11" t="s">
        <v>1005</v>
      </c>
      <c r="L815" s="11" t="str">
        <f aca="false">"20601883"</f>
        <v>20601883</v>
      </c>
      <c r="M815" s="11" t="s">
        <v>1005</v>
      </c>
      <c r="N815" s="11" t="n">
        <v>20636553</v>
      </c>
      <c r="O815" s="11" t="s">
        <v>1010</v>
      </c>
      <c r="P815" s="11" t="s">
        <v>108</v>
      </c>
      <c r="Q815" s="14" t="n">
        <v>44099</v>
      </c>
      <c r="U815" s="13" t="n">
        <v>44099.3582060185</v>
      </c>
    </row>
    <row r="816" customFormat="false" ht="16.2" hidden="false" customHeight="false" outlineLevel="0" collapsed="false">
      <c r="A816" s="11" t="s">
        <v>25</v>
      </c>
      <c r="B816" s="11" t="s">
        <v>225</v>
      </c>
      <c r="C816" s="11" t="n">
        <v>2009018362</v>
      </c>
      <c r="D816" s="13" t="n">
        <v>44089.3333333333</v>
      </c>
      <c r="E816" s="13" t="n">
        <v>44089.3541666667</v>
      </c>
      <c r="F816" s="11" t="s">
        <v>109</v>
      </c>
      <c r="G816" s="11" t="s">
        <v>110</v>
      </c>
      <c r="H816" s="11" t="n">
        <v>0.5</v>
      </c>
      <c r="I816" s="11" t="s">
        <v>1011</v>
      </c>
      <c r="J816" s="11" t="str">
        <f aca="false">"20601883"</f>
        <v>20601883</v>
      </c>
      <c r="K816" s="11" t="s">
        <v>1005</v>
      </c>
      <c r="L816" s="11" t="str">
        <f aca="false">"20636553"</f>
        <v>20636553</v>
      </c>
      <c r="M816" s="11" t="s">
        <v>1010</v>
      </c>
      <c r="N816" s="11" t="n">
        <v>20101505</v>
      </c>
      <c r="O816" s="11" t="s">
        <v>1006</v>
      </c>
      <c r="P816" s="11" t="s">
        <v>108</v>
      </c>
      <c r="Q816" s="14" t="n">
        <v>44090</v>
      </c>
      <c r="U816" s="13" t="n">
        <v>44089.5886342593</v>
      </c>
    </row>
    <row r="817" customFormat="false" ht="16.2" hidden="false" customHeight="false" outlineLevel="0" collapsed="false">
      <c r="A817" s="11" t="s">
        <v>18</v>
      </c>
      <c r="B817" s="11" t="s">
        <v>268</v>
      </c>
      <c r="C817" s="11" t="n">
        <v>2009016447</v>
      </c>
      <c r="D817" s="13" t="n">
        <v>44088.3333333333</v>
      </c>
      <c r="E817" s="13" t="n">
        <v>44088.5416666667</v>
      </c>
      <c r="F817" s="11" t="s">
        <v>109</v>
      </c>
      <c r="G817" s="11" t="s">
        <v>110</v>
      </c>
      <c r="H817" s="11" t="n">
        <v>4</v>
      </c>
      <c r="I817" s="11" t="s">
        <v>1012</v>
      </c>
      <c r="J817" s="11" t="str">
        <f aca="false">"20601885"</f>
        <v>20601885</v>
      </c>
      <c r="K817" s="11" t="s">
        <v>1013</v>
      </c>
      <c r="L817" s="11" t="str">
        <f aca="false">"20601885"</f>
        <v>20601885</v>
      </c>
      <c r="M817" s="11" t="s">
        <v>1013</v>
      </c>
      <c r="N817" s="11" t="n">
        <v>20601396</v>
      </c>
      <c r="O817" s="11" t="s">
        <v>482</v>
      </c>
      <c r="P817" s="11" t="s">
        <v>108</v>
      </c>
      <c r="Q817" s="14" t="n">
        <v>44089</v>
      </c>
      <c r="U817" s="13" t="n">
        <v>44088.5510532407</v>
      </c>
    </row>
    <row r="818" customFormat="false" ht="16.2" hidden="false" customHeight="false" outlineLevel="0" collapsed="false">
      <c r="A818" s="11" t="s">
        <v>18</v>
      </c>
      <c r="B818" s="11" t="s">
        <v>268</v>
      </c>
      <c r="C818" s="11" t="n">
        <v>2008039966</v>
      </c>
      <c r="D818" s="13" t="n">
        <v>44074.3333333333</v>
      </c>
      <c r="E818" s="13" t="n">
        <v>44074.4166666667</v>
      </c>
      <c r="F818" s="11" t="s">
        <v>109</v>
      </c>
      <c r="G818" s="11" t="s">
        <v>110</v>
      </c>
      <c r="H818" s="11" t="n">
        <v>2</v>
      </c>
      <c r="I818" s="11" t="s">
        <v>1014</v>
      </c>
      <c r="J818" s="11" t="str">
        <f aca="false">"20601885"</f>
        <v>20601885</v>
      </c>
      <c r="K818" s="11" t="s">
        <v>1013</v>
      </c>
      <c r="L818" s="11" t="str">
        <f aca="false">"20601885"</f>
        <v>20601885</v>
      </c>
      <c r="M818" s="11" t="s">
        <v>1013</v>
      </c>
      <c r="N818" s="11" t="n">
        <v>20650788</v>
      </c>
      <c r="O818" s="11" t="s">
        <v>271</v>
      </c>
      <c r="P818" s="11" t="s">
        <v>108</v>
      </c>
      <c r="Q818" s="14" t="n">
        <v>44076</v>
      </c>
      <c r="U818" s="13" t="n">
        <v>44074.4605208333</v>
      </c>
    </row>
    <row r="819" customFormat="false" ht="16.2" hidden="false" customHeight="false" outlineLevel="0" collapsed="false">
      <c r="A819" s="11" t="s">
        <v>18</v>
      </c>
      <c r="B819" s="11" t="s">
        <v>268</v>
      </c>
      <c r="C819" s="11" t="n">
        <v>2009030497</v>
      </c>
      <c r="D819" s="13" t="n">
        <v>44098.3333333333</v>
      </c>
      <c r="E819" s="13" t="n">
        <v>44098.3541666667</v>
      </c>
      <c r="F819" s="11" t="s">
        <v>109</v>
      </c>
      <c r="G819" s="11" t="s">
        <v>110</v>
      </c>
      <c r="H819" s="11" t="n">
        <v>0.5</v>
      </c>
      <c r="I819" s="11" t="s">
        <v>1015</v>
      </c>
      <c r="J819" s="11" t="str">
        <f aca="false">"20601885"</f>
        <v>20601885</v>
      </c>
      <c r="K819" s="11" t="s">
        <v>1013</v>
      </c>
      <c r="L819" s="11" t="str">
        <f aca="false">"20650788"</f>
        <v>20650788</v>
      </c>
      <c r="M819" s="11" t="s">
        <v>271</v>
      </c>
      <c r="N819" s="11" t="n">
        <v>20601396</v>
      </c>
      <c r="O819" s="11" t="s">
        <v>482</v>
      </c>
      <c r="P819" s="11" t="s">
        <v>108</v>
      </c>
      <c r="Q819" s="14" t="n">
        <v>44098</v>
      </c>
      <c r="U819" s="13" t="n">
        <v>44098.36875</v>
      </c>
    </row>
    <row r="820" customFormat="false" ht="16.2" hidden="false" customHeight="false" outlineLevel="0" collapsed="false">
      <c r="A820" s="11" t="s">
        <v>18</v>
      </c>
      <c r="B820" s="11" t="s">
        <v>268</v>
      </c>
      <c r="C820" s="11" t="n">
        <v>2009010742</v>
      </c>
      <c r="D820" s="13" t="n">
        <v>44083.3333333333</v>
      </c>
      <c r="E820" s="13" t="n">
        <v>44083.4166666667</v>
      </c>
      <c r="F820" s="11" t="s">
        <v>109</v>
      </c>
      <c r="G820" s="11" t="s">
        <v>110</v>
      </c>
      <c r="H820" s="11" t="n">
        <v>2</v>
      </c>
      <c r="I820" s="11" t="s">
        <v>1014</v>
      </c>
      <c r="J820" s="11" t="str">
        <f aca="false">"20601885"</f>
        <v>20601885</v>
      </c>
      <c r="K820" s="11" t="s">
        <v>1013</v>
      </c>
      <c r="L820" s="11" t="str">
        <f aca="false">"20601885"</f>
        <v>20601885</v>
      </c>
      <c r="M820" s="11" t="s">
        <v>1013</v>
      </c>
      <c r="N820" s="11" t="n">
        <v>20650788</v>
      </c>
      <c r="O820" s="11" t="s">
        <v>271</v>
      </c>
      <c r="P820" s="11" t="s">
        <v>108</v>
      </c>
      <c r="Q820" s="14" t="n">
        <v>44084</v>
      </c>
      <c r="U820" s="13" t="n">
        <v>44083.4436921296</v>
      </c>
    </row>
    <row r="821" customFormat="false" ht="16.2" hidden="false" customHeight="false" outlineLevel="0" collapsed="false">
      <c r="A821" s="11" t="s">
        <v>18</v>
      </c>
      <c r="B821" s="11" t="s">
        <v>268</v>
      </c>
      <c r="C821" s="11" t="n">
        <v>2009022064</v>
      </c>
      <c r="D821" s="13" t="n">
        <v>44092.3333333333</v>
      </c>
      <c r="E821" s="13" t="n">
        <v>44092.3541666667</v>
      </c>
      <c r="F821" s="11" t="s">
        <v>109</v>
      </c>
      <c r="G821" s="11" t="s">
        <v>110</v>
      </c>
      <c r="H821" s="11" t="n">
        <v>0.5</v>
      </c>
      <c r="I821" s="11" t="s">
        <v>1016</v>
      </c>
      <c r="J821" s="11" t="str">
        <f aca="false">"20601885"</f>
        <v>20601885</v>
      </c>
      <c r="K821" s="11" t="s">
        <v>1013</v>
      </c>
      <c r="L821" s="11" t="str">
        <f aca="false">"20601885"</f>
        <v>20601885</v>
      </c>
      <c r="M821" s="11" t="s">
        <v>1013</v>
      </c>
      <c r="N821" s="11" t="n">
        <v>20601396</v>
      </c>
      <c r="O821" s="11" t="s">
        <v>482</v>
      </c>
      <c r="P821" s="11" t="s">
        <v>108</v>
      </c>
      <c r="Q821" s="14" t="n">
        <v>44093</v>
      </c>
      <c r="U821" s="13" t="n">
        <v>44092.3516203704</v>
      </c>
    </row>
    <row r="822" customFormat="false" ht="16.2" hidden="false" customHeight="false" outlineLevel="0" collapsed="false">
      <c r="A822" s="11" t="s">
        <v>18</v>
      </c>
      <c r="B822" s="11" t="s">
        <v>268</v>
      </c>
      <c r="C822" s="11" t="n">
        <v>2009017420</v>
      </c>
      <c r="D822" s="13" t="n">
        <v>44089.3333333333</v>
      </c>
      <c r="E822" s="13" t="n">
        <v>44089.3541666667</v>
      </c>
      <c r="F822" s="11" t="s">
        <v>109</v>
      </c>
      <c r="G822" s="11" t="s">
        <v>110</v>
      </c>
      <c r="H822" s="11" t="n">
        <v>0.5</v>
      </c>
      <c r="I822" s="11" t="s">
        <v>1016</v>
      </c>
      <c r="J822" s="11" t="str">
        <f aca="false">"20601885"</f>
        <v>20601885</v>
      </c>
      <c r="K822" s="11" t="s">
        <v>1013</v>
      </c>
      <c r="L822" s="11" t="str">
        <f aca="false">"20601885"</f>
        <v>20601885</v>
      </c>
      <c r="M822" s="11" t="s">
        <v>1013</v>
      </c>
      <c r="N822" s="11" t="n">
        <v>20601396</v>
      </c>
      <c r="O822" s="11" t="s">
        <v>482</v>
      </c>
      <c r="P822" s="11" t="s">
        <v>108</v>
      </c>
      <c r="Q822" s="14" t="n">
        <v>44090</v>
      </c>
      <c r="U822" s="13" t="n">
        <v>44089.3593518519</v>
      </c>
    </row>
    <row r="823" customFormat="false" ht="16.2" hidden="false" customHeight="false" outlineLevel="0" collapsed="false">
      <c r="A823" s="11" t="s">
        <v>18</v>
      </c>
      <c r="B823" s="11" t="s">
        <v>268</v>
      </c>
      <c r="C823" s="11" t="n">
        <v>2009019605</v>
      </c>
      <c r="D823" s="13" t="n">
        <v>44090.3333333333</v>
      </c>
      <c r="E823" s="13" t="n">
        <v>44090.4166666667</v>
      </c>
      <c r="F823" s="11" t="s">
        <v>109</v>
      </c>
      <c r="G823" s="11" t="s">
        <v>110</v>
      </c>
      <c r="H823" s="11" t="n">
        <v>2</v>
      </c>
      <c r="I823" s="11" t="s">
        <v>1014</v>
      </c>
      <c r="J823" s="11" t="str">
        <f aca="false">"20601885"</f>
        <v>20601885</v>
      </c>
      <c r="K823" s="11" t="s">
        <v>1013</v>
      </c>
      <c r="L823" s="11" t="str">
        <f aca="false">"20601885"</f>
        <v>20601885</v>
      </c>
      <c r="M823" s="11" t="s">
        <v>1013</v>
      </c>
      <c r="N823" s="11" t="n">
        <v>20601396</v>
      </c>
      <c r="O823" s="11" t="s">
        <v>482</v>
      </c>
      <c r="P823" s="11" t="s">
        <v>108</v>
      </c>
      <c r="Q823" s="14" t="n">
        <v>44091</v>
      </c>
      <c r="U823" s="13" t="n">
        <v>44090.4304976852</v>
      </c>
    </row>
    <row r="824" customFormat="false" ht="16.2" hidden="false" customHeight="false" outlineLevel="0" collapsed="false">
      <c r="A824" s="11" t="s">
        <v>24</v>
      </c>
      <c r="B824" s="11" t="s">
        <v>389</v>
      </c>
      <c r="C824" s="11" t="n">
        <v>2009000112</v>
      </c>
      <c r="D824" s="13" t="n">
        <v>44075.3333333333</v>
      </c>
      <c r="E824" s="13" t="n">
        <v>44075.3541666667</v>
      </c>
      <c r="F824" s="11" t="s">
        <v>134</v>
      </c>
      <c r="G824" s="11" t="s">
        <v>135</v>
      </c>
      <c r="H824" s="11" t="n">
        <v>0.5</v>
      </c>
      <c r="I824" s="11" t="s">
        <v>1017</v>
      </c>
      <c r="J824" s="11" t="str">
        <f aca="false">"20603024"</f>
        <v>20603024</v>
      </c>
      <c r="K824" s="11" t="s">
        <v>540</v>
      </c>
      <c r="L824" s="11" t="str">
        <f aca="false">"20603024"</f>
        <v>20603024</v>
      </c>
      <c r="M824" s="11" t="s">
        <v>540</v>
      </c>
      <c r="N824" s="11" t="n">
        <v>20601887</v>
      </c>
      <c r="O824" s="11" t="s">
        <v>993</v>
      </c>
      <c r="P824" s="11" t="s">
        <v>108</v>
      </c>
      <c r="Q824" s="14" t="n">
        <v>44077</v>
      </c>
      <c r="U824" s="13" t="n">
        <v>44075.3514236111</v>
      </c>
    </row>
    <row r="825" customFormat="false" ht="16.2" hidden="false" customHeight="false" outlineLevel="0" collapsed="false">
      <c r="A825" s="11" t="s">
        <v>56</v>
      </c>
      <c r="B825" s="11" t="s">
        <v>235</v>
      </c>
      <c r="C825" s="11" t="n">
        <v>2009015934</v>
      </c>
      <c r="D825" s="13" t="n">
        <v>44088.3333333333</v>
      </c>
      <c r="E825" s="13" t="n">
        <v>44088.375</v>
      </c>
      <c r="F825" s="11" t="s">
        <v>109</v>
      </c>
      <c r="G825" s="11" t="s">
        <v>110</v>
      </c>
      <c r="H825" s="11" t="n">
        <v>1</v>
      </c>
      <c r="I825" s="11" t="s">
        <v>1018</v>
      </c>
      <c r="J825" s="11" t="str">
        <f aca="false">"20603031"</f>
        <v>20603031</v>
      </c>
      <c r="K825" s="11" t="s">
        <v>1019</v>
      </c>
      <c r="L825" s="11" t="str">
        <f aca="false">"20603031"</f>
        <v>20603031</v>
      </c>
      <c r="M825" s="11" t="s">
        <v>1019</v>
      </c>
      <c r="N825" s="11" t="n">
        <v>20120887</v>
      </c>
      <c r="O825" s="11" t="s">
        <v>237</v>
      </c>
      <c r="P825" s="11" t="s">
        <v>108</v>
      </c>
      <c r="Q825" s="14" t="n">
        <v>44089</v>
      </c>
      <c r="U825" s="13" t="n">
        <v>44088.3770717593</v>
      </c>
    </row>
    <row r="826" customFormat="false" ht="16.2" hidden="false" customHeight="false" outlineLevel="0" collapsed="false">
      <c r="A826" s="11" t="s">
        <v>56</v>
      </c>
      <c r="B826" s="11" t="s">
        <v>235</v>
      </c>
      <c r="C826" s="11" t="n">
        <v>2009002835</v>
      </c>
      <c r="D826" s="13" t="n">
        <v>44077.3333333333</v>
      </c>
      <c r="E826" s="13" t="n">
        <v>44077.3541666667</v>
      </c>
      <c r="F826" s="11" t="s">
        <v>109</v>
      </c>
      <c r="G826" s="11" t="s">
        <v>110</v>
      </c>
      <c r="H826" s="11" t="n">
        <v>0.5</v>
      </c>
      <c r="I826" s="11" t="s">
        <v>1020</v>
      </c>
      <c r="J826" s="11" t="str">
        <f aca="false">"20603031"</f>
        <v>20603031</v>
      </c>
      <c r="K826" s="11" t="s">
        <v>1019</v>
      </c>
      <c r="L826" s="11" t="str">
        <f aca="false">"20603031"</f>
        <v>20603031</v>
      </c>
      <c r="M826" s="11" t="s">
        <v>1019</v>
      </c>
      <c r="N826" s="11" t="n">
        <v>20120887</v>
      </c>
      <c r="O826" s="11" t="s">
        <v>237</v>
      </c>
      <c r="P826" s="11" t="s">
        <v>108</v>
      </c>
      <c r="Q826" s="14" t="n">
        <v>44078</v>
      </c>
      <c r="U826" s="13" t="n">
        <v>44077.3530208333</v>
      </c>
    </row>
    <row r="827" customFormat="false" ht="16.2" hidden="false" customHeight="false" outlineLevel="0" collapsed="false">
      <c r="A827" s="11" t="s">
        <v>42</v>
      </c>
      <c r="B827" s="11" t="s">
        <v>370</v>
      </c>
      <c r="C827" s="11" t="n">
        <v>2008038085</v>
      </c>
      <c r="D827" s="13" t="n">
        <v>44071.5</v>
      </c>
      <c r="E827" s="13" t="n">
        <v>44071.7083333333</v>
      </c>
      <c r="F827" s="11" t="s">
        <v>109</v>
      </c>
      <c r="G827" s="11" t="s">
        <v>110</v>
      </c>
      <c r="H827" s="11" t="n">
        <v>4</v>
      </c>
      <c r="I827" s="11" t="s">
        <v>1021</v>
      </c>
      <c r="J827" s="11" t="str">
        <f aca="false">"20603286"</f>
        <v>20603286</v>
      </c>
      <c r="K827" s="11" t="s">
        <v>1022</v>
      </c>
      <c r="L827" s="11" t="str">
        <f aca="false">"20603286"</f>
        <v>20603286</v>
      </c>
      <c r="M827" s="11" t="s">
        <v>1022</v>
      </c>
      <c r="N827" s="11" t="n">
        <v>20607234</v>
      </c>
      <c r="O827" s="11" t="s">
        <v>1023</v>
      </c>
      <c r="P827" s="11" t="s">
        <v>108</v>
      </c>
      <c r="Q827" s="14" t="n">
        <v>44074</v>
      </c>
      <c r="U827" s="13" t="n">
        <v>44071.4620601852</v>
      </c>
    </row>
    <row r="828" customFormat="false" ht="16.2" hidden="false" customHeight="false" outlineLevel="0" collapsed="false">
      <c r="A828" s="11" t="s">
        <v>27</v>
      </c>
      <c r="B828" s="11" t="s">
        <v>197</v>
      </c>
      <c r="C828" s="11" t="n">
        <v>2008037533</v>
      </c>
      <c r="D828" s="13" t="n">
        <v>44071.3333333333</v>
      </c>
      <c r="E828" s="13" t="n">
        <v>44071.7083333333</v>
      </c>
      <c r="F828" s="11" t="s">
        <v>109</v>
      </c>
      <c r="G828" s="11" t="s">
        <v>110</v>
      </c>
      <c r="H828" s="11" t="n">
        <v>8</v>
      </c>
      <c r="I828" s="11" t="s">
        <v>1024</v>
      </c>
      <c r="J828" s="11" t="str">
        <f aca="false">"20603288"</f>
        <v>20603288</v>
      </c>
      <c r="K828" s="11" t="s">
        <v>1025</v>
      </c>
      <c r="L828" s="11" t="str">
        <f aca="false">"20603288"</f>
        <v>20603288</v>
      </c>
      <c r="M828" s="11" t="s">
        <v>1025</v>
      </c>
      <c r="N828" s="11" t="n">
        <v>20500715</v>
      </c>
      <c r="O828" s="11" t="s">
        <v>1026</v>
      </c>
      <c r="P828" s="11" t="s">
        <v>108</v>
      </c>
      <c r="Q828" s="14" t="n">
        <v>44074</v>
      </c>
      <c r="U828" s="13" t="n">
        <v>44070.6783101852</v>
      </c>
    </row>
    <row r="829" customFormat="false" ht="16.2" hidden="false" customHeight="false" outlineLevel="0" collapsed="false">
      <c r="A829" s="11" t="s">
        <v>22</v>
      </c>
      <c r="B829" s="11" t="s">
        <v>230</v>
      </c>
      <c r="C829" s="11" t="n">
        <v>2009007335</v>
      </c>
      <c r="D829" s="13" t="n">
        <v>44081.3333333333</v>
      </c>
      <c r="E829" s="13" t="n">
        <v>44081.3541666667</v>
      </c>
      <c r="F829" s="11" t="s">
        <v>109</v>
      </c>
      <c r="G829" s="11" t="s">
        <v>110</v>
      </c>
      <c r="H829" s="11" t="n">
        <v>0.5</v>
      </c>
      <c r="I829" s="11" t="s">
        <v>1027</v>
      </c>
      <c r="J829" s="11" t="str">
        <f aca="false">"20604157"</f>
        <v>20604157</v>
      </c>
      <c r="K829" s="11" t="s">
        <v>907</v>
      </c>
      <c r="L829" s="11" t="str">
        <f aca="false">"20604157"</f>
        <v>20604157</v>
      </c>
      <c r="M829" s="11" t="s">
        <v>907</v>
      </c>
      <c r="N829" s="11" t="n">
        <v>20588053</v>
      </c>
      <c r="O829" s="11" t="s">
        <v>906</v>
      </c>
      <c r="P829" s="11" t="s">
        <v>108</v>
      </c>
      <c r="Q829" s="14" t="n">
        <v>44083</v>
      </c>
      <c r="U829" s="13" t="n">
        <v>44081.3560532407</v>
      </c>
    </row>
    <row r="830" customFormat="false" ht="16.2" hidden="false" customHeight="false" outlineLevel="0" collapsed="false">
      <c r="A830" s="11" t="s">
        <v>22</v>
      </c>
      <c r="B830" s="11" t="s">
        <v>230</v>
      </c>
      <c r="C830" s="11" t="n">
        <v>2008033864</v>
      </c>
      <c r="D830" s="13" t="n">
        <v>44069.3333333333</v>
      </c>
      <c r="E830" s="13" t="n">
        <v>44069.7083333333</v>
      </c>
      <c r="F830" s="11" t="s">
        <v>109</v>
      </c>
      <c r="G830" s="11" t="s">
        <v>110</v>
      </c>
      <c r="H830" s="11" t="n">
        <v>8</v>
      </c>
      <c r="I830" s="11" t="s">
        <v>1028</v>
      </c>
      <c r="J830" s="11" t="str">
        <f aca="false">"20604157"</f>
        <v>20604157</v>
      </c>
      <c r="K830" s="11" t="s">
        <v>907</v>
      </c>
      <c r="L830" s="11" t="str">
        <f aca="false">"20604157"</f>
        <v>20604157</v>
      </c>
      <c r="M830" s="11" t="s">
        <v>907</v>
      </c>
      <c r="N830" s="11" t="n">
        <v>20588053</v>
      </c>
      <c r="O830" s="11" t="s">
        <v>906</v>
      </c>
      <c r="P830" s="11" t="s">
        <v>108</v>
      </c>
      <c r="Q830" s="14" t="n">
        <v>44069</v>
      </c>
      <c r="U830" s="13" t="n">
        <v>44068.5602314815</v>
      </c>
    </row>
    <row r="831" customFormat="false" ht="16.2" hidden="false" customHeight="false" outlineLevel="0" collapsed="false">
      <c r="A831" s="11" t="s">
        <v>22</v>
      </c>
      <c r="B831" s="11" t="s">
        <v>230</v>
      </c>
      <c r="C831" s="11" t="n">
        <v>2009025163</v>
      </c>
      <c r="D831" s="13" t="n">
        <v>44095.3333333333</v>
      </c>
      <c r="E831" s="13" t="n">
        <v>44095.4583333333</v>
      </c>
      <c r="F831" s="11" t="s">
        <v>109</v>
      </c>
      <c r="G831" s="11" t="s">
        <v>110</v>
      </c>
      <c r="H831" s="11" t="n">
        <v>3</v>
      </c>
      <c r="I831" s="11" t="s">
        <v>1029</v>
      </c>
      <c r="J831" s="11" t="str">
        <f aca="false">"20604157"</f>
        <v>20604157</v>
      </c>
      <c r="K831" s="11" t="s">
        <v>907</v>
      </c>
      <c r="L831" s="11" t="str">
        <f aca="false">"20604157"</f>
        <v>20604157</v>
      </c>
      <c r="M831" s="11" t="s">
        <v>907</v>
      </c>
      <c r="N831" s="11" t="n">
        <v>20588053</v>
      </c>
      <c r="O831" s="11" t="s">
        <v>906</v>
      </c>
      <c r="P831" s="11" t="s">
        <v>108</v>
      </c>
      <c r="Q831" s="14" t="n">
        <v>44096</v>
      </c>
      <c r="U831" s="13" t="n">
        <v>44095.3395949074</v>
      </c>
    </row>
    <row r="832" customFormat="false" ht="16.2" hidden="false" customHeight="false" outlineLevel="0" collapsed="false">
      <c r="A832" s="11" t="s">
        <v>22</v>
      </c>
      <c r="B832" s="11" t="s">
        <v>230</v>
      </c>
      <c r="C832" s="11" t="n">
        <v>2009025169</v>
      </c>
      <c r="D832" s="13" t="n">
        <v>44095.4583333333</v>
      </c>
      <c r="E832" s="13" t="n">
        <v>44095.7083333333</v>
      </c>
      <c r="F832" s="11" t="s">
        <v>134</v>
      </c>
      <c r="G832" s="11" t="s">
        <v>135</v>
      </c>
      <c r="H832" s="11" t="n">
        <v>5</v>
      </c>
      <c r="I832" s="11" t="s">
        <v>1029</v>
      </c>
      <c r="J832" s="11" t="str">
        <f aca="false">"20604157"</f>
        <v>20604157</v>
      </c>
      <c r="K832" s="11" t="s">
        <v>907</v>
      </c>
      <c r="L832" s="11" t="str">
        <f aca="false">"20604157"</f>
        <v>20604157</v>
      </c>
      <c r="M832" s="11" t="s">
        <v>907</v>
      </c>
      <c r="N832" s="11" t="n">
        <v>20588053</v>
      </c>
      <c r="O832" s="11" t="s">
        <v>906</v>
      </c>
      <c r="P832" s="11" t="s">
        <v>108</v>
      </c>
      <c r="Q832" s="14" t="n">
        <v>44097</v>
      </c>
      <c r="U832" s="13" t="n">
        <v>44095.3403472222</v>
      </c>
    </row>
    <row r="833" customFormat="false" ht="16.2" hidden="false" customHeight="false" outlineLevel="0" collapsed="false">
      <c r="A833" s="11" t="s">
        <v>8</v>
      </c>
      <c r="B833" s="11" t="s">
        <v>251</v>
      </c>
      <c r="C833" s="11" t="n">
        <v>2009022037</v>
      </c>
      <c r="D833" s="13" t="n">
        <v>44092.3333333333</v>
      </c>
      <c r="E833" s="13" t="n">
        <v>44092.3541666667</v>
      </c>
      <c r="F833" s="11" t="s">
        <v>109</v>
      </c>
      <c r="G833" s="11" t="s">
        <v>110</v>
      </c>
      <c r="H833" s="11" t="n">
        <v>0.5</v>
      </c>
      <c r="I833" s="11" t="s">
        <v>1030</v>
      </c>
      <c r="J833" s="11" t="str">
        <f aca="false">"20606235"</f>
        <v>20606235</v>
      </c>
      <c r="K833" s="11" t="s">
        <v>1031</v>
      </c>
      <c r="L833" s="11" t="str">
        <f aca="false">"20606235"</f>
        <v>20606235</v>
      </c>
      <c r="M833" s="11" t="s">
        <v>1031</v>
      </c>
      <c r="N833" s="11" t="n">
        <v>20602866</v>
      </c>
      <c r="O833" s="11" t="s">
        <v>958</v>
      </c>
      <c r="P833" s="11" t="s">
        <v>108</v>
      </c>
      <c r="Q833" s="14" t="n">
        <v>44093</v>
      </c>
      <c r="U833" s="13" t="n">
        <v>44092.3472916667</v>
      </c>
    </row>
    <row r="834" customFormat="false" ht="16.2" hidden="false" customHeight="false" outlineLevel="0" collapsed="false">
      <c r="A834" s="11" t="s">
        <v>8</v>
      </c>
      <c r="B834" s="11" t="s">
        <v>251</v>
      </c>
      <c r="C834" s="11" t="n">
        <v>2009018050</v>
      </c>
      <c r="D834" s="13" t="n">
        <v>44089.3333333333</v>
      </c>
      <c r="E834" s="13" t="n">
        <v>44089.4166666667</v>
      </c>
      <c r="F834" s="11" t="s">
        <v>109</v>
      </c>
      <c r="G834" s="11" t="s">
        <v>110</v>
      </c>
      <c r="H834" s="11" t="n">
        <v>2</v>
      </c>
      <c r="I834" s="11" t="s">
        <v>1032</v>
      </c>
      <c r="J834" s="11" t="str">
        <f aca="false">"20606235"</f>
        <v>20606235</v>
      </c>
      <c r="K834" s="11" t="s">
        <v>1031</v>
      </c>
      <c r="L834" s="11" t="str">
        <f aca="false">"20606235"</f>
        <v>20606235</v>
      </c>
      <c r="M834" s="11" t="s">
        <v>1031</v>
      </c>
      <c r="N834" s="11" t="n">
        <v>20602866</v>
      </c>
      <c r="O834" s="11" t="s">
        <v>958</v>
      </c>
      <c r="P834" s="11" t="s">
        <v>108</v>
      </c>
      <c r="Q834" s="14" t="n">
        <v>44090</v>
      </c>
      <c r="U834" s="13" t="n">
        <v>44089.4655555556</v>
      </c>
    </row>
    <row r="835" customFormat="false" ht="16.2" hidden="false" customHeight="false" outlineLevel="0" collapsed="false">
      <c r="A835" s="11" t="s">
        <v>12</v>
      </c>
      <c r="B835" s="11" t="s">
        <v>342</v>
      </c>
      <c r="C835" s="11" t="n">
        <v>2009006668</v>
      </c>
      <c r="D835" s="13" t="n">
        <v>44081.3333333333</v>
      </c>
      <c r="E835" s="13" t="n">
        <v>44081.7083333333</v>
      </c>
      <c r="F835" s="11" t="s">
        <v>109</v>
      </c>
      <c r="G835" s="11" t="s">
        <v>110</v>
      </c>
      <c r="H835" s="11" t="n">
        <v>8</v>
      </c>
      <c r="I835" s="11" t="s">
        <v>351</v>
      </c>
      <c r="J835" s="11" t="str">
        <f aca="false">"20607084"</f>
        <v>20607084</v>
      </c>
      <c r="K835" s="11" t="s">
        <v>315</v>
      </c>
      <c r="L835" s="11" t="str">
        <f aca="false">"20607084"</f>
        <v>20607084</v>
      </c>
      <c r="M835" s="11" t="s">
        <v>315</v>
      </c>
      <c r="N835" s="11" t="n">
        <v>20505989</v>
      </c>
      <c r="O835" s="11" t="s">
        <v>544</v>
      </c>
      <c r="P835" s="11" t="s">
        <v>108</v>
      </c>
      <c r="Q835" s="14" t="n">
        <v>44082</v>
      </c>
      <c r="U835" s="13" t="n">
        <v>44079.6498263889</v>
      </c>
    </row>
    <row r="836" customFormat="false" ht="16.2" hidden="false" customHeight="false" outlineLevel="0" collapsed="false">
      <c r="A836" s="11" t="s">
        <v>22</v>
      </c>
      <c r="B836" s="11" t="s">
        <v>230</v>
      </c>
      <c r="C836" s="11" t="n">
        <v>2008039809</v>
      </c>
      <c r="D836" s="13" t="n">
        <v>44074.3333333333</v>
      </c>
      <c r="E836" s="13" t="n">
        <v>44074.4166666667</v>
      </c>
      <c r="F836" s="11" t="s">
        <v>109</v>
      </c>
      <c r="G836" s="11" t="s">
        <v>110</v>
      </c>
      <c r="H836" s="11" t="n">
        <v>2</v>
      </c>
      <c r="I836" s="11" t="s">
        <v>1033</v>
      </c>
      <c r="J836" s="11" t="str">
        <f aca="false">"20607295"</f>
        <v>20607295</v>
      </c>
      <c r="K836" s="11" t="s">
        <v>1034</v>
      </c>
      <c r="L836" s="11" t="str">
        <f aca="false">"20607295"</f>
        <v>20607295</v>
      </c>
      <c r="M836" s="11" t="s">
        <v>1034</v>
      </c>
      <c r="N836" s="11" t="n">
        <v>20607296</v>
      </c>
      <c r="O836" s="11" t="s">
        <v>904</v>
      </c>
      <c r="P836" s="11" t="s">
        <v>108</v>
      </c>
      <c r="Q836" s="14" t="n">
        <v>44076</v>
      </c>
      <c r="U836" s="13" t="n">
        <v>44074.412974537</v>
      </c>
    </row>
    <row r="837" customFormat="false" ht="16.2" hidden="false" customHeight="false" outlineLevel="0" collapsed="false">
      <c r="A837" s="11" t="s">
        <v>22</v>
      </c>
      <c r="B837" s="11" t="s">
        <v>230</v>
      </c>
      <c r="C837" s="11" t="n">
        <v>2009000087</v>
      </c>
      <c r="D837" s="13" t="n">
        <v>44075.3333333333</v>
      </c>
      <c r="E837" s="13" t="n">
        <v>44075.3541666667</v>
      </c>
      <c r="F837" s="11" t="s">
        <v>109</v>
      </c>
      <c r="G837" s="11" t="s">
        <v>110</v>
      </c>
      <c r="H837" s="11" t="n">
        <v>0.5</v>
      </c>
      <c r="I837" s="11" t="s">
        <v>1035</v>
      </c>
      <c r="J837" s="11" t="str">
        <f aca="false">"20607295"</f>
        <v>20607295</v>
      </c>
      <c r="K837" s="11" t="s">
        <v>1034</v>
      </c>
      <c r="L837" s="11" t="str">
        <f aca="false">"20607295"</f>
        <v>20607295</v>
      </c>
      <c r="M837" s="11" t="s">
        <v>1034</v>
      </c>
      <c r="N837" s="11" t="n">
        <v>20607296</v>
      </c>
      <c r="O837" s="11" t="s">
        <v>904</v>
      </c>
      <c r="P837" s="11" t="s">
        <v>108</v>
      </c>
      <c r="Q837" s="14" t="n">
        <v>44076</v>
      </c>
      <c r="U837" s="13" t="n">
        <v>44075.3479976852</v>
      </c>
    </row>
    <row r="838" customFormat="false" ht="16.2" hidden="false" customHeight="false" outlineLevel="0" collapsed="false">
      <c r="A838" s="11" t="s">
        <v>22</v>
      </c>
      <c r="B838" s="11" t="s">
        <v>230</v>
      </c>
      <c r="C838" s="11" t="n">
        <v>2009022034</v>
      </c>
      <c r="D838" s="13" t="n">
        <v>44092.3333333333</v>
      </c>
      <c r="E838" s="13" t="n">
        <v>44092.3541666667</v>
      </c>
      <c r="F838" s="11" t="s">
        <v>109</v>
      </c>
      <c r="G838" s="11" t="s">
        <v>110</v>
      </c>
      <c r="H838" s="11" t="n">
        <v>0.5</v>
      </c>
      <c r="I838" s="11" t="s">
        <v>528</v>
      </c>
      <c r="J838" s="11" t="str">
        <f aca="false">"20607295"</f>
        <v>20607295</v>
      </c>
      <c r="K838" s="11" t="s">
        <v>1034</v>
      </c>
      <c r="L838" s="11" t="str">
        <f aca="false">"20607295"</f>
        <v>20607295</v>
      </c>
      <c r="M838" s="11" t="s">
        <v>1034</v>
      </c>
      <c r="N838" s="11" t="n">
        <v>20604157</v>
      </c>
      <c r="O838" s="11" t="s">
        <v>907</v>
      </c>
      <c r="P838" s="11" t="s">
        <v>108</v>
      </c>
      <c r="Q838" s="14" t="n">
        <v>44093</v>
      </c>
      <c r="U838" s="13" t="n">
        <v>44092.3465509259</v>
      </c>
    </row>
    <row r="839" customFormat="false" ht="16.2" hidden="false" customHeight="false" outlineLevel="0" collapsed="false">
      <c r="A839" s="11" t="s">
        <v>22</v>
      </c>
      <c r="B839" s="11" t="s">
        <v>230</v>
      </c>
      <c r="C839" s="11" t="n">
        <v>2009017282</v>
      </c>
      <c r="D839" s="13" t="n">
        <v>44089.3333333333</v>
      </c>
      <c r="E839" s="13" t="n">
        <v>44089.3541666667</v>
      </c>
      <c r="F839" s="11" t="s">
        <v>109</v>
      </c>
      <c r="G839" s="11" t="s">
        <v>110</v>
      </c>
      <c r="H839" s="11" t="n">
        <v>0.5</v>
      </c>
      <c r="I839" s="11" t="s">
        <v>1036</v>
      </c>
      <c r="J839" s="11" t="str">
        <f aca="false">"20607295"</f>
        <v>20607295</v>
      </c>
      <c r="K839" s="11" t="s">
        <v>1034</v>
      </c>
      <c r="L839" s="11" t="str">
        <f aca="false">"20607295"</f>
        <v>20607295</v>
      </c>
      <c r="M839" s="11" t="s">
        <v>1034</v>
      </c>
      <c r="N839" s="11" t="n">
        <v>20588053</v>
      </c>
      <c r="O839" s="11" t="s">
        <v>906</v>
      </c>
      <c r="P839" s="11" t="s">
        <v>108</v>
      </c>
      <c r="Q839" s="14" t="n">
        <v>44090</v>
      </c>
      <c r="U839" s="13" t="n">
        <v>44089.344849537</v>
      </c>
    </row>
    <row r="840" customFormat="false" ht="16.2" hidden="false" customHeight="false" outlineLevel="0" collapsed="false">
      <c r="A840" s="11" t="s">
        <v>22</v>
      </c>
      <c r="B840" s="11" t="s">
        <v>230</v>
      </c>
      <c r="C840" s="11" t="n">
        <v>2009020627</v>
      </c>
      <c r="D840" s="13" t="n">
        <v>44091.3333333333</v>
      </c>
      <c r="E840" s="13" t="n">
        <v>44091.3541666667</v>
      </c>
      <c r="F840" s="11" t="s">
        <v>109</v>
      </c>
      <c r="G840" s="11" t="s">
        <v>110</v>
      </c>
      <c r="H840" s="11" t="n">
        <v>0.5</v>
      </c>
      <c r="I840" s="11" t="s">
        <v>1037</v>
      </c>
      <c r="J840" s="11" t="str">
        <f aca="false">"20607296"</f>
        <v>20607296</v>
      </c>
      <c r="K840" s="11" t="s">
        <v>904</v>
      </c>
      <c r="L840" s="11" t="str">
        <f aca="false">"20607296"</f>
        <v>20607296</v>
      </c>
      <c r="M840" s="11" t="s">
        <v>904</v>
      </c>
      <c r="N840" s="11" t="n">
        <v>20607295</v>
      </c>
      <c r="O840" s="11" t="s">
        <v>1034</v>
      </c>
      <c r="P840" s="11" t="s">
        <v>108</v>
      </c>
      <c r="Q840" s="14" t="n">
        <v>44092</v>
      </c>
      <c r="U840" s="13" t="n">
        <v>44091.3483101852</v>
      </c>
    </row>
    <row r="841" customFormat="false" ht="16.2" hidden="false" customHeight="false" outlineLevel="0" collapsed="false">
      <c r="A841" s="11" t="s">
        <v>22</v>
      </c>
      <c r="B841" s="11" t="s">
        <v>230</v>
      </c>
      <c r="C841" s="11" t="n">
        <v>2009022046</v>
      </c>
      <c r="D841" s="13" t="n">
        <v>44092.3333333333</v>
      </c>
      <c r="E841" s="13" t="n">
        <v>44092.3541666667</v>
      </c>
      <c r="F841" s="11" t="s">
        <v>109</v>
      </c>
      <c r="G841" s="11" t="s">
        <v>110</v>
      </c>
      <c r="H841" s="11" t="n">
        <v>0.5</v>
      </c>
      <c r="I841" s="11" t="s">
        <v>1038</v>
      </c>
      <c r="J841" s="11" t="str">
        <f aca="false">"20607296"</f>
        <v>20607296</v>
      </c>
      <c r="K841" s="11" t="s">
        <v>904</v>
      </c>
      <c r="L841" s="11" t="str">
        <f aca="false">"20607296"</f>
        <v>20607296</v>
      </c>
      <c r="M841" s="11" t="s">
        <v>904</v>
      </c>
      <c r="N841" s="11" t="n">
        <v>20588053</v>
      </c>
      <c r="O841" s="11" t="s">
        <v>906</v>
      </c>
      <c r="P841" s="11" t="s">
        <v>108</v>
      </c>
      <c r="Q841" s="14" t="n">
        <v>44093</v>
      </c>
      <c r="U841" s="13" t="n">
        <v>44092.348275463</v>
      </c>
    </row>
    <row r="842" customFormat="false" ht="16.2" hidden="false" customHeight="false" outlineLevel="0" collapsed="false">
      <c r="A842" s="11" t="s">
        <v>22</v>
      </c>
      <c r="B842" s="11" t="s">
        <v>230</v>
      </c>
      <c r="C842" s="11" t="n">
        <v>2009017322</v>
      </c>
      <c r="D842" s="13" t="n">
        <v>44089.3333333333</v>
      </c>
      <c r="E842" s="13" t="n">
        <v>44089.3541666667</v>
      </c>
      <c r="F842" s="11" t="s">
        <v>109</v>
      </c>
      <c r="G842" s="11" t="s">
        <v>110</v>
      </c>
      <c r="H842" s="11" t="n">
        <v>0.5</v>
      </c>
      <c r="I842" s="11" t="s">
        <v>1039</v>
      </c>
      <c r="J842" s="11" t="str">
        <f aca="false">"20607296"</f>
        <v>20607296</v>
      </c>
      <c r="K842" s="11" t="s">
        <v>904</v>
      </c>
      <c r="L842" s="11" t="str">
        <f aca="false">"20607296"</f>
        <v>20607296</v>
      </c>
      <c r="M842" s="11" t="s">
        <v>904</v>
      </c>
      <c r="N842" s="11" t="n">
        <v>20588053</v>
      </c>
      <c r="O842" s="11" t="s">
        <v>906</v>
      </c>
      <c r="P842" s="11" t="s">
        <v>108</v>
      </c>
      <c r="Q842" s="14" t="n">
        <v>44090</v>
      </c>
      <c r="U842" s="13" t="n">
        <v>44089.349212963</v>
      </c>
    </row>
    <row r="843" customFormat="false" ht="16.2" hidden="false" customHeight="false" outlineLevel="0" collapsed="false">
      <c r="A843" s="11" t="s">
        <v>41</v>
      </c>
      <c r="B843" s="11" t="s">
        <v>381</v>
      </c>
      <c r="C843" s="11" t="n">
        <v>2008036913</v>
      </c>
      <c r="D843" s="13" t="n">
        <v>44070.3333333333</v>
      </c>
      <c r="E843" s="13" t="n">
        <v>44070.3541666667</v>
      </c>
      <c r="F843" s="11" t="s">
        <v>109</v>
      </c>
      <c r="G843" s="11" t="s">
        <v>110</v>
      </c>
      <c r="H843" s="11" t="n">
        <v>0.5</v>
      </c>
      <c r="I843" s="11" t="s">
        <v>115</v>
      </c>
      <c r="J843" s="11" t="str">
        <f aca="false">"20607991"</f>
        <v>20607991</v>
      </c>
      <c r="K843" s="11" t="s">
        <v>167</v>
      </c>
      <c r="L843" s="11" t="str">
        <f aca="false">"20607991"</f>
        <v>20607991</v>
      </c>
      <c r="M843" s="11" t="s">
        <v>167</v>
      </c>
      <c r="N843" s="11" t="n">
        <v>20634244</v>
      </c>
      <c r="O843" s="11" t="s">
        <v>166</v>
      </c>
      <c r="P843" s="11" t="s">
        <v>108</v>
      </c>
      <c r="Q843" s="14" t="n">
        <v>44074</v>
      </c>
      <c r="U843" s="13" t="n">
        <v>44070.3519212963</v>
      </c>
    </row>
    <row r="844" customFormat="false" ht="16.2" hidden="false" customHeight="false" outlineLevel="0" collapsed="false">
      <c r="A844" s="11" t="s">
        <v>41</v>
      </c>
      <c r="B844" s="11" t="s">
        <v>381</v>
      </c>
      <c r="C844" s="11" t="n">
        <v>2009020633</v>
      </c>
      <c r="D844" s="13" t="n">
        <v>44091.3333333333</v>
      </c>
      <c r="E844" s="13" t="n">
        <v>44091.3541666667</v>
      </c>
      <c r="F844" s="11" t="s">
        <v>109</v>
      </c>
      <c r="G844" s="11" t="s">
        <v>110</v>
      </c>
      <c r="H844" s="11" t="n">
        <v>0.5</v>
      </c>
      <c r="I844" s="11" t="s">
        <v>115</v>
      </c>
      <c r="J844" s="11" t="str">
        <f aca="false">"20607991"</f>
        <v>20607991</v>
      </c>
      <c r="K844" s="11" t="s">
        <v>167</v>
      </c>
      <c r="L844" s="11" t="str">
        <f aca="false">"20607991"</f>
        <v>20607991</v>
      </c>
      <c r="M844" s="11" t="s">
        <v>167</v>
      </c>
      <c r="N844" s="11" t="n">
        <v>20634244</v>
      </c>
      <c r="O844" s="11" t="s">
        <v>166</v>
      </c>
      <c r="P844" s="11" t="s">
        <v>108</v>
      </c>
      <c r="Q844" s="14" t="n">
        <v>44093</v>
      </c>
      <c r="U844" s="13" t="n">
        <v>44091.3506018519</v>
      </c>
    </row>
    <row r="845" customFormat="false" ht="16.2" hidden="false" customHeight="false" outlineLevel="0" collapsed="false">
      <c r="A845" s="11" t="s">
        <v>41</v>
      </c>
      <c r="B845" s="11" t="s">
        <v>381</v>
      </c>
      <c r="C845" s="11" t="n">
        <v>2009000095</v>
      </c>
      <c r="D845" s="13" t="n">
        <v>44075.3333333333</v>
      </c>
      <c r="E845" s="13" t="n">
        <v>44075.3541666667</v>
      </c>
      <c r="F845" s="11" t="s">
        <v>109</v>
      </c>
      <c r="G845" s="11" t="s">
        <v>110</v>
      </c>
      <c r="H845" s="11" t="n">
        <v>0.5</v>
      </c>
      <c r="I845" s="11" t="s">
        <v>115</v>
      </c>
      <c r="J845" s="11" t="str">
        <f aca="false">"20607991"</f>
        <v>20607991</v>
      </c>
      <c r="K845" s="11" t="s">
        <v>167</v>
      </c>
      <c r="L845" s="11" t="str">
        <f aca="false">"20607991"</f>
        <v>20607991</v>
      </c>
      <c r="M845" s="11" t="s">
        <v>167</v>
      </c>
      <c r="N845" s="11" t="n">
        <v>20634244</v>
      </c>
      <c r="O845" s="11" t="s">
        <v>166</v>
      </c>
      <c r="P845" s="11" t="s">
        <v>108</v>
      </c>
      <c r="Q845" s="14" t="n">
        <v>44077</v>
      </c>
      <c r="U845" s="13" t="n">
        <v>44075.3488078704</v>
      </c>
    </row>
    <row r="846" customFormat="false" ht="16.2" hidden="false" customHeight="false" outlineLevel="0" collapsed="false">
      <c r="A846" s="11" t="s">
        <v>41</v>
      </c>
      <c r="B846" s="11" t="s">
        <v>381</v>
      </c>
      <c r="C846" s="11" t="n">
        <v>2009032797</v>
      </c>
      <c r="D846" s="13" t="n">
        <v>44099.3333333333</v>
      </c>
      <c r="E846" s="13" t="n">
        <v>44099.3541666667</v>
      </c>
      <c r="F846" s="11" t="s">
        <v>109</v>
      </c>
      <c r="G846" s="11" t="s">
        <v>110</v>
      </c>
      <c r="H846" s="11" t="n">
        <v>0.5</v>
      </c>
      <c r="I846" s="11" t="s">
        <v>115</v>
      </c>
      <c r="J846" s="11" t="str">
        <f aca="false">"20607991"</f>
        <v>20607991</v>
      </c>
      <c r="K846" s="11" t="s">
        <v>167</v>
      </c>
      <c r="L846" s="11" t="str">
        <f aca="false">"20607991"</f>
        <v>20607991</v>
      </c>
      <c r="M846" s="11" t="s">
        <v>167</v>
      </c>
      <c r="N846" s="11" t="n">
        <v>20634244</v>
      </c>
      <c r="O846" s="11" t="s">
        <v>166</v>
      </c>
      <c r="P846" s="11" t="s">
        <v>108</v>
      </c>
      <c r="Q846" s="14" t="n">
        <v>44099</v>
      </c>
      <c r="U846" s="13" t="n">
        <v>44099.3536226852</v>
      </c>
    </row>
    <row r="847" customFormat="false" ht="16.2" hidden="false" customHeight="false" outlineLevel="0" collapsed="false">
      <c r="A847" s="11" t="s">
        <v>41</v>
      </c>
      <c r="B847" s="11" t="s">
        <v>381</v>
      </c>
      <c r="C847" s="11" t="n">
        <v>2009030370</v>
      </c>
      <c r="D847" s="13" t="n">
        <v>44098.3333333333</v>
      </c>
      <c r="E847" s="13" t="n">
        <v>44098.3541666667</v>
      </c>
      <c r="F847" s="11" t="s">
        <v>109</v>
      </c>
      <c r="G847" s="11" t="s">
        <v>110</v>
      </c>
      <c r="H847" s="11" t="n">
        <v>0.5</v>
      </c>
      <c r="I847" s="11" t="s">
        <v>115</v>
      </c>
      <c r="J847" s="11" t="str">
        <f aca="false">"20607991"</f>
        <v>20607991</v>
      </c>
      <c r="K847" s="11" t="s">
        <v>167</v>
      </c>
      <c r="L847" s="11" t="str">
        <f aca="false">"20607991"</f>
        <v>20607991</v>
      </c>
      <c r="M847" s="11" t="s">
        <v>167</v>
      </c>
      <c r="N847" s="11" t="n">
        <v>20634244</v>
      </c>
      <c r="O847" s="11" t="s">
        <v>166</v>
      </c>
      <c r="P847" s="11" t="s">
        <v>108</v>
      </c>
      <c r="Q847" s="14" t="n">
        <v>44098</v>
      </c>
      <c r="U847" s="13" t="n">
        <v>44098.3529398148</v>
      </c>
    </row>
    <row r="848" customFormat="false" ht="16.2" hidden="false" customHeight="false" outlineLevel="0" collapsed="false">
      <c r="A848" s="11" t="s">
        <v>41</v>
      </c>
      <c r="B848" s="11" t="s">
        <v>381</v>
      </c>
      <c r="C848" s="11" t="n">
        <v>2009010358</v>
      </c>
      <c r="D848" s="13" t="n">
        <v>44083.3333333333</v>
      </c>
      <c r="E848" s="13" t="n">
        <v>44083.3541666667</v>
      </c>
      <c r="F848" s="11" t="s">
        <v>109</v>
      </c>
      <c r="G848" s="11" t="s">
        <v>110</v>
      </c>
      <c r="H848" s="11" t="n">
        <v>0.5</v>
      </c>
      <c r="I848" s="11" t="s">
        <v>115</v>
      </c>
      <c r="J848" s="11" t="str">
        <f aca="false">"20607991"</f>
        <v>20607991</v>
      </c>
      <c r="K848" s="11" t="s">
        <v>167</v>
      </c>
      <c r="L848" s="11" t="str">
        <f aca="false">"20607991"</f>
        <v>20607991</v>
      </c>
      <c r="M848" s="11" t="s">
        <v>167</v>
      </c>
      <c r="N848" s="11" t="n">
        <v>20634244</v>
      </c>
      <c r="O848" s="11" t="s">
        <v>166</v>
      </c>
      <c r="P848" s="11" t="s">
        <v>108</v>
      </c>
      <c r="Q848" s="14" t="n">
        <v>44084</v>
      </c>
      <c r="U848" s="13" t="n">
        <v>44083.3491087963</v>
      </c>
    </row>
    <row r="849" customFormat="false" ht="16.2" hidden="false" customHeight="false" outlineLevel="0" collapsed="false">
      <c r="A849" s="11" t="s">
        <v>72</v>
      </c>
      <c r="B849" s="11" t="s">
        <v>141</v>
      </c>
      <c r="C849" s="11" t="n">
        <v>2009014118</v>
      </c>
      <c r="D849" s="13" t="n">
        <v>44085.6666666667</v>
      </c>
      <c r="E849" s="13" t="n">
        <v>44085.7083333333</v>
      </c>
      <c r="F849" s="11" t="s">
        <v>109</v>
      </c>
      <c r="G849" s="11" t="s">
        <v>110</v>
      </c>
      <c r="H849" s="11" t="n">
        <v>1</v>
      </c>
      <c r="I849" s="11" t="s">
        <v>1040</v>
      </c>
      <c r="J849" s="11" t="str">
        <f aca="false">"20610871"</f>
        <v>20610871</v>
      </c>
      <c r="K849" s="11" t="s">
        <v>1041</v>
      </c>
      <c r="L849" s="11" t="str">
        <f aca="false">"20610871"</f>
        <v>20610871</v>
      </c>
      <c r="M849" s="11" t="s">
        <v>1041</v>
      </c>
      <c r="N849" s="11" t="n">
        <v>20063927</v>
      </c>
      <c r="O849" s="11" t="s">
        <v>143</v>
      </c>
      <c r="P849" s="11" t="s">
        <v>108</v>
      </c>
      <c r="Q849" s="14" t="n">
        <v>44088</v>
      </c>
      <c r="U849" s="13" t="n">
        <v>44085.6649074074</v>
      </c>
    </row>
    <row r="850" customFormat="false" ht="16.2" hidden="false" customHeight="false" outlineLevel="0" collapsed="false">
      <c r="A850" s="11" t="s">
        <v>25</v>
      </c>
      <c r="B850" s="11" t="s">
        <v>225</v>
      </c>
      <c r="C850" s="11" t="n">
        <v>2009028627</v>
      </c>
      <c r="D850" s="13" t="n">
        <v>44097.3333333333</v>
      </c>
      <c r="E850" s="13" t="n">
        <v>44097.375</v>
      </c>
      <c r="F850" s="11" t="s">
        <v>109</v>
      </c>
      <c r="G850" s="11" t="s">
        <v>110</v>
      </c>
      <c r="H850" s="11" t="n">
        <v>1</v>
      </c>
      <c r="I850" s="11" t="s">
        <v>1042</v>
      </c>
      <c r="J850" s="11" t="str">
        <f aca="false">"20613510"</f>
        <v>20613510</v>
      </c>
      <c r="K850" s="11" t="s">
        <v>1043</v>
      </c>
      <c r="L850" s="11" t="str">
        <f aca="false">"20613510"</f>
        <v>20613510</v>
      </c>
      <c r="M850" s="11" t="s">
        <v>1043</v>
      </c>
      <c r="N850" s="11" t="n">
        <v>20414163</v>
      </c>
      <c r="O850" s="11" t="s">
        <v>447</v>
      </c>
      <c r="P850" s="11" t="s">
        <v>108</v>
      </c>
      <c r="Q850" s="14" t="n">
        <v>44098</v>
      </c>
      <c r="U850" s="13" t="n">
        <v>44097.567662037</v>
      </c>
    </row>
    <row r="851" customFormat="false" ht="16.2" hidden="false" customHeight="false" outlineLevel="0" collapsed="false">
      <c r="A851" s="11" t="s">
        <v>25</v>
      </c>
      <c r="B851" s="11" t="s">
        <v>225</v>
      </c>
      <c r="C851" s="11" t="n">
        <v>2009025355</v>
      </c>
      <c r="D851" s="13" t="n">
        <v>44095.3333333333</v>
      </c>
      <c r="E851" s="13" t="n">
        <v>44095.375</v>
      </c>
      <c r="F851" s="11" t="s">
        <v>109</v>
      </c>
      <c r="G851" s="11" t="s">
        <v>110</v>
      </c>
      <c r="H851" s="11" t="n">
        <v>1</v>
      </c>
      <c r="I851" s="11" t="s">
        <v>1044</v>
      </c>
      <c r="J851" s="11" t="str">
        <f aca="false">"20613510"</f>
        <v>20613510</v>
      </c>
      <c r="K851" s="11" t="s">
        <v>1043</v>
      </c>
      <c r="L851" s="11" t="str">
        <f aca="false">"20613510"</f>
        <v>20613510</v>
      </c>
      <c r="M851" s="11" t="s">
        <v>1043</v>
      </c>
      <c r="N851" s="11" t="n">
        <v>20414163</v>
      </c>
      <c r="O851" s="11" t="s">
        <v>447</v>
      </c>
      <c r="P851" s="11" t="s">
        <v>108</v>
      </c>
      <c r="Q851" s="14" t="n">
        <v>44095</v>
      </c>
      <c r="U851" s="13" t="n">
        <v>44095.3834722222</v>
      </c>
    </row>
    <row r="852" customFormat="false" ht="16.2" hidden="false" customHeight="false" outlineLevel="0" collapsed="false">
      <c r="A852" s="11" t="s">
        <v>25</v>
      </c>
      <c r="B852" s="11" t="s">
        <v>225</v>
      </c>
      <c r="C852" s="11" t="n">
        <v>2009011841</v>
      </c>
      <c r="D852" s="13" t="n">
        <v>44084.3333333333</v>
      </c>
      <c r="E852" s="13" t="n">
        <v>44084.375</v>
      </c>
      <c r="F852" s="11" t="s">
        <v>109</v>
      </c>
      <c r="G852" s="11" t="s">
        <v>110</v>
      </c>
      <c r="H852" s="11" t="n">
        <v>1</v>
      </c>
      <c r="I852" s="11" t="s">
        <v>1045</v>
      </c>
      <c r="J852" s="11" t="str">
        <f aca="false">"20613510"</f>
        <v>20613510</v>
      </c>
      <c r="K852" s="11" t="s">
        <v>1043</v>
      </c>
      <c r="L852" s="11" t="str">
        <f aca="false">"20613510"</f>
        <v>20613510</v>
      </c>
      <c r="M852" s="11" t="s">
        <v>1043</v>
      </c>
      <c r="N852" s="11" t="n">
        <v>20564402</v>
      </c>
      <c r="O852" s="11" t="s">
        <v>464</v>
      </c>
      <c r="P852" s="11" t="s">
        <v>108</v>
      </c>
      <c r="Q852" s="14" t="n">
        <v>44085</v>
      </c>
      <c r="U852" s="13" t="n">
        <v>44084.3835532407</v>
      </c>
    </row>
    <row r="853" customFormat="false" ht="16.2" hidden="false" customHeight="false" outlineLevel="0" collapsed="false">
      <c r="A853" s="11" t="s">
        <v>25</v>
      </c>
      <c r="B853" s="11" t="s">
        <v>225</v>
      </c>
      <c r="C853" s="11" t="n">
        <v>2009004596</v>
      </c>
      <c r="D853" s="13" t="n">
        <v>44078.3333333333</v>
      </c>
      <c r="E853" s="13" t="n">
        <v>44078.375</v>
      </c>
      <c r="F853" s="11" t="s">
        <v>109</v>
      </c>
      <c r="G853" s="11" t="s">
        <v>110</v>
      </c>
      <c r="H853" s="11" t="n">
        <v>1</v>
      </c>
      <c r="I853" s="11" t="s">
        <v>1046</v>
      </c>
      <c r="J853" s="11" t="str">
        <f aca="false">"20613510"</f>
        <v>20613510</v>
      </c>
      <c r="K853" s="11" t="s">
        <v>1043</v>
      </c>
      <c r="L853" s="11" t="str">
        <f aca="false">"20613510"</f>
        <v>20613510</v>
      </c>
      <c r="M853" s="11" t="s">
        <v>1043</v>
      </c>
      <c r="N853" s="11" t="n">
        <v>20564402</v>
      </c>
      <c r="O853" s="11" t="s">
        <v>464</v>
      </c>
      <c r="P853" s="11" t="s">
        <v>108</v>
      </c>
      <c r="Q853" s="14" t="n">
        <v>44079</v>
      </c>
      <c r="U853" s="13" t="n">
        <v>44078.4127893519</v>
      </c>
    </row>
    <row r="854" customFormat="false" ht="16.2" hidden="false" customHeight="false" outlineLevel="0" collapsed="false">
      <c r="A854" s="11" t="s">
        <v>25</v>
      </c>
      <c r="B854" s="11" t="s">
        <v>225</v>
      </c>
      <c r="C854" s="11" t="n">
        <v>2009030808</v>
      </c>
      <c r="D854" s="13" t="n">
        <v>44098.3333333333</v>
      </c>
      <c r="E854" s="13" t="n">
        <v>44098.375</v>
      </c>
      <c r="F854" s="11" t="s">
        <v>109</v>
      </c>
      <c r="G854" s="11" t="s">
        <v>110</v>
      </c>
      <c r="H854" s="11" t="n">
        <v>1</v>
      </c>
      <c r="I854" s="11" t="s">
        <v>1047</v>
      </c>
      <c r="J854" s="11" t="str">
        <f aca="false">"20613510"</f>
        <v>20613510</v>
      </c>
      <c r="K854" s="11" t="s">
        <v>1043</v>
      </c>
      <c r="L854" s="11" t="str">
        <f aca="false">"20613510"</f>
        <v>20613510</v>
      </c>
      <c r="M854" s="11" t="s">
        <v>1043</v>
      </c>
      <c r="N854" s="11" t="n">
        <v>20669234</v>
      </c>
      <c r="O854" s="11" t="s">
        <v>1048</v>
      </c>
      <c r="P854" s="11" t="s">
        <v>108</v>
      </c>
      <c r="Q854" s="14" t="n">
        <v>44098</v>
      </c>
      <c r="U854" s="13" t="n">
        <v>44098.4202314815</v>
      </c>
    </row>
    <row r="855" customFormat="false" ht="16.2" hidden="false" customHeight="false" outlineLevel="0" collapsed="false">
      <c r="A855" s="11" t="s">
        <v>25</v>
      </c>
      <c r="B855" s="11" t="s">
        <v>225</v>
      </c>
      <c r="C855" s="11" t="n">
        <v>2009017382</v>
      </c>
      <c r="D855" s="13" t="n">
        <v>44089.3333333333</v>
      </c>
      <c r="E855" s="13" t="n">
        <v>44089.3541666667</v>
      </c>
      <c r="F855" s="11" t="s">
        <v>109</v>
      </c>
      <c r="G855" s="11" t="s">
        <v>110</v>
      </c>
      <c r="H855" s="11" t="n">
        <v>0.5</v>
      </c>
      <c r="I855" s="11" t="s">
        <v>1049</v>
      </c>
      <c r="J855" s="11" t="str">
        <f aca="false">"20613510"</f>
        <v>20613510</v>
      </c>
      <c r="K855" s="11" t="s">
        <v>1043</v>
      </c>
      <c r="L855" s="11" t="str">
        <f aca="false">"20613510"</f>
        <v>20613510</v>
      </c>
      <c r="M855" s="11" t="s">
        <v>1043</v>
      </c>
      <c r="N855" s="11" t="n">
        <v>20471705</v>
      </c>
      <c r="O855" s="11" t="s">
        <v>577</v>
      </c>
      <c r="P855" s="11" t="s">
        <v>108</v>
      </c>
      <c r="Q855" s="14" t="n">
        <v>44090</v>
      </c>
      <c r="U855" s="13" t="n">
        <v>44089.3563541667</v>
      </c>
    </row>
    <row r="856" customFormat="false" ht="16.2" hidden="false" customHeight="false" outlineLevel="0" collapsed="false">
      <c r="A856" s="11" t="s">
        <v>27</v>
      </c>
      <c r="B856" s="11" t="s">
        <v>197</v>
      </c>
      <c r="C856" s="11" t="n">
        <v>2008036128</v>
      </c>
      <c r="D856" s="13" t="n">
        <v>44071.3333333333</v>
      </c>
      <c r="E856" s="13" t="n">
        <v>44071.7083333333</v>
      </c>
      <c r="F856" s="11" t="s">
        <v>134</v>
      </c>
      <c r="G856" s="11" t="s">
        <v>135</v>
      </c>
      <c r="H856" s="11" t="n">
        <v>8</v>
      </c>
      <c r="I856" s="11" t="s">
        <v>1050</v>
      </c>
      <c r="J856" s="11" t="str">
        <f aca="false">"20613511"</f>
        <v>20613511</v>
      </c>
      <c r="K856" s="11" t="s">
        <v>923</v>
      </c>
      <c r="L856" s="11" t="str">
        <f aca="false">"20613511"</f>
        <v>20613511</v>
      </c>
      <c r="M856" s="11" t="s">
        <v>923</v>
      </c>
      <c r="N856" s="11" t="s">
        <v>918</v>
      </c>
      <c r="O856" s="11" t="s">
        <v>919</v>
      </c>
      <c r="P856" s="11" t="s">
        <v>108</v>
      </c>
      <c r="Q856" s="14" t="n">
        <v>44074</v>
      </c>
      <c r="U856" s="13" t="n">
        <v>44069.5890740741</v>
      </c>
    </row>
    <row r="857" customFormat="false" ht="16.2" hidden="false" customHeight="false" outlineLevel="0" collapsed="false">
      <c r="A857" s="11" t="s">
        <v>27</v>
      </c>
      <c r="B857" s="11" t="s">
        <v>197</v>
      </c>
      <c r="C857" s="11" t="n">
        <v>2008036137</v>
      </c>
      <c r="D857" s="13" t="n">
        <v>44069.5833333333</v>
      </c>
      <c r="E857" s="13" t="n">
        <v>44070.7083333333</v>
      </c>
      <c r="F857" s="11" t="s">
        <v>109</v>
      </c>
      <c r="G857" s="11" t="s">
        <v>110</v>
      </c>
      <c r="H857" s="11" t="n">
        <v>11</v>
      </c>
      <c r="I857" s="11" t="s">
        <v>1050</v>
      </c>
      <c r="J857" s="11" t="str">
        <f aca="false">"20613511"</f>
        <v>20613511</v>
      </c>
      <c r="K857" s="11" t="s">
        <v>923</v>
      </c>
      <c r="L857" s="11" t="str">
        <f aca="false">"20613511"</f>
        <v>20613511</v>
      </c>
      <c r="M857" s="11" t="s">
        <v>923</v>
      </c>
      <c r="N857" s="11" t="s">
        <v>918</v>
      </c>
      <c r="O857" s="11" t="s">
        <v>919</v>
      </c>
      <c r="P857" s="11" t="s">
        <v>108</v>
      </c>
      <c r="Q857" s="14" t="n">
        <v>44069</v>
      </c>
      <c r="U857" s="13" t="n">
        <v>44069.5905555556</v>
      </c>
    </row>
    <row r="858" customFormat="false" ht="16.2" hidden="false" customHeight="false" outlineLevel="0" collapsed="false">
      <c r="A858" s="11" t="s">
        <v>69</v>
      </c>
      <c r="B858" s="11" t="s">
        <v>495</v>
      </c>
      <c r="C858" s="11" t="n">
        <v>2009017332</v>
      </c>
      <c r="D858" s="13" t="n">
        <v>44089.3333333333</v>
      </c>
      <c r="E858" s="13" t="n">
        <v>44089.3541666667</v>
      </c>
      <c r="F858" s="11" t="s">
        <v>109</v>
      </c>
      <c r="G858" s="11" t="s">
        <v>110</v>
      </c>
      <c r="H858" s="11" t="n">
        <v>0.5</v>
      </c>
      <c r="I858" s="11" t="s">
        <v>1051</v>
      </c>
      <c r="J858" s="11" t="str">
        <f aca="false">"20613515"</f>
        <v>20613515</v>
      </c>
      <c r="K858" s="11" t="s">
        <v>1052</v>
      </c>
      <c r="L858" s="11" t="str">
        <f aca="false">"20613515"</f>
        <v>20613515</v>
      </c>
      <c r="M858" s="11" t="s">
        <v>1052</v>
      </c>
      <c r="N858" s="11" t="n">
        <v>20599302</v>
      </c>
      <c r="O858" s="11" t="s">
        <v>1053</v>
      </c>
      <c r="P858" s="11" t="s">
        <v>108</v>
      </c>
      <c r="Q858" s="14" t="n">
        <v>44090</v>
      </c>
      <c r="U858" s="13" t="n">
        <v>44089.3505324074</v>
      </c>
    </row>
    <row r="859" customFormat="false" ht="16.2" hidden="false" customHeight="false" outlineLevel="0" collapsed="false">
      <c r="A859" s="11" t="s">
        <v>69</v>
      </c>
      <c r="B859" s="11" t="s">
        <v>495</v>
      </c>
      <c r="C859" s="11" t="n">
        <v>2008040028</v>
      </c>
      <c r="D859" s="13" t="n">
        <v>44074.3333333333</v>
      </c>
      <c r="E859" s="13" t="n">
        <v>44074.4791666667</v>
      </c>
      <c r="F859" s="11" t="s">
        <v>109</v>
      </c>
      <c r="G859" s="11" t="s">
        <v>110</v>
      </c>
      <c r="H859" s="11" t="n">
        <v>3.5</v>
      </c>
      <c r="I859" s="11" t="s">
        <v>1054</v>
      </c>
      <c r="J859" s="11" t="str">
        <f aca="false">"20613515"</f>
        <v>20613515</v>
      </c>
      <c r="K859" s="11" t="s">
        <v>1052</v>
      </c>
      <c r="L859" s="11" t="str">
        <f aca="false">"20613515"</f>
        <v>20613515</v>
      </c>
      <c r="M859" s="11" t="s">
        <v>1052</v>
      </c>
      <c r="N859" s="11" t="n">
        <v>20599302</v>
      </c>
      <c r="O859" s="11" t="s">
        <v>1053</v>
      </c>
      <c r="P859" s="11" t="s">
        <v>108</v>
      </c>
      <c r="Q859" s="14" t="n">
        <v>44075</v>
      </c>
      <c r="U859" s="13" t="n">
        <v>44074.4888310185</v>
      </c>
    </row>
    <row r="860" customFormat="false" ht="16.2" hidden="false" customHeight="false" outlineLevel="0" collapsed="false">
      <c r="A860" s="11" t="s">
        <v>71</v>
      </c>
      <c r="B860" s="11" t="s">
        <v>184</v>
      </c>
      <c r="C860" s="11" t="n">
        <v>2008040000</v>
      </c>
      <c r="D860" s="13" t="n">
        <v>44071.3333333333</v>
      </c>
      <c r="E860" s="13" t="n">
        <v>44071.5416666667</v>
      </c>
      <c r="F860" s="11" t="s">
        <v>109</v>
      </c>
      <c r="G860" s="11" t="s">
        <v>110</v>
      </c>
      <c r="H860" s="11" t="n">
        <v>4</v>
      </c>
      <c r="I860" s="11" t="s">
        <v>1055</v>
      </c>
      <c r="J860" s="11" t="str">
        <f aca="false">"20617306"</f>
        <v>20617306</v>
      </c>
      <c r="K860" s="11" t="s">
        <v>1056</v>
      </c>
      <c r="L860" s="11" t="str">
        <f aca="false">"20617306"</f>
        <v>20617306</v>
      </c>
      <c r="M860" s="11" t="s">
        <v>1056</v>
      </c>
      <c r="N860" s="11" t="n">
        <v>20633055</v>
      </c>
      <c r="O860" s="11" t="s">
        <v>1057</v>
      </c>
      <c r="P860" s="11" t="s">
        <v>108</v>
      </c>
      <c r="Q860" s="14" t="n">
        <v>44075</v>
      </c>
      <c r="U860" s="13" t="n">
        <v>44074.4689814815</v>
      </c>
    </row>
    <row r="861" customFormat="false" ht="16.2" hidden="false" customHeight="false" outlineLevel="0" collapsed="false">
      <c r="A861" s="11" t="s">
        <v>71</v>
      </c>
      <c r="B861" s="11" t="s">
        <v>184</v>
      </c>
      <c r="C861" s="11" t="n">
        <v>2008040002</v>
      </c>
      <c r="D861" s="13" t="n">
        <v>44071.5416666667</v>
      </c>
      <c r="E861" s="13" t="n">
        <v>44074.7083333333</v>
      </c>
      <c r="F861" s="11" t="s">
        <v>103</v>
      </c>
      <c r="G861" s="11" t="s">
        <v>104</v>
      </c>
      <c r="H861" s="11" t="n">
        <v>4</v>
      </c>
      <c r="I861" s="11" t="s">
        <v>1055</v>
      </c>
      <c r="J861" s="11" t="str">
        <f aca="false">"20617306"</f>
        <v>20617306</v>
      </c>
      <c r="K861" s="11" t="s">
        <v>1056</v>
      </c>
      <c r="L861" s="11" t="str">
        <f aca="false">"20617306"</f>
        <v>20617306</v>
      </c>
      <c r="M861" s="11" t="s">
        <v>1056</v>
      </c>
      <c r="N861" s="11" t="n">
        <v>20633055</v>
      </c>
      <c r="O861" s="11" t="s">
        <v>1057</v>
      </c>
      <c r="P861" s="11" t="s">
        <v>108</v>
      </c>
      <c r="Q861" s="14" t="n">
        <v>44075</v>
      </c>
      <c r="U861" s="13" t="n">
        <v>44074.4697106481</v>
      </c>
    </row>
    <row r="862" customFormat="false" ht="16.2" hidden="false" customHeight="false" outlineLevel="0" collapsed="false">
      <c r="A862" s="11" t="s">
        <v>61</v>
      </c>
      <c r="B862" s="11" t="s">
        <v>433</v>
      </c>
      <c r="C862" s="11" t="n">
        <v>2009026204</v>
      </c>
      <c r="D862" s="13" t="n">
        <v>44095.3333333333</v>
      </c>
      <c r="E862" s="13" t="n">
        <v>44095.5</v>
      </c>
      <c r="F862" s="11" t="s">
        <v>109</v>
      </c>
      <c r="G862" s="11" t="s">
        <v>110</v>
      </c>
      <c r="H862" s="11" t="n">
        <v>4</v>
      </c>
      <c r="I862" s="11" t="s">
        <v>1058</v>
      </c>
      <c r="J862" s="11" t="str">
        <f aca="false">"20622232"</f>
        <v>20622232</v>
      </c>
      <c r="K862" s="11" t="s">
        <v>1059</v>
      </c>
      <c r="L862" s="11" t="str">
        <f aca="false">"20622232"</f>
        <v>20622232</v>
      </c>
      <c r="M862" s="11" t="s">
        <v>1059</v>
      </c>
      <c r="N862" s="11" t="s">
        <v>1060</v>
      </c>
      <c r="O862" s="11" t="s">
        <v>1061</v>
      </c>
      <c r="P862" s="11" t="s">
        <v>108</v>
      </c>
      <c r="Q862" s="14" t="n">
        <v>44099</v>
      </c>
      <c r="U862" s="13" t="n">
        <v>44095.689375</v>
      </c>
    </row>
    <row r="863" customFormat="false" ht="16.2" hidden="false" customHeight="false" outlineLevel="0" collapsed="false">
      <c r="A863" s="11" t="s">
        <v>52</v>
      </c>
      <c r="B863" s="11" t="s">
        <v>788</v>
      </c>
      <c r="C863" s="11" t="n">
        <v>2009017255</v>
      </c>
      <c r="D863" s="13" t="n">
        <v>44089.3333333333</v>
      </c>
      <c r="E863" s="13" t="n">
        <v>44089.3541666667</v>
      </c>
      <c r="F863" s="11" t="s">
        <v>109</v>
      </c>
      <c r="G863" s="11" t="s">
        <v>110</v>
      </c>
      <c r="H863" s="11" t="n">
        <v>0.5</v>
      </c>
      <c r="I863" s="11" t="s">
        <v>301</v>
      </c>
      <c r="J863" s="11" t="str">
        <f aca="false">"20629177"</f>
        <v>20629177</v>
      </c>
      <c r="K863" s="11" t="s">
        <v>1062</v>
      </c>
      <c r="L863" s="11" t="str">
        <f aca="false">"20629177"</f>
        <v>20629177</v>
      </c>
      <c r="M863" s="11" t="s">
        <v>1062</v>
      </c>
      <c r="N863" s="11" t="n">
        <v>20671689</v>
      </c>
      <c r="O863" s="11" t="s">
        <v>1063</v>
      </c>
      <c r="P863" s="11" t="s">
        <v>108</v>
      </c>
      <c r="Q863" s="14" t="n">
        <v>44090</v>
      </c>
      <c r="U863" s="13" t="n">
        <v>44089.3401967593</v>
      </c>
    </row>
    <row r="864" customFormat="false" ht="16.2" hidden="false" customHeight="false" outlineLevel="0" collapsed="false">
      <c r="A864" s="11" t="s">
        <v>52</v>
      </c>
      <c r="B864" s="11" t="s">
        <v>788</v>
      </c>
      <c r="C864" s="11" t="n">
        <v>2009020616</v>
      </c>
      <c r="D864" s="13" t="n">
        <v>44090.3333333333</v>
      </c>
      <c r="E864" s="13" t="n">
        <v>44090.7083333333</v>
      </c>
      <c r="F864" s="11" t="s">
        <v>109</v>
      </c>
      <c r="G864" s="11" t="s">
        <v>110</v>
      </c>
      <c r="H864" s="11" t="n">
        <v>8</v>
      </c>
      <c r="I864" s="11" t="s">
        <v>301</v>
      </c>
      <c r="J864" s="11" t="str">
        <f aca="false">"20629177"</f>
        <v>20629177</v>
      </c>
      <c r="K864" s="11" t="s">
        <v>1062</v>
      </c>
      <c r="L864" s="11" t="str">
        <f aca="false">"20629177"</f>
        <v>20629177</v>
      </c>
      <c r="M864" s="11" t="s">
        <v>1062</v>
      </c>
      <c r="N864" s="11" t="n">
        <v>20671689</v>
      </c>
      <c r="O864" s="11" t="s">
        <v>1063</v>
      </c>
      <c r="P864" s="11" t="s">
        <v>108</v>
      </c>
      <c r="Q864" s="14" t="n">
        <v>44091</v>
      </c>
      <c r="U864" s="13" t="n">
        <v>44091.3450115741</v>
      </c>
    </row>
    <row r="865" customFormat="false" ht="16.2" hidden="false" customHeight="false" outlineLevel="0" collapsed="false">
      <c r="A865" s="11" t="s">
        <v>52</v>
      </c>
      <c r="B865" s="11" t="s">
        <v>788</v>
      </c>
      <c r="C865" s="11" t="n">
        <v>2009008703</v>
      </c>
      <c r="D865" s="13" t="n">
        <v>44082.3333333333</v>
      </c>
      <c r="E865" s="13" t="n">
        <v>44082.3541666667</v>
      </c>
      <c r="F865" s="11" t="s">
        <v>109</v>
      </c>
      <c r="G865" s="11" t="s">
        <v>110</v>
      </c>
      <c r="H865" s="11" t="n">
        <v>0.5</v>
      </c>
      <c r="I865" s="11" t="s">
        <v>115</v>
      </c>
      <c r="J865" s="11" t="str">
        <f aca="false">"20629177"</f>
        <v>20629177</v>
      </c>
      <c r="K865" s="11" t="s">
        <v>1062</v>
      </c>
      <c r="L865" s="11" t="str">
        <f aca="false">"20629177"</f>
        <v>20629177</v>
      </c>
      <c r="M865" s="11" t="s">
        <v>1062</v>
      </c>
      <c r="N865" s="11" t="n">
        <v>20671689</v>
      </c>
      <c r="O865" s="11" t="s">
        <v>1063</v>
      </c>
      <c r="P865" s="11" t="s">
        <v>108</v>
      </c>
      <c r="Q865" s="14" t="n">
        <v>44083</v>
      </c>
      <c r="U865" s="13" t="n">
        <v>44082.3541550926</v>
      </c>
    </row>
    <row r="866" customFormat="false" ht="16.2" hidden="false" customHeight="false" outlineLevel="0" collapsed="false">
      <c r="A866" s="11" t="s">
        <v>71</v>
      </c>
      <c r="B866" s="11" t="s">
        <v>184</v>
      </c>
      <c r="C866" s="11" t="n">
        <v>2009007887</v>
      </c>
      <c r="D866" s="13" t="n">
        <v>44081.3333333333</v>
      </c>
      <c r="E866" s="13" t="n">
        <v>44081.5</v>
      </c>
      <c r="F866" s="11" t="s">
        <v>109</v>
      </c>
      <c r="G866" s="11" t="s">
        <v>110</v>
      </c>
      <c r="H866" s="11" t="n">
        <v>4</v>
      </c>
      <c r="I866" s="11" t="s">
        <v>1064</v>
      </c>
      <c r="J866" s="11" t="str">
        <f aca="false">"20633055"</f>
        <v>20633055</v>
      </c>
      <c r="K866" s="11" t="s">
        <v>1057</v>
      </c>
      <c r="L866" s="11" t="str">
        <f aca="false">"20633055"</f>
        <v>20633055</v>
      </c>
      <c r="M866" s="11" t="s">
        <v>1057</v>
      </c>
      <c r="N866" s="11" t="n">
        <v>20398276</v>
      </c>
      <c r="O866" s="11" t="s">
        <v>1065</v>
      </c>
      <c r="P866" s="11" t="s">
        <v>108</v>
      </c>
      <c r="Q866" s="14" t="n">
        <v>44082</v>
      </c>
      <c r="U866" s="13" t="n">
        <v>44081.5559027778</v>
      </c>
    </row>
    <row r="867" customFormat="false" ht="16.2" hidden="false" customHeight="false" outlineLevel="0" collapsed="false">
      <c r="A867" s="11" t="s">
        <v>71</v>
      </c>
      <c r="B867" s="11" t="s">
        <v>184</v>
      </c>
      <c r="C867" s="11" t="n">
        <v>2009029413</v>
      </c>
      <c r="D867" s="13" t="n">
        <v>44095.4166666667</v>
      </c>
      <c r="E867" s="13" t="n">
        <v>44095.7083333333</v>
      </c>
      <c r="F867" s="11" t="s">
        <v>103</v>
      </c>
      <c r="G867" s="11" t="s">
        <v>104</v>
      </c>
      <c r="H867" s="11" t="n">
        <v>6</v>
      </c>
      <c r="I867" s="11" t="s">
        <v>1066</v>
      </c>
      <c r="J867" s="11" t="str">
        <f aca="false">"20633055"</f>
        <v>20633055</v>
      </c>
      <c r="K867" s="11" t="s">
        <v>1057</v>
      </c>
      <c r="L867" s="11" t="str">
        <f aca="false">"20633055"</f>
        <v>20633055</v>
      </c>
      <c r="M867" s="11" t="s">
        <v>1057</v>
      </c>
      <c r="N867" s="11" t="n">
        <v>20398276</v>
      </c>
      <c r="O867" s="11" t="s">
        <v>1065</v>
      </c>
      <c r="P867" s="11" t="s">
        <v>108</v>
      </c>
      <c r="Q867" s="14" t="n">
        <v>44098</v>
      </c>
      <c r="U867" s="13" t="n">
        <v>44097.718912037</v>
      </c>
    </row>
    <row r="868" customFormat="false" ht="16.2" hidden="false" customHeight="false" outlineLevel="0" collapsed="false">
      <c r="A868" s="11" t="s">
        <v>71</v>
      </c>
      <c r="B868" s="11" t="s">
        <v>184</v>
      </c>
      <c r="C868" s="11" t="n">
        <v>2009029408</v>
      </c>
      <c r="D868" s="13" t="n">
        <v>44095.3333333333</v>
      </c>
      <c r="E868" s="13" t="n">
        <v>44095.4166666667</v>
      </c>
      <c r="F868" s="11" t="s">
        <v>109</v>
      </c>
      <c r="G868" s="11" t="s">
        <v>110</v>
      </c>
      <c r="H868" s="11" t="n">
        <v>2</v>
      </c>
      <c r="I868" s="11" t="s">
        <v>1066</v>
      </c>
      <c r="J868" s="11" t="str">
        <f aca="false">"20633055"</f>
        <v>20633055</v>
      </c>
      <c r="K868" s="11" t="s">
        <v>1057</v>
      </c>
      <c r="L868" s="11" t="str">
        <f aca="false">"20633055"</f>
        <v>20633055</v>
      </c>
      <c r="M868" s="11" t="s">
        <v>1057</v>
      </c>
      <c r="N868" s="11" t="n">
        <v>20398276</v>
      </c>
      <c r="O868" s="11" t="s">
        <v>1065</v>
      </c>
      <c r="P868" s="11" t="s">
        <v>108</v>
      </c>
      <c r="Q868" s="14" t="n">
        <v>44098</v>
      </c>
      <c r="U868" s="13" t="n">
        <v>44097.717337963</v>
      </c>
    </row>
    <row r="869" customFormat="false" ht="16.2" hidden="false" customHeight="false" outlineLevel="0" collapsed="false">
      <c r="A869" s="11" t="s">
        <v>72</v>
      </c>
      <c r="B869" s="11" t="s">
        <v>141</v>
      </c>
      <c r="C869" s="11" t="n">
        <v>2008035154</v>
      </c>
      <c r="D869" s="13" t="n">
        <v>44069.3333333333</v>
      </c>
      <c r="E869" s="13" t="n">
        <v>44069.3541666667</v>
      </c>
      <c r="F869" s="11" t="s">
        <v>109</v>
      </c>
      <c r="G869" s="11" t="s">
        <v>110</v>
      </c>
      <c r="H869" s="11" t="n">
        <v>0.5</v>
      </c>
      <c r="I869" s="11" t="s">
        <v>1067</v>
      </c>
      <c r="J869" s="11" t="str">
        <f aca="false">"20636232"</f>
        <v>20636232</v>
      </c>
      <c r="K869" s="11" t="s">
        <v>1068</v>
      </c>
      <c r="L869" s="11" t="str">
        <f aca="false">"20636232"</f>
        <v>20636232</v>
      </c>
      <c r="M869" s="11" t="s">
        <v>1068</v>
      </c>
      <c r="N869" s="11" t="n">
        <v>20130471</v>
      </c>
      <c r="O869" s="11" t="s">
        <v>1069</v>
      </c>
      <c r="P869" s="11" t="s">
        <v>108</v>
      </c>
      <c r="Q869" s="14" t="n">
        <v>44069</v>
      </c>
      <c r="U869" s="13" t="n">
        <v>44069.3684490741</v>
      </c>
    </row>
    <row r="870" customFormat="false" ht="16.2" hidden="false" customHeight="false" outlineLevel="0" collapsed="false">
      <c r="A870" s="11" t="s">
        <v>31</v>
      </c>
      <c r="B870" s="11" t="s">
        <v>168</v>
      </c>
      <c r="C870" s="11" t="n">
        <v>2009002864</v>
      </c>
      <c r="D870" s="13" t="n">
        <v>44078.3333333333</v>
      </c>
      <c r="E870" s="13" t="n">
        <v>44078.7083333333</v>
      </c>
      <c r="F870" s="11" t="s">
        <v>109</v>
      </c>
      <c r="G870" s="11" t="s">
        <v>110</v>
      </c>
      <c r="H870" s="11" t="n">
        <v>8</v>
      </c>
      <c r="I870" s="11" t="s">
        <v>115</v>
      </c>
      <c r="J870" s="11" t="str">
        <f aca="false">"20636357"</f>
        <v>20636357</v>
      </c>
      <c r="K870" s="11" t="s">
        <v>1070</v>
      </c>
      <c r="L870" s="11" t="str">
        <f aca="false">"20636357"</f>
        <v>20636357</v>
      </c>
      <c r="M870" s="11" t="s">
        <v>1070</v>
      </c>
      <c r="N870" s="11" t="n">
        <v>20497400</v>
      </c>
      <c r="O870" s="11" t="s">
        <v>177</v>
      </c>
      <c r="P870" s="11" t="s">
        <v>108</v>
      </c>
      <c r="Q870" s="14" t="n">
        <v>44078</v>
      </c>
      <c r="U870" s="13" t="n">
        <v>44077.3594560185</v>
      </c>
    </row>
    <row r="871" customFormat="false" ht="16.2" hidden="false" customHeight="false" outlineLevel="0" collapsed="false">
      <c r="A871" s="11" t="s">
        <v>31</v>
      </c>
      <c r="B871" s="11" t="s">
        <v>168</v>
      </c>
      <c r="C871" s="11" t="n">
        <v>2009009620</v>
      </c>
      <c r="D871" s="13" t="n">
        <v>44081.3333333333</v>
      </c>
      <c r="E871" s="13" t="n">
        <v>44081.7083333333</v>
      </c>
      <c r="F871" s="11" t="s">
        <v>109</v>
      </c>
      <c r="G871" s="11" t="s">
        <v>110</v>
      </c>
      <c r="H871" s="11" t="n">
        <v>8</v>
      </c>
      <c r="I871" s="11" t="s">
        <v>115</v>
      </c>
      <c r="J871" s="11" t="str">
        <f aca="false">"20636357"</f>
        <v>20636357</v>
      </c>
      <c r="K871" s="11" t="s">
        <v>1070</v>
      </c>
      <c r="L871" s="11" t="str">
        <f aca="false">"20636357"</f>
        <v>20636357</v>
      </c>
      <c r="M871" s="11" t="s">
        <v>1070</v>
      </c>
      <c r="N871" s="11" t="n">
        <v>20497400</v>
      </c>
      <c r="O871" s="11" t="s">
        <v>177</v>
      </c>
      <c r="P871" s="11" t="s">
        <v>108</v>
      </c>
      <c r="Q871" s="14" t="n">
        <v>44084</v>
      </c>
      <c r="U871" s="13" t="n">
        <v>44082.6560763889</v>
      </c>
    </row>
    <row r="872" customFormat="false" ht="16.2" hidden="false" customHeight="false" outlineLevel="0" collapsed="false">
      <c r="A872" s="11" t="s">
        <v>49</v>
      </c>
      <c r="B872" s="11" t="s">
        <v>102</v>
      </c>
      <c r="C872" s="11" t="n">
        <v>2009019364</v>
      </c>
      <c r="D872" s="13" t="n">
        <v>44088.3333333333</v>
      </c>
      <c r="E872" s="13" t="n">
        <v>44089.7083333333</v>
      </c>
      <c r="F872" s="11" t="s">
        <v>109</v>
      </c>
      <c r="G872" s="11" t="s">
        <v>110</v>
      </c>
      <c r="H872" s="11" t="n">
        <v>16</v>
      </c>
      <c r="I872" s="11" t="s">
        <v>1071</v>
      </c>
      <c r="J872" s="11" t="str">
        <f aca="false">"20636358"</f>
        <v>20636358</v>
      </c>
      <c r="K872" s="11" t="s">
        <v>838</v>
      </c>
      <c r="L872" s="11" t="str">
        <f aca="false">"20636358"</f>
        <v>20636358</v>
      </c>
      <c r="M872" s="11" t="s">
        <v>838</v>
      </c>
      <c r="N872" s="11" t="n">
        <v>20394993</v>
      </c>
      <c r="O872" s="11" t="s">
        <v>1072</v>
      </c>
      <c r="P872" s="11" t="s">
        <v>108</v>
      </c>
      <c r="Q872" s="14" t="n">
        <v>44091</v>
      </c>
      <c r="U872" s="13" t="n">
        <v>44090.3683101852</v>
      </c>
    </row>
    <row r="873" customFormat="false" ht="16.2" hidden="false" customHeight="false" outlineLevel="0" collapsed="false">
      <c r="A873" s="11" t="s">
        <v>23</v>
      </c>
      <c r="B873" s="11" t="s">
        <v>193</v>
      </c>
      <c r="C873" s="11" t="n">
        <v>2008037957</v>
      </c>
      <c r="D873" s="13" t="n">
        <v>44071.5</v>
      </c>
      <c r="E873" s="13" t="n">
        <v>44071.7083333333</v>
      </c>
      <c r="F873" s="11" t="s">
        <v>109</v>
      </c>
      <c r="G873" s="11" t="s">
        <v>110</v>
      </c>
      <c r="H873" s="11" t="n">
        <v>4</v>
      </c>
      <c r="I873" s="11" t="s">
        <v>1073</v>
      </c>
      <c r="J873" s="11" t="str">
        <f aca="false">"20636552"</f>
        <v>20636552</v>
      </c>
      <c r="K873" s="11" t="s">
        <v>1074</v>
      </c>
      <c r="L873" s="11" t="str">
        <f aca="false">"20636552"</f>
        <v>20636552</v>
      </c>
      <c r="M873" s="11" t="s">
        <v>1074</v>
      </c>
      <c r="N873" s="11" t="n">
        <v>20603280</v>
      </c>
      <c r="O873" s="11" t="s">
        <v>815</v>
      </c>
      <c r="P873" s="11" t="s">
        <v>108</v>
      </c>
      <c r="Q873" s="14" t="n">
        <v>44074</v>
      </c>
      <c r="U873" s="13" t="n">
        <v>44071.4137037037</v>
      </c>
    </row>
    <row r="874" customFormat="false" ht="16.2" hidden="false" customHeight="false" outlineLevel="0" collapsed="false">
      <c r="A874" s="11" t="s">
        <v>23</v>
      </c>
      <c r="B874" s="11" t="s">
        <v>193</v>
      </c>
      <c r="C874" s="11" t="n">
        <v>2009015808</v>
      </c>
      <c r="D874" s="13" t="n">
        <v>44088.3333333333</v>
      </c>
      <c r="E874" s="13" t="n">
        <v>44088.7083333333</v>
      </c>
      <c r="F874" s="11" t="s">
        <v>109</v>
      </c>
      <c r="G874" s="11" t="s">
        <v>110</v>
      </c>
      <c r="H874" s="11" t="n">
        <v>8</v>
      </c>
      <c r="I874" s="11" t="s">
        <v>1075</v>
      </c>
      <c r="J874" s="11" t="str">
        <f aca="false">"20636552"</f>
        <v>20636552</v>
      </c>
      <c r="K874" s="11" t="s">
        <v>1074</v>
      </c>
      <c r="L874" s="11" t="str">
        <f aca="false">"20564404"</f>
        <v>20564404</v>
      </c>
      <c r="M874" s="11" t="s">
        <v>814</v>
      </c>
      <c r="N874" s="11" t="n">
        <v>20603280</v>
      </c>
      <c r="O874" s="11" t="s">
        <v>815</v>
      </c>
      <c r="P874" s="11" t="s">
        <v>108</v>
      </c>
      <c r="Q874" s="14" t="n">
        <v>44090</v>
      </c>
      <c r="U874" s="13" t="n">
        <v>44088.3549189815</v>
      </c>
    </row>
    <row r="875" customFormat="false" ht="16.2" hidden="false" customHeight="false" outlineLevel="0" collapsed="false">
      <c r="A875" s="11" t="s">
        <v>23</v>
      </c>
      <c r="B875" s="11" t="s">
        <v>193</v>
      </c>
      <c r="C875" s="11" t="n">
        <v>2009019289</v>
      </c>
      <c r="D875" s="13" t="n">
        <v>44089.3333333333</v>
      </c>
      <c r="E875" s="13" t="n">
        <v>44089.3541666667</v>
      </c>
      <c r="F875" s="11" t="s">
        <v>109</v>
      </c>
      <c r="G875" s="11" t="s">
        <v>110</v>
      </c>
      <c r="H875" s="11" t="n">
        <v>0.5</v>
      </c>
      <c r="I875" s="11" t="s">
        <v>1076</v>
      </c>
      <c r="J875" s="11" t="str">
        <f aca="false">"20636552"</f>
        <v>20636552</v>
      </c>
      <c r="K875" s="11" t="s">
        <v>1074</v>
      </c>
      <c r="L875" s="11" t="str">
        <f aca="false">"20636552"</f>
        <v>20636552</v>
      </c>
      <c r="M875" s="11" t="s">
        <v>1074</v>
      </c>
      <c r="N875" s="11" t="n">
        <v>20603280</v>
      </c>
      <c r="O875" s="11" t="s">
        <v>815</v>
      </c>
      <c r="P875" s="11" t="s">
        <v>108</v>
      </c>
      <c r="Q875" s="14" t="n">
        <v>44091</v>
      </c>
      <c r="U875" s="13" t="n">
        <v>44090.349837963</v>
      </c>
    </row>
    <row r="876" customFormat="false" ht="16.2" hidden="false" customHeight="false" outlineLevel="0" collapsed="false">
      <c r="A876" s="11" t="s">
        <v>23</v>
      </c>
      <c r="B876" s="11" t="s">
        <v>193</v>
      </c>
      <c r="C876" s="11" t="n">
        <v>2009022918</v>
      </c>
      <c r="D876" s="13" t="n">
        <v>44095.3333333333</v>
      </c>
      <c r="E876" s="13" t="n">
        <v>44095.7083333333</v>
      </c>
      <c r="F876" s="11" t="s">
        <v>109</v>
      </c>
      <c r="G876" s="11" t="s">
        <v>110</v>
      </c>
      <c r="H876" s="11" t="n">
        <v>8</v>
      </c>
      <c r="I876" s="11" t="s">
        <v>1077</v>
      </c>
      <c r="J876" s="11" t="str">
        <f aca="false">"20636552"</f>
        <v>20636552</v>
      </c>
      <c r="K876" s="11" t="s">
        <v>1074</v>
      </c>
      <c r="L876" s="11" t="str">
        <f aca="false">"20636552"</f>
        <v>20636552</v>
      </c>
      <c r="M876" s="11" t="s">
        <v>1074</v>
      </c>
      <c r="N876" s="11" t="n">
        <v>20564404</v>
      </c>
      <c r="O876" s="11" t="s">
        <v>814</v>
      </c>
      <c r="P876" s="11" t="s">
        <v>108</v>
      </c>
      <c r="Q876" s="14" t="n">
        <v>44093</v>
      </c>
      <c r="U876" s="13" t="n">
        <v>44092.6089467593</v>
      </c>
    </row>
    <row r="877" customFormat="false" ht="16.2" hidden="false" customHeight="false" outlineLevel="0" collapsed="false">
      <c r="A877" s="11" t="s">
        <v>15</v>
      </c>
      <c r="B877" s="11" t="s">
        <v>158</v>
      </c>
      <c r="C877" s="11" t="n">
        <v>2009000722</v>
      </c>
      <c r="D877" s="13" t="n">
        <v>44075.3333333333</v>
      </c>
      <c r="E877" s="13" t="n">
        <v>44075.5416666667</v>
      </c>
      <c r="F877" s="11" t="s">
        <v>103</v>
      </c>
      <c r="G877" s="11" t="s">
        <v>104</v>
      </c>
      <c r="H877" s="11" t="n">
        <v>4</v>
      </c>
      <c r="I877" s="11" t="s">
        <v>470</v>
      </c>
      <c r="J877" s="11" t="str">
        <f aca="false">"20637457"</f>
        <v>20637457</v>
      </c>
      <c r="K877" s="11" t="s">
        <v>1078</v>
      </c>
      <c r="L877" s="11" t="str">
        <f aca="false">"20637457"</f>
        <v>20637457</v>
      </c>
      <c r="M877" s="11" t="s">
        <v>1078</v>
      </c>
      <c r="N877" s="11" t="n">
        <v>20671698</v>
      </c>
      <c r="O877" s="11" t="s">
        <v>1079</v>
      </c>
      <c r="P877" s="11" t="s">
        <v>108</v>
      </c>
      <c r="Q877" s="14" t="n">
        <v>44076</v>
      </c>
      <c r="U877" s="13" t="n">
        <v>44075.5507060185</v>
      </c>
    </row>
    <row r="878" customFormat="false" ht="16.2" hidden="false" customHeight="false" outlineLevel="0" collapsed="false">
      <c r="A878" s="11" t="s">
        <v>15</v>
      </c>
      <c r="B878" s="11" t="s">
        <v>158</v>
      </c>
      <c r="C878" s="11" t="n">
        <v>2008037361</v>
      </c>
      <c r="D878" s="13" t="n">
        <v>44069.3333333333</v>
      </c>
      <c r="E878" s="13" t="n">
        <v>44074.5416666667</v>
      </c>
      <c r="F878" s="11" t="s">
        <v>103</v>
      </c>
      <c r="G878" s="11" t="s">
        <v>104</v>
      </c>
      <c r="H878" s="11" t="n">
        <v>28</v>
      </c>
      <c r="I878" s="11" t="s">
        <v>1080</v>
      </c>
      <c r="J878" s="11" t="str">
        <f aca="false">"20637457"</f>
        <v>20637457</v>
      </c>
      <c r="K878" s="11" t="s">
        <v>1078</v>
      </c>
      <c r="L878" s="11" t="str">
        <f aca="false">"20092184"</f>
        <v>20092184</v>
      </c>
      <c r="M878" s="11" t="s">
        <v>160</v>
      </c>
      <c r="N878" s="11" t="n">
        <v>20395910</v>
      </c>
      <c r="O878" s="11" t="s">
        <v>161</v>
      </c>
      <c r="P878" s="11" t="s">
        <v>108</v>
      </c>
      <c r="Q878" s="14" t="n">
        <v>44074</v>
      </c>
      <c r="U878" s="13" t="n">
        <v>44070.5747685185</v>
      </c>
    </row>
    <row r="879" customFormat="false" ht="16.2" hidden="false" customHeight="false" outlineLevel="0" collapsed="false">
      <c r="A879" s="11" t="s">
        <v>27</v>
      </c>
      <c r="B879" s="11" t="s">
        <v>197</v>
      </c>
      <c r="C879" s="11" t="n">
        <v>2009008630</v>
      </c>
      <c r="D879" s="13" t="n">
        <v>44078.3333333333</v>
      </c>
      <c r="E879" s="13" t="n">
        <v>44078.3541666667</v>
      </c>
      <c r="F879" s="11" t="s">
        <v>109</v>
      </c>
      <c r="G879" s="11" t="s">
        <v>110</v>
      </c>
      <c r="H879" s="11" t="n">
        <v>0.5</v>
      </c>
      <c r="I879" s="11" t="s">
        <v>1081</v>
      </c>
      <c r="J879" s="11" t="str">
        <f aca="false">"20637459"</f>
        <v>20637459</v>
      </c>
      <c r="K879" s="11" t="s">
        <v>200</v>
      </c>
      <c r="L879" s="11" t="str">
        <f aca="false">"20637459"</f>
        <v>20637459</v>
      </c>
      <c r="M879" s="11" t="s">
        <v>200</v>
      </c>
      <c r="N879" s="11" t="n">
        <v>20613511</v>
      </c>
      <c r="O879" s="11" t="s">
        <v>923</v>
      </c>
      <c r="P879" s="11" t="s">
        <v>108</v>
      </c>
      <c r="Q879" s="14" t="n">
        <v>44083</v>
      </c>
      <c r="U879" s="13" t="n">
        <v>44082.340787037</v>
      </c>
    </row>
    <row r="880" customFormat="false" ht="16.2" hidden="false" customHeight="false" outlineLevel="0" collapsed="false">
      <c r="A880" s="11" t="s">
        <v>27</v>
      </c>
      <c r="B880" s="11" t="s">
        <v>197</v>
      </c>
      <c r="C880" s="11" t="n">
        <v>2009017454</v>
      </c>
      <c r="D880" s="13" t="n">
        <v>44089.3333333333</v>
      </c>
      <c r="E880" s="13" t="n">
        <v>44089.3541666667</v>
      </c>
      <c r="F880" s="11" t="s">
        <v>109</v>
      </c>
      <c r="G880" s="11" t="s">
        <v>110</v>
      </c>
      <c r="H880" s="11" t="n">
        <v>0.5</v>
      </c>
      <c r="I880" s="11" t="s">
        <v>1082</v>
      </c>
      <c r="J880" s="11" t="str">
        <f aca="false">"20637459"</f>
        <v>20637459</v>
      </c>
      <c r="K880" s="11" t="s">
        <v>200</v>
      </c>
      <c r="L880" s="11" t="str">
        <f aca="false">"20637459"</f>
        <v>20637459</v>
      </c>
      <c r="M880" s="11" t="s">
        <v>200</v>
      </c>
      <c r="N880" s="11" t="n">
        <v>20613511</v>
      </c>
      <c r="O880" s="11" t="s">
        <v>923</v>
      </c>
      <c r="P880" s="11" t="s">
        <v>108</v>
      </c>
      <c r="Q880" s="14" t="n">
        <v>44090</v>
      </c>
      <c r="U880" s="13" t="n">
        <v>44089.3619328704</v>
      </c>
    </row>
    <row r="881" customFormat="false" ht="16.2" hidden="false" customHeight="false" outlineLevel="0" collapsed="false">
      <c r="A881" s="11" t="s">
        <v>27</v>
      </c>
      <c r="B881" s="11" t="s">
        <v>197</v>
      </c>
      <c r="C881" s="11" t="n">
        <v>2009019347</v>
      </c>
      <c r="D881" s="13" t="n">
        <v>44090.3333333333</v>
      </c>
      <c r="E881" s="13" t="n">
        <v>44090.3541666667</v>
      </c>
      <c r="F881" s="11" t="s">
        <v>109</v>
      </c>
      <c r="G881" s="11" t="s">
        <v>110</v>
      </c>
      <c r="H881" s="11" t="n">
        <v>0.5</v>
      </c>
      <c r="I881" s="11" t="s">
        <v>1083</v>
      </c>
      <c r="J881" s="11" t="str">
        <f aca="false">"20637459"</f>
        <v>20637459</v>
      </c>
      <c r="K881" s="11" t="s">
        <v>200</v>
      </c>
      <c r="L881" s="11" t="str">
        <f aca="false">"20637459"</f>
        <v>20637459</v>
      </c>
      <c r="M881" s="11" t="s">
        <v>200</v>
      </c>
      <c r="N881" s="11" t="n">
        <v>20101609</v>
      </c>
      <c r="O881" s="11" t="s">
        <v>199</v>
      </c>
      <c r="P881" s="11" t="s">
        <v>108</v>
      </c>
      <c r="Q881" s="14" t="n">
        <v>44091</v>
      </c>
      <c r="U881" s="13" t="n">
        <v>44090.363900463</v>
      </c>
    </row>
    <row r="882" customFormat="false" ht="16.2" hidden="false" customHeight="false" outlineLevel="0" collapsed="false">
      <c r="A882" s="11" t="s">
        <v>21</v>
      </c>
      <c r="B882" s="11" t="s">
        <v>531</v>
      </c>
      <c r="C882" s="11" t="n">
        <v>2009030781</v>
      </c>
      <c r="D882" s="13" t="n">
        <v>44098.3333333333</v>
      </c>
      <c r="E882" s="13" t="n">
        <v>44098.4166666667</v>
      </c>
      <c r="F882" s="11" t="s">
        <v>109</v>
      </c>
      <c r="G882" s="11" t="s">
        <v>110</v>
      </c>
      <c r="H882" s="11" t="n">
        <v>2</v>
      </c>
      <c r="I882" s="11" t="s">
        <v>1084</v>
      </c>
      <c r="J882" s="11" t="str">
        <f aca="false">"20638437"</f>
        <v>20638437</v>
      </c>
      <c r="K882" s="11" t="s">
        <v>1085</v>
      </c>
      <c r="L882" s="11" t="str">
        <f aca="false">"20638437"</f>
        <v>20638437</v>
      </c>
      <c r="M882" s="11" t="s">
        <v>1085</v>
      </c>
      <c r="N882" s="11" t="n">
        <v>20650200</v>
      </c>
      <c r="O882" s="11" t="s">
        <v>1086</v>
      </c>
      <c r="P882" s="11" t="s">
        <v>108</v>
      </c>
      <c r="Q882" s="14" t="n">
        <v>44098</v>
      </c>
      <c r="U882" s="13" t="n">
        <v>44098.4138194444</v>
      </c>
    </row>
    <row r="883" customFormat="false" ht="16.2" hidden="false" customHeight="false" outlineLevel="0" collapsed="false">
      <c r="A883" s="11" t="s">
        <v>21</v>
      </c>
      <c r="B883" s="11" t="s">
        <v>531</v>
      </c>
      <c r="C883" s="11" t="n">
        <v>2009013525</v>
      </c>
      <c r="D883" s="13" t="n">
        <v>44085.3333333333</v>
      </c>
      <c r="E883" s="13" t="n">
        <v>44085.4166666667</v>
      </c>
      <c r="F883" s="11" t="s">
        <v>109</v>
      </c>
      <c r="G883" s="11" t="s">
        <v>110</v>
      </c>
      <c r="H883" s="11" t="n">
        <v>2</v>
      </c>
      <c r="I883" s="11" t="s">
        <v>1084</v>
      </c>
      <c r="J883" s="11" t="str">
        <f aca="false">"20638437"</f>
        <v>20638437</v>
      </c>
      <c r="K883" s="11" t="s">
        <v>1085</v>
      </c>
      <c r="L883" s="11" t="str">
        <f aca="false">"20638437"</f>
        <v>20638437</v>
      </c>
      <c r="M883" s="11" t="s">
        <v>1085</v>
      </c>
      <c r="N883" s="11" t="n">
        <v>20650200</v>
      </c>
      <c r="O883" s="11" t="s">
        <v>1086</v>
      </c>
      <c r="P883" s="11" t="s">
        <v>108</v>
      </c>
      <c r="Q883" s="14" t="n">
        <v>44086</v>
      </c>
      <c r="U883" s="13" t="n">
        <v>44085.4698958333</v>
      </c>
    </row>
    <row r="884" customFormat="false" ht="16.2" hidden="false" customHeight="false" outlineLevel="0" collapsed="false">
      <c r="A884" s="11" t="s">
        <v>21</v>
      </c>
      <c r="B884" s="11" t="s">
        <v>531</v>
      </c>
      <c r="C884" s="11" t="n">
        <v>2009013529</v>
      </c>
      <c r="D884" s="13" t="n">
        <v>44085.4166666667</v>
      </c>
      <c r="E884" s="13" t="n">
        <v>44085.4791666667</v>
      </c>
      <c r="F884" s="11" t="s">
        <v>103</v>
      </c>
      <c r="G884" s="11" t="s">
        <v>104</v>
      </c>
      <c r="H884" s="11" t="n">
        <v>1.5</v>
      </c>
      <c r="I884" s="11" t="s">
        <v>1084</v>
      </c>
      <c r="J884" s="11" t="str">
        <f aca="false">"20638437"</f>
        <v>20638437</v>
      </c>
      <c r="K884" s="11" t="s">
        <v>1085</v>
      </c>
      <c r="L884" s="11" t="str">
        <f aca="false">"20638437"</f>
        <v>20638437</v>
      </c>
      <c r="M884" s="11" t="s">
        <v>1085</v>
      </c>
      <c r="N884" s="11" t="n">
        <v>20650200</v>
      </c>
      <c r="O884" s="11" t="s">
        <v>1086</v>
      </c>
      <c r="P884" s="11" t="s">
        <v>108</v>
      </c>
      <c r="Q884" s="14" t="n">
        <v>44086</v>
      </c>
      <c r="U884" s="13" t="n">
        <v>44085.4729976852</v>
      </c>
    </row>
    <row r="885" customFormat="false" ht="16.2" hidden="false" customHeight="false" outlineLevel="0" collapsed="false">
      <c r="A885" s="11" t="s">
        <v>21</v>
      </c>
      <c r="B885" s="11" t="s">
        <v>531</v>
      </c>
      <c r="C885" s="11" t="n">
        <v>2009005337</v>
      </c>
      <c r="D885" s="13" t="n">
        <v>44078.3333333333</v>
      </c>
      <c r="E885" s="13" t="n">
        <v>44078.5</v>
      </c>
      <c r="F885" s="11" t="s">
        <v>109</v>
      </c>
      <c r="G885" s="11" t="s">
        <v>110</v>
      </c>
      <c r="H885" s="11" t="n">
        <v>4</v>
      </c>
      <c r="I885" s="11" t="s">
        <v>928</v>
      </c>
      <c r="J885" s="11" t="str">
        <f aca="false">"20638437"</f>
        <v>20638437</v>
      </c>
      <c r="K885" s="11" t="s">
        <v>1085</v>
      </c>
      <c r="L885" s="11" t="str">
        <f aca="false">"20638437"</f>
        <v>20638437</v>
      </c>
      <c r="M885" s="11" t="s">
        <v>1085</v>
      </c>
      <c r="N885" s="11" t="n">
        <v>20503828</v>
      </c>
      <c r="O885" s="11" t="s">
        <v>760</v>
      </c>
      <c r="P885" s="11" t="s">
        <v>108</v>
      </c>
      <c r="Q885" s="14" t="n">
        <v>44079</v>
      </c>
      <c r="U885" s="13" t="n">
        <v>44078.6418865741</v>
      </c>
    </row>
    <row r="886" customFormat="false" ht="16.2" hidden="false" customHeight="false" outlineLevel="0" collapsed="false">
      <c r="A886" s="11" t="s">
        <v>21</v>
      </c>
      <c r="B886" s="11" t="s">
        <v>531</v>
      </c>
      <c r="C886" s="11" t="n">
        <v>2009007467</v>
      </c>
      <c r="D886" s="13" t="n">
        <v>44081.3333333333</v>
      </c>
      <c r="E886" s="13" t="n">
        <v>44081.375</v>
      </c>
      <c r="F886" s="11" t="s">
        <v>109</v>
      </c>
      <c r="G886" s="11" t="s">
        <v>110</v>
      </c>
      <c r="H886" s="11" t="n">
        <v>1</v>
      </c>
      <c r="I886" s="11" t="s">
        <v>1084</v>
      </c>
      <c r="J886" s="11" t="str">
        <f aca="false">"20638437"</f>
        <v>20638437</v>
      </c>
      <c r="K886" s="11" t="s">
        <v>1085</v>
      </c>
      <c r="L886" s="11" t="str">
        <f aca="false">"20638437"</f>
        <v>20638437</v>
      </c>
      <c r="M886" s="11" t="s">
        <v>1085</v>
      </c>
      <c r="N886" s="11" t="n">
        <v>20650200</v>
      </c>
      <c r="O886" s="11" t="s">
        <v>1086</v>
      </c>
      <c r="P886" s="11" t="s">
        <v>108</v>
      </c>
      <c r="Q886" s="14" t="n">
        <v>44082</v>
      </c>
      <c r="U886" s="13" t="n">
        <v>44081.3875462963</v>
      </c>
    </row>
    <row r="887" customFormat="false" ht="16.2" hidden="false" customHeight="false" outlineLevel="0" collapsed="false">
      <c r="A887" s="11" t="s">
        <v>21</v>
      </c>
      <c r="B887" s="11" t="s">
        <v>531</v>
      </c>
      <c r="C887" s="11" t="n">
        <v>2009008927</v>
      </c>
      <c r="D887" s="13" t="n">
        <v>44082.3333333333</v>
      </c>
      <c r="E887" s="13" t="n">
        <v>44082.3958333333</v>
      </c>
      <c r="F887" s="11" t="s">
        <v>109</v>
      </c>
      <c r="G887" s="11" t="s">
        <v>110</v>
      </c>
      <c r="H887" s="11" t="n">
        <v>1.5</v>
      </c>
      <c r="I887" s="11" t="s">
        <v>928</v>
      </c>
      <c r="J887" s="11" t="str">
        <f aca="false">"20638437"</f>
        <v>20638437</v>
      </c>
      <c r="K887" s="11" t="s">
        <v>1085</v>
      </c>
      <c r="L887" s="11" t="str">
        <f aca="false">"20638437"</f>
        <v>20638437</v>
      </c>
      <c r="M887" s="11" t="s">
        <v>1085</v>
      </c>
      <c r="N887" s="11" t="n">
        <v>20503828</v>
      </c>
      <c r="O887" s="11" t="s">
        <v>760</v>
      </c>
      <c r="P887" s="11" t="s">
        <v>108</v>
      </c>
      <c r="Q887" s="14" t="n">
        <v>44083</v>
      </c>
      <c r="U887" s="13" t="n">
        <v>44082.402962963</v>
      </c>
    </row>
    <row r="888" customFormat="false" ht="16.2" hidden="false" customHeight="false" outlineLevel="0" collapsed="false">
      <c r="A888" s="11" t="s">
        <v>21</v>
      </c>
      <c r="B888" s="11" t="s">
        <v>531</v>
      </c>
      <c r="C888" s="11" t="n">
        <v>2009008956</v>
      </c>
      <c r="D888" s="13" t="n">
        <v>44082.3958333333</v>
      </c>
      <c r="E888" s="13" t="n">
        <v>44082.4166666667</v>
      </c>
      <c r="F888" s="11" t="s">
        <v>103</v>
      </c>
      <c r="G888" s="11" t="s">
        <v>104</v>
      </c>
      <c r="H888" s="11" t="n">
        <v>0.5</v>
      </c>
      <c r="I888" s="11" t="s">
        <v>1084</v>
      </c>
      <c r="J888" s="11" t="str">
        <f aca="false">"20638437"</f>
        <v>20638437</v>
      </c>
      <c r="K888" s="11" t="s">
        <v>1085</v>
      </c>
      <c r="L888" s="11" t="str">
        <f aca="false">"20638437"</f>
        <v>20638437</v>
      </c>
      <c r="M888" s="11" t="s">
        <v>1085</v>
      </c>
      <c r="N888" s="11" t="n">
        <v>20650200</v>
      </c>
      <c r="O888" s="11" t="s">
        <v>1086</v>
      </c>
      <c r="P888" s="11" t="s">
        <v>108</v>
      </c>
      <c r="Q888" s="14" t="n">
        <v>44084</v>
      </c>
      <c r="U888" s="13" t="n">
        <v>44082.4115625</v>
      </c>
    </row>
    <row r="889" customFormat="false" ht="16.2" hidden="false" customHeight="false" outlineLevel="0" collapsed="false">
      <c r="A889" s="11" t="s">
        <v>20</v>
      </c>
      <c r="B889" s="11" t="s">
        <v>549</v>
      </c>
      <c r="C889" s="11" t="n">
        <v>2009017288</v>
      </c>
      <c r="D889" s="13" t="n">
        <v>44089.3333333333</v>
      </c>
      <c r="E889" s="13" t="n">
        <v>44089.3541666667</v>
      </c>
      <c r="F889" s="11" t="s">
        <v>109</v>
      </c>
      <c r="G889" s="11" t="s">
        <v>110</v>
      </c>
      <c r="H889" s="11" t="n">
        <v>0.5</v>
      </c>
      <c r="I889" s="11" t="s">
        <v>1087</v>
      </c>
      <c r="J889" s="11" t="str">
        <f aca="false">"20641404"</f>
        <v>20641404</v>
      </c>
      <c r="K889" s="11" t="s">
        <v>1088</v>
      </c>
      <c r="L889" s="11" t="str">
        <f aca="false">"20641404"</f>
        <v>20641404</v>
      </c>
      <c r="M889" s="11" t="s">
        <v>1088</v>
      </c>
      <c r="N889" s="11" t="n">
        <v>20607236</v>
      </c>
      <c r="O889" s="11" t="s">
        <v>1089</v>
      </c>
      <c r="P889" s="11" t="s">
        <v>108</v>
      </c>
      <c r="Q889" s="14" t="n">
        <v>44090</v>
      </c>
      <c r="U889" s="13" t="n">
        <v>44089.3453472222</v>
      </c>
    </row>
    <row r="890" customFormat="false" ht="16.2" hidden="false" customHeight="false" outlineLevel="0" collapsed="false">
      <c r="A890" s="11" t="s">
        <v>20</v>
      </c>
      <c r="B890" s="11" t="s">
        <v>549</v>
      </c>
      <c r="C890" s="11" t="n">
        <v>2008038431</v>
      </c>
      <c r="D890" s="13" t="n">
        <v>44071.5416666667</v>
      </c>
      <c r="E890" s="13" t="n">
        <v>44071.625</v>
      </c>
      <c r="F890" s="11" t="s">
        <v>109</v>
      </c>
      <c r="G890" s="11" t="s">
        <v>110</v>
      </c>
      <c r="H890" s="11" t="n">
        <v>3</v>
      </c>
      <c r="I890" s="11" t="s">
        <v>1090</v>
      </c>
      <c r="J890" s="11" t="str">
        <f aca="false">"20641404"</f>
        <v>20641404</v>
      </c>
      <c r="K890" s="11" t="s">
        <v>1088</v>
      </c>
      <c r="L890" s="11" t="str">
        <f aca="false">"20641404"</f>
        <v>20641404</v>
      </c>
      <c r="M890" s="11" t="s">
        <v>1088</v>
      </c>
      <c r="N890" s="11" t="n">
        <v>20607236</v>
      </c>
      <c r="O890" s="11" t="s">
        <v>1089</v>
      </c>
      <c r="P890" s="11" t="s">
        <v>108</v>
      </c>
      <c r="Q890" s="14" t="n">
        <v>44074</v>
      </c>
      <c r="U890" s="13" t="n">
        <v>44071.619849537</v>
      </c>
    </row>
    <row r="891" customFormat="false" ht="16.2" hidden="false" customHeight="false" outlineLevel="0" collapsed="false">
      <c r="A891" s="11" t="s">
        <v>20</v>
      </c>
      <c r="B891" s="11" t="s">
        <v>549</v>
      </c>
      <c r="C891" s="11" t="n">
        <v>2008037583</v>
      </c>
      <c r="D891" s="13" t="n">
        <v>44071.3333333333</v>
      </c>
      <c r="E891" s="13" t="n">
        <v>44071.5416666667</v>
      </c>
      <c r="F891" s="11" t="s">
        <v>109</v>
      </c>
      <c r="G891" s="11" t="s">
        <v>110</v>
      </c>
      <c r="H891" s="11" t="n">
        <v>4</v>
      </c>
      <c r="I891" s="11" t="s">
        <v>1091</v>
      </c>
      <c r="J891" s="11" t="str">
        <f aca="false">"20641404"</f>
        <v>20641404</v>
      </c>
      <c r="K891" s="11" t="s">
        <v>1088</v>
      </c>
      <c r="L891" s="11" t="str">
        <f aca="false">"20641404"</f>
        <v>20641404</v>
      </c>
      <c r="M891" s="11" t="s">
        <v>1088</v>
      </c>
      <c r="N891" s="11" t="n">
        <v>20607236</v>
      </c>
      <c r="O891" s="11" t="s">
        <v>1089</v>
      </c>
      <c r="P891" s="11" t="s">
        <v>108</v>
      </c>
      <c r="Q891" s="14" t="n">
        <v>44074</v>
      </c>
      <c r="U891" s="13" t="n">
        <v>44070.771412037</v>
      </c>
    </row>
    <row r="892" customFormat="false" ht="16.2" hidden="false" customHeight="false" outlineLevel="0" collapsed="false">
      <c r="A892" s="11" t="s">
        <v>21</v>
      </c>
      <c r="B892" s="11" t="s">
        <v>531</v>
      </c>
      <c r="C892" s="11" t="n">
        <v>2009033268</v>
      </c>
      <c r="D892" s="13" t="n">
        <v>44099.5416666667</v>
      </c>
      <c r="E892" s="13" t="n">
        <v>44099.7083333333</v>
      </c>
      <c r="F892" s="11" t="s">
        <v>109</v>
      </c>
      <c r="G892" s="11" t="s">
        <v>110</v>
      </c>
      <c r="H892" s="11" t="n">
        <v>4</v>
      </c>
      <c r="I892" s="11" t="s">
        <v>301</v>
      </c>
      <c r="J892" s="11" t="str">
        <f aca="false">"20641406"</f>
        <v>20641406</v>
      </c>
      <c r="K892" s="11" t="s">
        <v>1092</v>
      </c>
      <c r="L892" s="11" t="str">
        <f aca="false">"20641406"</f>
        <v>20641406</v>
      </c>
      <c r="M892" s="11" t="s">
        <v>1092</v>
      </c>
      <c r="N892" s="11" t="n">
        <v>20650942</v>
      </c>
      <c r="O892" s="11" t="s">
        <v>1093</v>
      </c>
      <c r="P892" s="11" t="s">
        <v>108</v>
      </c>
      <c r="Q892" s="14" t="n">
        <v>44099</v>
      </c>
      <c r="U892" s="13" t="n">
        <v>44099.4266550926</v>
      </c>
    </row>
    <row r="893" customFormat="false" ht="16.2" hidden="false" customHeight="false" outlineLevel="0" collapsed="false">
      <c r="A893" s="11" t="s">
        <v>21</v>
      </c>
      <c r="B893" s="11" t="s">
        <v>531</v>
      </c>
      <c r="C893" s="11" t="n">
        <v>2009019421</v>
      </c>
      <c r="D893" s="13" t="n">
        <v>44090.3333333333</v>
      </c>
      <c r="E893" s="13" t="n">
        <v>44090.375</v>
      </c>
      <c r="F893" s="11" t="s">
        <v>109</v>
      </c>
      <c r="G893" s="11" t="s">
        <v>110</v>
      </c>
      <c r="H893" s="11" t="n">
        <v>1</v>
      </c>
      <c r="I893" s="11" t="s">
        <v>301</v>
      </c>
      <c r="J893" s="11" t="str">
        <f aca="false">"20641406"</f>
        <v>20641406</v>
      </c>
      <c r="K893" s="11" t="s">
        <v>1092</v>
      </c>
      <c r="L893" s="11" t="str">
        <f aca="false">"20641406"</f>
        <v>20641406</v>
      </c>
      <c r="M893" s="11" t="s">
        <v>1092</v>
      </c>
      <c r="N893" s="11" t="n">
        <v>20650942</v>
      </c>
      <c r="O893" s="11" t="s">
        <v>1093</v>
      </c>
      <c r="P893" s="11" t="s">
        <v>108</v>
      </c>
      <c r="Q893" s="14" t="n">
        <v>44091</v>
      </c>
      <c r="U893" s="13" t="n">
        <v>44090.3799074074</v>
      </c>
    </row>
    <row r="894" customFormat="false" ht="16.2" hidden="false" customHeight="false" outlineLevel="0" collapsed="false">
      <c r="A894" s="11" t="s">
        <v>21</v>
      </c>
      <c r="B894" s="11" t="s">
        <v>531</v>
      </c>
      <c r="C894" s="11" t="n">
        <v>2009028022</v>
      </c>
      <c r="D894" s="13" t="n">
        <v>44097.3333333333</v>
      </c>
      <c r="E894" s="13" t="n">
        <v>44097.3541666667</v>
      </c>
      <c r="F894" s="11" t="s">
        <v>109</v>
      </c>
      <c r="G894" s="11" t="s">
        <v>110</v>
      </c>
      <c r="H894" s="11" t="n">
        <v>0.5</v>
      </c>
      <c r="I894" s="11" t="s">
        <v>301</v>
      </c>
      <c r="J894" s="11" t="str">
        <f aca="false">"20641406"</f>
        <v>20641406</v>
      </c>
      <c r="K894" s="11" t="s">
        <v>1092</v>
      </c>
      <c r="L894" s="11" t="str">
        <f aca="false">"20641406"</f>
        <v>20641406</v>
      </c>
      <c r="M894" s="11" t="s">
        <v>1092</v>
      </c>
      <c r="N894" s="11" t="n">
        <v>20650942</v>
      </c>
      <c r="O894" s="11" t="s">
        <v>1093</v>
      </c>
      <c r="P894" s="11" t="s">
        <v>108</v>
      </c>
      <c r="Q894" s="14" t="n">
        <v>44097</v>
      </c>
      <c r="U894" s="13" t="n">
        <v>44097.3612847222</v>
      </c>
    </row>
    <row r="895" customFormat="false" ht="16.2" hidden="false" customHeight="false" outlineLevel="0" collapsed="false">
      <c r="A895" s="11" t="s">
        <v>21</v>
      </c>
      <c r="B895" s="11" t="s">
        <v>531</v>
      </c>
      <c r="C895" s="11" t="n">
        <v>2009030390</v>
      </c>
      <c r="D895" s="13" t="n">
        <v>44098.3333333333</v>
      </c>
      <c r="E895" s="13" t="n">
        <v>44098.3541666667</v>
      </c>
      <c r="F895" s="11" t="s">
        <v>109</v>
      </c>
      <c r="G895" s="11" t="s">
        <v>110</v>
      </c>
      <c r="H895" s="11" t="n">
        <v>0.5</v>
      </c>
      <c r="I895" s="11" t="s">
        <v>301</v>
      </c>
      <c r="J895" s="11" t="str">
        <f aca="false">"20641406"</f>
        <v>20641406</v>
      </c>
      <c r="K895" s="11" t="s">
        <v>1092</v>
      </c>
      <c r="L895" s="11" t="str">
        <f aca="false">"20641406"</f>
        <v>20641406</v>
      </c>
      <c r="M895" s="11" t="s">
        <v>1092</v>
      </c>
      <c r="N895" s="11" t="n">
        <v>20650942</v>
      </c>
      <c r="O895" s="11" t="s">
        <v>1093</v>
      </c>
      <c r="P895" s="11" t="s">
        <v>108</v>
      </c>
      <c r="Q895" s="14" t="n">
        <v>44098</v>
      </c>
      <c r="U895" s="13" t="n">
        <v>44098.3556134259</v>
      </c>
    </row>
    <row r="896" customFormat="false" ht="16.2" hidden="false" customHeight="false" outlineLevel="0" collapsed="false">
      <c r="A896" s="11" t="s">
        <v>21</v>
      </c>
      <c r="B896" s="11" t="s">
        <v>531</v>
      </c>
      <c r="C896" s="11" t="n">
        <v>2009010556</v>
      </c>
      <c r="D896" s="13" t="n">
        <v>44083.3333333333</v>
      </c>
      <c r="E896" s="13" t="n">
        <v>44083.375</v>
      </c>
      <c r="F896" s="11" t="s">
        <v>109</v>
      </c>
      <c r="G896" s="11" t="s">
        <v>110</v>
      </c>
      <c r="H896" s="11" t="n">
        <v>1</v>
      </c>
      <c r="I896" s="11" t="s">
        <v>301</v>
      </c>
      <c r="J896" s="11" t="str">
        <f aca="false">"20641406"</f>
        <v>20641406</v>
      </c>
      <c r="K896" s="11" t="s">
        <v>1092</v>
      </c>
      <c r="L896" s="11" t="str">
        <f aca="false">"20641406"</f>
        <v>20641406</v>
      </c>
      <c r="M896" s="11" t="s">
        <v>1092</v>
      </c>
      <c r="N896" s="11" t="n">
        <v>20647873</v>
      </c>
      <c r="O896" s="11" t="s">
        <v>1094</v>
      </c>
      <c r="P896" s="11" t="s">
        <v>108</v>
      </c>
      <c r="Q896" s="14" t="n">
        <v>44084</v>
      </c>
      <c r="U896" s="13" t="n">
        <v>44083.3937384259</v>
      </c>
    </row>
    <row r="897" customFormat="false" ht="16.2" hidden="false" customHeight="false" outlineLevel="0" collapsed="false">
      <c r="A897" s="11" t="s">
        <v>21</v>
      </c>
      <c r="B897" s="11" t="s">
        <v>531</v>
      </c>
      <c r="C897" s="11" t="n">
        <v>2009022259</v>
      </c>
      <c r="D897" s="13" t="n">
        <v>44092.3333333333</v>
      </c>
      <c r="E897" s="13" t="n">
        <v>44092.375</v>
      </c>
      <c r="F897" s="11" t="s">
        <v>109</v>
      </c>
      <c r="G897" s="11" t="s">
        <v>110</v>
      </c>
      <c r="H897" s="11" t="n">
        <v>1</v>
      </c>
      <c r="I897" s="11" t="s">
        <v>301</v>
      </c>
      <c r="J897" s="11" t="str">
        <f aca="false">"20641406"</f>
        <v>20641406</v>
      </c>
      <c r="K897" s="11" t="s">
        <v>1092</v>
      </c>
      <c r="L897" s="11" t="str">
        <f aca="false">"20641406"</f>
        <v>20641406</v>
      </c>
      <c r="M897" s="11" t="s">
        <v>1092</v>
      </c>
      <c r="N897" s="11" t="n">
        <v>20650942</v>
      </c>
      <c r="O897" s="11" t="s">
        <v>1093</v>
      </c>
      <c r="P897" s="11" t="s">
        <v>108</v>
      </c>
      <c r="Q897" s="14" t="n">
        <v>44093</v>
      </c>
      <c r="U897" s="13" t="n">
        <v>44092.3834143519</v>
      </c>
    </row>
    <row r="898" customFormat="false" ht="16.2" hidden="false" customHeight="false" outlineLevel="0" collapsed="false">
      <c r="A898" s="11" t="s">
        <v>21</v>
      </c>
      <c r="B898" s="11" t="s">
        <v>531</v>
      </c>
      <c r="C898" s="11" t="n">
        <v>2009002943</v>
      </c>
      <c r="D898" s="13" t="n">
        <v>44077.3333333333</v>
      </c>
      <c r="E898" s="13" t="n">
        <v>44077.375</v>
      </c>
      <c r="F898" s="11" t="s">
        <v>109</v>
      </c>
      <c r="G898" s="11" t="s">
        <v>110</v>
      </c>
      <c r="H898" s="11" t="n">
        <v>1</v>
      </c>
      <c r="I898" s="11" t="s">
        <v>301</v>
      </c>
      <c r="J898" s="11" t="str">
        <f aca="false">"20641406"</f>
        <v>20641406</v>
      </c>
      <c r="K898" s="11" t="s">
        <v>1092</v>
      </c>
      <c r="L898" s="11" t="str">
        <f aca="false">"20641406"</f>
        <v>20641406</v>
      </c>
      <c r="M898" s="11" t="s">
        <v>1092</v>
      </c>
      <c r="N898" s="11" t="n">
        <v>20647873</v>
      </c>
      <c r="O898" s="11" t="s">
        <v>1094</v>
      </c>
      <c r="P898" s="11" t="s">
        <v>108</v>
      </c>
      <c r="Q898" s="14" t="n">
        <v>44078</v>
      </c>
      <c r="U898" s="13" t="n">
        <v>44077.3780092593</v>
      </c>
    </row>
    <row r="899" customFormat="false" ht="16.2" hidden="false" customHeight="false" outlineLevel="0" collapsed="false">
      <c r="A899" s="11" t="s">
        <v>21</v>
      </c>
      <c r="B899" s="11" t="s">
        <v>531</v>
      </c>
      <c r="C899" s="11" t="n">
        <v>2009016062</v>
      </c>
      <c r="D899" s="13" t="n">
        <v>44088.3333333333</v>
      </c>
      <c r="E899" s="13" t="n">
        <v>44088.375</v>
      </c>
      <c r="F899" s="11" t="s">
        <v>109</v>
      </c>
      <c r="G899" s="11" t="s">
        <v>110</v>
      </c>
      <c r="H899" s="11" t="n">
        <v>1</v>
      </c>
      <c r="I899" s="11" t="s">
        <v>301</v>
      </c>
      <c r="J899" s="11" t="str">
        <f aca="false">"20641406"</f>
        <v>20641406</v>
      </c>
      <c r="K899" s="11" t="s">
        <v>1092</v>
      </c>
      <c r="L899" s="11" t="str">
        <f aca="false">"20641406"</f>
        <v>20641406</v>
      </c>
      <c r="M899" s="11" t="s">
        <v>1092</v>
      </c>
      <c r="N899" s="11" t="n">
        <v>20647873</v>
      </c>
      <c r="O899" s="11" t="s">
        <v>1094</v>
      </c>
      <c r="P899" s="11" t="s">
        <v>108</v>
      </c>
      <c r="Q899" s="14" t="n">
        <v>44088</v>
      </c>
      <c r="U899" s="13" t="n">
        <v>44088.4027199074</v>
      </c>
    </row>
    <row r="900" customFormat="false" ht="16.2" hidden="false" customHeight="false" outlineLevel="0" collapsed="false">
      <c r="A900" s="11" t="s">
        <v>21</v>
      </c>
      <c r="B900" s="11" t="s">
        <v>531</v>
      </c>
      <c r="C900" s="11" t="n">
        <v>2009000486</v>
      </c>
      <c r="D900" s="13" t="n">
        <v>44075.3333333333</v>
      </c>
      <c r="E900" s="13" t="n">
        <v>44075.4166666667</v>
      </c>
      <c r="F900" s="11" t="s">
        <v>109</v>
      </c>
      <c r="G900" s="11" t="s">
        <v>110</v>
      </c>
      <c r="H900" s="11" t="n">
        <v>2</v>
      </c>
      <c r="I900" s="11" t="s">
        <v>301</v>
      </c>
      <c r="J900" s="11" t="str">
        <f aca="false">"20641406"</f>
        <v>20641406</v>
      </c>
      <c r="K900" s="11" t="s">
        <v>1092</v>
      </c>
      <c r="L900" s="11" t="str">
        <f aca="false">"20584791"</f>
        <v>20584791</v>
      </c>
      <c r="M900" s="11" t="s">
        <v>129</v>
      </c>
      <c r="N900" s="11" t="n">
        <v>20647873</v>
      </c>
      <c r="O900" s="11" t="s">
        <v>1094</v>
      </c>
      <c r="P900" s="11" t="s">
        <v>108</v>
      </c>
      <c r="Q900" s="14" t="n">
        <v>44076</v>
      </c>
      <c r="U900" s="13" t="n">
        <v>44075.4418518519</v>
      </c>
    </row>
    <row r="901" customFormat="false" ht="16.2" hidden="false" customHeight="false" outlineLevel="0" collapsed="false">
      <c r="A901" s="11" t="s">
        <v>21</v>
      </c>
      <c r="B901" s="11" t="s">
        <v>531</v>
      </c>
      <c r="C901" s="11" t="n">
        <v>2008036930</v>
      </c>
      <c r="D901" s="13" t="n">
        <v>44070.3333333333</v>
      </c>
      <c r="E901" s="13" t="n">
        <v>44070.3541666667</v>
      </c>
      <c r="F901" s="11" t="s">
        <v>109</v>
      </c>
      <c r="G901" s="11" t="s">
        <v>110</v>
      </c>
      <c r="H901" s="11" t="n">
        <v>0.5</v>
      </c>
      <c r="I901" s="11" t="s">
        <v>301</v>
      </c>
      <c r="J901" s="11" t="str">
        <f aca="false">"20641406"</f>
        <v>20641406</v>
      </c>
      <c r="K901" s="11" t="s">
        <v>1092</v>
      </c>
      <c r="L901" s="11" t="str">
        <f aca="false">"20641406"</f>
        <v>20641406</v>
      </c>
      <c r="M901" s="11" t="s">
        <v>1092</v>
      </c>
      <c r="N901" s="11" t="n">
        <v>20647873</v>
      </c>
      <c r="O901" s="11" t="s">
        <v>1094</v>
      </c>
      <c r="P901" s="11" t="s">
        <v>108</v>
      </c>
      <c r="Q901" s="14" t="n">
        <v>44074</v>
      </c>
      <c r="U901" s="13" t="n">
        <v>44070.3609143519</v>
      </c>
    </row>
    <row r="902" customFormat="false" ht="16.2" hidden="false" customHeight="false" outlineLevel="0" collapsed="false">
      <c r="A902" s="11" t="s">
        <v>17</v>
      </c>
      <c r="B902" s="11" t="s">
        <v>455</v>
      </c>
      <c r="C902" s="11" t="n">
        <v>2008037044</v>
      </c>
      <c r="D902" s="13" t="n">
        <v>44069.3541666667</v>
      </c>
      <c r="E902" s="13" t="n">
        <v>44069.7291666667</v>
      </c>
      <c r="F902" s="11" t="s">
        <v>109</v>
      </c>
      <c r="G902" s="11" t="s">
        <v>110</v>
      </c>
      <c r="H902" s="11" t="n">
        <v>8</v>
      </c>
      <c r="I902" s="11" t="s">
        <v>1095</v>
      </c>
      <c r="J902" s="11" t="str">
        <f aca="false">"20641413"</f>
        <v>20641413</v>
      </c>
      <c r="K902" s="11" t="s">
        <v>1096</v>
      </c>
      <c r="L902" s="11" t="str">
        <f aca="false">"20641413"</f>
        <v>20641413</v>
      </c>
      <c r="M902" s="11" t="s">
        <v>1096</v>
      </c>
      <c r="N902" s="11" t="s">
        <v>750</v>
      </c>
      <c r="O902" s="11" t="s">
        <v>751</v>
      </c>
      <c r="P902" s="11" t="s">
        <v>108</v>
      </c>
      <c r="Q902" s="14" t="n">
        <v>44074</v>
      </c>
      <c r="U902" s="13" t="n">
        <v>44070.418275463</v>
      </c>
    </row>
    <row r="903" customFormat="false" ht="16.2" hidden="false" customHeight="false" outlineLevel="0" collapsed="false">
      <c r="A903" s="11" t="s">
        <v>62</v>
      </c>
      <c r="B903" s="11" t="s">
        <v>945</v>
      </c>
      <c r="C903" s="11" t="n">
        <v>2008038058</v>
      </c>
      <c r="D903" s="13" t="n">
        <v>44069.3333333333</v>
      </c>
      <c r="E903" s="13" t="n">
        <v>44069.7083333333</v>
      </c>
      <c r="F903" s="11" t="s">
        <v>109</v>
      </c>
      <c r="G903" s="11" t="s">
        <v>110</v>
      </c>
      <c r="H903" s="11" t="n">
        <v>8</v>
      </c>
      <c r="I903" s="11" t="s">
        <v>1097</v>
      </c>
      <c r="J903" s="11" t="str">
        <f aca="false">"20641415"</f>
        <v>20641415</v>
      </c>
      <c r="K903" s="11" t="s">
        <v>366</v>
      </c>
      <c r="L903" s="11" t="str">
        <f aca="false">"20641415"</f>
        <v>20641415</v>
      </c>
      <c r="M903" s="11" t="s">
        <v>366</v>
      </c>
      <c r="N903" s="11" t="n">
        <v>20390306</v>
      </c>
      <c r="O903" s="11" t="s">
        <v>363</v>
      </c>
      <c r="P903" s="11" t="s">
        <v>108</v>
      </c>
      <c r="Q903" s="14" t="n">
        <v>44074</v>
      </c>
      <c r="U903" s="13" t="n">
        <v>44071.4475</v>
      </c>
    </row>
    <row r="904" customFormat="false" ht="16.2" hidden="false" customHeight="false" outlineLevel="0" collapsed="false">
      <c r="A904" s="11" t="s">
        <v>42</v>
      </c>
      <c r="B904" s="11" t="s">
        <v>370</v>
      </c>
      <c r="C904" s="11" t="n">
        <v>2009025216</v>
      </c>
      <c r="D904" s="13" t="n">
        <v>44095.3333333333</v>
      </c>
      <c r="E904" s="13" t="n">
        <v>44095.3541666667</v>
      </c>
      <c r="F904" s="11" t="s">
        <v>109</v>
      </c>
      <c r="G904" s="11" t="s">
        <v>110</v>
      </c>
      <c r="H904" s="11" t="n">
        <v>0.5</v>
      </c>
      <c r="I904" s="11" t="s">
        <v>1098</v>
      </c>
      <c r="J904" s="11" t="str">
        <f aca="false">"20641790"</f>
        <v>20641790</v>
      </c>
      <c r="K904" s="11" t="s">
        <v>1099</v>
      </c>
      <c r="L904" s="11" t="str">
        <f aca="false">"20641790"</f>
        <v>20641790</v>
      </c>
      <c r="M904" s="11" t="s">
        <v>1099</v>
      </c>
      <c r="N904" s="11" t="n">
        <v>20607234</v>
      </c>
      <c r="O904" s="11" t="s">
        <v>1023</v>
      </c>
      <c r="P904" s="11" t="s">
        <v>108</v>
      </c>
      <c r="Q904" s="14" t="n">
        <v>44095</v>
      </c>
      <c r="U904" s="13" t="n">
        <v>44095.3523842593</v>
      </c>
    </row>
    <row r="905" customFormat="false" ht="16.2" hidden="false" customHeight="false" outlineLevel="0" collapsed="false">
      <c r="A905" s="11" t="s">
        <v>17</v>
      </c>
      <c r="B905" s="11" t="s">
        <v>455</v>
      </c>
      <c r="C905" s="11" t="n">
        <v>2009020951</v>
      </c>
      <c r="D905" s="13" t="n">
        <v>44092.3333333333</v>
      </c>
      <c r="E905" s="13" t="n">
        <v>44092.7083333333</v>
      </c>
      <c r="F905" s="11" t="s">
        <v>109</v>
      </c>
      <c r="G905" s="11" t="s">
        <v>110</v>
      </c>
      <c r="H905" s="11" t="n">
        <v>8</v>
      </c>
      <c r="I905" s="11" t="s">
        <v>1100</v>
      </c>
      <c r="J905" s="11" t="str">
        <f aca="false">"20642428"</f>
        <v>20642428</v>
      </c>
      <c r="K905" s="11" t="s">
        <v>1101</v>
      </c>
      <c r="L905" s="11" t="str">
        <f aca="false">"20642428"</f>
        <v>20642428</v>
      </c>
      <c r="M905" s="11" t="s">
        <v>1101</v>
      </c>
      <c r="N905" s="11" t="s">
        <v>750</v>
      </c>
      <c r="O905" s="11" t="s">
        <v>751</v>
      </c>
      <c r="P905" s="11" t="s">
        <v>108</v>
      </c>
      <c r="Q905" s="14" t="n">
        <v>44093</v>
      </c>
      <c r="U905" s="13" t="n">
        <v>44091.434375</v>
      </c>
    </row>
    <row r="906" customFormat="false" ht="16.2" hidden="false" customHeight="false" outlineLevel="0" collapsed="false">
      <c r="A906" s="11" t="s">
        <v>58</v>
      </c>
      <c r="B906" s="11" t="s">
        <v>1102</v>
      </c>
      <c r="C906" s="11" t="n">
        <v>2009016610</v>
      </c>
      <c r="D906" s="13" t="n">
        <v>44088.6458333333</v>
      </c>
      <c r="E906" s="13" t="n">
        <v>44088.7083333333</v>
      </c>
      <c r="F906" s="11" t="s">
        <v>109</v>
      </c>
      <c r="G906" s="11" t="s">
        <v>110</v>
      </c>
      <c r="H906" s="11" t="n">
        <v>1.5</v>
      </c>
      <c r="I906" s="11" t="s">
        <v>1103</v>
      </c>
      <c r="J906" s="11" t="str">
        <f aca="false">"20645124"</f>
        <v>20645124</v>
      </c>
      <c r="K906" s="11" t="s">
        <v>651</v>
      </c>
      <c r="L906" s="11" t="str">
        <f aca="false">"20645124"</f>
        <v>20645124</v>
      </c>
      <c r="M906" s="11" t="s">
        <v>651</v>
      </c>
      <c r="N906" s="11" t="n">
        <v>20471814</v>
      </c>
      <c r="O906" s="11" t="s">
        <v>647</v>
      </c>
      <c r="P906" s="11" t="s">
        <v>108</v>
      </c>
      <c r="Q906" s="14" t="n">
        <v>44089</v>
      </c>
      <c r="U906" s="13" t="n">
        <v>44088.6125925926</v>
      </c>
    </row>
    <row r="907" customFormat="false" ht="16.2" hidden="false" customHeight="false" outlineLevel="0" collapsed="false">
      <c r="A907" s="11" t="s">
        <v>58</v>
      </c>
      <c r="B907" s="11" t="s">
        <v>1102</v>
      </c>
      <c r="C907" s="11" t="n">
        <v>2009013411</v>
      </c>
      <c r="D907" s="13" t="n">
        <v>44085.3333333333</v>
      </c>
      <c r="E907" s="13" t="n">
        <v>44085.4375</v>
      </c>
      <c r="F907" s="11" t="s">
        <v>109</v>
      </c>
      <c r="G907" s="11" t="s">
        <v>110</v>
      </c>
      <c r="H907" s="11" t="n">
        <v>2.5</v>
      </c>
      <c r="I907" s="11" t="s">
        <v>1103</v>
      </c>
      <c r="J907" s="11" t="str">
        <f aca="false">"20645124"</f>
        <v>20645124</v>
      </c>
      <c r="K907" s="11" t="s">
        <v>651</v>
      </c>
      <c r="L907" s="11" t="str">
        <f aca="false">"20645124"</f>
        <v>20645124</v>
      </c>
      <c r="M907" s="11" t="s">
        <v>651</v>
      </c>
      <c r="N907" s="11" t="n">
        <v>20471814</v>
      </c>
      <c r="O907" s="11" t="s">
        <v>647</v>
      </c>
      <c r="P907" s="11" t="s">
        <v>108</v>
      </c>
      <c r="Q907" s="14" t="n">
        <v>44086</v>
      </c>
      <c r="U907" s="13" t="n">
        <v>44085.4408680556</v>
      </c>
    </row>
    <row r="908" customFormat="false" ht="16.2" hidden="false" customHeight="false" outlineLevel="0" collapsed="false">
      <c r="A908" s="11" t="s">
        <v>58</v>
      </c>
      <c r="B908" s="11" t="s">
        <v>1102</v>
      </c>
      <c r="C908" s="11" t="n">
        <v>2008037010</v>
      </c>
      <c r="D908" s="13" t="n">
        <v>44070.3333333333</v>
      </c>
      <c r="E908" s="13" t="n">
        <v>44070.4166666667</v>
      </c>
      <c r="F908" s="11" t="s">
        <v>109</v>
      </c>
      <c r="G908" s="11" t="s">
        <v>110</v>
      </c>
      <c r="H908" s="11" t="n">
        <v>2</v>
      </c>
      <c r="I908" s="11" t="s">
        <v>1103</v>
      </c>
      <c r="J908" s="11" t="str">
        <f aca="false">"20645124"</f>
        <v>20645124</v>
      </c>
      <c r="K908" s="11" t="s">
        <v>651</v>
      </c>
      <c r="L908" s="11" t="str">
        <f aca="false">"20645124"</f>
        <v>20645124</v>
      </c>
      <c r="M908" s="11" t="s">
        <v>651</v>
      </c>
      <c r="N908" s="11" t="n">
        <v>20471814</v>
      </c>
      <c r="O908" s="11" t="s">
        <v>647</v>
      </c>
      <c r="P908" s="11" t="s">
        <v>108</v>
      </c>
      <c r="Q908" s="14" t="n">
        <v>44074</v>
      </c>
      <c r="U908" s="13" t="n">
        <v>44070.4033796296</v>
      </c>
    </row>
    <row r="909" customFormat="false" ht="16.2" hidden="false" customHeight="false" outlineLevel="0" collapsed="false">
      <c r="A909" s="11" t="s">
        <v>19</v>
      </c>
      <c r="B909" s="11" t="s">
        <v>221</v>
      </c>
      <c r="C909" s="11" t="n">
        <v>2008037124</v>
      </c>
      <c r="D909" s="13" t="n">
        <v>44070.3333333333</v>
      </c>
      <c r="E909" s="13" t="n">
        <v>44070.4583333333</v>
      </c>
      <c r="F909" s="11" t="s">
        <v>109</v>
      </c>
      <c r="G909" s="11" t="s">
        <v>110</v>
      </c>
      <c r="H909" s="11" t="n">
        <v>3</v>
      </c>
      <c r="I909" s="11" t="s">
        <v>1104</v>
      </c>
      <c r="J909" s="11" t="str">
        <f aca="false">"20646645"</f>
        <v>20646645</v>
      </c>
      <c r="K909" s="11" t="s">
        <v>1105</v>
      </c>
      <c r="L909" s="11" t="str">
        <f aca="false">"20646645"</f>
        <v>20646645</v>
      </c>
      <c r="M909" s="11" t="s">
        <v>1105</v>
      </c>
      <c r="N909" s="11" t="n">
        <v>20641404</v>
      </c>
      <c r="O909" s="11" t="s">
        <v>1088</v>
      </c>
      <c r="P909" s="11" t="s">
        <v>108</v>
      </c>
      <c r="Q909" s="14" t="n">
        <v>44074</v>
      </c>
      <c r="U909" s="13" t="n">
        <v>44070.4555671296</v>
      </c>
    </row>
    <row r="910" customFormat="false" ht="16.2" hidden="false" customHeight="false" outlineLevel="0" collapsed="false">
      <c r="A910" s="11" t="s">
        <v>19</v>
      </c>
      <c r="B910" s="11" t="s">
        <v>221</v>
      </c>
      <c r="C910" s="11" t="n">
        <v>2009021339</v>
      </c>
      <c r="D910" s="13" t="n">
        <v>44091.6875</v>
      </c>
      <c r="E910" s="13" t="n">
        <v>44091.7083333333</v>
      </c>
      <c r="F910" s="11" t="s">
        <v>109</v>
      </c>
      <c r="G910" s="11" t="s">
        <v>110</v>
      </c>
      <c r="H910" s="11" t="n">
        <v>0.5</v>
      </c>
      <c r="I910" s="11" t="s">
        <v>1106</v>
      </c>
      <c r="J910" s="11" t="str">
        <f aca="false">"20646645"</f>
        <v>20646645</v>
      </c>
      <c r="K910" s="11" t="s">
        <v>1105</v>
      </c>
      <c r="L910" s="11" t="str">
        <f aca="false">"20646645"</f>
        <v>20646645</v>
      </c>
      <c r="M910" s="11" t="s">
        <v>1105</v>
      </c>
      <c r="N910" s="11" t="n">
        <v>20098090</v>
      </c>
      <c r="O910" s="11" t="s">
        <v>224</v>
      </c>
      <c r="P910" s="11" t="s">
        <v>108</v>
      </c>
      <c r="Q910" s="14" t="n">
        <v>44093</v>
      </c>
      <c r="U910" s="13" t="n">
        <v>44091.6302893519</v>
      </c>
    </row>
    <row r="911" customFormat="false" ht="16.2" hidden="false" customHeight="false" outlineLevel="0" collapsed="false">
      <c r="A911" s="11" t="s">
        <v>11</v>
      </c>
      <c r="B911" s="11" t="s">
        <v>416</v>
      </c>
      <c r="C911" s="11" t="n">
        <v>2008037572</v>
      </c>
      <c r="D911" s="13" t="n">
        <v>44071.3333333333</v>
      </c>
      <c r="E911" s="13" t="n">
        <v>44074.7083333333</v>
      </c>
      <c r="F911" s="11" t="s">
        <v>109</v>
      </c>
      <c r="G911" s="11" t="s">
        <v>110</v>
      </c>
      <c r="H911" s="11" t="n">
        <v>16</v>
      </c>
      <c r="I911" s="11" t="s">
        <v>1107</v>
      </c>
      <c r="J911" s="11" t="str">
        <f aca="false">"20647873"</f>
        <v>20647873</v>
      </c>
      <c r="K911" s="11" t="s">
        <v>1094</v>
      </c>
      <c r="L911" s="11" t="str">
        <f aca="false">"20647873"</f>
        <v>20647873</v>
      </c>
      <c r="M911" s="11" t="s">
        <v>1094</v>
      </c>
      <c r="N911" s="11" t="n">
        <v>20484760</v>
      </c>
      <c r="O911" s="11" t="s">
        <v>1108</v>
      </c>
      <c r="P911" s="11" t="s">
        <v>108</v>
      </c>
      <c r="Q911" s="14" t="n">
        <v>44074</v>
      </c>
      <c r="U911" s="13" t="n">
        <v>44070.7307060185</v>
      </c>
    </row>
    <row r="912" customFormat="false" ht="16.2" hidden="false" customHeight="false" outlineLevel="0" collapsed="false">
      <c r="A912" s="11" t="s">
        <v>14</v>
      </c>
      <c r="B912" s="11" t="s">
        <v>179</v>
      </c>
      <c r="C912" s="11" t="n">
        <v>2009004436</v>
      </c>
      <c r="D912" s="13" t="n">
        <v>44078.3333333333</v>
      </c>
      <c r="E912" s="13" t="n">
        <v>44078.3541666667</v>
      </c>
      <c r="F912" s="11" t="s">
        <v>109</v>
      </c>
      <c r="G912" s="11" t="s">
        <v>110</v>
      </c>
      <c r="H912" s="11" t="n">
        <v>0.5</v>
      </c>
      <c r="I912" s="11" t="s">
        <v>1084</v>
      </c>
      <c r="J912" s="11" t="str">
        <f aca="false">"20650200"</f>
        <v>20650200</v>
      </c>
      <c r="K912" s="11" t="s">
        <v>1086</v>
      </c>
      <c r="L912" s="11" t="str">
        <f aca="false">"20650200"</f>
        <v>20650200</v>
      </c>
      <c r="M912" s="11" t="s">
        <v>1086</v>
      </c>
      <c r="N912" s="11" t="n">
        <v>20462569</v>
      </c>
      <c r="O912" s="11" t="s">
        <v>1109</v>
      </c>
      <c r="P912" s="11" t="s">
        <v>108</v>
      </c>
      <c r="Q912" s="14" t="n">
        <v>44079</v>
      </c>
      <c r="U912" s="13" t="n">
        <v>44078.3587615741</v>
      </c>
    </row>
    <row r="913" customFormat="false" ht="16.2" hidden="false" customHeight="false" outlineLevel="0" collapsed="false">
      <c r="A913" s="11" t="s">
        <v>14</v>
      </c>
      <c r="B913" s="11" t="s">
        <v>179</v>
      </c>
      <c r="C913" s="11" t="n">
        <v>2008035327</v>
      </c>
      <c r="D913" s="13" t="n">
        <v>44069.3333333333</v>
      </c>
      <c r="E913" s="13" t="n">
        <v>44069.375</v>
      </c>
      <c r="F913" s="11" t="s">
        <v>109</v>
      </c>
      <c r="G913" s="11" t="s">
        <v>110</v>
      </c>
      <c r="H913" s="11" t="n">
        <v>1</v>
      </c>
      <c r="I913" s="11" t="s">
        <v>1084</v>
      </c>
      <c r="J913" s="11" t="str">
        <f aca="false">"20650200"</f>
        <v>20650200</v>
      </c>
      <c r="K913" s="11" t="s">
        <v>1086</v>
      </c>
      <c r="L913" s="11" t="str">
        <f aca="false">"20650200"</f>
        <v>20650200</v>
      </c>
      <c r="M913" s="11" t="s">
        <v>1086</v>
      </c>
      <c r="N913" s="11" t="n">
        <v>20638437</v>
      </c>
      <c r="O913" s="11" t="s">
        <v>1085</v>
      </c>
      <c r="P913" s="11" t="s">
        <v>108</v>
      </c>
      <c r="Q913" s="14" t="n">
        <v>44069</v>
      </c>
      <c r="U913" s="13" t="n">
        <v>44069.4012037037</v>
      </c>
    </row>
    <row r="914" customFormat="false" ht="16.2" hidden="false" customHeight="false" outlineLevel="0" collapsed="false">
      <c r="A914" s="11" t="s">
        <v>14</v>
      </c>
      <c r="B914" s="11" t="s">
        <v>179</v>
      </c>
      <c r="C914" s="11" t="n">
        <v>2008035485</v>
      </c>
      <c r="D914" s="13" t="n">
        <v>44069.5</v>
      </c>
      <c r="E914" s="13" t="n">
        <v>44071.7083333333</v>
      </c>
      <c r="F914" s="11" t="s">
        <v>109</v>
      </c>
      <c r="G914" s="11" t="s">
        <v>110</v>
      </c>
      <c r="H914" s="11" t="n">
        <v>20</v>
      </c>
      <c r="I914" s="11" t="s">
        <v>1110</v>
      </c>
      <c r="J914" s="11" t="str">
        <f aca="false">"20650200"</f>
        <v>20650200</v>
      </c>
      <c r="K914" s="11" t="s">
        <v>1086</v>
      </c>
      <c r="L914" s="11" t="str">
        <f aca="false">"20650200"</f>
        <v>20650200</v>
      </c>
      <c r="M914" s="11" t="s">
        <v>1086</v>
      </c>
      <c r="N914" s="11" t="n">
        <v>20462569</v>
      </c>
      <c r="O914" s="11" t="s">
        <v>1109</v>
      </c>
      <c r="P914" s="11" t="s">
        <v>108</v>
      </c>
      <c r="Q914" s="14" t="n">
        <v>44069</v>
      </c>
      <c r="U914" s="13" t="n">
        <v>44069.4292708333</v>
      </c>
    </row>
    <row r="915" customFormat="false" ht="16.2" hidden="false" customHeight="false" outlineLevel="0" collapsed="false">
      <c r="A915" s="11" t="s">
        <v>13</v>
      </c>
      <c r="B915" s="11" t="s">
        <v>212</v>
      </c>
      <c r="C915" s="11" t="n">
        <v>2009017399</v>
      </c>
      <c r="D915" s="13" t="n">
        <v>44089.3333333333</v>
      </c>
      <c r="E915" s="13" t="n">
        <v>44089.3541666667</v>
      </c>
      <c r="F915" s="11" t="s">
        <v>109</v>
      </c>
      <c r="G915" s="11" t="s">
        <v>110</v>
      </c>
      <c r="H915" s="11" t="n">
        <v>0.5</v>
      </c>
      <c r="I915" s="11" t="s">
        <v>1111</v>
      </c>
      <c r="J915" s="11" t="str">
        <f aca="false">"20650201"</f>
        <v>20650201</v>
      </c>
      <c r="K915" s="11" t="s">
        <v>217</v>
      </c>
      <c r="L915" s="11" t="str">
        <f aca="false">"20650201"</f>
        <v>20650201</v>
      </c>
      <c r="M915" s="11" t="s">
        <v>217</v>
      </c>
      <c r="N915" s="11" t="n">
        <v>20601392</v>
      </c>
      <c r="O915" s="11" t="s">
        <v>215</v>
      </c>
      <c r="P915" s="11" t="s">
        <v>108</v>
      </c>
      <c r="Q915" s="14" t="n">
        <v>44091</v>
      </c>
      <c r="U915" s="13" t="n">
        <v>44089.3578935185</v>
      </c>
    </row>
    <row r="916" customFormat="false" ht="16.2" hidden="false" customHeight="false" outlineLevel="0" collapsed="false">
      <c r="A916" s="11" t="s">
        <v>13</v>
      </c>
      <c r="B916" s="11" t="s">
        <v>212</v>
      </c>
      <c r="C916" s="11" t="n">
        <v>2009022094</v>
      </c>
      <c r="D916" s="13" t="n">
        <v>44092.3333333333</v>
      </c>
      <c r="E916" s="13" t="n">
        <v>44092.3541666667</v>
      </c>
      <c r="F916" s="11" t="s">
        <v>109</v>
      </c>
      <c r="G916" s="11" t="s">
        <v>110</v>
      </c>
      <c r="H916" s="11" t="n">
        <v>0.5</v>
      </c>
      <c r="I916" s="11" t="s">
        <v>1111</v>
      </c>
      <c r="J916" s="11" t="str">
        <f aca="false">"20650201"</f>
        <v>20650201</v>
      </c>
      <c r="K916" s="11" t="s">
        <v>217</v>
      </c>
      <c r="L916" s="11" t="str">
        <f aca="false">"20650201"</f>
        <v>20650201</v>
      </c>
      <c r="M916" s="11" t="s">
        <v>217</v>
      </c>
      <c r="N916" s="11" t="n">
        <v>20601392</v>
      </c>
      <c r="O916" s="11" t="s">
        <v>215</v>
      </c>
      <c r="P916" s="11" t="s">
        <v>108</v>
      </c>
      <c r="Q916" s="14" t="n">
        <v>44093</v>
      </c>
      <c r="U916" s="13" t="n">
        <v>44092.3575925926</v>
      </c>
    </row>
    <row r="917" customFormat="false" ht="16.2" hidden="false" customHeight="false" outlineLevel="0" collapsed="false">
      <c r="A917" s="11" t="s">
        <v>60</v>
      </c>
      <c r="B917" s="11" t="s">
        <v>633</v>
      </c>
      <c r="C917" s="11" t="n">
        <v>2009031950</v>
      </c>
      <c r="D917" s="13" t="n">
        <v>44099.3333333333</v>
      </c>
      <c r="E917" s="13" t="n">
        <v>44099.7083333333</v>
      </c>
      <c r="F917" s="11" t="s">
        <v>109</v>
      </c>
      <c r="G917" s="11" t="s">
        <v>110</v>
      </c>
      <c r="H917" s="11" t="n">
        <v>8</v>
      </c>
      <c r="I917" s="11" t="s">
        <v>1112</v>
      </c>
      <c r="J917" s="11" t="str">
        <f aca="false">"20650205"</f>
        <v>20650205</v>
      </c>
      <c r="K917" s="11" t="s">
        <v>1113</v>
      </c>
      <c r="L917" s="11" t="str">
        <f aca="false">"20650205"</f>
        <v>20650205</v>
      </c>
      <c r="M917" s="11" t="s">
        <v>1113</v>
      </c>
      <c r="N917" s="11" t="s">
        <v>1114</v>
      </c>
      <c r="O917" s="11" t="s">
        <v>1115</v>
      </c>
      <c r="P917" s="11" t="s">
        <v>108</v>
      </c>
      <c r="Q917" s="14" t="n">
        <v>44099</v>
      </c>
      <c r="U917" s="13" t="n">
        <v>44098.7160763889</v>
      </c>
    </row>
    <row r="918" customFormat="false" ht="16.2" hidden="false" customHeight="false" outlineLevel="0" collapsed="false">
      <c r="A918" s="11" t="s">
        <v>16</v>
      </c>
      <c r="B918" s="11" t="s">
        <v>421</v>
      </c>
      <c r="C918" s="11" t="n">
        <v>2009016163</v>
      </c>
      <c r="D918" s="13" t="n">
        <v>44088.3333333333</v>
      </c>
      <c r="E918" s="13" t="n">
        <v>44088.4375</v>
      </c>
      <c r="F918" s="11" t="s">
        <v>109</v>
      </c>
      <c r="G918" s="11" t="s">
        <v>110</v>
      </c>
      <c r="H918" s="11" t="n">
        <v>2.5</v>
      </c>
      <c r="I918" s="11" t="s">
        <v>793</v>
      </c>
      <c r="J918" s="11" t="str">
        <f aca="false">"20650788"</f>
        <v>20650788</v>
      </c>
      <c r="K918" s="11" t="s">
        <v>271</v>
      </c>
      <c r="L918" s="11" t="str">
        <f aca="false">"20650788"</f>
        <v>20650788</v>
      </c>
      <c r="M918" s="11" t="s">
        <v>271</v>
      </c>
      <c r="N918" s="11" t="n">
        <v>20130401</v>
      </c>
      <c r="O918" s="11" t="s">
        <v>270</v>
      </c>
      <c r="P918" s="11" t="s">
        <v>108</v>
      </c>
      <c r="Q918" s="14" t="n">
        <v>44088</v>
      </c>
      <c r="U918" s="13" t="n">
        <v>44088.4314351852</v>
      </c>
    </row>
    <row r="919" customFormat="false" ht="16.2" hidden="false" customHeight="false" outlineLevel="0" collapsed="false">
      <c r="A919" s="11" t="s">
        <v>16</v>
      </c>
      <c r="B919" s="11" t="s">
        <v>421</v>
      </c>
      <c r="C919" s="11" t="n">
        <v>2008035667</v>
      </c>
      <c r="D919" s="13" t="n">
        <v>44070.3333333333</v>
      </c>
      <c r="E919" s="13" t="n">
        <v>44071.7083333333</v>
      </c>
      <c r="F919" s="11" t="s">
        <v>109</v>
      </c>
      <c r="G919" s="11" t="s">
        <v>110</v>
      </c>
      <c r="H919" s="11" t="n">
        <v>16</v>
      </c>
      <c r="I919" s="11" t="s">
        <v>1116</v>
      </c>
      <c r="J919" s="11" t="str">
        <f aca="false">"20650788"</f>
        <v>20650788</v>
      </c>
      <c r="K919" s="11" t="s">
        <v>271</v>
      </c>
      <c r="L919" s="11" t="str">
        <f aca="false">"20650788"</f>
        <v>20650788</v>
      </c>
      <c r="M919" s="11" t="s">
        <v>271</v>
      </c>
      <c r="N919" s="11" t="n">
        <v>20130401</v>
      </c>
      <c r="O919" s="11" t="s">
        <v>270</v>
      </c>
      <c r="P919" s="11" t="s">
        <v>108</v>
      </c>
      <c r="Q919" s="14" t="n">
        <v>44074</v>
      </c>
      <c r="U919" s="13" t="n">
        <v>44069.4648611111</v>
      </c>
    </row>
    <row r="920" customFormat="false" ht="16.2" hidden="false" customHeight="false" outlineLevel="0" collapsed="false">
      <c r="A920" s="11" t="s">
        <v>16</v>
      </c>
      <c r="B920" s="11" t="s">
        <v>421</v>
      </c>
      <c r="C920" s="11" t="n">
        <v>2009000214</v>
      </c>
      <c r="D920" s="13" t="n">
        <v>44075.3333333333</v>
      </c>
      <c r="E920" s="13" t="n">
        <v>44075.375</v>
      </c>
      <c r="F920" s="11" t="s">
        <v>109</v>
      </c>
      <c r="G920" s="11" t="s">
        <v>110</v>
      </c>
      <c r="H920" s="11" t="n">
        <v>1</v>
      </c>
      <c r="I920" s="11" t="s">
        <v>793</v>
      </c>
      <c r="J920" s="11" t="str">
        <f aca="false">"20650788"</f>
        <v>20650788</v>
      </c>
      <c r="K920" s="11" t="s">
        <v>271</v>
      </c>
      <c r="L920" s="11" t="str">
        <f aca="false">"20650788"</f>
        <v>20650788</v>
      </c>
      <c r="M920" s="11" t="s">
        <v>271</v>
      </c>
      <c r="N920" s="11" t="n">
        <v>20130401</v>
      </c>
      <c r="O920" s="11" t="s">
        <v>270</v>
      </c>
      <c r="P920" s="11" t="s">
        <v>108</v>
      </c>
      <c r="Q920" s="14" t="n">
        <v>44076</v>
      </c>
      <c r="U920" s="13" t="n">
        <v>44075.3706018519</v>
      </c>
    </row>
    <row r="921" customFormat="false" ht="16.2" hidden="false" customHeight="false" outlineLevel="0" collapsed="false">
      <c r="A921" s="11" t="s">
        <v>16</v>
      </c>
      <c r="B921" s="11" t="s">
        <v>421</v>
      </c>
      <c r="C921" s="11" t="n">
        <v>2009025768</v>
      </c>
      <c r="D921" s="13" t="n">
        <v>44095.5833333333</v>
      </c>
      <c r="E921" s="13" t="n">
        <v>44095.7083333333</v>
      </c>
      <c r="F921" s="11" t="s">
        <v>103</v>
      </c>
      <c r="G921" s="11" t="s">
        <v>104</v>
      </c>
      <c r="H921" s="11" t="n">
        <v>3</v>
      </c>
      <c r="I921" s="11" t="s">
        <v>793</v>
      </c>
      <c r="J921" s="11" t="str">
        <f aca="false">"20650788"</f>
        <v>20650788</v>
      </c>
      <c r="K921" s="11" t="s">
        <v>271</v>
      </c>
      <c r="L921" s="11" t="str">
        <f aca="false">"20650788"</f>
        <v>20650788</v>
      </c>
      <c r="M921" s="11" t="s">
        <v>271</v>
      </c>
      <c r="N921" s="11" t="n">
        <v>20130401</v>
      </c>
      <c r="O921" s="11" t="s">
        <v>270</v>
      </c>
      <c r="P921" s="11" t="s">
        <v>108</v>
      </c>
      <c r="Q921" s="14" t="n">
        <v>44095</v>
      </c>
      <c r="U921" s="13" t="n">
        <v>44095.5388888889</v>
      </c>
    </row>
    <row r="922" customFormat="false" ht="16.2" hidden="false" customHeight="false" outlineLevel="0" collapsed="false">
      <c r="A922" s="11" t="s">
        <v>16</v>
      </c>
      <c r="B922" s="11" t="s">
        <v>421</v>
      </c>
      <c r="C922" s="11" t="n">
        <v>2009032706</v>
      </c>
      <c r="D922" s="13" t="n">
        <v>44098.3333333333</v>
      </c>
      <c r="E922" s="13" t="n">
        <v>44098.7083333333</v>
      </c>
      <c r="F922" s="11" t="s">
        <v>103</v>
      </c>
      <c r="G922" s="11" t="s">
        <v>104</v>
      </c>
      <c r="H922" s="11" t="n">
        <v>8</v>
      </c>
      <c r="I922" s="11" t="s">
        <v>793</v>
      </c>
      <c r="J922" s="11" t="str">
        <f aca="false">"20650788"</f>
        <v>20650788</v>
      </c>
      <c r="K922" s="11" t="s">
        <v>271</v>
      </c>
      <c r="L922" s="11" t="str">
        <f aca="false">"20650788"</f>
        <v>20650788</v>
      </c>
      <c r="M922" s="11" t="s">
        <v>271</v>
      </c>
      <c r="N922" s="11" t="n">
        <v>20130401</v>
      </c>
      <c r="O922" s="11" t="s">
        <v>270</v>
      </c>
      <c r="P922" s="11" t="s">
        <v>108</v>
      </c>
      <c r="Q922" s="14" t="n">
        <v>44099</v>
      </c>
      <c r="U922" s="13" t="n">
        <v>44099.3256597222</v>
      </c>
    </row>
    <row r="923" customFormat="false" ht="16.2" hidden="false" customHeight="false" outlineLevel="0" collapsed="false">
      <c r="A923" s="11" t="s">
        <v>16</v>
      </c>
      <c r="B923" s="11" t="s">
        <v>421</v>
      </c>
      <c r="C923" s="11" t="n">
        <v>2009025760</v>
      </c>
      <c r="D923" s="13" t="n">
        <v>44095.3333333333</v>
      </c>
      <c r="E923" s="13" t="n">
        <v>44095.4375</v>
      </c>
      <c r="F923" s="11" t="s">
        <v>109</v>
      </c>
      <c r="G923" s="11" t="s">
        <v>110</v>
      </c>
      <c r="H923" s="11" t="n">
        <v>2.5</v>
      </c>
      <c r="I923" s="11" t="s">
        <v>793</v>
      </c>
      <c r="J923" s="11" t="str">
        <f aca="false">"20650788"</f>
        <v>20650788</v>
      </c>
      <c r="K923" s="11" t="s">
        <v>271</v>
      </c>
      <c r="L923" s="11" t="str">
        <f aca="false">"20650788"</f>
        <v>20650788</v>
      </c>
      <c r="M923" s="11" t="s">
        <v>271</v>
      </c>
      <c r="N923" s="11" t="n">
        <v>20130401</v>
      </c>
      <c r="O923" s="11" t="s">
        <v>270</v>
      </c>
      <c r="P923" s="11" t="s">
        <v>108</v>
      </c>
      <c r="Q923" s="14" t="n">
        <v>44095</v>
      </c>
      <c r="U923" s="13" t="n">
        <v>44095.5367592593</v>
      </c>
    </row>
    <row r="924" customFormat="false" ht="16.2" hidden="false" customHeight="false" outlineLevel="0" collapsed="false">
      <c r="A924" s="11" t="s">
        <v>14</v>
      </c>
      <c r="B924" s="11" t="s">
        <v>179</v>
      </c>
      <c r="C924" s="11" t="n">
        <v>2009011958</v>
      </c>
      <c r="D924" s="13" t="n">
        <v>44084.3333333333</v>
      </c>
      <c r="E924" s="13" t="n">
        <v>44084.3958333333</v>
      </c>
      <c r="F924" s="11" t="s">
        <v>109</v>
      </c>
      <c r="G924" s="11" t="s">
        <v>110</v>
      </c>
      <c r="H924" s="11" t="n">
        <v>1.5</v>
      </c>
      <c r="I924" s="11" t="s">
        <v>334</v>
      </c>
      <c r="J924" s="11" t="str">
        <f aca="false">"20650942"</f>
        <v>20650942</v>
      </c>
      <c r="K924" s="11" t="s">
        <v>1093</v>
      </c>
      <c r="L924" s="11" t="str">
        <f aca="false">"20650942"</f>
        <v>20650942</v>
      </c>
      <c r="M924" s="11" t="s">
        <v>1093</v>
      </c>
      <c r="N924" s="11" t="n">
        <v>20641406</v>
      </c>
      <c r="O924" s="11" t="s">
        <v>1092</v>
      </c>
      <c r="P924" s="11" t="s">
        <v>108</v>
      </c>
      <c r="Q924" s="14" t="n">
        <v>44084</v>
      </c>
      <c r="U924" s="13" t="n">
        <v>44084.4054513889</v>
      </c>
    </row>
    <row r="925" customFormat="false" ht="16.2" hidden="false" customHeight="false" outlineLevel="0" collapsed="false">
      <c r="A925" s="11" t="s">
        <v>60</v>
      </c>
      <c r="B925" s="11" t="s">
        <v>633</v>
      </c>
      <c r="C925" s="11" t="n">
        <v>2009000861</v>
      </c>
      <c r="D925" s="13" t="n">
        <v>44074.3333333333</v>
      </c>
      <c r="E925" s="13" t="n">
        <v>44074.7083333333</v>
      </c>
      <c r="F925" s="11" t="s">
        <v>109</v>
      </c>
      <c r="G925" s="11" t="s">
        <v>110</v>
      </c>
      <c r="H925" s="11" t="n">
        <v>8</v>
      </c>
      <c r="I925" s="11" t="s">
        <v>1117</v>
      </c>
      <c r="J925" s="11" t="str">
        <f aca="false">"20650980"</f>
        <v>20650980</v>
      </c>
      <c r="K925" s="11" t="s">
        <v>364</v>
      </c>
      <c r="L925" s="11" t="str">
        <f aca="false">"20650980"</f>
        <v>20650980</v>
      </c>
      <c r="M925" s="11" t="s">
        <v>364</v>
      </c>
      <c r="N925" s="11" t="s">
        <v>1114</v>
      </c>
      <c r="O925" s="11" t="s">
        <v>1115</v>
      </c>
      <c r="P925" s="11" t="s">
        <v>108</v>
      </c>
      <c r="Q925" s="14" t="n">
        <v>44078</v>
      </c>
      <c r="U925" s="13" t="n">
        <v>44075.6116550926</v>
      </c>
    </row>
    <row r="926" customFormat="false" ht="16.2" hidden="false" customHeight="false" outlineLevel="0" collapsed="false">
      <c r="A926" s="11" t="s">
        <v>24</v>
      </c>
      <c r="B926" s="11" t="s">
        <v>389</v>
      </c>
      <c r="C926" s="11" t="n">
        <v>2009016614</v>
      </c>
      <c r="D926" s="13" t="n">
        <v>44092.3333333333</v>
      </c>
      <c r="E926" s="13" t="n">
        <v>44092.7083333333</v>
      </c>
      <c r="F926" s="11" t="s">
        <v>109</v>
      </c>
      <c r="G926" s="11" t="s">
        <v>110</v>
      </c>
      <c r="H926" s="11" t="n">
        <v>8</v>
      </c>
      <c r="I926" s="11" t="s">
        <v>1118</v>
      </c>
      <c r="J926" s="11" t="str">
        <f aca="false">"20654003"</f>
        <v>20654003</v>
      </c>
      <c r="K926" s="11" t="s">
        <v>1001</v>
      </c>
      <c r="L926" s="11" t="str">
        <f aca="false">"20654003"</f>
        <v>20654003</v>
      </c>
      <c r="M926" s="11" t="s">
        <v>1001</v>
      </c>
      <c r="N926" s="11" t="n">
        <v>20564405</v>
      </c>
      <c r="O926" s="11" t="s">
        <v>585</v>
      </c>
      <c r="P926" s="11" t="s">
        <v>108</v>
      </c>
      <c r="Q926" s="14" t="n">
        <v>44089</v>
      </c>
      <c r="U926" s="13" t="n">
        <v>44088.6148148148</v>
      </c>
    </row>
    <row r="927" customFormat="false" ht="16.2" hidden="false" customHeight="false" outlineLevel="0" collapsed="false">
      <c r="A927" s="11" t="s">
        <v>24</v>
      </c>
      <c r="B927" s="11" t="s">
        <v>389</v>
      </c>
      <c r="C927" s="11" t="n">
        <v>2009033845</v>
      </c>
      <c r="D927" s="13" t="n">
        <v>44099.3333333333</v>
      </c>
      <c r="E927" s="13" t="n">
        <v>44099.5347222222</v>
      </c>
      <c r="F927" s="11" t="s">
        <v>109</v>
      </c>
      <c r="G927" s="11" t="s">
        <v>110</v>
      </c>
      <c r="H927" s="11" t="n">
        <v>4</v>
      </c>
      <c r="I927" s="11" t="s">
        <v>1119</v>
      </c>
      <c r="J927" s="11" t="str">
        <f aca="false">"20654013"</f>
        <v>20654013</v>
      </c>
      <c r="K927" s="11" t="s">
        <v>1120</v>
      </c>
      <c r="L927" s="11" t="str">
        <f aca="false">"20654013"</f>
        <v>20654013</v>
      </c>
      <c r="M927" s="11" t="s">
        <v>1120</v>
      </c>
      <c r="N927" s="11" t="n">
        <v>20500715</v>
      </c>
      <c r="O927" s="11" t="s">
        <v>1026</v>
      </c>
      <c r="P927" s="11" t="s">
        <v>108</v>
      </c>
      <c r="Q927" s="14" t="n">
        <v>44099</v>
      </c>
      <c r="U927" s="13" t="n">
        <v>44099.5728587963</v>
      </c>
    </row>
    <row r="928" customFormat="false" ht="16.2" hidden="false" customHeight="false" outlineLevel="0" collapsed="false">
      <c r="A928" s="11" t="s">
        <v>25</v>
      </c>
      <c r="B928" s="11" t="s">
        <v>225</v>
      </c>
      <c r="C928" s="11" t="n">
        <v>2009010351</v>
      </c>
      <c r="D928" s="13" t="n">
        <v>44082.3333333333</v>
      </c>
      <c r="E928" s="13" t="n">
        <v>44082.7083333333</v>
      </c>
      <c r="F928" s="11" t="s">
        <v>109</v>
      </c>
      <c r="G928" s="11" t="s">
        <v>110</v>
      </c>
      <c r="H928" s="11" t="n">
        <v>8</v>
      </c>
      <c r="I928" s="11" t="s">
        <v>1121</v>
      </c>
      <c r="J928" s="11" t="str">
        <f aca="false">"20654478"</f>
        <v>20654478</v>
      </c>
      <c r="K928" s="11" t="s">
        <v>1122</v>
      </c>
      <c r="L928" s="11" t="str">
        <f aca="false">"20654478"</f>
        <v>20654478</v>
      </c>
      <c r="M928" s="11" t="s">
        <v>1122</v>
      </c>
      <c r="N928" s="11" t="n">
        <v>20674375</v>
      </c>
      <c r="O928" s="11" t="s">
        <v>1123</v>
      </c>
      <c r="P928" s="11" t="s">
        <v>108</v>
      </c>
      <c r="Q928" s="14" t="n">
        <v>44084</v>
      </c>
      <c r="U928" s="13" t="n">
        <v>44083.3463888889</v>
      </c>
    </row>
    <row r="929" customFormat="false" ht="16.2" hidden="false" customHeight="false" outlineLevel="0" collapsed="false">
      <c r="A929" s="11" t="s">
        <v>49</v>
      </c>
      <c r="B929" s="11" t="s">
        <v>102</v>
      </c>
      <c r="C929" s="11" t="n">
        <v>2008032977</v>
      </c>
      <c r="D929" s="13" t="n">
        <v>44069.3333333333</v>
      </c>
      <c r="E929" s="13" t="n">
        <v>44071.7083333333</v>
      </c>
      <c r="F929" s="11" t="s">
        <v>109</v>
      </c>
      <c r="G929" s="11" t="s">
        <v>110</v>
      </c>
      <c r="H929" s="11" t="n">
        <v>24</v>
      </c>
      <c r="I929" s="11" t="s">
        <v>1124</v>
      </c>
      <c r="J929" s="11" t="str">
        <f aca="false">"20655079"</f>
        <v>20655079</v>
      </c>
      <c r="K929" s="11" t="s">
        <v>1125</v>
      </c>
      <c r="L929" s="11" t="str">
        <f aca="false">"20393289"</f>
        <v>20393289</v>
      </c>
      <c r="M929" s="11" t="s">
        <v>388</v>
      </c>
      <c r="N929" s="11" t="n">
        <v>20384488</v>
      </c>
      <c r="O929" s="11" t="s">
        <v>296</v>
      </c>
      <c r="P929" s="11" t="s">
        <v>108</v>
      </c>
      <c r="Q929" s="14" t="n">
        <v>44069</v>
      </c>
      <c r="U929" s="13" t="n">
        <v>44068.3795486111</v>
      </c>
    </row>
    <row r="930" customFormat="false" ht="16.2" hidden="false" customHeight="false" outlineLevel="0" collapsed="false">
      <c r="A930" s="11" t="s">
        <v>52</v>
      </c>
      <c r="B930" s="11" t="s">
        <v>788</v>
      </c>
      <c r="C930" s="11" t="n">
        <v>2009020038</v>
      </c>
      <c r="D930" s="13" t="n">
        <v>44091.3333333333</v>
      </c>
      <c r="E930" s="13" t="n">
        <v>44092.7083333333</v>
      </c>
      <c r="F930" s="11" t="s">
        <v>109</v>
      </c>
      <c r="G930" s="11" t="s">
        <v>110</v>
      </c>
      <c r="H930" s="11" t="n">
        <v>16</v>
      </c>
      <c r="I930" s="11" t="s">
        <v>1126</v>
      </c>
      <c r="J930" s="11" t="str">
        <f aca="false">"20655080"</f>
        <v>20655080</v>
      </c>
      <c r="K930" s="11" t="s">
        <v>1127</v>
      </c>
      <c r="L930" s="11" t="str">
        <f aca="false">"20655080"</f>
        <v>20655080</v>
      </c>
      <c r="M930" s="11" t="s">
        <v>1127</v>
      </c>
      <c r="N930" s="11" t="s">
        <v>1128</v>
      </c>
      <c r="O930" s="11" t="s">
        <v>1129</v>
      </c>
      <c r="P930" s="11" t="s">
        <v>108</v>
      </c>
      <c r="Q930" s="14" t="n">
        <v>44091</v>
      </c>
      <c r="U930" s="13" t="n">
        <v>44090.6332175926</v>
      </c>
    </row>
    <row r="931" customFormat="false" ht="16.2" hidden="false" customHeight="false" outlineLevel="0" collapsed="false">
      <c r="A931" s="11" t="s">
        <v>52</v>
      </c>
      <c r="B931" s="11" t="s">
        <v>788</v>
      </c>
      <c r="C931" s="11" t="n">
        <v>2009020042</v>
      </c>
      <c r="D931" s="13" t="n">
        <v>44095.3333333333</v>
      </c>
      <c r="E931" s="13" t="n">
        <v>44095.7083333333</v>
      </c>
      <c r="F931" s="11" t="s">
        <v>109</v>
      </c>
      <c r="G931" s="11" t="s">
        <v>110</v>
      </c>
      <c r="H931" s="11" t="n">
        <v>8</v>
      </c>
      <c r="I931" s="11" t="s">
        <v>1126</v>
      </c>
      <c r="J931" s="11" t="str">
        <f aca="false">"20655080"</f>
        <v>20655080</v>
      </c>
      <c r="K931" s="11" t="s">
        <v>1127</v>
      </c>
      <c r="L931" s="11" t="str">
        <f aca="false">"20655080"</f>
        <v>20655080</v>
      </c>
      <c r="M931" s="11" t="s">
        <v>1127</v>
      </c>
      <c r="N931" s="11" t="s">
        <v>1128</v>
      </c>
      <c r="O931" s="11" t="s">
        <v>1129</v>
      </c>
      <c r="P931" s="11" t="s">
        <v>108</v>
      </c>
      <c r="Q931" s="14" t="n">
        <v>44091</v>
      </c>
      <c r="U931" s="13" t="n">
        <v>44090.6339351852</v>
      </c>
    </row>
    <row r="932" customFormat="false" ht="16.2" hidden="false" customHeight="false" outlineLevel="0" collapsed="false">
      <c r="A932" s="11" t="s">
        <v>31</v>
      </c>
      <c r="B932" s="11" t="s">
        <v>168</v>
      </c>
      <c r="C932" s="11" t="n">
        <v>2009008747</v>
      </c>
      <c r="D932" s="13" t="n">
        <v>44082.3333333333</v>
      </c>
      <c r="E932" s="13" t="n">
        <v>44082.3541666667</v>
      </c>
      <c r="F932" s="11" t="s">
        <v>109</v>
      </c>
      <c r="G932" s="11" t="s">
        <v>110</v>
      </c>
      <c r="H932" s="11" t="n">
        <v>0.5</v>
      </c>
      <c r="I932" s="11" t="s">
        <v>1130</v>
      </c>
      <c r="J932" s="11" t="str">
        <f aca="false">"20658471"</f>
        <v>20658471</v>
      </c>
      <c r="K932" s="11" t="s">
        <v>1131</v>
      </c>
      <c r="L932" s="11" t="str">
        <f aca="false">"20658471"</f>
        <v>20658471</v>
      </c>
      <c r="M932" s="11" t="s">
        <v>1131</v>
      </c>
      <c r="N932" s="11" t="n">
        <v>20636357</v>
      </c>
      <c r="O932" s="11" t="s">
        <v>1070</v>
      </c>
      <c r="P932" s="11" t="s">
        <v>108</v>
      </c>
      <c r="Q932" s="14" t="n">
        <v>44083</v>
      </c>
      <c r="U932" s="13" t="n">
        <v>44082.3652199074</v>
      </c>
    </row>
    <row r="933" customFormat="false" ht="16.2" hidden="false" customHeight="false" outlineLevel="0" collapsed="false">
      <c r="A933" s="11" t="s">
        <v>18</v>
      </c>
      <c r="B933" s="11" t="s">
        <v>268</v>
      </c>
      <c r="C933" s="11" t="n">
        <v>2009018085</v>
      </c>
      <c r="D933" s="13" t="n">
        <v>44089.3333333333</v>
      </c>
      <c r="E933" s="13" t="n">
        <v>44089.3541666667</v>
      </c>
      <c r="F933" s="11" t="s">
        <v>109</v>
      </c>
      <c r="G933" s="11" t="s">
        <v>110</v>
      </c>
      <c r="H933" s="11" t="n">
        <v>0.5</v>
      </c>
      <c r="I933" s="11" t="s">
        <v>1132</v>
      </c>
      <c r="J933" s="11" t="str">
        <f aca="false">"20658704"</f>
        <v>20658704</v>
      </c>
      <c r="K933" s="11" t="s">
        <v>1133</v>
      </c>
      <c r="L933" s="11" t="str">
        <f aca="false">"20658704"</f>
        <v>20658704</v>
      </c>
      <c r="M933" s="11" t="s">
        <v>1133</v>
      </c>
      <c r="N933" s="11" t="s">
        <v>1134</v>
      </c>
      <c r="O933" s="11" t="s">
        <v>1135</v>
      </c>
      <c r="P933" s="11" t="s">
        <v>108</v>
      </c>
      <c r="Q933" s="14" t="n">
        <v>44090</v>
      </c>
      <c r="U933" s="13" t="n">
        <v>44089.4778356481</v>
      </c>
    </row>
    <row r="934" customFormat="false" ht="16.2" hidden="false" customHeight="false" outlineLevel="0" collapsed="false">
      <c r="A934" s="11" t="s">
        <v>25</v>
      </c>
      <c r="B934" s="11" t="s">
        <v>225</v>
      </c>
      <c r="C934" s="11" t="n">
        <v>2009026741</v>
      </c>
      <c r="D934" s="13" t="n">
        <v>44096.5625</v>
      </c>
      <c r="E934" s="13" t="n">
        <v>44096.7083333333</v>
      </c>
      <c r="F934" s="11" t="s">
        <v>109</v>
      </c>
      <c r="G934" s="11" t="s">
        <v>110</v>
      </c>
      <c r="H934" s="11" t="n">
        <v>3.5</v>
      </c>
      <c r="I934" s="11" t="s">
        <v>1136</v>
      </c>
      <c r="J934" s="11" t="str">
        <f aca="false">"20659910"</f>
        <v>20659910</v>
      </c>
      <c r="K934" s="11" t="s">
        <v>1137</v>
      </c>
      <c r="L934" s="11" t="str">
        <f aca="false">"20659910"</f>
        <v>20659910</v>
      </c>
      <c r="M934" s="11" t="s">
        <v>1137</v>
      </c>
      <c r="N934" s="11" t="n">
        <v>20101505</v>
      </c>
      <c r="O934" s="11" t="s">
        <v>1006</v>
      </c>
      <c r="P934" s="11" t="s">
        <v>108</v>
      </c>
      <c r="Q934" s="14" t="n">
        <v>44097</v>
      </c>
      <c r="U934" s="13" t="n">
        <v>44096.374375</v>
      </c>
    </row>
    <row r="935" customFormat="false" ht="16.2" hidden="false" customHeight="false" outlineLevel="0" collapsed="false">
      <c r="A935" s="11" t="s">
        <v>69</v>
      </c>
      <c r="B935" s="11" t="s">
        <v>495</v>
      </c>
      <c r="C935" s="11" t="n">
        <v>2009032905</v>
      </c>
      <c r="D935" s="13" t="n">
        <v>44077.3333333333</v>
      </c>
      <c r="E935" s="13" t="n">
        <v>44077.375</v>
      </c>
      <c r="F935" s="11" t="s">
        <v>109</v>
      </c>
      <c r="G935" s="11" t="s">
        <v>110</v>
      </c>
      <c r="H935" s="11" t="n">
        <v>1</v>
      </c>
      <c r="I935" s="11" t="s">
        <v>1138</v>
      </c>
      <c r="J935" s="11" t="str">
        <f aca="false">"20659914"</f>
        <v>20659914</v>
      </c>
      <c r="K935" s="11" t="s">
        <v>662</v>
      </c>
      <c r="L935" s="11" t="str">
        <f aca="false">"20659914"</f>
        <v>20659914</v>
      </c>
      <c r="M935" s="11" t="s">
        <v>662</v>
      </c>
      <c r="N935" s="11" t="n">
        <v>20471822</v>
      </c>
      <c r="O935" s="11" t="s">
        <v>661</v>
      </c>
      <c r="P935" s="11" t="s">
        <v>108</v>
      </c>
      <c r="Q935" s="14" t="n">
        <v>44099</v>
      </c>
      <c r="U935" s="13" t="n">
        <v>44099.3690046296</v>
      </c>
    </row>
    <row r="936" customFormat="false" ht="16.2" hidden="false" customHeight="false" outlineLevel="0" collapsed="false">
      <c r="A936" s="11" t="s">
        <v>70</v>
      </c>
      <c r="B936" s="11" t="s">
        <v>752</v>
      </c>
      <c r="C936" s="11" t="n">
        <v>2008033277</v>
      </c>
      <c r="D936" s="13" t="n">
        <v>44070.3333333333</v>
      </c>
      <c r="E936" s="13" t="n">
        <v>44071.7083333333</v>
      </c>
      <c r="F936" s="11" t="s">
        <v>109</v>
      </c>
      <c r="G936" s="11" t="s">
        <v>110</v>
      </c>
      <c r="H936" s="11" t="n">
        <v>16</v>
      </c>
      <c r="I936" s="11" t="s">
        <v>1139</v>
      </c>
      <c r="J936" s="11" t="str">
        <f aca="false">"20659915"</f>
        <v>20659915</v>
      </c>
      <c r="K936" s="11" t="s">
        <v>1140</v>
      </c>
      <c r="L936" s="11" t="str">
        <f aca="false">"20659915"</f>
        <v>20659915</v>
      </c>
      <c r="M936" s="11" t="s">
        <v>1140</v>
      </c>
      <c r="N936" s="11" t="n">
        <v>20602145</v>
      </c>
      <c r="O936" s="11" t="s">
        <v>1141</v>
      </c>
      <c r="P936" s="11" t="s">
        <v>108</v>
      </c>
      <c r="Q936" s="14" t="n">
        <v>44069</v>
      </c>
      <c r="U936" s="13" t="n">
        <v>44068.4241203704</v>
      </c>
    </row>
    <row r="937" customFormat="false" ht="16.2" hidden="false" customHeight="false" outlineLevel="0" collapsed="false">
      <c r="A937" s="11" t="s">
        <v>22</v>
      </c>
      <c r="B937" s="11" t="s">
        <v>230</v>
      </c>
      <c r="C937" s="11" t="n">
        <v>2009016624</v>
      </c>
      <c r="D937" s="13" t="n">
        <v>44092.3333333333</v>
      </c>
      <c r="E937" s="13" t="n">
        <v>44092.7083333333</v>
      </c>
      <c r="F937" s="11" t="s">
        <v>109</v>
      </c>
      <c r="G937" s="11" t="s">
        <v>110</v>
      </c>
      <c r="H937" s="11" t="n">
        <v>8</v>
      </c>
      <c r="I937" s="11" t="s">
        <v>1142</v>
      </c>
      <c r="J937" s="11" t="str">
        <f aca="false">"20661502"</f>
        <v>20661502</v>
      </c>
      <c r="K937" s="11" t="s">
        <v>530</v>
      </c>
      <c r="L937" s="11" t="str">
        <f aca="false">"20661502"</f>
        <v>20661502</v>
      </c>
      <c r="M937" s="11" t="s">
        <v>530</v>
      </c>
      <c r="N937" s="11" t="n">
        <v>20447245</v>
      </c>
      <c r="O937" s="11" t="s">
        <v>529</v>
      </c>
      <c r="P937" s="11" t="s">
        <v>108</v>
      </c>
      <c r="Q937" s="14" t="n">
        <v>44090</v>
      </c>
      <c r="U937" s="13" t="n">
        <v>44088.6206481482</v>
      </c>
    </row>
    <row r="938" customFormat="false" ht="16.2" hidden="false" customHeight="false" outlineLevel="0" collapsed="false">
      <c r="A938" s="11" t="s">
        <v>26</v>
      </c>
      <c r="B938" s="11" t="s">
        <v>151</v>
      </c>
      <c r="C938" s="11" t="n">
        <v>2009033052</v>
      </c>
      <c r="D938" s="13" t="n">
        <v>44099.3333333333</v>
      </c>
      <c r="E938" s="13" t="n">
        <v>44099.375</v>
      </c>
      <c r="F938" s="11" t="s">
        <v>109</v>
      </c>
      <c r="G938" s="11" t="s">
        <v>110</v>
      </c>
      <c r="H938" s="11" t="n">
        <v>1</v>
      </c>
      <c r="I938" s="11" t="s">
        <v>1143</v>
      </c>
      <c r="J938" s="11" t="str">
        <f aca="false">"20665144"</f>
        <v>20665144</v>
      </c>
      <c r="K938" s="11" t="s">
        <v>466</v>
      </c>
      <c r="L938" s="11" t="str">
        <f aca="false">"20665144"</f>
        <v>20665144</v>
      </c>
      <c r="M938" s="11" t="s">
        <v>466</v>
      </c>
      <c r="N938" s="11" t="n">
        <v>20669234</v>
      </c>
      <c r="O938" s="11" t="s">
        <v>1048</v>
      </c>
      <c r="P938" s="11" t="s">
        <v>108</v>
      </c>
      <c r="Q938" s="14" t="n">
        <v>44100</v>
      </c>
      <c r="U938" s="13" t="n">
        <v>44099.3894675926</v>
      </c>
    </row>
    <row r="939" customFormat="false" ht="16.2" hidden="false" customHeight="false" outlineLevel="0" collapsed="false">
      <c r="A939" s="11" t="s">
        <v>26</v>
      </c>
      <c r="B939" s="11" t="s">
        <v>151</v>
      </c>
      <c r="C939" s="11" t="n">
        <v>2009028330</v>
      </c>
      <c r="D939" s="13" t="n">
        <v>44097.3333333333</v>
      </c>
      <c r="E939" s="13" t="n">
        <v>44097.4166666667</v>
      </c>
      <c r="F939" s="11" t="s">
        <v>109</v>
      </c>
      <c r="G939" s="11" t="s">
        <v>110</v>
      </c>
      <c r="H939" s="11" t="n">
        <v>2</v>
      </c>
      <c r="I939" s="11" t="s">
        <v>1144</v>
      </c>
      <c r="J939" s="11" t="str">
        <f aca="false">"20665144"</f>
        <v>20665144</v>
      </c>
      <c r="K939" s="11" t="s">
        <v>466</v>
      </c>
      <c r="L939" s="11" t="str">
        <f aca="false">"20665144"</f>
        <v>20665144</v>
      </c>
      <c r="M939" s="11" t="s">
        <v>466</v>
      </c>
      <c r="N939" s="11" t="n">
        <v>20417528</v>
      </c>
      <c r="O939" s="11" t="s">
        <v>448</v>
      </c>
      <c r="P939" s="11" t="s">
        <v>108</v>
      </c>
      <c r="Q939" s="14" t="n">
        <v>44098</v>
      </c>
      <c r="U939" s="13" t="n">
        <v>44097.425</v>
      </c>
    </row>
    <row r="940" customFormat="false" ht="16.2" hidden="false" customHeight="false" outlineLevel="0" collapsed="false">
      <c r="A940" s="11" t="s">
        <v>26</v>
      </c>
      <c r="B940" s="11" t="s">
        <v>151</v>
      </c>
      <c r="C940" s="11" t="n">
        <v>2009025488</v>
      </c>
      <c r="D940" s="13" t="n">
        <v>44095.3333333333</v>
      </c>
      <c r="E940" s="13" t="n">
        <v>44095.375</v>
      </c>
      <c r="F940" s="11" t="s">
        <v>109</v>
      </c>
      <c r="G940" s="11" t="s">
        <v>110</v>
      </c>
      <c r="H940" s="11" t="n">
        <v>1</v>
      </c>
      <c r="I940" s="11" t="s">
        <v>1145</v>
      </c>
      <c r="J940" s="11" t="str">
        <f aca="false">"20665144"</f>
        <v>20665144</v>
      </c>
      <c r="K940" s="11" t="s">
        <v>466</v>
      </c>
      <c r="L940" s="11" t="str">
        <f aca="false">"20665144"</f>
        <v>20665144</v>
      </c>
      <c r="M940" s="11" t="s">
        <v>466</v>
      </c>
      <c r="N940" s="11" t="n">
        <v>20417528</v>
      </c>
      <c r="O940" s="11" t="s">
        <v>448</v>
      </c>
      <c r="P940" s="11" t="s">
        <v>108</v>
      </c>
      <c r="Q940" s="14" t="n">
        <v>44097</v>
      </c>
      <c r="U940" s="13" t="n">
        <v>44095.4202199074</v>
      </c>
    </row>
    <row r="941" customFormat="false" ht="16.2" hidden="false" customHeight="false" outlineLevel="0" collapsed="false">
      <c r="A941" s="11" t="s">
        <v>26</v>
      </c>
      <c r="B941" s="11" t="s">
        <v>151</v>
      </c>
      <c r="C941" s="11" t="n">
        <v>2009003084</v>
      </c>
      <c r="D941" s="13" t="n">
        <v>44077.3333333333</v>
      </c>
      <c r="E941" s="13" t="n">
        <v>44077.3541666667</v>
      </c>
      <c r="F941" s="11" t="s">
        <v>109</v>
      </c>
      <c r="G941" s="11" t="s">
        <v>110</v>
      </c>
      <c r="H941" s="11" t="n">
        <v>0.5</v>
      </c>
      <c r="I941" s="11" t="s">
        <v>1146</v>
      </c>
      <c r="J941" s="11" t="str">
        <f aca="false">"20665144"</f>
        <v>20665144</v>
      </c>
      <c r="K941" s="11" t="s">
        <v>466</v>
      </c>
      <c r="L941" s="11" t="str">
        <f aca="false">"20665144"</f>
        <v>20665144</v>
      </c>
      <c r="M941" s="11" t="s">
        <v>466</v>
      </c>
      <c r="N941" s="11" t="n">
        <v>20417528</v>
      </c>
      <c r="O941" s="11" t="s">
        <v>448</v>
      </c>
      <c r="P941" s="11" t="s">
        <v>108</v>
      </c>
      <c r="Q941" s="14" t="n">
        <v>44078</v>
      </c>
      <c r="U941" s="13" t="n">
        <v>44077.4069791667</v>
      </c>
    </row>
    <row r="942" customFormat="false" ht="16.2" hidden="false" customHeight="false" outlineLevel="0" collapsed="false">
      <c r="A942" s="11" t="s">
        <v>16</v>
      </c>
      <c r="B942" s="11" t="s">
        <v>421</v>
      </c>
      <c r="C942" s="11" t="n">
        <v>2009017326</v>
      </c>
      <c r="D942" s="13" t="n">
        <v>44089.3333333333</v>
      </c>
      <c r="E942" s="13" t="n">
        <v>44089.3541666667</v>
      </c>
      <c r="F942" s="11" t="s">
        <v>109</v>
      </c>
      <c r="G942" s="11" t="s">
        <v>110</v>
      </c>
      <c r="H942" s="11" t="n">
        <v>0.5</v>
      </c>
      <c r="I942" s="11" t="s">
        <v>928</v>
      </c>
      <c r="J942" s="11" t="str">
        <f aca="false">"20666476"</f>
        <v>20666476</v>
      </c>
      <c r="K942" s="11" t="s">
        <v>1147</v>
      </c>
      <c r="L942" s="11" t="str">
        <f aca="false">"20666476"</f>
        <v>20666476</v>
      </c>
      <c r="M942" s="11" t="s">
        <v>1147</v>
      </c>
      <c r="N942" s="11" t="n">
        <v>20650788</v>
      </c>
      <c r="O942" s="11" t="s">
        <v>271</v>
      </c>
      <c r="P942" s="11" t="s">
        <v>108</v>
      </c>
      <c r="Q942" s="14" t="n">
        <v>44090</v>
      </c>
      <c r="U942" s="13" t="n">
        <v>44089.3498726852</v>
      </c>
    </row>
    <row r="943" customFormat="false" ht="16.2" hidden="false" customHeight="false" outlineLevel="0" collapsed="false">
      <c r="A943" s="11" t="s">
        <v>24</v>
      </c>
      <c r="B943" s="11" t="s">
        <v>389</v>
      </c>
      <c r="C943" s="11" t="n">
        <v>2009016232</v>
      </c>
      <c r="D943" s="13" t="n">
        <v>44088.4583333333</v>
      </c>
      <c r="E943" s="13" t="n">
        <v>44088.7083333333</v>
      </c>
      <c r="F943" s="11" t="s">
        <v>109</v>
      </c>
      <c r="G943" s="11" t="s">
        <v>110</v>
      </c>
      <c r="H943" s="11" t="n">
        <v>5</v>
      </c>
      <c r="I943" s="11" t="s">
        <v>1148</v>
      </c>
      <c r="J943" s="11" t="str">
        <f aca="false">"20669140"</f>
        <v>20669140</v>
      </c>
      <c r="K943" s="11" t="s">
        <v>1149</v>
      </c>
      <c r="L943" s="11" t="str">
        <f aca="false">"20669140"</f>
        <v>20669140</v>
      </c>
      <c r="M943" s="11" t="s">
        <v>1149</v>
      </c>
      <c r="N943" s="11" t="n">
        <v>20602373</v>
      </c>
      <c r="O943" s="11" t="s">
        <v>154</v>
      </c>
      <c r="P943" s="11" t="s">
        <v>108</v>
      </c>
      <c r="Q943" s="14" t="n">
        <v>44088</v>
      </c>
      <c r="U943" s="13" t="n">
        <v>44088.4562268518</v>
      </c>
    </row>
    <row r="944" customFormat="false" ht="16.2" hidden="false" customHeight="false" outlineLevel="0" collapsed="false">
      <c r="A944" s="11" t="s">
        <v>24</v>
      </c>
      <c r="B944" s="11" t="s">
        <v>389</v>
      </c>
      <c r="C944" s="11" t="n">
        <v>2009017455</v>
      </c>
      <c r="D944" s="13" t="n">
        <v>44089.3333333333</v>
      </c>
      <c r="E944" s="13" t="n">
        <v>44089.3541666667</v>
      </c>
      <c r="F944" s="11" t="s">
        <v>109</v>
      </c>
      <c r="G944" s="11" t="s">
        <v>110</v>
      </c>
      <c r="H944" s="11" t="n">
        <v>0.5</v>
      </c>
      <c r="I944" s="11" t="s">
        <v>1150</v>
      </c>
      <c r="J944" s="11" t="str">
        <f aca="false">"20669234"</f>
        <v>20669234</v>
      </c>
      <c r="K944" s="11" t="s">
        <v>1048</v>
      </c>
      <c r="L944" s="11" t="str">
        <f aca="false">"20669234"</f>
        <v>20669234</v>
      </c>
      <c r="M944" s="11" t="s">
        <v>1048</v>
      </c>
      <c r="N944" s="11" t="n">
        <v>20564402</v>
      </c>
      <c r="O944" s="11" t="s">
        <v>464</v>
      </c>
      <c r="P944" s="11" t="s">
        <v>108</v>
      </c>
      <c r="Q944" s="14" t="n">
        <v>44090</v>
      </c>
      <c r="U944" s="13" t="n">
        <v>44089.3619791667</v>
      </c>
    </row>
    <row r="945" customFormat="false" ht="16.2" hidden="false" customHeight="false" outlineLevel="0" collapsed="false">
      <c r="A945" s="11" t="s">
        <v>26</v>
      </c>
      <c r="B945" s="11" t="s">
        <v>151</v>
      </c>
      <c r="C945" s="11" t="n">
        <v>2009017435</v>
      </c>
      <c r="D945" s="13" t="n">
        <v>44089.3333333333</v>
      </c>
      <c r="E945" s="13" t="n">
        <v>44089.3541666667</v>
      </c>
      <c r="F945" s="11" t="s">
        <v>109</v>
      </c>
      <c r="G945" s="11" t="s">
        <v>110</v>
      </c>
      <c r="H945" s="11" t="n">
        <v>0.5</v>
      </c>
      <c r="I945" s="11" t="s">
        <v>1151</v>
      </c>
      <c r="J945" s="11" t="str">
        <f aca="false">"20669235"</f>
        <v>20669235</v>
      </c>
      <c r="K945" s="11" t="s">
        <v>451</v>
      </c>
      <c r="L945" s="11" t="str">
        <f aca="false">"20669235"</f>
        <v>20669235</v>
      </c>
      <c r="M945" s="11" t="s">
        <v>451</v>
      </c>
      <c r="N945" s="11" t="n">
        <v>20564402</v>
      </c>
      <c r="O945" s="11" t="s">
        <v>464</v>
      </c>
      <c r="P945" s="11" t="s">
        <v>108</v>
      </c>
      <c r="Q945" s="14" t="n">
        <v>44092</v>
      </c>
      <c r="U945" s="13" t="n">
        <v>44089.3603587963</v>
      </c>
    </row>
    <row r="946" customFormat="false" ht="16.2" hidden="false" customHeight="false" outlineLevel="0" collapsed="false">
      <c r="A946" s="11" t="s">
        <v>12</v>
      </c>
      <c r="B946" s="11" t="s">
        <v>342</v>
      </c>
      <c r="C946" s="11" t="n">
        <v>2009011882</v>
      </c>
      <c r="D946" s="13" t="n">
        <v>44084.3333333333</v>
      </c>
      <c r="E946" s="13" t="n">
        <v>44084.375</v>
      </c>
      <c r="F946" s="11" t="s">
        <v>109</v>
      </c>
      <c r="G946" s="11" t="s">
        <v>110</v>
      </c>
      <c r="H946" s="11" t="n">
        <v>1</v>
      </c>
      <c r="I946" s="11" t="s">
        <v>1152</v>
      </c>
      <c r="J946" s="11" t="str">
        <f aca="false">"20669304"</f>
        <v>20669304</v>
      </c>
      <c r="K946" s="11" t="s">
        <v>1153</v>
      </c>
      <c r="L946" s="11" t="str">
        <f aca="false">"20669304"</f>
        <v>20669304</v>
      </c>
      <c r="M946" s="11" t="s">
        <v>1153</v>
      </c>
      <c r="N946" s="11" t="n">
        <v>20471701</v>
      </c>
      <c r="O946" s="11" t="s">
        <v>565</v>
      </c>
      <c r="P946" s="11" t="s">
        <v>108</v>
      </c>
      <c r="Q946" s="14" t="n">
        <v>44085</v>
      </c>
      <c r="U946" s="13" t="n">
        <v>44084.3865625</v>
      </c>
    </row>
    <row r="947" customFormat="false" ht="16.2" hidden="false" customHeight="false" outlineLevel="0" collapsed="false">
      <c r="A947" s="11" t="s">
        <v>12</v>
      </c>
      <c r="B947" s="11" t="s">
        <v>342</v>
      </c>
      <c r="C947" s="11" t="n">
        <v>2009023125</v>
      </c>
      <c r="D947" s="13" t="n">
        <v>44095.3333333333</v>
      </c>
      <c r="E947" s="13" t="n">
        <v>44095.7083333333</v>
      </c>
      <c r="F947" s="11" t="s">
        <v>109</v>
      </c>
      <c r="G947" s="11" t="s">
        <v>110</v>
      </c>
      <c r="H947" s="11" t="n">
        <v>8</v>
      </c>
      <c r="I947" s="11" t="s">
        <v>1154</v>
      </c>
      <c r="J947" s="11" t="str">
        <f aca="false">"20669304"</f>
        <v>20669304</v>
      </c>
      <c r="K947" s="11" t="s">
        <v>1153</v>
      </c>
      <c r="L947" s="11" t="str">
        <f aca="false">"20669304"</f>
        <v>20669304</v>
      </c>
      <c r="M947" s="11" t="s">
        <v>1153</v>
      </c>
      <c r="N947" s="11" t="n">
        <v>20602866</v>
      </c>
      <c r="O947" s="11" t="s">
        <v>958</v>
      </c>
      <c r="P947" s="11" t="s">
        <v>108</v>
      </c>
      <c r="Q947" s="14" t="n">
        <v>44093</v>
      </c>
      <c r="U947" s="13" t="n">
        <v>44092.660474537</v>
      </c>
    </row>
    <row r="948" customFormat="false" ht="16.2" hidden="false" customHeight="false" outlineLevel="0" collapsed="false">
      <c r="A948" s="11" t="s">
        <v>26</v>
      </c>
      <c r="B948" s="11" t="s">
        <v>151</v>
      </c>
      <c r="C948" s="11" t="n">
        <v>2008039935</v>
      </c>
      <c r="D948" s="13" t="n">
        <v>44074.3333333333</v>
      </c>
      <c r="E948" s="13" t="n">
        <v>44074.375</v>
      </c>
      <c r="F948" s="11" t="s">
        <v>109</v>
      </c>
      <c r="G948" s="11" t="s">
        <v>110</v>
      </c>
      <c r="H948" s="11" t="n">
        <v>1</v>
      </c>
      <c r="I948" s="11" t="s">
        <v>1155</v>
      </c>
      <c r="J948" s="11" t="str">
        <f aca="false">"20669305"</f>
        <v>20669305</v>
      </c>
      <c r="K948" s="11" t="s">
        <v>817</v>
      </c>
      <c r="L948" s="11" t="str">
        <f aca="false">"20669305"</f>
        <v>20669305</v>
      </c>
      <c r="M948" s="11" t="s">
        <v>817</v>
      </c>
      <c r="N948" s="11" t="n">
        <v>20471707</v>
      </c>
      <c r="O948" s="11" t="s">
        <v>584</v>
      </c>
      <c r="P948" s="11" t="s">
        <v>108</v>
      </c>
      <c r="Q948" s="14" t="n">
        <v>44076</v>
      </c>
      <c r="U948" s="13" t="n">
        <v>44074.4432523148</v>
      </c>
    </row>
    <row r="949" customFormat="false" ht="16.2" hidden="false" customHeight="false" outlineLevel="0" collapsed="false">
      <c r="A949" s="11" t="s">
        <v>27</v>
      </c>
      <c r="B949" s="11" t="s">
        <v>197</v>
      </c>
      <c r="C949" s="11" t="n">
        <v>2009011886</v>
      </c>
      <c r="D949" s="13" t="n">
        <v>44084.3333333333</v>
      </c>
      <c r="E949" s="13" t="n">
        <v>44084.375</v>
      </c>
      <c r="F949" s="11" t="s">
        <v>109</v>
      </c>
      <c r="G949" s="11" t="s">
        <v>110</v>
      </c>
      <c r="H949" s="11" t="n">
        <v>1</v>
      </c>
      <c r="I949" s="11" t="s">
        <v>1156</v>
      </c>
      <c r="J949" s="11" t="str">
        <f aca="false">"20669306"</f>
        <v>20669306</v>
      </c>
      <c r="K949" s="11" t="s">
        <v>935</v>
      </c>
      <c r="L949" s="11" t="str">
        <f aca="false">"20669306"</f>
        <v>20669306</v>
      </c>
      <c r="M949" s="11" t="s">
        <v>935</v>
      </c>
      <c r="N949" s="11" t="n">
        <v>20427961</v>
      </c>
      <c r="O949" s="11" t="s">
        <v>505</v>
      </c>
      <c r="P949" s="11" t="s">
        <v>108</v>
      </c>
      <c r="Q949" s="14" t="n">
        <v>44084</v>
      </c>
      <c r="U949" s="13" t="n">
        <v>44084.3869560185</v>
      </c>
    </row>
    <row r="950" customFormat="false" ht="16.2" hidden="false" customHeight="false" outlineLevel="0" collapsed="false">
      <c r="A950" s="11" t="s">
        <v>32</v>
      </c>
      <c r="B950" s="11" t="s">
        <v>352</v>
      </c>
      <c r="C950" s="11" t="n">
        <v>2009011660</v>
      </c>
      <c r="D950" s="13" t="n">
        <v>44082.3333333333</v>
      </c>
      <c r="E950" s="13" t="n">
        <v>44082.7083333333</v>
      </c>
      <c r="F950" s="11" t="s">
        <v>109</v>
      </c>
      <c r="G950" s="11" t="s">
        <v>110</v>
      </c>
      <c r="H950" s="11" t="n">
        <v>8</v>
      </c>
      <c r="I950" s="11" t="s">
        <v>1157</v>
      </c>
      <c r="J950" s="11" t="str">
        <f aca="false">"20669307"</f>
        <v>20669307</v>
      </c>
      <c r="K950" s="11" t="s">
        <v>355</v>
      </c>
      <c r="L950" s="11" t="str">
        <f aca="false">"20669307"</f>
        <v>20669307</v>
      </c>
      <c r="M950" s="11" t="s">
        <v>355</v>
      </c>
      <c r="N950" s="11" t="s">
        <v>1158</v>
      </c>
      <c r="O950" s="11" t="s">
        <v>1159</v>
      </c>
      <c r="P950" s="11" t="s">
        <v>108</v>
      </c>
      <c r="Q950" s="14" t="n">
        <v>44085</v>
      </c>
      <c r="U950" s="13" t="n">
        <v>44084.3344444444</v>
      </c>
    </row>
    <row r="951" customFormat="false" ht="16.2" hidden="false" customHeight="false" outlineLevel="0" collapsed="false">
      <c r="A951" s="11" t="s">
        <v>12</v>
      </c>
      <c r="B951" s="11" t="s">
        <v>342</v>
      </c>
      <c r="C951" s="11" t="n">
        <v>2009001776</v>
      </c>
      <c r="D951" s="13" t="n">
        <v>44074.3333333333</v>
      </c>
      <c r="E951" s="13" t="n">
        <v>44075.7083333333</v>
      </c>
      <c r="F951" s="11" t="s">
        <v>109</v>
      </c>
      <c r="G951" s="11" t="s">
        <v>110</v>
      </c>
      <c r="H951" s="11" t="n">
        <v>16</v>
      </c>
      <c r="I951" s="11" t="s">
        <v>1160</v>
      </c>
      <c r="J951" s="11" t="str">
        <f aca="false">"20670842"</f>
        <v>20670842</v>
      </c>
      <c r="K951" s="11" t="s">
        <v>375</v>
      </c>
      <c r="L951" s="11" t="str">
        <f aca="false">"20670842"</f>
        <v>20670842</v>
      </c>
      <c r="M951" s="11" t="s">
        <v>375</v>
      </c>
      <c r="N951" s="11" t="n">
        <v>20593912</v>
      </c>
      <c r="O951" s="11" t="s">
        <v>973</v>
      </c>
      <c r="P951" s="11" t="s">
        <v>108</v>
      </c>
      <c r="Q951" s="14" t="n">
        <v>44078</v>
      </c>
      <c r="U951" s="13" t="n">
        <v>44076.3783912037</v>
      </c>
    </row>
    <row r="952" customFormat="false" ht="16.2" hidden="false" customHeight="false" outlineLevel="0" collapsed="false">
      <c r="A952" s="11" t="s">
        <v>12</v>
      </c>
      <c r="B952" s="11" t="s">
        <v>342</v>
      </c>
      <c r="C952" s="11" t="n">
        <v>2009017338</v>
      </c>
      <c r="D952" s="13" t="n">
        <v>44089.3333333333</v>
      </c>
      <c r="E952" s="13" t="n">
        <v>44089.3541666667</v>
      </c>
      <c r="F952" s="11" t="s">
        <v>109</v>
      </c>
      <c r="G952" s="11" t="s">
        <v>110</v>
      </c>
      <c r="H952" s="11" t="n">
        <v>0.5</v>
      </c>
      <c r="I952" s="11" t="s">
        <v>621</v>
      </c>
      <c r="J952" s="11" t="str">
        <f aca="false">"20670842"</f>
        <v>20670842</v>
      </c>
      <c r="K952" s="11" t="s">
        <v>375</v>
      </c>
      <c r="L952" s="11" t="str">
        <f aca="false">"20670842"</f>
        <v>20670842</v>
      </c>
      <c r="M952" s="11" t="s">
        <v>375</v>
      </c>
      <c r="N952" s="11" t="n">
        <v>20593912</v>
      </c>
      <c r="O952" s="11" t="s">
        <v>973</v>
      </c>
      <c r="P952" s="11" t="s">
        <v>108</v>
      </c>
      <c r="Q952" s="14" t="n">
        <v>44090</v>
      </c>
      <c r="U952" s="13" t="n">
        <v>44089.3511111111</v>
      </c>
    </row>
    <row r="953" customFormat="false" ht="16.2" hidden="false" customHeight="false" outlineLevel="0" collapsed="false">
      <c r="A953" s="11" t="s">
        <v>66</v>
      </c>
      <c r="B953" s="11" t="s">
        <v>441</v>
      </c>
      <c r="C953" s="11" t="n">
        <v>2009025791</v>
      </c>
      <c r="D953" s="13" t="n">
        <v>44095.3333333333</v>
      </c>
      <c r="E953" s="13" t="n">
        <v>44095.5</v>
      </c>
      <c r="F953" s="11" t="s">
        <v>109</v>
      </c>
      <c r="G953" s="11" t="s">
        <v>110</v>
      </c>
      <c r="H953" s="11" t="n">
        <v>4</v>
      </c>
      <c r="I953" s="11" t="s">
        <v>1161</v>
      </c>
      <c r="J953" s="11" t="str">
        <f aca="false">"20670869"</f>
        <v>20670869</v>
      </c>
      <c r="K953" s="11" t="s">
        <v>1162</v>
      </c>
      <c r="L953" s="11" t="str">
        <f aca="false">"20670869"</f>
        <v>20670869</v>
      </c>
      <c r="M953" s="11" t="s">
        <v>1162</v>
      </c>
      <c r="N953" s="11" t="n">
        <v>20399437</v>
      </c>
      <c r="O953" s="11" t="s">
        <v>1163</v>
      </c>
      <c r="P953" s="11" t="s">
        <v>108</v>
      </c>
      <c r="Q953" s="14" t="n">
        <v>44097</v>
      </c>
      <c r="U953" s="13" t="n">
        <v>44095.5476273148</v>
      </c>
    </row>
    <row r="954" customFormat="false" ht="16.2" hidden="false" customHeight="false" outlineLevel="0" collapsed="false">
      <c r="A954" s="11" t="s">
        <v>66</v>
      </c>
      <c r="B954" s="11" t="s">
        <v>441</v>
      </c>
      <c r="C954" s="11" t="n">
        <v>2008037317</v>
      </c>
      <c r="D954" s="13" t="n">
        <v>44070.6666666667</v>
      </c>
      <c r="E954" s="13" t="n">
        <v>44070.7083333333</v>
      </c>
      <c r="F954" s="11" t="s">
        <v>109</v>
      </c>
      <c r="G954" s="11" t="s">
        <v>110</v>
      </c>
      <c r="H954" s="11" t="n">
        <v>1</v>
      </c>
      <c r="I954" s="11" t="s">
        <v>1164</v>
      </c>
      <c r="J954" s="11" t="str">
        <f aca="false">"20670869"</f>
        <v>20670869</v>
      </c>
      <c r="K954" s="11" t="s">
        <v>1162</v>
      </c>
      <c r="L954" s="11" t="str">
        <f aca="false">"20670869"</f>
        <v>20670869</v>
      </c>
      <c r="M954" s="11" t="s">
        <v>1162</v>
      </c>
      <c r="N954" s="11" t="n">
        <v>20399437</v>
      </c>
      <c r="O954" s="11" t="s">
        <v>1163</v>
      </c>
      <c r="P954" s="11" t="s">
        <v>108</v>
      </c>
      <c r="Q954" s="14" t="n">
        <v>44074</v>
      </c>
      <c r="U954" s="13" t="n">
        <v>44070.5602777778</v>
      </c>
    </row>
    <row r="955" customFormat="false" ht="16.2" hidden="false" customHeight="false" outlineLevel="0" collapsed="false">
      <c r="A955" s="11" t="s">
        <v>23</v>
      </c>
      <c r="B955" s="11" t="s">
        <v>193</v>
      </c>
      <c r="C955" s="11" t="n">
        <v>2009017510</v>
      </c>
      <c r="D955" s="13" t="n">
        <v>44089.3333333333</v>
      </c>
      <c r="E955" s="13" t="n">
        <v>44089.3541666667</v>
      </c>
      <c r="F955" s="11" t="s">
        <v>109</v>
      </c>
      <c r="G955" s="11" t="s">
        <v>110</v>
      </c>
      <c r="H955" s="11" t="n">
        <v>0.5</v>
      </c>
      <c r="I955" s="11" t="s">
        <v>1165</v>
      </c>
      <c r="J955" s="11" t="str">
        <f aca="false">"20671221"</f>
        <v>20671221</v>
      </c>
      <c r="K955" s="11" t="s">
        <v>1166</v>
      </c>
      <c r="L955" s="11" t="str">
        <f aca="false">"20671221"</f>
        <v>20671221</v>
      </c>
      <c r="M955" s="11" t="s">
        <v>1166</v>
      </c>
      <c r="N955" s="11" t="n">
        <v>20427962</v>
      </c>
      <c r="O955" s="11" t="s">
        <v>509</v>
      </c>
      <c r="P955" s="11" t="s">
        <v>108</v>
      </c>
      <c r="Q955" s="14" t="n">
        <v>44090</v>
      </c>
      <c r="U955" s="13" t="n">
        <v>44089.3697916667</v>
      </c>
    </row>
    <row r="956" customFormat="false" ht="16.2" hidden="false" customHeight="false" outlineLevel="0" collapsed="false">
      <c r="A956" s="11" t="s">
        <v>23</v>
      </c>
      <c r="B956" s="11" t="s">
        <v>193</v>
      </c>
      <c r="C956" s="11" t="n">
        <v>2009018097</v>
      </c>
      <c r="D956" s="13" t="n">
        <v>44092.3333333333</v>
      </c>
      <c r="E956" s="13" t="n">
        <v>44092.7083333333</v>
      </c>
      <c r="F956" s="11" t="s">
        <v>109</v>
      </c>
      <c r="G956" s="11" t="s">
        <v>110</v>
      </c>
      <c r="H956" s="11" t="n">
        <v>8</v>
      </c>
      <c r="I956" s="11" t="s">
        <v>1167</v>
      </c>
      <c r="J956" s="11" t="str">
        <f aca="false">"20671221"</f>
        <v>20671221</v>
      </c>
      <c r="K956" s="11" t="s">
        <v>1166</v>
      </c>
      <c r="L956" s="11" t="str">
        <f aca="false">"20671221"</f>
        <v>20671221</v>
      </c>
      <c r="M956" s="11" t="s">
        <v>1166</v>
      </c>
      <c r="N956" s="11" t="n">
        <v>20427962</v>
      </c>
      <c r="O956" s="11" t="s">
        <v>509</v>
      </c>
      <c r="P956" s="11" t="s">
        <v>108</v>
      </c>
      <c r="Q956" s="14" t="n">
        <v>44090</v>
      </c>
      <c r="U956" s="13" t="n">
        <v>44089.487962963</v>
      </c>
    </row>
    <row r="957" customFormat="false" ht="16.2" hidden="false" customHeight="false" outlineLevel="0" collapsed="false">
      <c r="A957" s="11" t="s">
        <v>23</v>
      </c>
      <c r="B957" s="11" t="s">
        <v>193</v>
      </c>
      <c r="C957" s="11" t="n">
        <v>2009019415</v>
      </c>
      <c r="D957" s="13" t="n">
        <v>44090.3333333333</v>
      </c>
      <c r="E957" s="13" t="n">
        <v>44090.3541666667</v>
      </c>
      <c r="F957" s="11" t="s">
        <v>109</v>
      </c>
      <c r="G957" s="11" t="s">
        <v>110</v>
      </c>
      <c r="H957" s="11" t="n">
        <v>0.5</v>
      </c>
      <c r="I957" s="11" t="s">
        <v>334</v>
      </c>
      <c r="J957" s="11" t="str">
        <f aca="false">"20671221"</f>
        <v>20671221</v>
      </c>
      <c r="K957" s="11" t="s">
        <v>1166</v>
      </c>
      <c r="L957" s="11" t="str">
        <f aca="false">"20671221"</f>
        <v>20671221</v>
      </c>
      <c r="M957" s="11" t="s">
        <v>1166</v>
      </c>
      <c r="N957" s="11" t="n">
        <v>20427962</v>
      </c>
      <c r="O957" s="11" t="s">
        <v>509</v>
      </c>
      <c r="P957" s="11" t="s">
        <v>108</v>
      </c>
      <c r="Q957" s="14" t="n">
        <v>44091</v>
      </c>
      <c r="U957" s="13" t="n">
        <v>44090.3795486111</v>
      </c>
    </row>
    <row r="958" customFormat="false" ht="16.2" hidden="false" customHeight="false" outlineLevel="0" collapsed="false">
      <c r="A958" s="11" t="s">
        <v>26</v>
      </c>
      <c r="B958" s="11" t="s">
        <v>151</v>
      </c>
      <c r="C958" s="11" t="n">
        <v>2009030440</v>
      </c>
      <c r="D958" s="13" t="n">
        <v>44097.5</v>
      </c>
      <c r="E958" s="13" t="n">
        <v>44097.7083333333</v>
      </c>
      <c r="F958" s="11" t="s">
        <v>109</v>
      </c>
      <c r="G958" s="11" t="s">
        <v>110</v>
      </c>
      <c r="H958" s="11" t="n">
        <v>4</v>
      </c>
      <c r="I958" s="11" t="s">
        <v>1168</v>
      </c>
      <c r="J958" s="11" t="str">
        <f aca="false">"20671229"</f>
        <v>20671229</v>
      </c>
      <c r="K958" s="11" t="s">
        <v>1169</v>
      </c>
      <c r="L958" s="11" t="str">
        <f aca="false">"20671229"</f>
        <v>20671229</v>
      </c>
      <c r="M958" s="11" t="s">
        <v>1169</v>
      </c>
      <c r="N958" s="11" t="n">
        <v>20661503</v>
      </c>
      <c r="O958" s="11" t="s">
        <v>1170</v>
      </c>
      <c r="P958" s="11" t="s">
        <v>108</v>
      </c>
      <c r="Q958" s="14" t="n">
        <v>44099</v>
      </c>
      <c r="U958" s="13" t="n">
        <v>44098.3631365741</v>
      </c>
    </row>
    <row r="959" customFormat="false" ht="16.2" hidden="false" customHeight="false" outlineLevel="0" collapsed="false">
      <c r="A959" s="11" t="s">
        <v>26</v>
      </c>
      <c r="B959" s="11" t="s">
        <v>151</v>
      </c>
      <c r="C959" s="11" t="n">
        <v>2008037042</v>
      </c>
      <c r="D959" s="13" t="n">
        <v>44070.3333333333</v>
      </c>
      <c r="E959" s="13" t="n">
        <v>44070.3541666667</v>
      </c>
      <c r="F959" s="11" t="s">
        <v>109</v>
      </c>
      <c r="G959" s="11" t="s">
        <v>110</v>
      </c>
      <c r="H959" s="11" t="n">
        <v>0.5</v>
      </c>
      <c r="I959" s="11" t="s">
        <v>1171</v>
      </c>
      <c r="J959" s="11" t="str">
        <f aca="false">"20671229"</f>
        <v>20671229</v>
      </c>
      <c r="K959" s="11" t="s">
        <v>1169</v>
      </c>
      <c r="L959" s="11" t="str">
        <f aca="false">"20671229"</f>
        <v>20671229</v>
      </c>
      <c r="M959" s="11" t="s">
        <v>1169</v>
      </c>
      <c r="N959" s="11" t="n">
        <v>20471705</v>
      </c>
      <c r="O959" s="11" t="s">
        <v>577</v>
      </c>
      <c r="P959" s="11" t="s">
        <v>108</v>
      </c>
      <c r="Q959" s="14" t="n">
        <v>44074</v>
      </c>
      <c r="U959" s="13" t="n">
        <v>44070.4181018519</v>
      </c>
    </row>
    <row r="960" customFormat="false" ht="16.2" hidden="false" customHeight="false" outlineLevel="0" collapsed="false">
      <c r="A960" s="11" t="s">
        <v>26</v>
      </c>
      <c r="B960" s="11" t="s">
        <v>151</v>
      </c>
      <c r="C960" s="11" t="n">
        <v>2009015862</v>
      </c>
      <c r="D960" s="13" t="n">
        <v>44088.3333333333</v>
      </c>
      <c r="E960" s="13" t="n">
        <v>44088.3541666667</v>
      </c>
      <c r="F960" s="11" t="s">
        <v>109</v>
      </c>
      <c r="G960" s="11" t="s">
        <v>110</v>
      </c>
      <c r="H960" s="11" t="n">
        <v>0.5</v>
      </c>
      <c r="I960" s="11" t="s">
        <v>1172</v>
      </c>
      <c r="J960" s="11" t="str">
        <f aca="false">"20671229"</f>
        <v>20671229</v>
      </c>
      <c r="K960" s="11" t="s">
        <v>1169</v>
      </c>
      <c r="L960" s="11" t="str">
        <f aca="false">"20671229"</f>
        <v>20671229</v>
      </c>
      <c r="M960" s="11" t="s">
        <v>1169</v>
      </c>
      <c r="N960" s="11" t="n">
        <v>20471705</v>
      </c>
      <c r="O960" s="11" t="s">
        <v>577</v>
      </c>
      <c r="P960" s="11" t="s">
        <v>108</v>
      </c>
      <c r="Q960" s="14" t="n">
        <v>44088</v>
      </c>
      <c r="U960" s="13" t="n">
        <v>44088.3649074074</v>
      </c>
    </row>
    <row r="961" customFormat="false" ht="16.2" hidden="false" customHeight="false" outlineLevel="0" collapsed="false">
      <c r="A961" s="11" t="s">
        <v>26</v>
      </c>
      <c r="B961" s="11" t="s">
        <v>151</v>
      </c>
      <c r="C961" s="11" t="n">
        <v>2009010729</v>
      </c>
      <c r="D961" s="13" t="n">
        <v>44083.3333333333</v>
      </c>
      <c r="E961" s="13" t="n">
        <v>44083.3541666667</v>
      </c>
      <c r="F961" s="11" t="s">
        <v>109</v>
      </c>
      <c r="G961" s="11" t="s">
        <v>110</v>
      </c>
      <c r="H961" s="11" t="n">
        <v>0.5</v>
      </c>
      <c r="I961" s="11" t="s">
        <v>1173</v>
      </c>
      <c r="J961" s="11" t="str">
        <f aca="false">"20671229"</f>
        <v>20671229</v>
      </c>
      <c r="K961" s="11" t="s">
        <v>1169</v>
      </c>
      <c r="L961" s="11" t="str">
        <f aca="false">"20671229"</f>
        <v>20671229</v>
      </c>
      <c r="M961" s="11" t="s">
        <v>1169</v>
      </c>
      <c r="N961" s="11" t="n">
        <v>20471705</v>
      </c>
      <c r="O961" s="11" t="s">
        <v>577</v>
      </c>
      <c r="P961" s="11" t="s">
        <v>108</v>
      </c>
      <c r="Q961" s="14" t="n">
        <v>44084</v>
      </c>
      <c r="U961" s="13" t="n">
        <v>44083.4412731482</v>
      </c>
    </row>
    <row r="962" customFormat="false" ht="16.2" hidden="false" customHeight="false" outlineLevel="0" collapsed="false">
      <c r="A962" s="11" t="s">
        <v>26</v>
      </c>
      <c r="B962" s="11" t="s">
        <v>151</v>
      </c>
      <c r="C962" s="11" t="n">
        <v>2009017384</v>
      </c>
      <c r="D962" s="13" t="n">
        <v>44089.3333333333</v>
      </c>
      <c r="E962" s="13" t="n">
        <v>44089.3541666667</v>
      </c>
      <c r="F962" s="11" t="s">
        <v>109</v>
      </c>
      <c r="G962" s="11" t="s">
        <v>110</v>
      </c>
      <c r="H962" s="11" t="n">
        <v>0.5</v>
      </c>
      <c r="I962" s="11" t="s">
        <v>936</v>
      </c>
      <c r="J962" s="11" t="str">
        <f aca="false">"20671229"</f>
        <v>20671229</v>
      </c>
      <c r="K962" s="11" t="s">
        <v>1169</v>
      </c>
      <c r="L962" s="11" t="str">
        <f aca="false">"20671229"</f>
        <v>20671229</v>
      </c>
      <c r="M962" s="11" t="s">
        <v>1169</v>
      </c>
      <c r="N962" s="11" t="n">
        <v>20471705</v>
      </c>
      <c r="O962" s="11" t="s">
        <v>577</v>
      </c>
      <c r="P962" s="11" t="s">
        <v>108</v>
      </c>
      <c r="Q962" s="14" t="n">
        <v>44092</v>
      </c>
      <c r="U962" s="13" t="n">
        <v>44089.3564930556</v>
      </c>
    </row>
    <row r="963" customFormat="false" ht="16.2" hidden="false" customHeight="false" outlineLevel="0" collapsed="false">
      <c r="A963" s="11" t="s">
        <v>26</v>
      </c>
      <c r="B963" s="11" t="s">
        <v>151</v>
      </c>
      <c r="C963" s="11" t="n">
        <v>2009010732</v>
      </c>
      <c r="D963" s="13" t="n">
        <v>44082.3333333333</v>
      </c>
      <c r="E963" s="13" t="n">
        <v>44082.375</v>
      </c>
      <c r="F963" s="11" t="s">
        <v>109</v>
      </c>
      <c r="G963" s="11" t="s">
        <v>110</v>
      </c>
      <c r="H963" s="11" t="n">
        <v>1</v>
      </c>
      <c r="I963" s="11" t="s">
        <v>1174</v>
      </c>
      <c r="J963" s="11" t="str">
        <f aca="false">"20671229"</f>
        <v>20671229</v>
      </c>
      <c r="K963" s="11" t="s">
        <v>1169</v>
      </c>
      <c r="L963" s="11" t="str">
        <f aca="false">"20671229"</f>
        <v>20671229</v>
      </c>
      <c r="M963" s="11" t="s">
        <v>1169</v>
      </c>
      <c r="N963" s="11" t="n">
        <v>20471705</v>
      </c>
      <c r="O963" s="11" t="s">
        <v>577</v>
      </c>
      <c r="P963" s="11" t="s">
        <v>108</v>
      </c>
      <c r="Q963" s="14" t="n">
        <v>44084</v>
      </c>
      <c r="U963" s="13" t="n">
        <v>44083.4422800926</v>
      </c>
    </row>
    <row r="964" customFormat="false" ht="16.2" hidden="false" customHeight="false" outlineLevel="0" collapsed="false">
      <c r="A964" s="11" t="s">
        <v>26</v>
      </c>
      <c r="B964" s="11" t="s">
        <v>151</v>
      </c>
      <c r="C964" s="11" t="n">
        <v>2009022880</v>
      </c>
      <c r="D964" s="13" t="n">
        <v>44091.3333333333</v>
      </c>
      <c r="E964" s="13" t="n">
        <v>44091.375</v>
      </c>
      <c r="F964" s="11" t="s">
        <v>109</v>
      </c>
      <c r="G964" s="11" t="s">
        <v>110</v>
      </c>
      <c r="H964" s="11" t="n">
        <v>1</v>
      </c>
      <c r="I964" s="11" t="s">
        <v>1175</v>
      </c>
      <c r="J964" s="11" t="str">
        <f aca="false">"20671229"</f>
        <v>20671229</v>
      </c>
      <c r="K964" s="11" t="s">
        <v>1169</v>
      </c>
      <c r="L964" s="11" t="str">
        <f aca="false">"20671229"</f>
        <v>20671229</v>
      </c>
      <c r="M964" s="11" t="s">
        <v>1169</v>
      </c>
      <c r="N964" s="11" t="n">
        <v>20661503</v>
      </c>
      <c r="O964" s="11" t="s">
        <v>1170</v>
      </c>
      <c r="P964" s="11" t="s">
        <v>108</v>
      </c>
      <c r="Q964" s="14" t="n">
        <v>44093</v>
      </c>
      <c r="U964" s="13" t="n">
        <v>44092.6021412037</v>
      </c>
    </row>
    <row r="965" customFormat="false" ht="16.2" hidden="false" customHeight="false" outlineLevel="0" collapsed="false">
      <c r="A965" s="11" t="s">
        <v>26</v>
      </c>
      <c r="B965" s="11" t="s">
        <v>151</v>
      </c>
      <c r="C965" s="11" t="n">
        <v>2009022874</v>
      </c>
      <c r="D965" s="13" t="n">
        <v>44092.3333333333</v>
      </c>
      <c r="E965" s="13" t="n">
        <v>44092.3541666667</v>
      </c>
      <c r="F965" s="11" t="s">
        <v>109</v>
      </c>
      <c r="G965" s="11" t="s">
        <v>110</v>
      </c>
      <c r="H965" s="11" t="n">
        <v>0.5</v>
      </c>
      <c r="I965" s="11" t="s">
        <v>1176</v>
      </c>
      <c r="J965" s="11" t="str">
        <f aca="false">"20671229"</f>
        <v>20671229</v>
      </c>
      <c r="K965" s="11" t="s">
        <v>1169</v>
      </c>
      <c r="L965" s="11" t="str">
        <f aca="false">"20671229"</f>
        <v>20671229</v>
      </c>
      <c r="M965" s="11" t="s">
        <v>1169</v>
      </c>
      <c r="N965" s="11" t="n">
        <v>20661503</v>
      </c>
      <c r="O965" s="11" t="s">
        <v>1170</v>
      </c>
      <c r="P965" s="11" t="s">
        <v>108</v>
      </c>
      <c r="Q965" s="14" t="n">
        <v>44093</v>
      </c>
      <c r="U965" s="13" t="n">
        <v>44092.6003703704</v>
      </c>
    </row>
    <row r="966" customFormat="false" ht="16.2" hidden="false" customHeight="false" outlineLevel="0" collapsed="false">
      <c r="A966" s="11" t="s">
        <v>52</v>
      </c>
      <c r="B966" s="11" t="s">
        <v>788</v>
      </c>
      <c r="C966" s="11" t="n">
        <v>2009002070</v>
      </c>
      <c r="D966" s="13" t="n">
        <v>44074.3333333333</v>
      </c>
      <c r="E966" s="13" t="n">
        <v>44074.7083333333</v>
      </c>
      <c r="F966" s="11" t="s">
        <v>109</v>
      </c>
      <c r="G966" s="11" t="s">
        <v>110</v>
      </c>
      <c r="H966" s="11" t="n">
        <v>8</v>
      </c>
      <c r="I966" s="11" t="s">
        <v>301</v>
      </c>
      <c r="J966" s="11" t="str">
        <f aca="false">"20671689"</f>
        <v>20671689</v>
      </c>
      <c r="K966" s="11" t="s">
        <v>1063</v>
      </c>
      <c r="L966" s="11" t="str">
        <f aca="false">"20671689"</f>
        <v>20671689</v>
      </c>
      <c r="M966" s="11" t="s">
        <v>1063</v>
      </c>
      <c r="N966" s="11" t="n">
        <v>20629177</v>
      </c>
      <c r="O966" s="11" t="s">
        <v>1062</v>
      </c>
      <c r="P966" s="11" t="s">
        <v>108</v>
      </c>
      <c r="Q966" s="14" t="n">
        <v>44077</v>
      </c>
      <c r="U966" s="13" t="n">
        <v>44076.5287962963</v>
      </c>
    </row>
    <row r="967" customFormat="false" ht="16.2" hidden="false" customHeight="false" outlineLevel="0" collapsed="false">
      <c r="A967" s="11" t="s">
        <v>52</v>
      </c>
      <c r="B967" s="11" t="s">
        <v>788</v>
      </c>
      <c r="C967" s="11" t="n">
        <v>2009033245</v>
      </c>
      <c r="D967" s="13" t="n">
        <v>44099.5</v>
      </c>
      <c r="E967" s="13" t="n">
        <v>44099.7083333333</v>
      </c>
      <c r="F967" s="11" t="s">
        <v>109</v>
      </c>
      <c r="G967" s="11" t="s">
        <v>110</v>
      </c>
      <c r="H967" s="11" t="n">
        <v>4</v>
      </c>
      <c r="I967" s="11" t="s">
        <v>301</v>
      </c>
      <c r="J967" s="11" t="str">
        <f aca="false">"20671689"</f>
        <v>20671689</v>
      </c>
      <c r="K967" s="11" t="s">
        <v>1063</v>
      </c>
      <c r="L967" s="11" t="str">
        <f aca="false">"20671689"</f>
        <v>20671689</v>
      </c>
      <c r="M967" s="11" t="s">
        <v>1063</v>
      </c>
      <c r="N967" s="11" t="n">
        <v>20629177</v>
      </c>
      <c r="O967" s="11" t="s">
        <v>1062</v>
      </c>
      <c r="P967" s="11" t="s">
        <v>108</v>
      </c>
      <c r="Q967" s="14" t="n">
        <v>44099</v>
      </c>
      <c r="U967" s="13" t="n">
        <v>44099.4231597222</v>
      </c>
    </row>
    <row r="968" customFormat="false" ht="16.2" hidden="false" customHeight="false" outlineLevel="0" collapsed="false">
      <c r="A968" s="11" t="s">
        <v>9</v>
      </c>
      <c r="B968" s="11" t="s">
        <v>117</v>
      </c>
      <c r="C968" s="11" t="n">
        <v>2009004740</v>
      </c>
      <c r="D968" s="13" t="n">
        <v>44078.625</v>
      </c>
      <c r="E968" s="13" t="n">
        <v>44078.7083333333</v>
      </c>
      <c r="F968" s="11" t="s">
        <v>109</v>
      </c>
      <c r="G968" s="11" t="s">
        <v>110</v>
      </c>
      <c r="H968" s="11" t="n">
        <v>2</v>
      </c>
      <c r="I968" s="11" t="s">
        <v>732</v>
      </c>
      <c r="J968" s="11" t="str">
        <f aca="false">"20671692"</f>
        <v>20671692</v>
      </c>
      <c r="K968" s="11" t="s">
        <v>1177</v>
      </c>
      <c r="L968" s="11" t="str">
        <f aca="false">"20671692"</f>
        <v>20671692</v>
      </c>
      <c r="M968" s="11" t="s">
        <v>1177</v>
      </c>
      <c r="N968" s="11" t="n">
        <v>20503827</v>
      </c>
      <c r="O968" s="11" t="s">
        <v>730</v>
      </c>
      <c r="P968" s="11" t="s">
        <v>108</v>
      </c>
      <c r="Q968" s="14" t="n">
        <v>44079</v>
      </c>
      <c r="U968" s="13" t="n">
        <v>44078.4691435185</v>
      </c>
    </row>
    <row r="969" customFormat="false" ht="16.2" hidden="false" customHeight="false" outlineLevel="0" collapsed="false">
      <c r="A969" s="11" t="s">
        <v>10</v>
      </c>
      <c r="B969" s="11" t="s">
        <v>122</v>
      </c>
      <c r="C969" s="11" t="n">
        <v>2009033447</v>
      </c>
      <c r="D969" s="13" t="n">
        <v>44099.5</v>
      </c>
      <c r="E969" s="13" t="n">
        <v>44099.7083333333</v>
      </c>
      <c r="F969" s="11" t="s">
        <v>109</v>
      </c>
      <c r="G969" s="11" t="s">
        <v>110</v>
      </c>
      <c r="H969" s="11" t="n">
        <v>4</v>
      </c>
      <c r="I969" s="11" t="s">
        <v>301</v>
      </c>
      <c r="J969" s="11" t="str">
        <f aca="false">"20671693"</f>
        <v>20671693</v>
      </c>
      <c r="K969" s="11" t="s">
        <v>1178</v>
      </c>
      <c r="L969" s="11" t="str">
        <f aca="false">"20671693"</f>
        <v>20671693</v>
      </c>
      <c r="M969" s="11" t="s">
        <v>1178</v>
      </c>
      <c r="N969" s="11" t="n">
        <v>20671694</v>
      </c>
      <c r="O969" s="11" t="s">
        <v>1179</v>
      </c>
      <c r="P969" s="11" t="s">
        <v>108</v>
      </c>
      <c r="Q969" s="14" t="n">
        <v>44100</v>
      </c>
      <c r="U969" s="13" t="n">
        <v>44099.4658449074</v>
      </c>
    </row>
    <row r="970" customFormat="false" ht="16.2" hidden="false" customHeight="false" outlineLevel="0" collapsed="false">
      <c r="A970" s="11" t="s">
        <v>13</v>
      </c>
      <c r="B970" s="11" t="s">
        <v>212</v>
      </c>
      <c r="C970" s="11" t="n">
        <v>2009017312</v>
      </c>
      <c r="D970" s="13" t="n">
        <v>44088.3333333333</v>
      </c>
      <c r="E970" s="13" t="n">
        <v>44088.7083333333</v>
      </c>
      <c r="F970" s="11" t="s">
        <v>109</v>
      </c>
      <c r="G970" s="11" t="s">
        <v>110</v>
      </c>
      <c r="H970" s="11" t="n">
        <v>8</v>
      </c>
      <c r="I970" s="11" t="s">
        <v>1180</v>
      </c>
      <c r="J970" s="11" t="str">
        <f aca="false">"20671697"</f>
        <v>20671697</v>
      </c>
      <c r="K970" s="11" t="s">
        <v>974</v>
      </c>
      <c r="L970" s="11" t="str">
        <f aca="false">"20671697"</f>
        <v>20671697</v>
      </c>
      <c r="M970" s="11" t="s">
        <v>974</v>
      </c>
      <c r="N970" s="11" t="n">
        <v>20593912</v>
      </c>
      <c r="O970" s="11" t="s">
        <v>973</v>
      </c>
      <c r="P970" s="11" t="s">
        <v>108</v>
      </c>
      <c r="Q970" s="14" t="n">
        <v>44091</v>
      </c>
      <c r="U970" s="13" t="n">
        <v>44089.3481597222</v>
      </c>
    </row>
    <row r="971" customFormat="false" ht="16.2" hidden="false" customHeight="false" outlineLevel="0" collapsed="false">
      <c r="A971" s="11" t="s">
        <v>14</v>
      </c>
      <c r="B971" s="11" t="s">
        <v>179</v>
      </c>
      <c r="C971" s="11" t="n">
        <v>2009027120</v>
      </c>
      <c r="D971" s="13" t="n">
        <v>44096.3333333333</v>
      </c>
      <c r="E971" s="13" t="n">
        <v>44096.5</v>
      </c>
      <c r="F971" s="11" t="s">
        <v>109</v>
      </c>
      <c r="G971" s="11" t="s">
        <v>110</v>
      </c>
      <c r="H971" s="11" t="n">
        <v>4</v>
      </c>
      <c r="I971" s="11" t="s">
        <v>1181</v>
      </c>
      <c r="J971" s="11" t="str">
        <f aca="false">"20671698"</f>
        <v>20671698</v>
      </c>
      <c r="K971" s="11" t="s">
        <v>1079</v>
      </c>
      <c r="L971" s="11" t="str">
        <f aca="false">"20671698"</f>
        <v>20671698</v>
      </c>
      <c r="M971" s="11" t="s">
        <v>1079</v>
      </c>
      <c r="N971" s="11" t="n">
        <v>20395910</v>
      </c>
      <c r="O971" s="11" t="s">
        <v>161</v>
      </c>
      <c r="P971" s="11" t="s">
        <v>108</v>
      </c>
      <c r="Q971" s="14" t="n">
        <v>44097</v>
      </c>
      <c r="U971" s="13" t="n">
        <v>44096.5065046296</v>
      </c>
    </row>
    <row r="972" customFormat="false" ht="16.2" hidden="false" customHeight="false" outlineLevel="0" collapsed="false">
      <c r="A972" s="11" t="s">
        <v>14</v>
      </c>
      <c r="B972" s="11" t="s">
        <v>179</v>
      </c>
      <c r="C972" s="11" t="n">
        <v>2009020843</v>
      </c>
      <c r="D972" s="13" t="n">
        <v>44092.3333333333</v>
      </c>
      <c r="E972" s="13" t="n">
        <v>44092.7083333333</v>
      </c>
      <c r="F972" s="11" t="s">
        <v>109</v>
      </c>
      <c r="G972" s="11" t="s">
        <v>110</v>
      </c>
      <c r="H972" s="11" t="n">
        <v>8</v>
      </c>
      <c r="I972" s="11" t="s">
        <v>1182</v>
      </c>
      <c r="J972" s="11" t="str">
        <f aca="false">"20671698"</f>
        <v>20671698</v>
      </c>
      <c r="K972" s="11" t="s">
        <v>1079</v>
      </c>
      <c r="L972" s="11" t="str">
        <f aca="false">"20671698"</f>
        <v>20671698</v>
      </c>
      <c r="M972" s="11" t="s">
        <v>1079</v>
      </c>
      <c r="N972" s="11" t="n">
        <v>20092184</v>
      </c>
      <c r="O972" s="11" t="s">
        <v>160</v>
      </c>
      <c r="P972" s="11" t="s">
        <v>108</v>
      </c>
      <c r="Q972" s="14" t="n">
        <v>44092</v>
      </c>
      <c r="U972" s="13" t="n">
        <v>44091.4049768519</v>
      </c>
    </row>
    <row r="973" customFormat="false" ht="16.2" hidden="false" customHeight="false" outlineLevel="0" collapsed="false">
      <c r="A973" s="11" t="s">
        <v>15</v>
      </c>
      <c r="B973" s="11" t="s">
        <v>158</v>
      </c>
      <c r="C973" s="11" t="n">
        <v>2009007896</v>
      </c>
      <c r="D973" s="13" t="n">
        <v>44081.3333333333</v>
      </c>
      <c r="E973" s="13" t="n">
        <v>44081.5416666667</v>
      </c>
      <c r="F973" s="11" t="s">
        <v>109</v>
      </c>
      <c r="G973" s="11" t="s">
        <v>110</v>
      </c>
      <c r="H973" s="11" t="n">
        <v>4</v>
      </c>
      <c r="I973" s="11" t="s">
        <v>1183</v>
      </c>
      <c r="J973" s="11" t="str">
        <f aca="false">"20671700"</f>
        <v>20671700</v>
      </c>
      <c r="K973" s="11" t="s">
        <v>517</v>
      </c>
      <c r="L973" s="11" t="str">
        <f aca="false">"20428005"</f>
        <v>20428005</v>
      </c>
      <c r="M973" s="11" t="s">
        <v>512</v>
      </c>
      <c r="N973" s="11" t="n">
        <v>20395910</v>
      </c>
      <c r="O973" s="11" t="s">
        <v>161</v>
      </c>
      <c r="P973" s="11" t="s">
        <v>108</v>
      </c>
      <c r="Q973" s="14" t="n">
        <v>44082</v>
      </c>
      <c r="U973" s="13" t="n">
        <v>44081.559837963</v>
      </c>
    </row>
    <row r="974" customFormat="false" ht="16.2" hidden="false" customHeight="false" outlineLevel="0" collapsed="false">
      <c r="A974" s="11" t="s">
        <v>15</v>
      </c>
      <c r="B974" s="11" t="s">
        <v>158</v>
      </c>
      <c r="C974" s="11" t="n">
        <v>2009008122</v>
      </c>
      <c r="D974" s="13" t="n">
        <v>44081.6666666667</v>
      </c>
      <c r="E974" s="13" t="n">
        <v>44081.7083333333</v>
      </c>
      <c r="F974" s="11" t="s">
        <v>103</v>
      </c>
      <c r="G974" s="11" t="s">
        <v>104</v>
      </c>
      <c r="H974" s="11" t="n">
        <v>1</v>
      </c>
      <c r="I974" s="11" t="s">
        <v>1184</v>
      </c>
      <c r="J974" s="11" t="str">
        <f aca="false">"20671700"</f>
        <v>20671700</v>
      </c>
      <c r="K974" s="11" t="s">
        <v>517</v>
      </c>
      <c r="L974" s="11" t="str">
        <f aca="false">"20428005"</f>
        <v>20428005</v>
      </c>
      <c r="M974" s="11" t="s">
        <v>512</v>
      </c>
      <c r="N974" s="11" t="n">
        <v>20395910</v>
      </c>
      <c r="O974" s="11" t="s">
        <v>161</v>
      </c>
      <c r="P974" s="11" t="s">
        <v>108</v>
      </c>
      <c r="Q974" s="14" t="n">
        <v>44083</v>
      </c>
      <c r="U974" s="13" t="n">
        <v>44081.6478356482</v>
      </c>
    </row>
    <row r="975" customFormat="false" ht="16.2" hidden="false" customHeight="false" outlineLevel="0" collapsed="false">
      <c r="A975" s="11" t="s">
        <v>16</v>
      </c>
      <c r="B975" s="11" t="s">
        <v>421</v>
      </c>
      <c r="C975" s="11" t="n">
        <v>2009031850</v>
      </c>
      <c r="D975" s="13" t="n">
        <v>44099.3333333333</v>
      </c>
      <c r="E975" s="13" t="n">
        <v>44099.7083333333</v>
      </c>
      <c r="F975" s="11" t="s">
        <v>109</v>
      </c>
      <c r="G975" s="11" t="s">
        <v>110</v>
      </c>
      <c r="H975" s="11" t="n">
        <v>8</v>
      </c>
      <c r="I975" s="11" t="s">
        <v>1185</v>
      </c>
      <c r="J975" s="11" t="str">
        <f aca="false">"20671701"</f>
        <v>20671701</v>
      </c>
      <c r="K975" s="11" t="s">
        <v>535</v>
      </c>
      <c r="L975" s="11" t="str">
        <f aca="false">"20671701"</f>
        <v>20671701</v>
      </c>
      <c r="M975" s="11" t="s">
        <v>535</v>
      </c>
      <c r="N975" s="11" t="n">
        <v>20449612</v>
      </c>
      <c r="O975" s="11" t="s">
        <v>458</v>
      </c>
      <c r="P975" s="11" t="s">
        <v>108</v>
      </c>
      <c r="Q975" s="14" t="n">
        <v>44099</v>
      </c>
      <c r="U975" s="13" t="n">
        <v>44098.6635185185</v>
      </c>
    </row>
    <row r="976" customFormat="false" ht="16.2" hidden="false" customHeight="false" outlineLevel="0" collapsed="false">
      <c r="A976" s="11" t="s">
        <v>17</v>
      </c>
      <c r="B976" s="11" t="s">
        <v>455</v>
      </c>
      <c r="C976" s="11" t="n">
        <v>2009003563</v>
      </c>
      <c r="D976" s="13" t="n">
        <v>44077.625</v>
      </c>
      <c r="E976" s="13" t="n">
        <v>44078.6875</v>
      </c>
      <c r="F976" s="11" t="s">
        <v>109</v>
      </c>
      <c r="G976" s="11" t="s">
        <v>110</v>
      </c>
      <c r="H976" s="11" t="n">
        <v>9.5</v>
      </c>
      <c r="I976" s="11" t="s">
        <v>1186</v>
      </c>
      <c r="J976" s="11" t="str">
        <f aca="false">"20671702"</f>
        <v>20671702</v>
      </c>
      <c r="K976" s="11" t="s">
        <v>1187</v>
      </c>
      <c r="L976" s="11" t="str">
        <f aca="false">"20671702"</f>
        <v>20671702</v>
      </c>
      <c r="M976" s="11" t="s">
        <v>1187</v>
      </c>
      <c r="N976" s="11" t="s">
        <v>750</v>
      </c>
      <c r="O976" s="11" t="s">
        <v>751</v>
      </c>
      <c r="P976" s="11" t="s">
        <v>108</v>
      </c>
      <c r="Q976" s="14" t="n">
        <v>44078</v>
      </c>
      <c r="U976" s="13" t="n">
        <v>44077.5827430556</v>
      </c>
    </row>
    <row r="977" customFormat="false" ht="16.2" hidden="false" customHeight="false" outlineLevel="0" collapsed="false">
      <c r="A977" s="11" t="s">
        <v>17</v>
      </c>
      <c r="B977" s="11" t="s">
        <v>455</v>
      </c>
      <c r="C977" s="11" t="n">
        <v>2009003569</v>
      </c>
      <c r="D977" s="13" t="n">
        <v>44078.6875</v>
      </c>
      <c r="E977" s="13" t="n">
        <v>44078.7083333333</v>
      </c>
      <c r="F977" s="11" t="s">
        <v>103</v>
      </c>
      <c r="G977" s="11" t="s">
        <v>104</v>
      </c>
      <c r="H977" s="11" t="n">
        <v>0.5</v>
      </c>
      <c r="I977" s="11" t="s">
        <v>1186</v>
      </c>
      <c r="J977" s="11" t="str">
        <f aca="false">"20671702"</f>
        <v>20671702</v>
      </c>
      <c r="K977" s="11" t="s">
        <v>1187</v>
      </c>
      <c r="L977" s="11" t="str">
        <f aca="false">"20671702"</f>
        <v>20671702</v>
      </c>
      <c r="M977" s="11" t="s">
        <v>1187</v>
      </c>
      <c r="N977" s="11" t="s">
        <v>750</v>
      </c>
      <c r="O977" s="11" t="s">
        <v>751</v>
      </c>
      <c r="P977" s="11" t="s">
        <v>108</v>
      </c>
      <c r="Q977" s="14" t="n">
        <v>44078</v>
      </c>
      <c r="U977" s="13" t="n">
        <v>44077.5840972222</v>
      </c>
    </row>
    <row r="978" customFormat="false" ht="16.2" hidden="false" customHeight="false" outlineLevel="0" collapsed="false">
      <c r="A978" s="11" t="s">
        <v>17</v>
      </c>
      <c r="B978" s="11" t="s">
        <v>455</v>
      </c>
      <c r="C978" s="11" t="n">
        <v>2009018260</v>
      </c>
      <c r="D978" s="13" t="n">
        <v>44089.3333333333</v>
      </c>
      <c r="E978" s="13" t="n">
        <v>44089.3541666667</v>
      </c>
      <c r="F978" s="11" t="s">
        <v>109</v>
      </c>
      <c r="G978" s="11" t="s">
        <v>110</v>
      </c>
      <c r="H978" s="11" t="n">
        <v>0.5</v>
      </c>
      <c r="I978" s="11" t="s">
        <v>1188</v>
      </c>
      <c r="J978" s="11" t="str">
        <f aca="false">"20671702"</f>
        <v>20671702</v>
      </c>
      <c r="K978" s="11" t="s">
        <v>1187</v>
      </c>
      <c r="L978" s="11" t="str">
        <f aca="false">"20671702"</f>
        <v>20671702</v>
      </c>
      <c r="M978" s="11" t="s">
        <v>1187</v>
      </c>
      <c r="N978" s="11" t="n">
        <v>20671706</v>
      </c>
      <c r="O978" s="11" t="s">
        <v>1189</v>
      </c>
      <c r="P978" s="11" t="s">
        <v>108</v>
      </c>
      <c r="Q978" s="14" t="n">
        <v>44090</v>
      </c>
      <c r="U978" s="13" t="n">
        <v>44089.5567939815</v>
      </c>
    </row>
    <row r="979" customFormat="false" ht="16.2" hidden="false" customHeight="false" outlineLevel="0" collapsed="false">
      <c r="A979" s="11" t="s">
        <v>17</v>
      </c>
      <c r="B979" s="11" t="s">
        <v>455</v>
      </c>
      <c r="C979" s="11" t="n">
        <v>2009020739</v>
      </c>
      <c r="D979" s="13" t="n">
        <v>44091.3333333333</v>
      </c>
      <c r="E979" s="13" t="n">
        <v>44091.3541666667</v>
      </c>
      <c r="F979" s="11" t="s">
        <v>109</v>
      </c>
      <c r="G979" s="11" t="s">
        <v>110</v>
      </c>
      <c r="H979" s="11" t="n">
        <v>0.5</v>
      </c>
      <c r="I979" s="11" t="s">
        <v>1190</v>
      </c>
      <c r="J979" s="11" t="str">
        <f aca="false">"20671702"</f>
        <v>20671702</v>
      </c>
      <c r="K979" s="11" t="s">
        <v>1187</v>
      </c>
      <c r="L979" s="11" t="str">
        <f aca="false">"20671702"</f>
        <v>20671702</v>
      </c>
      <c r="M979" s="11" t="s">
        <v>1187</v>
      </c>
      <c r="N979" s="11" t="n">
        <v>20671706</v>
      </c>
      <c r="O979" s="11" t="s">
        <v>1189</v>
      </c>
      <c r="P979" s="11" t="s">
        <v>108</v>
      </c>
      <c r="Q979" s="14" t="n">
        <v>44093</v>
      </c>
      <c r="U979" s="13" t="n">
        <v>44091.3775925926</v>
      </c>
    </row>
    <row r="980" customFormat="false" ht="16.2" hidden="false" customHeight="false" outlineLevel="0" collapsed="false">
      <c r="A980" s="11" t="s">
        <v>17</v>
      </c>
      <c r="B980" s="11" t="s">
        <v>455</v>
      </c>
      <c r="C980" s="11" t="n">
        <v>2009017363</v>
      </c>
      <c r="D980" s="13" t="n">
        <v>44089.3333333333</v>
      </c>
      <c r="E980" s="13" t="n">
        <v>44089.3541666667</v>
      </c>
      <c r="F980" s="11" t="s">
        <v>109</v>
      </c>
      <c r="G980" s="11" t="s">
        <v>110</v>
      </c>
      <c r="H980" s="11" t="n">
        <v>0.5</v>
      </c>
      <c r="I980" s="11" t="s">
        <v>791</v>
      </c>
      <c r="J980" s="11" t="str">
        <f aca="false">"20671703"</f>
        <v>20671703</v>
      </c>
      <c r="K980" s="11" t="s">
        <v>1191</v>
      </c>
      <c r="L980" s="11" t="str">
        <f aca="false">"20671703"</f>
        <v>20671703</v>
      </c>
      <c r="M980" s="11" t="s">
        <v>1191</v>
      </c>
      <c r="N980" s="11" t="n">
        <v>20674619</v>
      </c>
      <c r="O980" s="11" t="s">
        <v>329</v>
      </c>
      <c r="P980" s="11" t="s">
        <v>108</v>
      </c>
      <c r="Q980" s="14" t="n">
        <v>44090</v>
      </c>
      <c r="U980" s="13" t="n">
        <v>44089.354212963</v>
      </c>
    </row>
    <row r="981" customFormat="false" ht="16.2" hidden="false" customHeight="false" outlineLevel="0" collapsed="false">
      <c r="A981" s="11" t="s">
        <v>19</v>
      </c>
      <c r="B981" s="11" t="s">
        <v>221</v>
      </c>
      <c r="C981" s="11" t="n">
        <v>2009028117</v>
      </c>
      <c r="D981" s="13" t="n">
        <v>44098.3333333333</v>
      </c>
      <c r="E981" s="13" t="n">
        <v>44099.7083333333</v>
      </c>
      <c r="F981" s="11" t="s">
        <v>109</v>
      </c>
      <c r="G981" s="11" t="s">
        <v>110</v>
      </c>
      <c r="H981" s="11" t="n">
        <v>16</v>
      </c>
      <c r="I981" s="11" t="s">
        <v>1192</v>
      </c>
      <c r="J981" s="11" t="str">
        <f aca="false">"20671704"</f>
        <v>20671704</v>
      </c>
      <c r="K981" s="11" t="s">
        <v>1193</v>
      </c>
      <c r="L981" s="11" t="str">
        <f aca="false">"20671704"</f>
        <v>20671704</v>
      </c>
      <c r="M981" s="11" t="s">
        <v>1193</v>
      </c>
      <c r="N981" s="11" t="n">
        <v>20564394</v>
      </c>
      <c r="O981" s="11" t="s">
        <v>804</v>
      </c>
      <c r="P981" s="11" t="s">
        <v>108</v>
      </c>
      <c r="Q981" s="14" t="n">
        <v>44099</v>
      </c>
      <c r="U981" s="13" t="n">
        <v>44097.3824421296</v>
      </c>
    </row>
    <row r="982" customFormat="false" ht="16.2" hidden="false" customHeight="false" outlineLevel="0" collapsed="false">
      <c r="A982" s="11" t="s">
        <v>33</v>
      </c>
      <c r="B982" s="11" t="s">
        <v>111</v>
      </c>
      <c r="C982" s="11" t="n">
        <v>2008039833</v>
      </c>
      <c r="D982" s="13" t="n">
        <v>44074.3333333333</v>
      </c>
      <c r="E982" s="13" t="n">
        <v>44074.4166666667</v>
      </c>
      <c r="F982" s="11" t="s">
        <v>109</v>
      </c>
      <c r="G982" s="11" t="s">
        <v>110</v>
      </c>
      <c r="H982" s="11" t="n">
        <v>2</v>
      </c>
      <c r="I982" s="11" t="s">
        <v>660</v>
      </c>
      <c r="J982" s="11" t="str">
        <f aca="false">"20671717"</f>
        <v>20671717</v>
      </c>
      <c r="K982" s="11" t="s">
        <v>1194</v>
      </c>
      <c r="L982" s="11" t="str">
        <f aca="false">"20671717"</f>
        <v>20671717</v>
      </c>
      <c r="M982" s="11" t="s">
        <v>1194</v>
      </c>
      <c r="N982" s="11" t="n">
        <v>20669307</v>
      </c>
      <c r="O982" s="11" t="s">
        <v>355</v>
      </c>
      <c r="P982" s="11" t="s">
        <v>108</v>
      </c>
      <c r="Q982" s="14" t="n">
        <v>44074</v>
      </c>
      <c r="U982" s="13" t="n">
        <v>44074.4176967593</v>
      </c>
    </row>
    <row r="983" customFormat="false" ht="16.2" hidden="false" customHeight="false" outlineLevel="0" collapsed="false">
      <c r="A983" s="11" t="s">
        <v>42</v>
      </c>
      <c r="B983" s="11" t="s">
        <v>370</v>
      </c>
      <c r="C983" s="11" t="n">
        <v>2009033301</v>
      </c>
      <c r="D983" s="13" t="n">
        <v>44099.5</v>
      </c>
      <c r="E983" s="13" t="n">
        <v>44099.7083333333</v>
      </c>
      <c r="F983" s="11" t="s">
        <v>109</v>
      </c>
      <c r="G983" s="11" t="s">
        <v>110</v>
      </c>
      <c r="H983" s="11" t="n">
        <v>4</v>
      </c>
      <c r="I983" s="11" t="s">
        <v>1195</v>
      </c>
      <c r="J983" s="11" t="str">
        <f aca="false">"20671719"</f>
        <v>20671719</v>
      </c>
      <c r="K983" s="11" t="s">
        <v>1196</v>
      </c>
      <c r="L983" s="11" t="str">
        <f aca="false">"20671719"</f>
        <v>20671719</v>
      </c>
      <c r="M983" s="11" t="s">
        <v>1196</v>
      </c>
      <c r="N983" s="11" t="n">
        <v>20636355</v>
      </c>
      <c r="O983" s="11" t="s">
        <v>1197</v>
      </c>
      <c r="P983" s="11" t="s">
        <v>108</v>
      </c>
      <c r="Q983" s="14" t="n">
        <v>44100</v>
      </c>
      <c r="U983" s="13" t="n">
        <v>44099.431400463</v>
      </c>
    </row>
    <row r="984" customFormat="false" ht="16.2" hidden="false" customHeight="false" outlineLevel="0" collapsed="false">
      <c r="A984" s="11" t="s">
        <v>43</v>
      </c>
      <c r="B984" s="11" t="s">
        <v>693</v>
      </c>
      <c r="C984" s="11" t="n">
        <v>2009025179</v>
      </c>
      <c r="D984" s="13" t="n">
        <v>44092.3333333333</v>
      </c>
      <c r="E984" s="13" t="n">
        <v>44092.7083333333</v>
      </c>
      <c r="F984" s="11" t="s">
        <v>109</v>
      </c>
      <c r="G984" s="11" t="s">
        <v>110</v>
      </c>
      <c r="H984" s="11" t="n">
        <v>8</v>
      </c>
      <c r="I984" s="11" t="s">
        <v>1198</v>
      </c>
      <c r="J984" s="11" t="str">
        <f aca="false">"20671721"</f>
        <v>20671721</v>
      </c>
      <c r="K984" s="11" t="s">
        <v>1199</v>
      </c>
      <c r="L984" s="11" t="str">
        <f aca="false">"20671721"</f>
        <v>20671721</v>
      </c>
      <c r="M984" s="11" t="s">
        <v>1199</v>
      </c>
      <c r="N984" s="11" t="s">
        <v>1200</v>
      </c>
      <c r="O984" s="11" t="s">
        <v>1201</v>
      </c>
      <c r="P984" s="11" t="s">
        <v>108</v>
      </c>
      <c r="Q984" s="14" t="n">
        <v>44097</v>
      </c>
      <c r="U984" s="13" t="n">
        <v>44095.342962963</v>
      </c>
    </row>
    <row r="985" customFormat="false" ht="16.2" hidden="false" customHeight="false" outlineLevel="0" collapsed="false">
      <c r="A985" s="11" t="s">
        <v>43</v>
      </c>
      <c r="B985" s="11" t="s">
        <v>693</v>
      </c>
      <c r="C985" s="11" t="n">
        <v>2009025235</v>
      </c>
      <c r="D985" s="13" t="n">
        <v>44092.3333333333</v>
      </c>
      <c r="E985" s="13" t="n">
        <v>44092.7083333333</v>
      </c>
      <c r="F985" s="11" t="s">
        <v>109</v>
      </c>
      <c r="G985" s="11" t="s">
        <v>110</v>
      </c>
      <c r="H985" s="11" t="n">
        <v>8</v>
      </c>
      <c r="I985" s="11" t="s">
        <v>1202</v>
      </c>
      <c r="J985" s="11" t="str">
        <f aca="false">"20671722"</f>
        <v>20671722</v>
      </c>
      <c r="K985" s="11" t="s">
        <v>1203</v>
      </c>
      <c r="L985" s="11" t="str">
        <f aca="false">"20671722"</f>
        <v>20671722</v>
      </c>
      <c r="M985" s="11" t="s">
        <v>1203</v>
      </c>
      <c r="N985" s="11" t="s">
        <v>1200</v>
      </c>
      <c r="O985" s="11" t="s">
        <v>1201</v>
      </c>
      <c r="P985" s="11" t="s">
        <v>108</v>
      </c>
      <c r="Q985" s="14" t="n">
        <v>44097</v>
      </c>
      <c r="U985" s="13" t="n">
        <v>44095.3562384259</v>
      </c>
    </row>
    <row r="986" customFormat="false" ht="16.2" hidden="false" customHeight="false" outlineLevel="0" collapsed="false">
      <c r="A986" s="11" t="s">
        <v>48</v>
      </c>
      <c r="B986" s="11" t="s">
        <v>259</v>
      </c>
      <c r="C986" s="11" t="n">
        <v>2009031250</v>
      </c>
      <c r="D986" s="13" t="n">
        <v>44098.3333333333</v>
      </c>
      <c r="E986" s="13" t="n">
        <v>44098.5416666667</v>
      </c>
      <c r="F986" s="11" t="s">
        <v>103</v>
      </c>
      <c r="G986" s="11" t="s">
        <v>104</v>
      </c>
      <c r="H986" s="11" t="n">
        <v>4</v>
      </c>
      <c r="I986" s="11" t="s">
        <v>312</v>
      </c>
      <c r="J986" s="11" t="str">
        <f aca="false">"20671725"</f>
        <v>20671725</v>
      </c>
      <c r="K986" s="11" t="s">
        <v>1204</v>
      </c>
      <c r="L986" s="11" t="str">
        <f aca="false">"20671725"</f>
        <v>20671725</v>
      </c>
      <c r="M986" s="11" t="s">
        <v>1204</v>
      </c>
      <c r="N986" s="11" t="n">
        <v>20279083</v>
      </c>
      <c r="O986" s="11" t="s">
        <v>318</v>
      </c>
      <c r="P986" s="11" t="s">
        <v>108</v>
      </c>
      <c r="Q986" s="14" t="n">
        <v>44099</v>
      </c>
      <c r="U986" s="13" t="n">
        <v>44098.5547685185</v>
      </c>
    </row>
    <row r="987" customFormat="false" ht="16.2" hidden="false" customHeight="false" outlineLevel="0" collapsed="false">
      <c r="A987" s="11" t="s">
        <v>48</v>
      </c>
      <c r="B987" s="11" t="s">
        <v>259</v>
      </c>
      <c r="C987" s="11" t="n">
        <v>2009033048</v>
      </c>
      <c r="D987" s="13" t="n">
        <v>44099.5</v>
      </c>
      <c r="E987" s="13" t="n">
        <v>44099.7083333333</v>
      </c>
      <c r="F987" s="11" t="s">
        <v>109</v>
      </c>
      <c r="G987" s="11" t="s">
        <v>110</v>
      </c>
      <c r="H987" s="11" t="n">
        <v>4</v>
      </c>
      <c r="I987" s="11" t="s">
        <v>1205</v>
      </c>
      <c r="J987" s="11" t="str">
        <f aca="false">"20671726"</f>
        <v>20671726</v>
      </c>
      <c r="K987" s="11" t="s">
        <v>383</v>
      </c>
      <c r="L987" s="11" t="str">
        <f aca="false">"20671726"</f>
        <v>20671726</v>
      </c>
      <c r="M987" s="11" t="s">
        <v>383</v>
      </c>
      <c r="N987" s="11" t="n">
        <v>20392611</v>
      </c>
      <c r="O987" s="11" t="s">
        <v>340</v>
      </c>
      <c r="P987" s="11" t="s">
        <v>108</v>
      </c>
      <c r="Q987" s="14" t="n">
        <v>44099</v>
      </c>
      <c r="U987" s="13" t="n">
        <v>44099.3891203704</v>
      </c>
    </row>
    <row r="988" customFormat="false" ht="16.2" hidden="false" customHeight="false" outlineLevel="0" collapsed="false">
      <c r="A988" s="11" t="s">
        <v>49</v>
      </c>
      <c r="B988" s="11" t="s">
        <v>102</v>
      </c>
      <c r="C988" s="11" t="n">
        <v>2009019367</v>
      </c>
      <c r="D988" s="13" t="n">
        <v>44089.3333333333</v>
      </c>
      <c r="E988" s="13" t="n">
        <v>44089.3541666667</v>
      </c>
      <c r="F988" s="11" t="s">
        <v>109</v>
      </c>
      <c r="G988" s="11" t="s">
        <v>110</v>
      </c>
      <c r="H988" s="11" t="n">
        <v>0.5</v>
      </c>
      <c r="I988" s="11" t="s">
        <v>1206</v>
      </c>
      <c r="J988" s="11" t="str">
        <f aca="false">"20671729"</f>
        <v>20671729</v>
      </c>
      <c r="K988" s="11" t="s">
        <v>1207</v>
      </c>
      <c r="L988" s="11" t="str">
        <f aca="false">"20671729"</f>
        <v>20671729</v>
      </c>
      <c r="M988" s="11" t="s">
        <v>1207</v>
      </c>
      <c r="N988" s="11" t="n">
        <v>20394993</v>
      </c>
      <c r="O988" s="11" t="s">
        <v>1072</v>
      </c>
      <c r="P988" s="11" t="s">
        <v>108</v>
      </c>
      <c r="Q988" s="14" t="n">
        <v>44091</v>
      </c>
      <c r="U988" s="13" t="n">
        <v>44090.3693402778</v>
      </c>
    </row>
    <row r="989" customFormat="false" ht="16.2" hidden="false" customHeight="false" outlineLevel="0" collapsed="false">
      <c r="A989" s="11" t="s">
        <v>51</v>
      </c>
      <c r="B989" s="11" t="s">
        <v>287</v>
      </c>
      <c r="C989" s="11" t="n">
        <v>2008037101</v>
      </c>
      <c r="D989" s="13" t="n">
        <v>44070.3333333333</v>
      </c>
      <c r="E989" s="13" t="n">
        <v>44070.4375</v>
      </c>
      <c r="F989" s="11" t="s">
        <v>109</v>
      </c>
      <c r="G989" s="11" t="s">
        <v>110</v>
      </c>
      <c r="H989" s="11" t="n">
        <v>2.5</v>
      </c>
      <c r="I989" s="11" t="s">
        <v>1208</v>
      </c>
      <c r="J989" s="11" t="str">
        <f aca="false">"20671732"</f>
        <v>20671732</v>
      </c>
      <c r="K989" s="11" t="s">
        <v>1209</v>
      </c>
      <c r="L989" s="11" t="str">
        <f aca="false">"20671732"</f>
        <v>20671732</v>
      </c>
      <c r="M989" s="11" t="s">
        <v>1209</v>
      </c>
      <c r="N989" s="11" t="s">
        <v>612</v>
      </c>
      <c r="O989" s="11" t="s">
        <v>613</v>
      </c>
      <c r="P989" s="11" t="s">
        <v>108</v>
      </c>
      <c r="Q989" s="14" t="n">
        <v>44074</v>
      </c>
      <c r="U989" s="13" t="n">
        <v>44070.4477430556</v>
      </c>
    </row>
    <row r="990" customFormat="false" ht="16.2" hidden="false" customHeight="false" outlineLevel="0" collapsed="false">
      <c r="A990" s="11" t="s">
        <v>62</v>
      </c>
      <c r="B990" s="11" t="s">
        <v>945</v>
      </c>
      <c r="C990" s="11" t="n">
        <v>2009022083</v>
      </c>
      <c r="D990" s="13" t="n">
        <v>44091.3333333333</v>
      </c>
      <c r="E990" s="13" t="n">
        <v>44091.7083333333</v>
      </c>
      <c r="F990" s="11" t="s">
        <v>109</v>
      </c>
      <c r="G990" s="11" t="s">
        <v>110</v>
      </c>
      <c r="H990" s="11" t="n">
        <v>8</v>
      </c>
      <c r="I990" s="11" t="s">
        <v>1210</v>
      </c>
      <c r="J990" s="11" t="str">
        <f aca="false">"20671746"</f>
        <v>20671746</v>
      </c>
      <c r="K990" s="11" t="s">
        <v>1211</v>
      </c>
      <c r="L990" s="11" t="str">
        <f aca="false">"20671746"</f>
        <v>20671746</v>
      </c>
      <c r="M990" s="11" t="s">
        <v>1211</v>
      </c>
      <c r="N990" s="11" t="n">
        <v>20622232</v>
      </c>
      <c r="O990" s="11" t="s">
        <v>1059</v>
      </c>
      <c r="P990" s="11" t="s">
        <v>108</v>
      </c>
      <c r="Q990" s="14" t="n">
        <v>44093</v>
      </c>
      <c r="U990" s="13" t="n">
        <v>44092.3556481482</v>
      </c>
    </row>
    <row r="991" customFormat="false" ht="16.2" hidden="false" customHeight="false" outlineLevel="0" collapsed="false">
      <c r="A991" s="11" t="s">
        <v>66</v>
      </c>
      <c r="B991" s="11" t="s">
        <v>441</v>
      </c>
      <c r="C991" s="11" t="n">
        <v>2009025537</v>
      </c>
      <c r="D991" s="13" t="n">
        <v>44095.3333333333</v>
      </c>
      <c r="E991" s="13" t="n">
        <v>44095.4166666667</v>
      </c>
      <c r="F991" s="11" t="s">
        <v>109</v>
      </c>
      <c r="G991" s="11" t="s">
        <v>110</v>
      </c>
      <c r="H991" s="11" t="n">
        <v>2</v>
      </c>
      <c r="I991" s="11" t="s">
        <v>1212</v>
      </c>
      <c r="J991" s="11" t="str">
        <f aca="false">"20671751"</f>
        <v>20671751</v>
      </c>
      <c r="K991" s="11" t="s">
        <v>444</v>
      </c>
      <c r="L991" s="11" t="str">
        <f aca="false">"20671751"</f>
        <v>20671751</v>
      </c>
      <c r="M991" s="11" t="s">
        <v>444</v>
      </c>
      <c r="N991" s="11" t="n">
        <v>20413002</v>
      </c>
      <c r="O991" s="11" t="s">
        <v>443</v>
      </c>
      <c r="P991" s="11" t="s">
        <v>108</v>
      </c>
      <c r="Q991" s="14" t="n">
        <v>44097</v>
      </c>
      <c r="U991" s="13" t="n">
        <v>44095.4330092593</v>
      </c>
    </row>
    <row r="992" customFormat="false" ht="16.2" hidden="false" customHeight="false" outlineLevel="0" collapsed="false">
      <c r="A992" s="11" t="s">
        <v>70</v>
      </c>
      <c r="B992" s="11" t="s">
        <v>752</v>
      </c>
      <c r="C992" s="11" t="n">
        <v>2008036989</v>
      </c>
      <c r="D992" s="13" t="n">
        <v>44070.6458333333</v>
      </c>
      <c r="E992" s="13" t="n">
        <v>44071.7083333333</v>
      </c>
      <c r="F992" s="11" t="s">
        <v>103</v>
      </c>
      <c r="G992" s="11" t="s">
        <v>104</v>
      </c>
      <c r="H992" s="11" t="n">
        <v>9.5</v>
      </c>
      <c r="I992" s="11" t="s">
        <v>1213</v>
      </c>
      <c r="J992" s="11" t="str">
        <f aca="false">"20671753"</f>
        <v>20671753</v>
      </c>
      <c r="K992" s="11" t="s">
        <v>1214</v>
      </c>
      <c r="L992" s="11" t="str">
        <f aca="false">"20671753"</f>
        <v>20671753</v>
      </c>
      <c r="M992" s="11" t="s">
        <v>1214</v>
      </c>
      <c r="N992" s="11" t="n">
        <v>20602145</v>
      </c>
      <c r="O992" s="11" t="s">
        <v>1141</v>
      </c>
      <c r="P992" s="11" t="s">
        <v>108</v>
      </c>
      <c r="Q992" s="14" t="n">
        <v>44074</v>
      </c>
      <c r="U992" s="13" t="n">
        <v>44070.3830555556</v>
      </c>
    </row>
    <row r="993" customFormat="false" ht="16.2" hidden="false" customHeight="false" outlineLevel="0" collapsed="false">
      <c r="A993" s="11" t="s">
        <v>70</v>
      </c>
      <c r="B993" s="11" t="s">
        <v>752</v>
      </c>
      <c r="C993" s="11" t="n">
        <v>2008036988</v>
      </c>
      <c r="D993" s="13" t="n">
        <v>44070.3333333333</v>
      </c>
      <c r="E993" s="13" t="n">
        <v>44070.6458333333</v>
      </c>
      <c r="F993" s="11" t="s">
        <v>109</v>
      </c>
      <c r="G993" s="11" t="s">
        <v>110</v>
      </c>
      <c r="H993" s="11" t="n">
        <v>6.5</v>
      </c>
      <c r="I993" s="11" t="s">
        <v>1213</v>
      </c>
      <c r="J993" s="11" t="str">
        <f aca="false">"20671753"</f>
        <v>20671753</v>
      </c>
      <c r="K993" s="11" t="s">
        <v>1214</v>
      </c>
      <c r="L993" s="11" t="str">
        <f aca="false">"20671753"</f>
        <v>20671753</v>
      </c>
      <c r="M993" s="11" t="s">
        <v>1214</v>
      </c>
      <c r="N993" s="11" t="n">
        <v>20602145</v>
      </c>
      <c r="O993" s="11" t="s">
        <v>1141</v>
      </c>
      <c r="P993" s="11" t="s">
        <v>108</v>
      </c>
      <c r="Q993" s="14" t="n">
        <v>44074</v>
      </c>
      <c r="U993" s="13" t="n">
        <v>44070.3828472222</v>
      </c>
    </row>
    <row r="994" customFormat="false" ht="16.2" hidden="false" customHeight="false" outlineLevel="0" collapsed="false">
      <c r="A994" s="11" t="s">
        <v>70</v>
      </c>
      <c r="B994" s="11" t="s">
        <v>752</v>
      </c>
      <c r="C994" s="11" t="n">
        <v>2009022326</v>
      </c>
      <c r="D994" s="13" t="n">
        <v>44092.5</v>
      </c>
      <c r="E994" s="13" t="n">
        <v>44092.7083333333</v>
      </c>
      <c r="F994" s="11" t="s">
        <v>109</v>
      </c>
      <c r="G994" s="11" t="s">
        <v>110</v>
      </c>
      <c r="H994" s="11" t="n">
        <v>4</v>
      </c>
      <c r="I994" s="11" t="s">
        <v>1215</v>
      </c>
      <c r="J994" s="11" t="str">
        <f aca="false">"20671753"</f>
        <v>20671753</v>
      </c>
      <c r="K994" s="11" t="s">
        <v>1214</v>
      </c>
      <c r="L994" s="11" t="str">
        <f aca="false">"20671753"</f>
        <v>20671753</v>
      </c>
      <c r="M994" s="11" t="s">
        <v>1214</v>
      </c>
      <c r="N994" s="11" t="n">
        <v>20494819</v>
      </c>
      <c r="O994" s="11" t="s">
        <v>690</v>
      </c>
      <c r="P994" s="11" t="s">
        <v>108</v>
      </c>
      <c r="Q994" s="14" t="n">
        <v>44093</v>
      </c>
      <c r="U994" s="13" t="n">
        <v>44092.3959027778</v>
      </c>
    </row>
    <row r="995" customFormat="false" ht="16.2" hidden="false" customHeight="false" outlineLevel="0" collapsed="false">
      <c r="A995" s="11" t="s">
        <v>74</v>
      </c>
      <c r="B995" s="11" t="s">
        <v>264</v>
      </c>
      <c r="C995" s="11" t="n">
        <v>2009013545</v>
      </c>
      <c r="D995" s="13" t="n">
        <v>44085.5</v>
      </c>
      <c r="E995" s="13" t="n">
        <v>44085.7083333333</v>
      </c>
      <c r="F995" s="11" t="s">
        <v>109</v>
      </c>
      <c r="G995" s="11" t="s">
        <v>110</v>
      </c>
      <c r="H995" s="11" t="n">
        <v>4</v>
      </c>
      <c r="I995" s="11" t="s">
        <v>1216</v>
      </c>
      <c r="J995" s="11" t="str">
        <f aca="false">"20671755"</f>
        <v>20671755</v>
      </c>
      <c r="K995" s="11" t="s">
        <v>1217</v>
      </c>
      <c r="L995" s="11" t="str">
        <f aca="false">"20671755"</f>
        <v>20671755</v>
      </c>
      <c r="M995" s="11" t="s">
        <v>1217</v>
      </c>
      <c r="N995" s="11" t="n">
        <v>801046</v>
      </c>
      <c r="O995" s="11" t="s">
        <v>1218</v>
      </c>
      <c r="P995" s="11" t="s">
        <v>108</v>
      </c>
      <c r="Q995" s="14" t="n">
        <v>44086</v>
      </c>
      <c r="U995" s="13" t="n">
        <v>44085.4790740741</v>
      </c>
    </row>
    <row r="996" customFormat="false" ht="16.2" hidden="false" customHeight="false" outlineLevel="0" collapsed="false">
      <c r="A996" s="11" t="s">
        <v>23</v>
      </c>
      <c r="B996" s="11" t="s">
        <v>193</v>
      </c>
      <c r="C996" s="11" t="n">
        <v>2009012029</v>
      </c>
      <c r="D996" s="13" t="n">
        <v>44083.625</v>
      </c>
      <c r="E996" s="13" t="n">
        <v>44083.7083333333</v>
      </c>
      <c r="F996" s="11" t="s">
        <v>109</v>
      </c>
      <c r="G996" s="11" t="s">
        <v>110</v>
      </c>
      <c r="H996" s="11" t="n">
        <v>2</v>
      </c>
      <c r="I996" s="11" t="s">
        <v>1219</v>
      </c>
      <c r="J996" s="11" t="str">
        <f aca="false">"20674375"</f>
        <v>20674375</v>
      </c>
      <c r="K996" s="11" t="s">
        <v>1123</v>
      </c>
      <c r="L996" s="11" t="str">
        <f aca="false">"20674375"</f>
        <v>20674375</v>
      </c>
      <c r="M996" s="11" t="s">
        <v>1123</v>
      </c>
      <c r="N996" s="11" t="n">
        <v>20588367</v>
      </c>
      <c r="O996" s="11" t="s">
        <v>506</v>
      </c>
      <c r="P996" s="11" t="s">
        <v>108</v>
      </c>
      <c r="Q996" s="14" t="n">
        <v>44084</v>
      </c>
      <c r="U996" s="13" t="n">
        <v>44084.4231944445</v>
      </c>
    </row>
    <row r="997" customFormat="false" ht="16.2" hidden="false" customHeight="false" outlineLevel="0" collapsed="false">
      <c r="A997" s="11" t="s">
        <v>23</v>
      </c>
      <c r="B997" s="11" t="s">
        <v>193</v>
      </c>
      <c r="C997" s="11" t="n">
        <v>2009029637</v>
      </c>
      <c r="D997" s="13" t="n">
        <v>44084.3333333333</v>
      </c>
      <c r="E997" s="13" t="n">
        <v>44084.3541666667</v>
      </c>
      <c r="F997" s="11" t="s">
        <v>109</v>
      </c>
      <c r="G997" s="11" t="s">
        <v>110</v>
      </c>
      <c r="H997" s="11" t="n">
        <v>0.5</v>
      </c>
      <c r="I997" s="11" t="s">
        <v>1220</v>
      </c>
      <c r="J997" s="11" t="str">
        <f aca="false">"20674375"</f>
        <v>20674375</v>
      </c>
      <c r="K997" s="11" t="s">
        <v>1123</v>
      </c>
      <c r="L997" s="11" t="str">
        <f aca="false">"20674375"</f>
        <v>20674375</v>
      </c>
      <c r="M997" s="11" t="s">
        <v>1123</v>
      </c>
      <c r="N997" s="11" t="n">
        <v>20588367</v>
      </c>
      <c r="O997" s="11" t="s">
        <v>506</v>
      </c>
      <c r="P997" s="11" t="s">
        <v>108</v>
      </c>
      <c r="Q997" s="14" t="n">
        <v>44098</v>
      </c>
      <c r="U997" s="13" t="n">
        <v>44097.7911689815</v>
      </c>
    </row>
    <row r="998" customFormat="false" ht="16.2" hidden="false" customHeight="false" outlineLevel="0" collapsed="false">
      <c r="A998" s="11" t="s">
        <v>23</v>
      </c>
      <c r="B998" s="11" t="s">
        <v>193</v>
      </c>
      <c r="C998" s="11" t="n">
        <v>2009017887</v>
      </c>
      <c r="D998" s="13" t="n">
        <v>44092.3333333333</v>
      </c>
      <c r="E998" s="13" t="n">
        <v>44092.7083333333</v>
      </c>
      <c r="F998" s="11" t="s">
        <v>109</v>
      </c>
      <c r="G998" s="11" t="s">
        <v>110</v>
      </c>
      <c r="H998" s="11" t="n">
        <v>8</v>
      </c>
      <c r="I998" s="11" t="s">
        <v>1221</v>
      </c>
      <c r="J998" s="11" t="str">
        <f aca="false">"20674375"</f>
        <v>20674375</v>
      </c>
      <c r="K998" s="11" t="s">
        <v>1123</v>
      </c>
      <c r="L998" s="11" t="str">
        <f aca="false">"20674375"</f>
        <v>20674375</v>
      </c>
      <c r="M998" s="11" t="s">
        <v>1123</v>
      </c>
      <c r="N998" s="11" t="n">
        <v>20588367</v>
      </c>
      <c r="O998" s="11" t="s">
        <v>506</v>
      </c>
      <c r="P998" s="11" t="s">
        <v>108</v>
      </c>
      <c r="Q998" s="14" t="n">
        <v>44090</v>
      </c>
      <c r="U998" s="13" t="n">
        <v>44089.4415162037</v>
      </c>
    </row>
    <row r="999" customFormat="false" ht="16.2" hidden="false" customHeight="false" outlineLevel="0" collapsed="false">
      <c r="A999" s="11" t="s">
        <v>23</v>
      </c>
      <c r="B999" s="11" t="s">
        <v>193</v>
      </c>
      <c r="C999" s="11" t="n">
        <v>2009011948</v>
      </c>
      <c r="D999" s="13" t="n">
        <v>44084.3333333333</v>
      </c>
      <c r="E999" s="13" t="n">
        <v>44084.3958333333</v>
      </c>
      <c r="F999" s="11" t="s">
        <v>109</v>
      </c>
      <c r="G999" s="11" t="s">
        <v>110</v>
      </c>
      <c r="H999" s="11" t="n">
        <v>1.5</v>
      </c>
      <c r="I999" s="11" t="s">
        <v>1222</v>
      </c>
      <c r="J999" s="11" t="str">
        <f aca="false">"20674620"</f>
        <v>20674620</v>
      </c>
      <c r="K999" s="11" t="s">
        <v>1223</v>
      </c>
      <c r="L999" s="11" t="str">
        <f aca="false">"20674620"</f>
        <v>20674620</v>
      </c>
      <c r="M999" s="11" t="s">
        <v>1223</v>
      </c>
      <c r="N999" s="11" t="n">
        <v>20613509</v>
      </c>
      <c r="O999" s="11" t="s">
        <v>879</v>
      </c>
      <c r="P999" s="11" t="s">
        <v>108</v>
      </c>
      <c r="Q999" s="14" t="n">
        <v>44084</v>
      </c>
      <c r="U999" s="13" t="n">
        <v>44084.4031481482</v>
      </c>
    </row>
    <row r="1000" customFormat="false" ht="16.2" hidden="false" customHeight="false" outlineLevel="0" collapsed="false">
      <c r="A1000" s="11" t="s">
        <v>40</v>
      </c>
      <c r="B1000" s="11" t="s">
        <v>305</v>
      </c>
      <c r="C1000" s="11" t="n">
        <v>2009002024</v>
      </c>
      <c r="D1000" s="13" t="n">
        <v>44077.3333333333</v>
      </c>
      <c r="E1000" s="13" t="n">
        <v>44077.7083333333</v>
      </c>
      <c r="F1000" s="11" t="s">
        <v>103</v>
      </c>
      <c r="G1000" s="11" t="s">
        <v>104</v>
      </c>
      <c r="H1000" s="11" t="n">
        <v>8</v>
      </c>
      <c r="I1000" s="11" t="s">
        <v>732</v>
      </c>
      <c r="J1000" s="11" t="str">
        <f aca="false">"20676806"</f>
        <v>20676806</v>
      </c>
      <c r="K1000" s="11" t="s">
        <v>1224</v>
      </c>
      <c r="L1000" s="11" t="str">
        <f aca="false">"20676806"</f>
        <v>20676806</v>
      </c>
      <c r="M1000" s="11" t="s">
        <v>1224</v>
      </c>
      <c r="N1000" s="11" t="s">
        <v>592</v>
      </c>
      <c r="O1000" s="11" t="s">
        <v>593</v>
      </c>
      <c r="P1000" s="11" t="s">
        <v>108</v>
      </c>
      <c r="Q1000" s="14" t="n">
        <v>44077</v>
      </c>
      <c r="U1000" s="13" t="n">
        <v>44076.4756365741</v>
      </c>
    </row>
    <row r="1001" customFormat="false" ht="16.2" hidden="false" customHeight="false" outlineLevel="0" collapsed="false">
      <c r="A1001" s="11" t="s">
        <v>40</v>
      </c>
      <c r="B1001" s="11" t="s">
        <v>305</v>
      </c>
      <c r="C1001" s="11" t="n">
        <v>2008037263</v>
      </c>
      <c r="D1001" s="13" t="n">
        <v>44070.5</v>
      </c>
      <c r="E1001" s="13" t="n">
        <v>44070.7083333333</v>
      </c>
      <c r="F1001" s="11" t="s">
        <v>103</v>
      </c>
      <c r="G1001" s="11" t="s">
        <v>104</v>
      </c>
      <c r="H1001" s="11" t="n">
        <v>4</v>
      </c>
      <c r="I1001" s="11" t="s">
        <v>115</v>
      </c>
      <c r="J1001" s="11" t="str">
        <f aca="false">"20677316"</f>
        <v>20677316</v>
      </c>
      <c r="K1001" s="11" t="s">
        <v>1225</v>
      </c>
      <c r="L1001" s="11" t="str">
        <f aca="false">"20495328"</f>
        <v>20495328</v>
      </c>
      <c r="M1001" s="11" t="s">
        <v>727</v>
      </c>
      <c r="N1001" s="11" t="n">
        <v>20495328</v>
      </c>
      <c r="O1001" s="11" t="s">
        <v>727</v>
      </c>
      <c r="P1001" s="11" t="s">
        <v>108</v>
      </c>
      <c r="Q1001" s="14" t="n">
        <v>44074</v>
      </c>
      <c r="U1001" s="13" t="n">
        <v>44070.5299305556</v>
      </c>
    </row>
    <row r="1002" customFormat="false" ht="16.2" hidden="false" customHeight="false" outlineLevel="0" collapsed="false">
      <c r="A1002" s="11" t="s">
        <v>28</v>
      </c>
      <c r="B1002" s="11" t="s">
        <v>164</v>
      </c>
      <c r="C1002" s="11" t="n">
        <v>2009027985</v>
      </c>
      <c r="D1002" s="13" t="n">
        <v>44097.3333333333</v>
      </c>
      <c r="E1002" s="13" t="n">
        <v>44097.7083333333</v>
      </c>
      <c r="F1002" s="11" t="s">
        <v>109</v>
      </c>
      <c r="G1002" s="11" t="s">
        <v>110</v>
      </c>
      <c r="H1002" s="11" t="n">
        <v>8</v>
      </c>
      <c r="I1002" s="11" t="s">
        <v>1226</v>
      </c>
      <c r="J1002" s="11" t="str">
        <f aca="false">"20677317"</f>
        <v>20677317</v>
      </c>
      <c r="K1002" s="11" t="s">
        <v>1227</v>
      </c>
      <c r="L1002" s="11" t="str">
        <f aca="false">"20671715"</f>
        <v>20671715</v>
      </c>
      <c r="M1002" s="11" t="s">
        <v>353</v>
      </c>
      <c r="N1002" s="11" t="n">
        <v>20671715</v>
      </c>
      <c r="O1002" s="11" t="s">
        <v>353</v>
      </c>
      <c r="P1002" s="11" t="s">
        <v>108</v>
      </c>
      <c r="Q1002" s="14" t="n">
        <v>44097</v>
      </c>
      <c r="U1002" s="13" t="n">
        <v>44097.3564814815</v>
      </c>
    </row>
    <row r="1003" customFormat="false" ht="16.2" hidden="false" customHeight="false" outlineLevel="0" collapsed="false">
      <c r="A1003" s="11" t="s">
        <v>28</v>
      </c>
      <c r="B1003" s="11" t="s">
        <v>164</v>
      </c>
      <c r="C1003" s="11" t="n">
        <v>2009030337</v>
      </c>
      <c r="D1003" s="13" t="n">
        <v>44098.3333333333</v>
      </c>
      <c r="E1003" s="13" t="n">
        <v>44098.7083333333</v>
      </c>
      <c r="F1003" s="11" t="s">
        <v>109</v>
      </c>
      <c r="G1003" s="11" t="s">
        <v>110</v>
      </c>
      <c r="H1003" s="11" t="n">
        <v>8</v>
      </c>
      <c r="I1003" s="11" t="s">
        <v>1226</v>
      </c>
      <c r="J1003" s="11" t="str">
        <f aca="false">"20677317"</f>
        <v>20677317</v>
      </c>
      <c r="K1003" s="11" t="s">
        <v>1227</v>
      </c>
      <c r="L1003" s="11" t="str">
        <f aca="false">"20671715"</f>
        <v>20671715</v>
      </c>
      <c r="M1003" s="11" t="s">
        <v>353</v>
      </c>
      <c r="N1003" s="11" t="n">
        <v>20671715</v>
      </c>
      <c r="O1003" s="11" t="s">
        <v>353</v>
      </c>
      <c r="P1003" s="11" t="s">
        <v>108</v>
      </c>
      <c r="Q1003" s="14" t="n">
        <v>44098</v>
      </c>
      <c r="U1003" s="13" t="n">
        <v>44098.3459259259</v>
      </c>
    </row>
    <row r="1004" customFormat="false" ht="16.2" hidden="false" customHeight="false" outlineLevel="0" collapsed="false">
      <c r="A1004" s="11" t="s">
        <v>30</v>
      </c>
      <c r="B1004" s="11" t="s">
        <v>772</v>
      </c>
      <c r="C1004" s="11" t="n">
        <v>2009003619</v>
      </c>
      <c r="D1004" s="13" t="n">
        <v>44077.625</v>
      </c>
      <c r="E1004" s="13" t="n">
        <v>44077.7083333333</v>
      </c>
      <c r="F1004" s="11" t="s">
        <v>103</v>
      </c>
      <c r="G1004" s="11" t="s">
        <v>104</v>
      </c>
      <c r="H1004" s="11" t="n">
        <v>2</v>
      </c>
      <c r="I1004" s="11" t="s">
        <v>1228</v>
      </c>
      <c r="J1004" s="11" t="str">
        <f aca="false">"20677710"</f>
        <v>20677710</v>
      </c>
      <c r="K1004" s="11" t="s">
        <v>482</v>
      </c>
      <c r="L1004" s="11" t="str">
        <f aca="false">"20677710"</f>
        <v>20677710</v>
      </c>
      <c r="M1004" s="11" t="s">
        <v>482</v>
      </c>
      <c r="N1004" s="11" t="n">
        <v>20508110</v>
      </c>
      <c r="O1004" s="11" t="s">
        <v>774</v>
      </c>
      <c r="P1004" s="11" t="s">
        <v>108</v>
      </c>
      <c r="Q1004" s="14" t="n">
        <v>44078</v>
      </c>
      <c r="U1004" s="13" t="n">
        <v>44077.6177083333</v>
      </c>
    </row>
    <row r="1005" customFormat="false" ht="16.2" hidden="false" customHeight="false" outlineLevel="0" collapsed="false">
      <c r="A1005" s="11" t="s">
        <v>30</v>
      </c>
      <c r="B1005" s="11" t="s">
        <v>772</v>
      </c>
      <c r="C1005" s="11" t="n">
        <v>2008037362</v>
      </c>
      <c r="D1005" s="13" t="n">
        <v>44070.5</v>
      </c>
      <c r="E1005" s="13" t="n">
        <v>44070.7083333333</v>
      </c>
      <c r="F1005" s="11" t="s">
        <v>103</v>
      </c>
      <c r="G1005" s="11" t="s">
        <v>104</v>
      </c>
      <c r="H1005" s="11" t="n">
        <v>4</v>
      </c>
      <c r="I1005" s="11" t="s">
        <v>112</v>
      </c>
      <c r="J1005" s="11" t="str">
        <f aca="false">"20677710"</f>
        <v>20677710</v>
      </c>
      <c r="K1005" s="11" t="s">
        <v>482</v>
      </c>
      <c r="L1005" s="11" t="str">
        <f aca="false">"20677710"</f>
        <v>20677710</v>
      </c>
      <c r="M1005" s="11" t="s">
        <v>482</v>
      </c>
      <c r="N1005" s="11" t="n">
        <v>20508110</v>
      </c>
      <c r="O1005" s="11" t="s">
        <v>774</v>
      </c>
      <c r="P1005" s="11" t="s">
        <v>108</v>
      </c>
      <c r="Q1005" s="14" t="n">
        <v>44074</v>
      </c>
      <c r="U1005" s="13" t="n">
        <v>44070.5752430556</v>
      </c>
    </row>
    <row r="1006" customFormat="false" ht="16.2" hidden="false" customHeight="false" outlineLevel="0" collapsed="false">
      <c r="A1006" s="11" t="s">
        <v>47</v>
      </c>
      <c r="B1006" s="11" t="s">
        <v>324</v>
      </c>
      <c r="C1006" s="11" t="n">
        <v>2008039906</v>
      </c>
      <c r="D1006" s="13" t="n">
        <v>44074.5</v>
      </c>
      <c r="E1006" s="13" t="n">
        <v>44074.625</v>
      </c>
      <c r="F1006" s="11" t="s">
        <v>103</v>
      </c>
      <c r="G1006" s="11" t="s">
        <v>104</v>
      </c>
      <c r="H1006" s="11" t="n">
        <v>2</v>
      </c>
      <c r="I1006" s="11" t="s">
        <v>1229</v>
      </c>
      <c r="J1006" s="11" t="str">
        <f aca="false">"20677711"</f>
        <v>20677711</v>
      </c>
      <c r="K1006" s="11" t="s">
        <v>1230</v>
      </c>
      <c r="L1006" s="11" t="str">
        <f aca="false">"20677711"</f>
        <v>20677711</v>
      </c>
      <c r="M1006" s="11" t="s">
        <v>1230</v>
      </c>
      <c r="N1006" s="11" t="n">
        <v>20322182</v>
      </c>
      <c r="O1006" s="11" t="s">
        <v>329</v>
      </c>
      <c r="P1006" s="11" t="s">
        <v>108</v>
      </c>
      <c r="Q1006" s="14" t="n">
        <v>44075</v>
      </c>
      <c r="U1006" s="13" t="n">
        <v>44074.4328125</v>
      </c>
    </row>
    <row r="1007" customFormat="false" ht="16.2" hidden="false" customHeight="false" outlineLevel="0" collapsed="false">
      <c r="A1007" s="11" t="s">
        <v>47</v>
      </c>
      <c r="B1007" s="11" t="s">
        <v>324</v>
      </c>
      <c r="C1007" s="11" t="n">
        <v>2009033840</v>
      </c>
      <c r="D1007" s="13" t="n">
        <v>44098.5208333333</v>
      </c>
      <c r="E1007" s="13" t="n">
        <v>44098.7083333333</v>
      </c>
      <c r="F1007" s="11" t="s">
        <v>109</v>
      </c>
      <c r="G1007" s="11" t="s">
        <v>110</v>
      </c>
      <c r="H1007" s="11" t="n">
        <v>4</v>
      </c>
      <c r="I1007" s="11" t="s">
        <v>1231</v>
      </c>
      <c r="J1007" s="11" t="str">
        <f aca="false">"20677711"</f>
        <v>20677711</v>
      </c>
      <c r="K1007" s="11" t="s">
        <v>1230</v>
      </c>
      <c r="L1007" s="11" t="str">
        <f aca="false">"20677711"</f>
        <v>20677711</v>
      </c>
      <c r="M1007" s="11" t="s">
        <v>1230</v>
      </c>
      <c r="N1007" s="11" t="n">
        <v>20303687</v>
      </c>
      <c r="O1007" s="11" t="s">
        <v>330</v>
      </c>
      <c r="P1007" s="11" t="s">
        <v>108</v>
      </c>
      <c r="Q1007" s="14" t="n">
        <v>44100</v>
      </c>
      <c r="U1007" s="13" t="n">
        <v>44099.5716087963</v>
      </c>
    </row>
    <row r="1008" customFormat="false" ht="16.2" hidden="false" customHeight="false" outlineLevel="0" collapsed="false">
      <c r="A1008" s="11" t="s">
        <v>47</v>
      </c>
      <c r="B1008" s="11" t="s">
        <v>324</v>
      </c>
      <c r="C1008" s="11" t="n">
        <v>2009002872</v>
      </c>
      <c r="D1008" s="13" t="n">
        <v>44076.3333333333</v>
      </c>
      <c r="E1008" s="13" t="n">
        <v>44076.7083333333</v>
      </c>
      <c r="F1008" s="11" t="s">
        <v>103</v>
      </c>
      <c r="G1008" s="11" t="s">
        <v>104</v>
      </c>
      <c r="H1008" s="11" t="n">
        <v>8</v>
      </c>
      <c r="I1008" s="11" t="s">
        <v>1232</v>
      </c>
      <c r="J1008" s="11" t="str">
        <f aca="false">"20677711"</f>
        <v>20677711</v>
      </c>
      <c r="K1008" s="11" t="s">
        <v>1230</v>
      </c>
      <c r="L1008" s="11" t="str">
        <f aca="false">"20677711"</f>
        <v>20677711</v>
      </c>
      <c r="M1008" s="11" t="s">
        <v>1230</v>
      </c>
      <c r="N1008" s="11" t="n">
        <v>20564414</v>
      </c>
      <c r="O1008" s="11" t="s">
        <v>824</v>
      </c>
      <c r="P1008" s="11" t="s">
        <v>108</v>
      </c>
      <c r="Q1008" s="14" t="n">
        <v>44078</v>
      </c>
      <c r="U1008" s="13" t="n">
        <v>44077.3605671296</v>
      </c>
    </row>
    <row r="1009" customFormat="false" ht="16.2" hidden="false" customHeight="false" outlineLevel="0" collapsed="false">
      <c r="A1009" s="11" t="s">
        <v>47</v>
      </c>
      <c r="B1009" s="11" t="s">
        <v>324</v>
      </c>
      <c r="C1009" s="11" t="n">
        <v>2009025322</v>
      </c>
      <c r="D1009" s="13" t="n">
        <v>44091.3333333333</v>
      </c>
      <c r="E1009" s="13" t="n">
        <v>44092.7083333333</v>
      </c>
      <c r="F1009" s="11" t="s">
        <v>103</v>
      </c>
      <c r="G1009" s="11" t="s">
        <v>104</v>
      </c>
      <c r="H1009" s="11" t="n">
        <v>16</v>
      </c>
      <c r="I1009" s="11" t="s">
        <v>1233</v>
      </c>
      <c r="J1009" s="11" t="str">
        <f aca="false">"20677711"</f>
        <v>20677711</v>
      </c>
      <c r="K1009" s="11" t="s">
        <v>1230</v>
      </c>
      <c r="L1009" s="11" t="str">
        <f aca="false">"20677711"</f>
        <v>20677711</v>
      </c>
      <c r="M1009" s="11" t="s">
        <v>1230</v>
      </c>
      <c r="N1009" s="11" t="n">
        <v>20471770</v>
      </c>
      <c r="O1009" s="11" t="s">
        <v>614</v>
      </c>
      <c r="P1009" s="11" t="s">
        <v>108</v>
      </c>
      <c r="Q1009" s="14" t="n">
        <v>44095</v>
      </c>
      <c r="U1009" s="13" t="n">
        <v>44095.3780671296</v>
      </c>
    </row>
    <row r="1010" customFormat="false" ht="16.2" hidden="false" customHeight="false" outlineLevel="0" collapsed="false">
      <c r="A1010" s="11" t="s">
        <v>47</v>
      </c>
      <c r="B1010" s="11" t="s">
        <v>324</v>
      </c>
      <c r="C1010" s="11" t="n">
        <v>2009025300</v>
      </c>
      <c r="D1010" s="13" t="n">
        <v>44091.3333333333</v>
      </c>
      <c r="E1010" s="13" t="n">
        <v>44092.7083333333</v>
      </c>
      <c r="F1010" s="11" t="s">
        <v>103</v>
      </c>
      <c r="G1010" s="11" t="s">
        <v>104</v>
      </c>
      <c r="H1010" s="11" t="n">
        <v>16</v>
      </c>
      <c r="I1010" s="11" t="s">
        <v>1233</v>
      </c>
      <c r="J1010" s="11" t="str">
        <f aca="false">"20677711"</f>
        <v>20677711</v>
      </c>
      <c r="K1010" s="11" t="s">
        <v>1230</v>
      </c>
      <c r="L1010" s="11" t="str">
        <f aca="false">"20677711"</f>
        <v>20677711</v>
      </c>
      <c r="M1010" s="11" t="s">
        <v>1230</v>
      </c>
      <c r="N1010" s="11" t="n">
        <v>20471770</v>
      </c>
      <c r="O1010" s="11" t="s">
        <v>614</v>
      </c>
      <c r="P1010" s="11" t="s">
        <v>108</v>
      </c>
      <c r="Q1010" s="14" t="n">
        <v>44095</v>
      </c>
      <c r="U1010" s="13" t="n">
        <v>44095.3719907407</v>
      </c>
    </row>
    <row r="1011" customFormat="false" ht="16.2" hidden="false" customHeight="false" outlineLevel="0" collapsed="false">
      <c r="A1011" s="11" t="s">
        <v>17</v>
      </c>
      <c r="B1011" s="11" t="s">
        <v>455</v>
      </c>
      <c r="C1011" s="11" t="n">
        <v>2009020595</v>
      </c>
      <c r="D1011" s="13" t="n">
        <v>44089.3333333333</v>
      </c>
      <c r="E1011" s="13" t="n">
        <v>44089.3541666667</v>
      </c>
      <c r="F1011" s="11" t="s">
        <v>109</v>
      </c>
      <c r="G1011" s="11" t="s">
        <v>110</v>
      </c>
      <c r="H1011" s="11" t="n">
        <v>0.5</v>
      </c>
      <c r="I1011" s="11" t="s">
        <v>1234</v>
      </c>
      <c r="J1011" s="11" t="str">
        <f aca="false">"20680026"</f>
        <v>20680026</v>
      </c>
      <c r="K1011" s="11" t="s">
        <v>533</v>
      </c>
      <c r="L1011" s="11" t="str">
        <f aca="false">"20447845"</f>
        <v>20447845</v>
      </c>
      <c r="M1011" s="11" t="s">
        <v>462</v>
      </c>
      <c r="N1011" s="11" t="n">
        <v>20447845</v>
      </c>
      <c r="O1011" s="11" t="s">
        <v>462</v>
      </c>
      <c r="P1011" s="11" t="s">
        <v>108</v>
      </c>
      <c r="Q1011" s="14" t="n">
        <v>44093</v>
      </c>
      <c r="U1011" s="13" t="n">
        <v>44091.3391898148</v>
      </c>
    </row>
    <row r="1012" customFormat="false" ht="16.2" hidden="false" customHeight="false" outlineLevel="0" collapsed="false">
      <c r="A1012" s="11" t="s">
        <v>78</v>
      </c>
      <c r="B1012" s="11" t="s">
        <v>653</v>
      </c>
      <c r="C1012" s="11" t="n">
        <v>2009006758</v>
      </c>
      <c r="D1012" s="13" t="n">
        <v>44078.3333333333</v>
      </c>
      <c r="E1012" s="13" t="n">
        <v>44078.7083333333</v>
      </c>
      <c r="F1012" s="11" t="s">
        <v>109</v>
      </c>
      <c r="G1012" s="11" t="s">
        <v>110</v>
      </c>
      <c r="H1012" s="11" t="n">
        <v>8</v>
      </c>
      <c r="I1012" s="11" t="s">
        <v>1235</v>
      </c>
      <c r="J1012" s="11" t="str">
        <f aca="false">"37066356"</f>
        <v>37066356</v>
      </c>
      <c r="K1012" s="11" t="s">
        <v>1034</v>
      </c>
      <c r="L1012" s="11" t="str">
        <f aca="false">"37066356"</f>
        <v>37066356</v>
      </c>
      <c r="M1012" s="11" t="s">
        <v>1034</v>
      </c>
      <c r="N1012" s="11" t="n">
        <v>37044498</v>
      </c>
      <c r="O1012" s="11" t="s">
        <v>1236</v>
      </c>
      <c r="P1012" s="11" t="s">
        <v>108</v>
      </c>
      <c r="Q1012" s="14" t="n">
        <v>44080</v>
      </c>
      <c r="U1012" s="13" t="n">
        <v>44079.6977083333</v>
      </c>
    </row>
    <row r="1013" customFormat="false" ht="16.2" hidden="false" customHeight="false" outlineLevel="0" collapsed="false">
      <c r="A1013" s="11" t="s">
        <v>78</v>
      </c>
      <c r="B1013" s="11" t="s">
        <v>653</v>
      </c>
      <c r="C1013" s="11" t="n">
        <v>2009007266</v>
      </c>
      <c r="D1013" s="13" t="n">
        <v>44078.3333333333</v>
      </c>
      <c r="E1013" s="13" t="n">
        <v>44078.4375</v>
      </c>
      <c r="F1013" s="11" t="s">
        <v>109</v>
      </c>
      <c r="G1013" s="11" t="s">
        <v>110</v>
      </c>
      <c r="H1013" s="11" t="n">
        <v>2.5</v>
      </c>
      <c r="I1013" s="11" t="s">
        <v>112</v>
      </c>
      <c r="J1013" s="11" t="str">
        <f aca="false">"37066357"</f>
        <v>37066357</v>
      </c>
      <c r="K1013" s="11" t="s">
        <v>1237</v>
      </c>
      <c r="L1013" s="11" t="str">
        <f aca="false">"37066357"</f>
        <v>37066357</v>
      </c>
      <c r="M1013" s="11" t="s">
        <v>1237</v>
      </c>
      <c r="N1013" s="11" t="s">
        <v>1238</v>
      </c>
      <c r="O1013" s="11" t="s">
        <v>1239</v>
      </c>
      <c r="P1013" s="11" t="s">
        <v>108</v>
      </c>
      <c r="Q1013" s="14" t="n">
        <v>44082</v>
      </c>
      <c r="U1013" s="13" t="n">
        <v>44081.3338078704</v>
      </c>
    </row>
    <row r="1014" customFormat="false" ht="16.2" hidden="false" customHeight="false" outlineLevel="0" collapsed="false">
      <c r="A1014" s="11" t="s">
        <v>78</v>
      </c>
      <c r="B1014" s="11" t="s">
        <v>653</v>
      </c>
      <c r="C1014" s="11" t="n">
        <v>2009007270</v>
      </c>
      <c r="D1014" s="13" t="n">
        <v>44078.4375</v>
      </c>
      <c r="E1014" s="13" t="n">
        <v>44078.7083333333</v>
      </c>
      <c r="F1014" s="11" t="s">
        <v>103</v>
      </c>
      <c r="G1014" s="11" t="s">
        <v>104</v>
      </c>
      <c r="H1014" s="11" t="n">
        <v>5.5</v>
      </c>
      <c r="I1014" s="11" t="s">
        <v>112</v>
      </c>
      <c r="J1014" s="11" t="str">
        <f aca="false">"37066357"</f>
        <v>37066357</v>
      </c>
      <c r="K1014" s="11" t="s">
        <v>1237</v>
      </c>
      <c r="L1014" s="11" t="str">
        <f aca="false">"37066357"</f>
        <v>37066357</v>
      </c>
      <c r="M1014" s="11" t="s">
        <v>1237</v>
      </c>
      <c r="N1014" s="11" t="s">
        <v>1238</v>
      </c>
      <c r="O1014" s="11" t="s">
        <v>1239</v>
      </c>
      <c r="P1014" s="11" t="s">
        <v>108</v>
      </c>
      <c r="Q1014" s="14" t="n">
        <v>44082</v>
      </c>
      <c r="U1014" s="13" t="n">
        <v>44081.334849537</v>
      </c>
    </row>
    <row r="1015" customFormat="false" ht="16.2" hidden="false" customHeight="false" outlineLevel="0" collapsed="false">
      <c r="A1015" s="11" t="s">
        <v>77</v>
      </c>
      <c r="B1015" s="11" t="s">
        <v>1240</v>
      </c>
      <c r="C1015" s="11" t="n">
        <v>2009004371</v>
      </c>
      <c r="D1015" s="13" t="n">
        <v>44077.3333333333</v>
      </c>
      <c r="E1015" s="13" t="n">
        <v>44077.7083333333</v>
      </c>
      <c r="F1015" s="11" t="s">
        <v>109</v>
      </c>
      <c r="G1015" s="11" t="s">
        <v>110</v>
      </c>
      <c r="H1015" s="11" t="n">
        <v>8</v>
      </c>
      <c r="I1015" s="11" t="s">
        <v>1241</v>
      </c>
      <c r="J1015" s="11" t="str">
        <f aca="false">"37066839"</f>
        <v>37066839</v>
      </c>
      <c r="K1015" s="11" t="s">
        <v>1242</v>
      </c>
      <c r="L1015" s="11" t="str">
        <f aca="false">"37066839"</f>
        <v>37066839</v>
      </c>
      <c r="M1015" s="11" t="s">
        <v>1242</v>
      </c>
      <c r="N1015" s="11" t="n">
        <v>37065966</v>
      </c>
      <c r="O1015" s="11" t="s">
        <v>1243</v>
      </c>
      <c r="P1015" s="11" t="s">
        <v>108</v>
      </c>
      <c r="Q1015" s="14" t="n">
        <v>44079</v>
      </c>
      <c r="U1015" s="13" t="n">
        <v>44078.3371412037</v>
      </c>
    </row>
    <row r="1016" customFormat="false" ht="16.2" hidden="false" customHeight="false" outlineLevel="0" collapsed="false">
      <c r="A1016" s="11" t="s">
        <v>80</v>
      </c>
      <c r="B1016" s="11" t="s">
        <v>1244</v>
      </c>
      <c r="C1016" s="11" t="n">
        <v>2009035385</v>
      </c>
      <c r="D1016" s="13" t="n">
        <v>44099.3333333333</v>
      </c>
      <c r="E1016" s="13" t="n">
        <v>44099.7083333333</v>
      </c>
      <c r="F1016" s="11" t="s">
        <v>109</v>
      </c>
      <c r="G1016" s="11" t="s">
        <v>110</v>
      </c>
      <c r="H1016" s="11" t="n">
        <v>8</v>
      </c>
      <c r="I1016" s="11" t="s">
        <v>1245</v>
      </c>
      <c r="J1016" s="11" t="str">
        <f aca="false">"37067822"</f>
        <v>37067822</v>
      </c>
      <c r="K1016" s="11" t="s">
        <v>1246</v>
      </c>
      <c r="L1016" s="11" t="str">
        <f aca="false">"37067822"</f>
        <v>37067822</v>
      </c>
      <c r="M1016" s="11" t="s">
        <v>1246</v>
      </c>
      <c r="N1016" s="11" t="n">
        <v>37074749</v>
      </c>
      <c r="O1016" s="11" t="s">
        <v>1247</v>
      </c>
      <c r="P1016" s="11" t="s">
        <v>108</v>
      </c>
      <c r="Q1016" s="14" t="n">
        <v>44100</v>
      </c>
      <c r="U1016" s="13" t="n">
        <v>44100.4935300926</v>
      </c>
    </row>
    <row r="1017" customFormat="false" ht="16.2" hidden="false" customHeight="false" outlineLevel="0" collapsed="false">
      <c r="A1017" s="11" t="s">
        <v>77</v>
      </c>
      <c r="B1017" s="11" t="s">
        <v>1240</v>
      </c>
      <c r="C1017" s="11" t="n">
        <v>2009002902</v>
      </c>
      <c r="D1017" s="13" t="n">
        <v>44076.3333333333</v>
      </c>
      <c r="E1017" s="13" t="n">
        <v>44076.5</v>
      </c>
      <c r="F1017" s="11" t="s">
        <v>109</v>
      </c>
      <c r="G1017" s="11" t="s">
        <v>110</v>
      </c>
      <c r="H1017" s="11" t="n">
        <v>4</v>
      </c>
      <c r="I1017" s="11" t="s">
        <v>1248</v>
      </c>
      <c r="J1017" s="11" t="str">
        <f aca="false">"37074403"</f>
        <v>37074403</v>
      </c>
      <c r="K1017" s="11" t="s">
        <v>1249</v>
      </c>
      <c r="L1017" s="11" t="str">
        <f aca="false">"37074403"</f>
        <v>37074403</v>
      </c>
      <c r="M1017" s="11" t="s">
        <v>1249</v>
      </c>
      <c r="N1017" s="11" t="n">
        <v>37075649</v>
      </c>
      <c r="O1017" s="11" t="s">
        <v>1250</v>
      </c>
      <c r="P1017" s="11" t="s">
        <v>108</v>
      </c>
      <c r="Q1017" s="14" t="n">
        <v>44078</v>
      </c>
      <c r="U1017" s="13" t="n">
        <v>44077.3692824074</v>
      </c>
    </row>
    <row r="1018" customFormat="false" ht="16.2" hidden="false" customHeight="false" outlineLevel="0" collapsed="false">
      <c r="A1018" s="11" t="s">
        <v>79</v>
      </c>
      <c r="B1018" s="11" t="s">
        <v>1251</v>
      </c>
      <c r="C1018" s="11" t="n">
        <v>2009004863</v>
      </c>
      <c r="D1018" s="13" t="n">
        <v>44070.6666666667</v>
      </c>
      <c r="E1018" s="13" t="n">
        <v>44070.7083333333</v>
      </c>
      <c r="F1018" s="11" t="s">
        <v>109</v>
      </c>
      <c r="G1018" s="11" t="s">
        <v>110</v>
      </c>
      <c r="H1018" s="11" t="n">
        <v>1</v>
      </c>
      <c r="I1018" s="11" t="s">
        <v>1252</v>
      </c>
      <c r="J1018" s="11" t="str">
        <f aca="false">"37074749"</f>
        <v>37074749</v>
      </c>
      <c r="K1018" s="11" t="s">
        <v>1247</v>
      </c>
      <c r="L1018" s="11" t="str">
        <f aca="false">"37074749"</f>
        <v>37074749</v>
      </c>
      <c r="M1018" s="11" t="s">
        <v>1247</v>
      </c>
      <c r="N1018" s="11" t="n">
        <v>37067822</v>
      </c>
      <c r="O1018" s="11" t="s">
        <v>1246</v>
      </c>
      <c r="P1018" s="11" t="s">
        <v>108</v>
      </c>
      <c r="Q1018" s="14" t="n">
        <v>44079</v>
      </c>
      <c r="U1018" s="13" t="n">
        <v>44078.5492476852</v>
      </c>
    </row>
    <row r="1019" customFormat="false" ht="16.2" hidden="false" customHeight="false" outlineLevel="0" collapsed="false">
      <c r="A1019" s="11" t="s">
        <v>79</v>
      </c>
      <c r="B1019" s="11" t="s">
        <v>1251</v>
      </c>
      <c r="C1019" s="11" t="n">
        <v>2008039624</v>
      </c>
      <c r="D1019" s="13" t="n">
        <v>44070.3333333333</v>
      </c>
      <c r="E1019" s="13" t="n">
        <v>44070.6666666667</v>
      </c>
      <c r="F1019" s="11" t="s">
        <v>109</v>
      </c>
      <c r="G1019" s="11" t="s">
        <v>110</v>
      </c>
      <c r="H1019" s="11" t="n">
        <v>7</v>
      </c>
      <c r="I1019" s="11" t="s">
        <v>1252</v>
      </c>
      <c r="J1019" s="11" t="str">
        <f aca="false">"37074749"</f>
        <v>37074749</v>
      </c>
      <c r="K1019" s="11" t="s">
        <v>1247</v>
      </c>
      <c r="L1019" s="11" t="str">
        <f aca="false">"37074749"</f>
        <v>37074749</v>
      </c>
      <c r="M1019" s="11" t="s">
        <v>1247</v>
      </c>
      <c r="N1019" s="11" t="n">
        <v>37067822</v>
      </c>
      <c r="O1019" s="11" t="s">
        <v>1246</v>
      </c>
      <c r="P1019" s="11" t="s">
        <v>108</v>
      </c>
      <c r="Q1019" s="14" t="n">
        <v>44076</v>
      </c>
      <c r="U1019" s="13" t="n">
        <v>44074.3523148148</v>
      </c>
    </row>
    <row r="1020" customFormat="false" ht="16.2" hidden="false" customHeight="false" outlineLevel="0" collapsed="false">
      <c r="A1020" s="11" t="s">
        <v>79</v>
      </c>
      <c r="B1020" s="11" t="s">
        <v>1251</v>
      </c>
      <c r="C1020" s="11" t="n">
        <v>2009003941</v>
      </c>
      <c r="D1020" s="13" t="n">
        <v>44078.3333333333</v>
      </c>
      <c r="E1020" s="13" t="n">
        <v>44078.5</v>
      </c>
      <c r="F1020" s="11" t="s">
        <v>109</v>
      </c>
      <c r="G1020" s="11" t="s">
        <v>110</v>
      </c>
      <c r="H1020" s="11" t="n">
        <v>4</v>
      </c>
      <c r="I1020" s="11" t="s">
        <v>1252</v>
      </c>
      <c r="J1020" s="11" t="str">
        <f aca="false">"37074749"</f>
        <v>37074749</v>
      </c>
      <c r="K1020" s="11" t="s">
        <v>1247</v>
      </c>
      <c r="L1020" s="11" t="str">
        <f aca="false">"37074749"</f>
        <v>37074749</v>
      </c>
      <c r="M1020" s="11" t="s">
        <v>1247</v>
      </c>
      <c r="N1020" s="11" t="n">
        <v>37067822</v>
      </c>
      <c r="O1020" s="11" t="s">
        <v>1246</v>
      </c>
      <c r="P1020" s="11" t="s">
        <v>108</v>
      </c>
      <c r="Q1020" s="14" t="n">
        <v>44079</v>
      </c>
      <c r="U1020" s="13" t="n">
        <v>44077.7074189815</v>
      </c>
    </row>
    <row r="1021" customFormat="false" ht="16.2" hidden="false" customHeight="false" outlineLevel="0" collapsed="false">
      <c r="A1021" s="11" t="s">
        <v>79</v>
      </c>
      <c r="B1021" s="11" t="s">
        <v>1251</v>
      </c>
      <c r="C1021" s="11" t="n">
        <v>2009029352</v>
      </c>
      <c r="D1021" s="13" t="n">
        <v>44098.3333333333</v>
      </c>
      <c r="E1021" s="13" t="n">
        <v>44098.5</v>
      </c>
      <c r="F1021" s="11" t="s">
        <v>109</v>
      </c>
      <c r="G1021" s="11" t="s">
        <v>110</v>
      </c>
      <c r="H1021" s="11" t="n">
        <v>4</v>
      </c>
      <c r="I1021" s="11" t="s">
        <v>1252</v>
      </c>
      <c r="J1021" s="11" t="str">
        <f aca="false">"37074749"</f>
        <v>37074749</v>
      </c>
      <c r="K1021" s="11" t="s">
        <v>1247</v>
      </c>
      <c r="L1021" s="11" t="str">
        <f aca="false">"37074749"</f>
        <v>37074749</v>
      </c>
      <c r="M1021" s="11" t="s">
        <v>1247</v>
      </c>
      <c r="N1021" s="11" t="n">
        <v>37067822</v>
      </c>
      <c r="O1021" s="11" t="s">
        <v>1246</v>
      </c>
      <c r="P1021" s="11" t="s">
        <v>108</v>
      </c>
      <c r="Q1021" s="14" t="n">
        <v>44098</v>
      </c>
      <c r="U1021" s="13" t="n">
        <v>44097.7071180556</v>
      </c>
    </row>
    <row r="1022" customFormat="false" ht="16.2" hidden="false" customHeight="false" outlineLevel="0" collapsed="false">
      <c r="A1022" s="11" t="s">
        <v>79</v>
      </c>
      <c r="B1022" s="11" t="s">
        <v>1251</v>
      </c>
      <c r="C1022" s="11" t="n">
        <v>2008035637</v>
      </c>
      <c r="D1022" s="13" t="n">
        <v>44069.4583333333</v>
      </c>
      <c r="E1022" s="13" t="n">
        <v>44069.7083333333</v>
      </c>
      <c r="F1022" s="11" t="s">
        <v>109</v>
      </c>
      <c r="G1022" s="11" t="s">
        <v>110</v>
      </c>
      <c r="H1022" s="11" t="n">
        <v>5</v>
      </c>
      <c r="I1022" s="11" t="s">
        <v>1253</v>
      </c>
      <c r="J1022" s="11" t="str">
        <f aca="false">"37074749"</f>
        <v>37074749</v>
      </c>
      <c r="K1022" s="11" t="s">
        <v>1247</v>
      </c>
      <c r="L1022" s="11" t="str">
        <f aca="false">"37074749"</f>
        <v>37074749</v>
      </c>
      <c r="M1022" s="11" t="s">
        <v>1247</v>
      </c>
      <c r="N1022" s="11" t="n">
        <v>37067822</v>
      </c>
      <c r="O1022" s="11" t="s">
        <v>1246</v>
      </c>
      <c r="P1022" s="11" t="s">
        <v>108</v>
      </c>
      <c r="Q1022" s="14" t="n">
        <v>44076</v>
      </c>
      <c r="U1022" s="13" t="n">
        <v>44069.457037037</v>
      </c>
    </row>
    <row r="1023" customFormat="false" ht="16.2" hidden="false" customHeight="false" outlineLevel="0" collapsed="false">
      <c r="A1023" s="11" t="s">
        <v>79</v>
      </c>
      <c r="B1023" s="11" t="s">
        <v>1251</v>
      </c>
      <c r="C1023" s="11" t="n">
        <v>2009027717</v>
      </c>
      <c r="D1023" s="13" t="n">
        <v>44097.3333333333</v>
      </c>
      <c r="E1023" s="13" t="n">
        <v>44097.7083333333</v>
      </c>
      <c r="F1023" s="11" t="s">
        <v>109</v>
      </c>
      <c r="G1023" s="11" t="s">
        <v>110</v>
      </c>
      <c r="H1023" s="11" t="n">
        <v>8</v>
      </c>
      <c r="I1023" s="11" t="s">
        <v>371</v>
      </c>
      <c r="J1023" s="11" t="str">
        <f aca="false">"37077160"</f>
        <v>37077160</v>
      </c>
      <c r="K1023" s="11" t="s">
        <v>1254</v>
      </c>
      <c r="L1023" s="11" t="str">
        <f aca="false">"37077160"</f>
        <v>37077160</v>
      </c>
      <c r="M1023" s="11" t="s">
        <v>1254</v>
      </c>
      <c r="N1023" s="11" t="n">
        <v>37044498</v>
      </c>
      <c r="O1023" s="11" t="s">
        <v>1236</v>
      </c>
      <c r="P1023" s="11" t="s">
        <v>108</v>
      </c>
      <c r="Q1023" s="14" t="n">
        <v>44097</v>
      </c>
      <c r="U1023" s="13" t="n">
        <v>44096.710474537</v>
      </c>
    </row>
    <row r="1024" customFormat="false" ht="16.2" hidden="false" customHeight="false" outlineLevel="0" collapsed="false">
      <c r="A1024" s="11" t="s">
        <v>6</v>
      </c>
      <c r="B1024" s="11" t="s">
        <v>1255</v>
      </c>
      <c r="C1024" s="11" t="n">
        <v>2009019967</v>
      </c>
      <c r="D1024" s="13" t="n">
        <v>44090.3333333333</v>
      </c>
      <c r="E1024" s="13" t="n">
        <v>44090.5833333333</v>
      </c>
      <c r="F1024" s="11" t="s">
        <v>109</v>
      </c>
      <c r="G1024" s="11" t="s">
        <v>110</v>
      </c>
      <c r="H1024" s="11" t="n">
        <v>5</v>
      </c>
      <c r="I1024" s="11" t="s">
        <v>1256</v>
      </c>
      <c r="J1024" s="11" t="str">
        <f aca="false">"38018413"</f>
        <v>38018413</v>
      </c>
      <c r="K1024" s="11" t="s">
        <v>1257</v>
      </c>
      <c r="L1024" s="11" t="str">
        <f aca="false">"38018413"</f>
        <v>38018413</v>
      </c>
      <c r="M1024" s="11" t="s">
        <v>1257</v>
      </c>
      <c r="N1024" s="11" t="n">
        <v>38018419</v>
      </c>
      <c r="O1024" s="11" t="s">
        <v>1258</v>
      </c>
      <c r="P1024" s="11" t="s">
        <v>108</v>
      </c>
      <c r="Q1024" s="14" t="n">
        <v>44091</v>
      </c>
      <c r="U1024" s="13" t="n">
        <v>44090.6012615741</v>
      </c>
    </row>
    <row r="1025" customFormat="false" ht="16.2" hidden="false" customHeight="false" outlineLevel="0" collapsed="false">
      <c r="A1025" s="11" t="s">
        <v>6</v>
      </c>
      <c r="B1025" s="11" t="s">
        <v>1255</v>
      </c>
      <c r="C1025" s="11" t="n">
        <v>2009021510</v>
      </c>
      <c r="D1025" s="13" t="n">
        <v>44092.3333333333</v>
      </c>
      <c r="E1025" s="13" t="n">
        <v>44092.7083333333</v>
      </c>
      <c r="F1025" s="11" t="s">
        <v>109</v>
      </c>
      <c r="G1025" s="11" t="s">
        <v>110</v>
      </c>
      <c r="H1025" s="11" t="n">
        <v>8</v>
      </c>
      <c r="I1025" s="11" t="s">
        <v>1259</v>
      </c>
      <c r="J1025" s="11" t="str">
        <f aca="false">"38018413"</f>
        <v>38018413</v>
      </c>
      <c r="K1025" s="11" t="s">
        <v>1257</v>
      </c>
      <c r="L1025" s="11" t="str">
        <f aca="false">"38018413"</f>
        <v>38018413</v>
      </c>
      <c r="M1025" s="11" t="s">
        <v>1257</v>
      </c>
      <c r="N1025" s="11" t="n">
        <v>38018419</v>
      </c>
      <c r="O1025" s="11" t="s">
        <v>1258</v>
      </c>
      <c r="P1025" s="11" t="s">
        <v>108</v>
      </c>
      <c r="Q1025" s="14" t="n">
        <v>44092</v>
      </c>
      <c r="U1025" s="13" t="n">
        <v>44091.6979513889</v>
      </c>
    </row>
    <row r="1026" customFormat="false" ht="16.2" hidden="false" customHeight="false" outlineLevel="0" collapsed="false">
      <c r="A1026" s="11" t="s">
        <v>6</v>
      </c>
      <c r="B1026" s="11" t="s">
        <v>1255</v>
      </c>
      <c r="C1026" s="11" t="n">
        <v>2009007712</v>
      </c>
      <c r="D1026" s="13" t="n">
        <v>44078.3333333333</v>
      </c>
      <c r="E1026" s="13" t="n">
        <v>44078.7083333333</v>
      </c>
      <c r="F1026" s="11" t="s">
        <v>109</v>
      </c>
      <c r="G1026" s="11" t="s">
        <v>110</v>
      </c>
      <c r="H1026" s="11" t="n">
        <v>8</v>
      </c>
      <c r="I1026" s="11" t="s">
        <v>1260</v>
      </c>
      <c r="J1026" s="11" t="str">
        <f aca="false">"38018413"</f>
        <v>38018413</v>
      </c>
      <c r="K1026" s="11" t="s">
        <v>1257</v>
      </c>
      <c r="L1026" s="11" t="str">
        <f aca="false">"38018413"</f>
        <v>38018413</v>
      </c>
      <c r="M1026" s="11" t="s">
        <v>1257</v>
      </c>
      <c r="N1026" s="11" t="n">
        <v>38018419</v>
      </c>
      <c r="O1026" s="11" t="s">
        <v>1258</v>
      </c>
      <c r="P1026" s="11" t="s">
        <v>108</v>
      </c>
      <c r="Q1026" s="14" t="n">
        <v>44082</v>
      </c>
      <c r="U1026" s="13" t="n">
        <v>44081.4470023148</v>
      </c>
    </row>
    <row r="1027" customFormat="false" ht="16.2" hidden="false" customHeight="false" outlineLevel="0" collapsed="false">
      <c r="A1027" s="11" t="s">
        <v>6</v>
      </c>
      <c r="B1027" s="11" t="s">
        <v>1255</v>
      </c>
      <c r="C1027" s="11" t="n">
        <v>2009022383</v>
      </c>
      <c r="D1027" s="13" t="n">
        <v>44092.3333333333</v>
      </c>
      <c r="E1027" s="13" t="n">
        <v>44092.3958333333</v>
      </c>
      <c r="F1027" s="11" t="s">
        <v>109</v>
      </c>
      <c r="G1027" s="11" t="s">
        <v>110</v>
      </c>
      <c r="H1027" s="11" t="n">
        <v>1.5</v>
      </c>
      <c r="I1027" s="11" t="s">
        <v>1261</v>
      </c>
      <c r="J1027" s="11" t="str">
        <f aca="false">"38018415"</f>
        <v>38018415</v>
      </c>
      <c r="K1027" s="11" t="s">
        <v>1262</v>
      </c>
      <c r="L1027" s="11" t="str">
        <f aca="false">"38018415"</f>
        <v>38018415</v>
      </c>
      <c r="M1027" s="11" t="s">
        <v>1262</v>
      </c>
      <c r="N1027" s="11" t="n">
        <v>38027622</v>
      </c>
      <c r="O1027" s="11" t="s">
        <v>1263</v>
      </c>
      <c r="P1027" s="11" t="s">
        <v>108</v>
      </c>
      <c r="Q1027" s="14" t="n">
        <v>44093</v>
      </c>
      <c r="U1027" s="13" t="n">
        <v>44092.4063657407</v>
      </c>
    </row>
    <row r="1028" customFormat="false" ht="16.2" hidden="false" customHeight="false" outlineLevel="0" collapsed="false">
      <c r="A1028" s="11" t="s">
        <v>3</v>
      </c>
      <c r="B1028" s="11" t="s">
        <v>1264</v>
      </c>
      <c r="C1028" s="11" t="n">
        <v>2009031287</v>
      </c>
      <c r="D1028" s="13" t="n">
        <v>44099.3333333333</v>
      </c>
      <c r="E1028" s="13" t="n">
        <v>44099.7083333333</v>
      </c>
      <c r="F1028" s="11" t="s">
        <v>109</v>
      </c>
      <c r="G1028" s="11" t="s">
        <v>110</v>
      </c>
      <c r="H1028" s="11" t="n">
        <v>8</v>
      </c>
      <c r="I1028" s="11" t="s">
        <v>1265</v>
      </c>
      <c r="J1028" s="11" t="str">
        <f aca="false">"38018430"</f>
        <v>38018430</v>
      </c>
      <c r="K1028" s="11" t="s">
        <v>1266</v>
      </c>
      <c r="L1028" s="11" t="str">
        <f aca="false">"38018430"</f>
        <v>38018430</v>
      </c>
      <c r="M1028" s="11" t="s">
        <v>1266</v>
      </c>
      <c r="N1028" s="11" t="n">
        <v>38044831</v>
      </c>
      <c r="O1028" s="11" t="s">
        <v>1267</v>
      </c>
      <c r="P1028" s="11" t="s">
        <v>108</v>
      </c>
      <c r="Q1028" s="14" t="n">
        <v>44099</v>
      </c>
      <c r="U1028" s="13" t="n">
        <v>44098.5627430556</v>
      </c>
    </row>
    <row r="1029" customFormat="false" ht="16.2" hidden="false" customHeight="false" outlineLevel="0" collapsed="false">
      <c r="A1029" s="11" t="s">
        <v>7</v>
      </c>
      <c r="B1029" s="11" t="s">
        <v>1268</v>
      </c>
      <c r="C1029" s="11" t="n">
        <v>2008036979</v>
      </c>
      <c r="D1029" s="13" t="n">
        <v>44070.3333333333</v>
      </c>
      <c r="E1029" s="13" t="n">
        <v>44070.375</v>
      </c>
      <c r="F1029" s="11" t="s">
        <v>103</v>
      </c>
      <c r="G1029" s="11" t="s">
        <v>104</v>
      </c>
      <c r="H1029" s="11" t="n">
        <v>1</v>
      </c>
      <c r="I1029" s="11" t="s">
        <v>1269</v>
      </c>
      <c r="J1029" s="11" t="str">
        <f aca="false">"38018431"</f>
        <v>38018431</v>
      </c>
      <c r="K1029" s="11" t="s">
        <v>1270</v>
      </c>
      <c r="L1029" s="11" t="str">
        <f aca="false">"38018431"</f>
        <v>38018431</v>
      </c>
      <c r="M1029" s="11" t="s">
        <v>1270</v>
      </c>
      <c r="N1029" s="11" t="n">
        <v>38040211</v>
      </c>
      <c r="O1029" s="11" t="s">
        <v>1271</v>
      </c>
      <c r="P1029" s="11" t="s">
        <v>108</v>
      </c>
      <c r="Q1029" s="14" t="n">
        <v>44076</v>
      </c>
      <c r="U1029" s="13" t="n">
        <v>44070.3794328704</v>
      </c>
    </row>
    <row r="1030" customFormat="false" ht="16.2" hidden="false" customHeight="false" outlineLevel="0" collapsed="false">
      <c r="A1030" s="11" t="s">
        <v>3</v>
      </c>
      <c r="B1030" s="11" t="s">
        <v>1264</v>
      </c>
      <c r="C1030" s="11" t="n">
        <v>2009015868</v>
      </c>
      <c r="D1030" s="13" t="n">
        <v>44084.3333333333</v>
      </c>
      <c r="E1030" s="13" t="n">
        <v>44084.5</v>
      </c>
      <c r="F1030" s="11" t="s">
        <v>109</v>
      </c>
      <c r="G1030" s="11" t="s">
        <v>110</v>
      </c>
      <c r="H1030" s="11" t="n">
        <v>4</v>
      </c>
      <c r="I1030" s="11" t="s">
        <v>1272</v>
      </c>
      <c r="J1030" s="11" t="str">
        <f aca="false">"38018432"</f>
        <v>38018432</v>
      </c>
      <c r="K1030" s="11" t="s">
        <v>1273</v>
      </c>
      <c r="L1030" s="11" t="str">
        <f aca="false">"38018432"</f>
        <v>38018432</v>
      </c>
      <c r="M1030" s="11" t="s">
        <v>1273</v>
      </c>
      <c r="N1030" s="11" t="n">
        <v>38040491</v>
      </c>
      <c r="O1030" s="11" t="s">
        <v>1274</v>
      </c>
      <c r="P1030" s="11" t="s">
        <v>108</v>
      </c>
      <c r="Q1030" s="14" t="n">
        <v>44089</v>
      </c>
      <c r="U1030" s="13" t="n">
        <v>44088.3661921296</v>
      </c>
    </row>
    <row r="1031" customFormat="false" ht="16.2" hidden="false" customHeight="false" outlineLevel="0" collapsed="false">
      <c r="A1031" s="11" t="s">
        <v>3</v>
      </c>
      <c r="B1031" s="11" t="s">
        <v>1264</v>
      </c>
      <c r="C1031" s="11" t="n">
        <v>2009026262</v>
      </c>
      <c r="D1031" s="13" t="n">
        <v>44069.3333333333</v>
      </c>
      <c r="E1031" s="13" t="n">
        <v>44069.5</v>
      </c>
      <c r="F1031" s="11" t="s">
        <v>134</v>
      </c>
      <c r="G1031" s="11" t="s">
        <v>135</v>
      </c>
      <c r="H1031" s="11" t="n">
        <v>4</v>
      </c>
      <c r="I1031" s="11" t="s">
        <v>1275</v>
      </c>
      <c r="J1031" s="11" t="str">
        <f aca="false">"38018432"</f>
        <v>38018432</v>
      </c>
      <c r="K1031" s="11" t="s">
        <v>1273</v>
      </c>
      <c r="L1031" s="11" t="str">
        <f aca="false">"38018432"</f>
        <v>38018432</v>
      </c>
      <c r="M1031" s="11" t="s">
        <v>1273</v>
      </c>
      <c r="N1031" s="11" t="n">
        <v>38040491</v>
      </c>
      <c r="O1031" s="11" t="s">
        <v>1274</v>
      </c>
      <c r="P1031" s="11" t="s">
        <v>108</v>
      </c>
      <c r="Q1031" s="14" t="n">
        <v>44096</v>
      </c>
      <c r="U1031" s="13" t="n">
        <v>44095.7090740741</v>
      </c>
    </row>
    <row r="1032" customFormat="false" ht="16.2" hidden="false" customHeight="false" outlineLevel="0" collapsed="false">
      <c r="A1032" s="11" t="s">
        <v>3</v>
      </c>
      <c r="B1032" s="11" t="s">
        <v>1264</v>
      </c>
      <c r="C1032" s="11" t="n">
        <v>2009009217</v>
      </c>
      <c r="D1032" s="13" t="n">
        <v>44077.3333333333</v>
      </c>
      <c r="E1032" s="13" t="n">
        <v>44078.7083333333</v>
      </c>
      <c r="F1032" s="11" t="s">
        <v>134</v>
      </c>
      <c r="G1032" s="11" t="s">
        <v>135</v>
      </c>
      <c r="H1032" s="11" t="n">
        <v>16</v>
      </c>
      <c r="I1032" s="11" t="s">
        <v>1276</v>
      </c>
      <c r="J1032" s="11" t="str">
        <f aca="false">"38018432"</f>
        <v>38018432</v>
      </c>
      <c r="K1032" s="11" t="s">
        <v>1273</v>
      </c>
      <c r="L1032" s="11" t="str">
        <f aca="false">"38018432"</f>
        <v>38018432</v>
      </c>
      <c r="M1032" s="11" t="s">
        <v>1273</v>
      </c>
      <c r="N1032" s="11" t="n">
        <v>38040491</v>
      </c>
      <c r="O1032" s="11" t="s">
        <v>1274</v>
      </c>
      <c r="P1032" s="11" t="s">
        <v>108</v>
      </c>
      <c r="Q1032" s="14" t="n">
        <v>44083</v>
      </c>
      <c r="U1032" s="13" t="n">
        <v>44082.5472453704</v>
      </c>
    </row>
    <row r="1033" customFormat="false" ht="16.2" hidden="false" customHeight="false" outlineLevel="0" collapsed="false">
      <c r="A1033" s="11" t="s">
        <v>3</v>
      </c>
      <c r="B1033" s="11" t="s">
        <v>1264</v>
      </c>
      <c r="C1033" s="11" t="n">
        <v>2009026267</v>
      </c>
      <c r="D1033" s="13" t="n">
        <v>44091.3541666667</v>
      </c>
      <c r="E1033" s="13" t="n">
        <v>44091.7083333333</v>
      </c>
      <c r="F1033" s="11" t="s">
        <v>134</v>
      </c>
      <c r="G1033" s="11" t="s">
        <v>135</v>
      </c>
      <c r="H1033" s="11" t="n">
        <v>7.5</v>
      </c>
      <c r="I1033" s="11" t="s">
        <v>1277</v>
      </c>
      <c r="J1033" s="11" t="str">
        <f aca="false">"38018432"</f>
        <v>38018432</v>
      </c>
      <c r="K1033" s="11" t="s">
        <v>1273</v>
      </c>
      <c r="L1033" s="11" t="str">
        <f aca="false">"38018432"</f>
        <v>38018432</v>
      </c>
      <c r="M1033" s="11" t="s">
        <v>1273</v>
      </c>
      <c r="N1033" s="11" t="n">
        <v>38040491</v>
      </c>
      <c r="O1033" s="11" t="s">
        <v>1274</v>
      </c>
      <c r="P1033" s="11" t="s">
        <v>108</v>
      </c>
      <c r="Q1033" s="14" t="n">
        <v>44096</v>
      </c>
      <c r="U1033" s="13" t="n">
        <v>44095.710775463</v>
      </c>
    </row>
    <row r="1034" customFormat="false" ht="16.2" hidden="false" customHeight="false" outlineLevel="0" collapsed="false">
      <c r="A1034" s="11" t="s">
        <v>3</v>
      </c>
      <c r="B1034" s="11" t="s">
        <v>1264</v>
      </c>
      <c r="C1034" s="11" t="n">
        <v>2009028007</v>
      </c>
      <c r="D1034" s="13" t="n">
        <v>44070.3333333333</v>
      </c>
      <c r="E1034" s="13" t="n">
        <v>44070.7083333333</v>
      </c>
      <c r="F1034" s="11" t="s">
        <v>134</v>
      </c>
      <c r="G1034" s="11" t="s">
        <v>135</v>
      </c>
      <c r="H1034" s="11" t="n">
        <v>8</v>
      </c>
      <c r="I1034" s="11" t="s">
        <v>1278</v>
      </c>
      <c r="J1034" s="11" t="str">
        <f aca="false">"38018432"</f>
        <v>38018432</v>
      </c>
      <c r="K1034" s="11" t="s">
        <v>1273</v>
      </c>
      <c r="L1034" s="11" t="str">
        <f aca="false">"38018432"</f>
        <v>38018432</v>
      </c>
      <c r="M1034" s="11" t="s">
        <v>1273</v>
      </c>
      <c r="N1034" s="11" t="n">
        <v>38040491</v>
      </c>
      <c r="O1034" s="11" t="s">
        <v>1274</v>
      </c>
      <c r="P1034" s="11" t="s">
        <v>108</v>
      </c>
      <c r="Q1034" s="14" t="n">
        <v>44098</v>
      </c>
      <c r="U1034" s="13" t="n">
        <v>44097.358587963</v>
      </c>
    </row>
    <row r="1035" customFormat="false" ht="16.2" hidden="false" customHeight="false" outlineLevel="0" collapsed="false">
      <c r="A1035" s="11" t="s">
        <v>3</v>
      </c>
      <c r="B1035" s="11" t="s">
        <v>1264</v>
      </c>
      <c r="C1035" s="11" t="n">
        <v>2009015858</v>
      </c>
      <c r="D1035" s="13" t="n">
        <v>44082.3333333333</v>
      </c>
      <c r="E1035" s="13" t="n">
        <v>44082.5</v>
      </c>
      <c r="F1035" s="11" t="s">
        <v>109</v>
      </c>
      <c r="G1035" s="11" t="s">
        <v>110</v>
      </c>
      <c r="H1035" s="11" t="n">
        <v>4</v>
      </c>
      <c r="I1035" s="11" t="s">
        <v>1279</v>
      </c>
      <c r="J1035" s="11" t="str">
        <f aca="false">"38018432"</f>
        <v>38018432</v>
      </c>
      <c r="K1035" s="11" t="s">
        <v>1273</v>
      </c>
      <c r="L1035" s="11" t="str">
        <f aca="false">"38018432"</f>
        <v>38018432</v>
      </c>
      <c r="M1035" s="11" t="s">
        <v>1273</v>
      </c>
      <c r="N1035" s="11" t="n">
        <v>38040491</v>
      </c>
      <c r="O1035" s="11" t="s">
        <v>1274</v>
      </c>
      <c r="P1035" s="11" t="s">
        <v>108</v>
      </c>
      <c r="Q1035" s="14" t="n">
        <v>44089</v>
      </c>
      <c r="U1035" s="13" t="n">
        <v>44088.3645949074</v>
      </c>
    </row>
    <row r="1036" customFormat="false" ht="16.2" hidden="false" customHeight="false" outlineLevel="0" collapsed="false">
      <c r="A1036" s="11" t="s">
        <v>3</v>
      </c>
      <c r="B1036" s="11" t="s">
        <v>1264</v>
      </c>
      <c r="C1036" s="11" t="n">
        <v>2009026264</v>
      </c>
      <c r="D1036" s="13" t="n">
        <v>44091.3333333333</v>
      </c>
      <c r="E1036" s="13" t="n">
        <v>44091.3541666667</v>
      </c>
      <c r="F1036" s="11" t="s">
        <v>109</v>
      </c>
      <c r="G1036" s="11" t="s">
        <v>110</v>
      </c>
      <c r="H1036" s="11" t="n">
        <v>0.5</v>
      </c>
      <c r="I1036" s="11" t="s">
        <v>1277</v>
      </c>
      <c r="J1036" s="11" t="str">
        <f aca="false">"38018432"</f>
        <v>38018432</v>
      </c>
      <c r="K1036" s="11" t="s">
        <v>1273</v>
      </c>
      <c r="L1036" s="11" t="str">
        <f aca="false">"38018432"</f>
        <v>38018432</v>
      </c>
      <c r="M1036" s="11" t="s">
        <v>1273</v>
      </c>
      <c r="N1036" s="11" t="n">
        <v>38040491</v>
      </c>
      <c r="O1036" s="11" t="s">
        <v>1274</v>
      </c>
      <c r="P1036" s="11" t="s">
        <v>108</v>
      </c>
      <c r="Q1036" s="14" t="n">
        <v>44096</v>
      </c>
      <c r="U1036" s="13" t="n">
        <v>44095.7102662037</v>
      </c>
    </row>
    <row r="1037" customFormat="false" ht="16.2" hidden="false" customHeight="false" outlineLevel="0" collapsed="false">
      <c r="A1037" s="11" t="s">
        <v>3</v>
      </c>
      <c r="B1037" s="11" t="s">
        <v>1264</v>
      </c>
      <c r="C1037" s="11" t="n">
        <v>2009028039</v>
      </c>
      <c r="D1037" s="13" t="n">
        <v>44075.3333333333</v>
      </c>
      <c r="E1037" s="13" t="n">
        <v>44075.5</v>
      </c>
      <c r="F1037" s="11" t="s">
        <v>134</v>
      </c>
      <c r="G1037" s="11" t="s">
        <v>135</v>
      </c>
      <c r="H1037" s="11" t="n">
        <v>4</v>
      </c>
      <c r="I1037" s="11" t="s">
        <v>1280</v>
      </c>
      <c r="J1037" s="11" t="str">
        <f aca="false">"38018432"</f>
        <v>38018432</v>
      </c>
      <c r="K1037" s="11" t="s">
        <v>1273</v>
      </c>
      <c r="L1037" s="11" t="str">
        <f aca="false">"38018432"</f>
        <v>38018432</v>
      </c>
      <c r="M1037" s="11" t="s">
        <v>1273</v>
      </c>
      <c r="N1037" s="11" t="n">
        <v>38040491</v>
      </c>
      <c r="O1037" s="11" t="s">
        <v>1274</v>
      </c>
      <c r="P1037" s="11" t="s">
        <v>108</v>
      </c>
      <c r="Q1037" s="14" t="n">
        <v>44098</v>
      </c>
      <c r="U1037" s="13" t="n">
        <v>44097.3644444444</v>
      </c>
    </row>
    <row r="1038" customFormat="false" ht="16.2" hidden="false" customHeight="false" outlineLevel="0" collapsed="false">
      <c r="A1038" s="11" t="s">
        <v>3</v>
      </c>
      <c r="B1038" s="11" t="s">
        <v>1264</v>
      </c>
      <c r="C1038" s="11" t="n">
        <v>2009028015</v>
      </c>
      <c r="D1038" s="13" t="n">
        <v>44096.3333333333</v>
      </c>
      <c r="E1038" s="13" t="n">
        <v>44096.7083333333</v>
      </c>
      <c r="F1038" s="11" t="s">
        <v>134</v>
      </c>
      <c r="G1038" s="11" t="s">
        <v>135</v>
      </c>
      <c r="H1038" s="11" t="n">
        <v>8</v>
      </c>
      <c r="I1038" s="11" t="s">
        <v>1281</v>
      </c>
      <c r="J1038" s="11" t="str">
        <f aca="false">"38018432"</f>
        <v>38018432</v>
      </c>
      <c r="K1038" s="11" t="s">
        <v>1273</v>
      </c>
      <c r="L1038" s="11" t="str">
        <f aca="false">"38018432"</f>
        <v>38018432</v>
      </c>
      <c r="M1038" s="11" t="s">
        <v>1273</v>
      </c>
      <c r="N1038" s="11" t="n">
        <v>38040491</v>
      </c>
      <c r="O1038" s="11" t="s">
        <v>1274</v>
      </c>
      <c r="P1038" s="11" t="s">
        <v>108</v>
      </c>
      <c r="Q1038" s="14" t="n">
        <v>44098</v>
      </c>
      <c r="U1038" s="13" t="n">
        <v>44097.3604976852</v>
      </c>
    </row>
    <row r="1039" customFormat="false" ht="16.2" hidden="false" customHeight="false" outlineLevel="0" collapsed="false">
      <c r="A1039" s="11" t="s">
        <v>3</v>
      </c>
      <c r="B1039" s="11" t="s">
        <v>1264</v>
      </c>
      <c r="C1039" s="11" t="n">
        <v>2009022023</v>
      </c>
      <c r="D1039" s="13" t="n">
        <v>44091.3333333333</v>
      </c>
      <c r="E1039" s="13" t="n">
        <v>44091.7083333333</v>
      </c>
      <c r="F1039" s="11" t="s">
        <v>103</v>
      </c>
      <c r="G1039" s="11" t="s">
        <v>104</v>
      </c>
      <c r="H1039" s="11" t="n">
        <v>8</v>
      </c>
      <c r="I1039" s="11" t="s">
        <v>115</v>
      </c>
      <c r="J1039" s="11" t="str">
        <f aca="false">"38018433"</f>
        <v>38018433</v>
      </c>
      <c r="K1039" s="11" t="s">
        <v>1282</v>
      </c>
      <c r="L1039" s="11" t="str">
        <f aca="false">"38018433"</f>
        <v>38018433</v>
      </c>
      <c r="M1039" s="11" t="s">
        <v>1282</v>
      </c>
      <c r="N1039" s="11" t="n">
        <v>38018430</v>
      </c>
      <c r="O1039" s="11" t="s">
        <v>1266</v>
      </c>
      <c r="P1039" s="11" t="s">
        <v>108</v>
      </c>
      <c r="Q1039" s="14" t="n">
        <v>44092</v>
      </c>
      <c r="U1039" s="13" t="n">
        <v>44092.3445138889</v>
      </c>
    </row>
    <row r="1040" customFormat="false" ht="16.2" hidden="false" customHeight="false" outlineLevel="0" collapsed="false">
      <c r="A1040" s="11" t="s">
        <v>3</v>
      </c>
      <c r="B1040" s="11" t="s">
        <v>1264</v>
      </c>
      <c r="C1040" s="11" t="n">
        <v>2008035726</v>
      </c>
      <c r="D1040" s="13" t="n">
        <v>44071.3333333333</v>
      </c>
      <c r="E1040" s="13" t="n">
        <v>44071.7083333333</v>
      </c>
      <c r="F1040" s="11" t="s">
        <v>103</v>
      </c>
      <c r="G1040" s="11" t="s">
        <v>104</v>
      </c>
      <c r="H1040" s="11" t="n">
        <v>8</v>
      </c>
      <c r="I1040" s="11" t="s">
        <v>1283</v>
      </c>
      <c r="J1040" s="11" t="str">
        <f aca="false">"38018433"</f>
        <v>38018433</v>
      </c>
      <c r="K1040" s="11" t="s">
        <v>1282</v>
      </c>
      <c r="L1040" s="11" t="str">
        <f aca="false">"38018433"</f>
        <v>38018433</v>
      </c>
      <c r="M1040" s="11" t="s">
        <v>1282</v>
      </c>
      <c r="N1040" s="11" t="n">
        <v>38027620</v>
      </c>
      <c r="O1040" s="11" t="s">
        <v>1284</v>
      </c>
      <c r="P1040" s="11" t="s">
        <v>108</v>
      </c>
      <c r="Q1040" s="14" t="n">
        <v>44069</v>
      </c>
      <c r="U1040" s="13" t="n">
        <v>44069.4861689815</v>
      </c>
    </row>
    <row r="1041" customFormat="false" ht="16.2" hidden="false" customHeight="false" outlineLevel="0" collapsed="false">
      <c r="A1041" s="11" t="s">
        <v>3</v>
      </c>
      <c r="B1041" s="11" t="s">
        <v>1264</v>
      </c>
      <c r="C1041" s="11" t="n">
        <v>2009012313</v>
      </c>
      <c r="D1041" s="13" t="n">
        <v>44084.3333333333</v>
      </c>
      <c r="E1041" s="13" t="n">
        <v>44084.5</v>
      </c>
      <c r="F1041" s="11" t="s">
        <v>103</v>
      </c>
      <c r="G1041" s="11" t="s">
        <v>104</v>
      </c>
      <c r="H1041" s="11" t="n">
        <v>4</v>
      </c>
      <c r="I1041" s="11" t="s">
        <v>115</v>
      </c>
      <c r="J1041" s="11" t="str">
        <f aca="false">"38018433"</f>
        <v>38018433</v>
      </c>
      <c r="K1041" s="11" t="s">
        <v>1282</v>
      </c>
      <c r="L1041" s="11" t="str">
        <f aca="false">"38018433"</f>
        <v>38018433</v>
      </c>
      <c r="M1041" s="11" t="s">
        <v>1282</v>
      </c>
      <c r="N1041" s="11" t="n">
        <v>38027620</v>
      </c>
      <c r="O1041" s="11" t="s">
        <v>1284</v>
      </c>
      <c r="P1041" s="11" t="s">
        <v>108</v>
      </c>
      <c r="Q1041" s="14" t="n">
        <v>44085</v>
      </c>
      <c r="U1041" s="13" t="n">
        <v>44084.5436921296</v>
      </c>
    </row>
    <row r="1042" customFormat="false" ht="16.2" hidden="false" customHeight="false" outlineLevel="0" collapsed="false">
      <c r="A1042" s="11" t="s">
        <v>3</v>
      </c>
      <c r="B1042" s="11" t="s">
        <v>1264</v>
      </c>
      <c r="C1042" s="11" t="n">
        <v>2008039753</v>
      </c>
      <c r="D1042" s="13" t="n">
        <v>44070.3333333333</v>
      </c>
      <c r="E1042" s="13" t="n">
        <v>44070.7083333333</v>
      </c>
      <c r="F1042" s="11" t="s">
        <v>103</v>
      </c>
      <c r="G1042" s="11" t="s">
        <v>104</v>
      </c>
      <c r="H1042" s="11" t="n">
        <v>8</v>
      </c>
      <c r="I1042" s="11" t="s">
        <v>1283</v>
      </c>
      <c r="J1042" s="11" t="str">
        <f aca="false">"38018433"</f>
        <v>38018433</v>
      </c>
      <c r="K1042" s="11" t="s">
        <v>1282</v>
      </c>
      <c r="L1042" s="11" t="str">
        <f aca="false">"38018433"</f>
        <v>38018433</v>
      </c>
      <c r="M1042" s="11" t="s">
        <v>1282</v>
      </c>
      <c r="N1042" s="11" t="n">
        <v>38018430</v>
      </c>
      <c r="O1042" s="11" t="s">
        <v>1266</v>
      </c>
      <c r="P1042" s="11" t="s">
        <v>108</v>
      </c>
      <c r="Q1042" s="14" t="n">
        <v>44076</v>
      </c>
      <c r="U1042" s="13" t="n">
        <v>44074.392650463</v>
      </c>
    </row>
    <row r="1043" customFormat="false" ht="16.2" hidden="false" customHeight="false" outlineLevel="0" collapsed="false">
      <c r="A1043" s="11" t="s">
        <v>3</v>
      </c>
      <c r="B1043" s="11" t="s">
        <v>1264</v>
      </c>
      <c r="C1043" s="11" t="n">
        <v>2009003468</v>
      </c>
      <c r="D1043" s="13" t="n">
        <v>44077.3333333333</v>
      </c>
      <c r="E1043" s="13" t="n">
        <v>44077.4375</v>
      </c>
      <c r="F1043" s="11" t="s">
        <v>103</v>
      </c>
      <c r="G1043" s="11" t="s">
        <v>104</v>
      </c>
      <c r="H1043" s="11" t="n">
        <v>2.5</v>
      </c>
      <c r="I1043" s="11" t="s">
        <v>115</v>
      </c>
      <c r="J1043" s="11" t="str">
        <f aca="false">"38018433"</f>
        <v>38018433</v>
      </c>
      <c r="K1043" s="11" t="s">
        <v>1282</v>
      </c>
      <c r="L1043" s="11" t="str">
        <f aca="false">"38018433"</f>
        <v>38018433</v>
      </c>
      <c r="M1043" s="11" t="s">
        <v>1282</v>
      </c>
      <c r="N1043" s="11" t="n">
        <v>38018430</v>
      </c>
      <c r="O1043" s="11" t="s">
        <v>1266</v>
      </c>
      <c r="P1043" s="11" t="s">
        <v>108</v>
      </c>
      <c r="Q1043" s="14" t="n">
        <v>44078</v>
      </c>
      <c r="U1043" s="13" t="n">
        <v>44077.5218518519</v>
      </c>
    </row>
    <row r="1044" customFormat="false" ht="16.2" hidden="false" customHeight="false" outlineLevel="0" collapsed="false">
      <c r="A1044" s="11" t="s">
        <v>5</v>
      </c>
      <c r="B1044" s="11" t="s">
        <v>1285</v>
      </c>
      <c r="C1044" s="11" t="n">
        <v>2009013331</v>
      </c>
      <c r="D1044" s="13" t="n">
        <v>44085.5</v>
      </c>
      <c r="E1044" s="13" t="n">
        <v>44085.7083333333</v>
      </c>
      <c r="F1044" s="11" t="s">
        <v>109</v>
      </c>
      <c r="G1044" s="11" t="s">
        <v>110</v>
      </c>
      <c r="H1044" s="11" t="n">
        <v>4</v>
      </c>
      <c r="I1044" s="11" t="s">
        <v>1286</v>
      </c>
      <c r="J1044" s="11" t="str">
        <f aca="false">"38018437"</f>
        <v>38018437</v>
      </c>
      <c r="K1044" s="11" t="s">
        <v>1287</v>
      </c>
      <c r="L1044" s="11" t="str">
        <f aca="false">"38018437"</f>
        <v>38018437</v>
      </c>
      <c r="M1044" s="11" t="s">
        <v>1287</v>
      </c>
      <c r="N1044" s="11" t="n">
        <v>38044869</v>
      </c>
      <c r="O1044" s="11" t="s">
        <v>1288</v>
      </c>
      <c r="P1044" s="11" t="s">
        <v>108</v>
      </c>
      <c r="Q1044" s="14" t="n">
        <v>44085</v>
      </c>
      <c r="U1044" s="13" t="n">
        <v>44085.4246643519</v>
      </c>
    </row>
    <row r="1045" customFormat="false" ht="16.2" hidden="false" customHeight="false" outlineLevel="0" collapsed="false">
      <c r="A1045" s="11" t="s">
        <v>2</v>
      </c>
      <c r="B1045" s="11" t="s">
        <v>1289</v>
      </c>
      <c r="C1045" s="11" t="n">
        <v>2009022257</v>
      </c>
      <c r="D1045" s="13" t="n">
        <v>44092.3333333333</v>
      </c>
      <c r="E1045" s="13" t="n">
        <v>44092.375</v>
      </c>
      <c r="F1045" s="11" t="s">
        <v>109</v>
      </c>
      <c r="G1045" s="11" t="s">
        <v>110</v>
      </c>
      <c r="H1045" s="11" t="n">
        <v>1</v>
      </c>
      <c r="I1045" s="11" t="s">
        <v>1290</v>
      </c>
      <c r="J1045" s="11" t="str">
        <f aca="false">"38021381"</f>
        <v>38021381</v>
      </c>
      <c r="K1045" s="11" t="s">
        <v>1291</v>
      </c>
      <c r="L1045" s="11" t="str">
        <f aca="false">"38021381"</f>
        <v>38021381</v>
      </c>
      <c r="M1045" s="11" t="s">
        <v>1291</v>
      </c>
      <c r="N1045" s="11" t="s">
        <v>1238</v>
      </c>
      <c r="O1045" s="11" t="s">
        <v>1239</v>
      </c>
      <c r="P1045" s="11" t="s">
        <v>108</v>
      </c>
      <c r="Q1045" s="14" t="n">
        <v>44093</v>
      </c>
      <c r="U1045" s="13" t="n">
        <v>44092.3826157407</v>
      </c>
    </row>
    <row r="1046" customFormat="false" ht="16.2" hidden="false" customHeight="false" outlineLevel="0" collapsed="false">
      <c r="A1046" s="11" t="s">
        <v>4</v>
      </c>
      <c r="B1046" s="11" t="s">
        <v>1292</v>
      </c>
      <c r="C1046" s="11" t="n">
        <v>2009017747</v>
      </c>
      <c r="D1046" s="13" t="n">
        <v>44089.3333333333</v>
      </c>
      <c r="E1046" s="13" t="n">
        <v>44089.3958333333</v>
      </c>
      <c r="F1046" s="11" t="s">
        <v>109</v>
      </c>
      <c r="G1046" s="11" t="s">
        <v>110</v>
      </c>
      <c r="H1046" s="11" t="n">
        <v>1.5</v>
      </c>
      <c r="I1046" s="11" t="s">
        <v>1293</v>
      </c>
      <c r="J1046" s="11" t="str">
        <f aca="false">"38027619"</f>
        <v>38027619</v>
      </c>
      <c r="K1046" s="11" t="s">
        <v>1294</v>
      </c>
      <c r="L1046" s="11" t="str">
        <f aca="false">"38027619"</f>
        <v>38027619</v>
      </c>
      <c r="M1046" s="11" t="s">
        <v>1294</v>
      </c>
      <c r="N1046" s="11" t="n">
        <v>38026016</v>
      </c>
      <c r="O1046" s="11" t="s">
        <v>1295</v>
      </c>
      <c r="P1046" s="11" t="s">
        <v>108</v>
      </c>
      <c r="Q1046" s="14" t="n">
        <v>44090</v>
      </c>
      <c r="U1046" s="13" t="n">
        <v>44089.4130439815</v>
      </c>
    </row>
    <row r="1047" customFormat="false" ht="16.2" hidden="false" customHeight="false" outlineLevel="0" collapsed="false">
      <c r="A1047" s="11" t="s">
        <v>3</v>
      </c>
      <c r="B1047" s="11" t="s">
        <v>1264</v>
      </c>
      <c r="C1047" s="11" t="n">
        <v>2009030580</v>
      </c>
      <c r="D1047" s="13" t="n">
        <v>44098.3333333333</v>
      </c>
      <c r="E1047" s="13" t="n">
        <v>44098.375</v>
      </c>
      <c r="F1047" s="11" t="s">
        <v>109</v>
      </c>
      <c r="G1047" s="11" t="s">
        <v>110</v>
      </c>
      <c r="H1047" s="11" t="n">
        <v>1</v>
      </c>
      <c r="I1047" s="11" t="s">
        <v>1296</v>
      </c>
      <c r="J1047" s="11" t="str">
        <f aca="false">"38027622"</f>
        <v>38027622</v>
      </c>
      <c r="K1047" s="11" t="s">
        <v>1263</v>
      </c>
      <c r="L1047" s="11" t="str">
        <f aca="false">"38027622"</f>
        <v>38027622</v>
      </c>
      <c r="M1047" s="11" t="s">
        <v>1263</v>
      </c>
      <c r="N1047" s="11" t="n">
        <v>38018415</v>
      </c>
      <c r="O1047" s="11" t="s">
        <v>1262</v>
      </c>
      <c r="P1047" s="11" t="s">
        <v>108</v>
      </c>
      <c r="Q1047" s="14" t="n">
        <v>44099</v>
      </c>
      <c r="U1047" s="13" t="n">
        <v>44098.382962963</v>
      </c>
    </row>
    <row r="1048" customFormat="false" ht="16.2" hidden="false" customHeight="false" outlineLevel="0" collapsed="false">
      <c r="A1048" s="11" t="s">
        <v>3</v>
      </c>
      <c r="B1048" s="11" t="s">
        <v>1264</v>
      </c>
      <c r="C1048" s="11" t="n">
        <v>2008037030</v>
      </c>
      <c r="D1048" s="13" t="n">
        <v>44070.3333333333</v>
      </c>
      <c r="E1048" s="13" t="n">
        <v>44070.3958333333</v>
      </c>
      <c r="F1048" s="11" t="s">
        <v>109</v>
      </c>
      <c r="G1048" s="11" t="s">
        <v>110</v>
      </c>
      <c r="H1048" s="11" t="n">
        <v>1.5</v>
      </c>
      <c r="I1048" s="11" t="s">
        <v>1297</v>
      </c>
      <c r="J1048" s="11" t="str">
        <f aca="false">"38027622"</f>
        <v>38027622</v>
      </c>
      <c r="K1048" s="11" t="s">
        <v>1263</v>
      </c>
      <c r="L1048" s="11" t="str">
        <f aca="false">"38027622"</f>
        <v>38027622</v>
      </c>
      <c r="M1048" s="11" t="s">
        <v>1263</v>
      </c>
      <c r="N1048" s="11" t="n">
        <v>38018415</v>
      </c>
      <c r="O1048" s="11" t="s">
        <v>1262</v>
      </c>
      <c r="P1048" s="11" t="s">
        <v>108</v>
      </c>
      <c r="Q1048" s="14" t="n">
        <v>44076</v>
      </c>
      <c r="U1048" s="13" t="n">
        <v>44070.4128819445</v>
      </c>
    </row>
    <row r="1049" customFormat="false" ht="16.2" hidden="false" customHeight="false" outlineLevel="0" collapsed="false">
      <c r="A1049" s="11" t="s">
        <v>4</v>
      </c>
      <c r="B1049" s="11" t="s">
        <v>1292</v>
      </c>
      <c r="C1049" s="11" t="n">
        <v>2009031302</v>
      </c>
      <c r="D1049" s="13" t="n">
        <v>44099.5</v>
      </c>
      <c r="E1049" s="13" t="n">
        <v>44099.7083333333</v>
      </c>
      <c r="F1049" s="11" t="s">
        <v>109</v>
      </c>
      <c r="G1049" s="11" t="s">
        <v>110</v>
      </c>
      <c r="H1049" s="11" t="n">
        <v>4</v>
      </c>
      <c r="I1049" s="11" t="s">
        <v>339</v>
      </c>
      <c r="J1049" s="11" t="str">
        <f aca="false">"38028041"</f>
        <v>38028041</v>
      </c>
      <c r="K1049" s="11" t="s">
        <v>1298</v>
      </c>
      <c r="L1049" s="11" t="str">
        <f aca="false">"38028041"</f>
        <v>38028041</v>
      </c>
      <c r="M1049" s="11" t="s">
        <v>1298</v>
      </c>
      <c r="N1049" s="11" t="n">
        <v>38040206</v>
      </c>
      <c r="O1049" s="11" t="s">
        <v>1299</v>
      </c>
      <c r="P1049" s="11" t="s">
        <v>108</v>
      </c>
      <c r="Q1049" s="14" t="n">
        <v>44099</v>
      </c>
      <c r="U1049" s="13" t="n">
        <v>44098.565625</v>
      </c>
    </row>
    <row r="1050" customFormat="false" ht="16.2" hidden="false" customHeight="false" outlineLevel="0" collapsed="false">
      <c r="A1050" s="11" t="s">
        <v>4</v>
      </c>
      <c r="B1050" s="11" t="s">
        <v>1292</v>
      </c>
      <c r="C1050" s="11" t="n">
        <v>2009010801</v>
      </c>
      <c r="D1050" s="13" t="n">
        <v>44083.3333333333</v>
      </c>
      <c r="E1050" s="13" t="n">
        <v>44083.4375</v>
      </c>
      <c r="F1050" s="11" t="s">
        <v>109</v>
      </c>
      <c r="G1050" s="11" t="s">
        <v>110</v>
      </c>
      <c r="H1050" s="11" t="n">
        <v>2.5</v>
      </c>
      <c r="I1050" s="11" t="s">
        <v>112</v>
      </c>
      <c r="J1050" s="11" t="str">
        <f aca="false">"38028042"</f>
        <v>38028042</v>
      </c>
      <c r="K1050" s="11" t="s">
        <v>1300</v>
      </c>
      <c r="L1050" s="11" t="str">
        <f aca="false">"38028042"</f>
        <v>38028042</v>
      </c>
      <c r="M1050" s="11" t="s">
        <v>1300</v>
      </c>
      <c r="N1050" s="11" t="n">
        <v>38018419</v>
      </c>
      <c r="O1050" s="11" t="s">
        <v>1258</v>
      </c>
      <c r="P1050" s="11" t="s">
        <v>108</v>
      </c>
      <c r="Q1050" s="14" t="n">
        <v>44084</v>
      </c>
      <c r="U1050" s="13" t="n">
        <v>44083.4679861111</v>
      </c>
    </row>
    <row r="1051" customFormat="false" ht="16.2" hidden="false" customHeight="false" outlineLevel="0" collapsed="false">
      <c r="A1051" s="11" t="s">
        <v>5</v>
      </c>
      <c r="B1051" s="11" t="s">
        <v>1285</v>
      </c>
      <c r="C1051" s="11" t="n">
        <v>2008037536</v>
      </c>
      <c r="D1051" s="13" t="n">
        <v>44071.3333333333</v>
      </c>
      <c r="E1051" s="13" t="n">
        <v>44071.7083333333</v>
      </c>
      <c r="F1051" s="11" t="s">
        <v>109</v>
      </c>
      <c r="G1051" s="11" t="s">
        <v>110</v>
      </c>
      <c r="H1051" s="11" t="n">
        <v>8</v>
      </c>
      <c r="I1051" s="11" t="s">
        <v>1301</v>
      </c>
      <c r="J1051" s="11" t="str">
        <f aca="false">"38040206"</f>
        <v>38040206</v>
      </c>
      <c r="K1051" s="11" t="s">
        <v>1299</v>
      </c>
      <c r="L1051" s="11" t="str">
        <f aca="false">"38040206"</f>
        <v>38040206</v>
      </c>
      <c r="M1051" s="11" t="s">
        <v>1299</v>
      </c>
      <c r="N1051" s="11" t="n">
        <v>38043736</v>
      </c>
      <c r="O1051" s="11" t="s">
        <v>1302</v>
      </c>
      <c r="P1051" s="11" t="s">
        <v>108</v>
      </c>
      <c r="Q1051" s="14" t="n">
        <v>44076</v>
      </c>
      <c r="U1051" s="13" t="n">
        <v>44070.6801273148</v>
      </c>
    </row>
    <row r="1052" customFormat="false" ht="16.2" hidden="false" customHeight="false" outlineLevel="0" collapsed="false">
      <c r="A1052" s="11" t="s">
        <v>5</v>
      </c>
      <c r="B1052" s="11" t="s">
        <v>1285</v>
      </c>
      <c r="C1052" s="11" t="n">
        <v>2009003319</v>
      </c>
      <c r="D1052" s="13" t="n">
        <v>44077.3333333333</v>
      </c>
      <c r="E1052" s="13" t="n">
        <v>44077.4166666667</v>
      </c>
      <c r="F1052" s="11" t="s">
        <v>109</v>
      </c>
      <c r="G1052" s="11" t="s">
        <v>110</v>
      </c>
      <c r="H1052" s="11" t="n">
        <v>2</v>
      </c>
      <c r="I1052" s="11" t="s">
        <v>1303</v>
      </c>
      <c r="J1052" s="11" t="str">
        <f aca="false">"38040213"</f>
        <v>38040213</v>
      </c>
      <c r="K1052" s="11" t="s">
        <v>1304</v>
      </c>
      <c r="L1052" s="11" t="str">
        <f aca="false">"38040213"</f>
        <v>38040213</v>
      </c>
      <c r="M1052" s="11" t="s">
        <v>1304</v>
      </c>
      <c r="N1052" s="11" t="n">
        <v>38026016</v>
      </c>
      <c r="O1052" s="11" t="s">
        <v>1295</v>
      </c>
      <c r="P1052" s="11" t="s">
        <v>108</v>
      </c>
      <c r="Q1052" s="14" t="n">
        <v>44078</v>
      </c>
      <c r="U1052" s="13" t="n">
        <v>44077.4333449074</v>
      </c>
    </row>
    <row r="1053" customFormat="false" ht="16.2" hidden="false" customHeight="false" outlineLevel="0" collapsed="false">
      <c r="A1053" s="11" t="s">
        <v>4</v>
      </c>
      <c r="B1053" s="11" t="s">
        <v>1292</v>
      </c>
      <c r="C1053" s="11" t="n">
        <v>2009016689</v>
      </c>
      <c r="D1053" s="13" t="n">
        <v>44089.4375</v>
      </c>
      <c r="E1053" s="13" t="n">
        <v>44089.7083333333</v>
      </c>
      <c r="F1053" s="11" t="s">
        <v>103</v>
      </c>
      <c r="G1053" s="11" t="s">
        <v>104</v>
      </c>
      <c r="H1053" s="11" t="n">
        <v>5.5</v>
      </c>
      <c r="I1053" s="11" t="s">
        <v>1305</v>
      </c>
      <c r="J1053" s="11" t="str">
        <f aca="false">"38040240"</f>
        <v>38040240</v>
      </c>
      <c r="K1053" s="11" t="s">
        <v>1306</v>
      </c>
      <c r="L1053" s="11" t="str">
        <f aca="false">"38040240"</f>
        <v>38040240</v>
      </c>
      <c r="M1053" s="11" t="s">
        <v>1306</v>
      </c>
      <c r="N1053" s="11" t="n">
        <v>38027713</v>
      </c>
      <c r="O1053" s="11" t="s">
        <v>1307</v>
      </c>
      <c r="P1053" s="11" t="s">
        <v>108</v>
      </c>
      <c r="Q1053" s="14" t="n">
        <v>44089</v>
      </c>
      <c r="U1053" s="13" t="n">
        <v>44088.6496527778</v>
      </c>
    </row>
    <row r="1054" customFormat="false" ht="16.2" hidden="false" customHeight="false" outlineLevel="0" collapsed="false">
      <c r="A1054" s="11" t="s">
        <v>4</v>
      </c>
      <c r="B1054" s="11" t="s">
        <v>1292</v>
      </c>
      <c r="C1054" s="11" t="n">
        <v>2009013121</v>
      </c>
      <c r="D1054" s="13" t="n">
        <v>44085.5</v>
      </c>
      <c r="E1054" s="13" t="n">
        <v>44085.7083333333</v>
      </c>
      <c r="F1054" s="11" t="s">
        <v>109</v>
      </c>
      <c r="G1054" s="11" t="s">
        <v>110</v>
      </c>
      <c r="H1054" s="11" t="n">
        <v>4</v>
      </c>
      <c r="I1054" s="11" t="s">
        <v>1308</v>
      </c>
      <c r="J1054" s="11" t="str">
        <f aca="false">"38040241"</f>
        <v>38040241</v>
      </c>
      <c r="K1054" s="11" t="s">
        <v>1309</v>
      </c>
      <c r="L1054" s="11" t="str">
        <f aca="false">"38040241"</f>
        <v>38040241</v>
      </c>
      <c r="M1054" s="11" t="s">
        <v>1309</v>
      </c>
      <c r="N1054" s="11" t="n">
        <v>38027845</v>
      </c>
      <c r="O1054" s="11" t="s">
        <v>1310</v>
      </c>
      <c r="P1054" s="11" t="s">
        <v>108</v>
      </c>
      <c r="Q1054" s="14" t="n">
        <v>44085</v>
      </c>
      <c r="U1054" s="13" t="n">
        <v>44085.3788078704</v>
      </c>
    </row>
    <row r="1055" customFormat="false" ht="16.2" hidden="false" customHeight="false" outlineLevel="0" collapsed="false">
      <c r="A1055" s="11" t="s">
        <v>5</v>
      </c>
      <c r="B1055" s="11" t="s">
        <v>1285</v>
      </c>
      <c r="C1055" s="11" t="n">
        <v>2009016176</v>
      </c>
      <c r="D1055" s="13" t="n">
        <v>44088.5</v>
      </c>
      <c r="E1055" s="13" t="n">
        <v>44088.7083333333</v>
      </c>
      <c r="F1055" s="11" t="s">
        <v>109</v>
      </c>
      <c r="G1055" s="11" t="s">
        <v>110</v>
      </c>
      <c r="H1055" s="11" t="n">
        <v>4</v>
      </c>
      <c r="I1055" s="11" t="s">
        <v>115</v>
      </c>
      <c r="J1055" s="11" t="str">
        <f aca="false">"38040300"</f>
        <v>38040300</v>
      </c>
      <c r="K1055" s="11" t="s">
        <v>1311</v>
      </c>
      <c r="L1055" s="11" t="str">
        <f aca="false">"38040300"</f>
        <v>38040300</v>
      </c>
      <c r="M1055" s="11" t="s">
        <v>1311</v>
      </c>
      <c r="N1055" s="11" t="n">
        <v>38041958</v>
      </c>
      <c r="O1055" s="11" t="s">
        <v>1312</v>
      </c>
      <c r="P1055" s="11" t="s">
        <v>108</v>
      </c>
      <c r="Q1055" s="14" t="n">
        <v>44089</v>
      </c>
      <c r="U1055" s="13" t="n">
        <v>44088.4368171296</v>
      </c>
    </row>
    <row r="1056" customFormat="false" ht="16.2" hidden="false" customHeight="false" outlineLevel="0" collapsed="false">
      <c r="A1056" s="11" t="s">
        <v>5</v>
      </c>
      <c r="B1056" s="11" t="s">
        <v>1285</v>
      </c>
      <c r="C1056" s="11" t="n">
        <v>2009014977</v>
      </c>
      <c r="D1056" s="13" t="n">
        <v>44081.3333333333</v>
      </c>
      <c r="E1056" s="13" t="n">
        <v>44083.7083333333</v>
      </c>
      <c r="F1056" s="11" t="s">
        <v>109</v>
      </c>
      <c r="G1056" s="11" t="s">
        <v>110</v>
      </c>
      <c r="H1056" s="11" t="n">
        <v>24</v>
      </c>
      <c r="I1056" s="11" t="s">
        <v>1313</v>
      </c>
      <c r="J1056" s="11" t="str">
        <f aca="false">"38040381"</f>
        <v>38040381</v>
      </c>
      <c r="K1056" s="11" t="s">
        <v>1314</v>
      </c>
      <c r="L1056" s="11" t="str">
        <f aca="false">"38040381"</f>
        <v>38040381</v>
      </c>
      <c r="M1056" s="11" t="s">
        <v>1314</v>
      </c>
      <c r="N1056" s="11" t="n">
        <v>38040241</v>
      </c>
      <c r="O1056" s="11" t="s">
        <v>1309</v>
      </c>
      <c r="P1056" s="11" t="s">
        <v>108</v>
      </c>
      <c r="Q1056" s="14" t="n">
        <v>44089</v>
      </c>
      <c r="U1056" s="13" t="n">
        <v>44086.5973958333</v>
      </c>
    </row>
    <row r="1057" customFormat="false" ht="16.2" hidden="false" customHeight="false" outlineLevel="0" collapsed="false">
      <c r="A1057" s="11" t="s">
        <v>5</v>
      </c>
      <c r="B1057" s="11" t="s">
        <v>1285</v>
      </c>
      <c r="C1057" s="11" t="n">
        <v>2009014987</v>
      </c>
      <c r="D1057" s="13" t="n">
        <v>44091.3333333333</v>
      </c>
      <c r="E1057" s="13" t="n">
        <v>44092.7083333333</v>
      </c>
      <c r="F1057" s="11" t="s">
        <v>103</v>
      </c>
      <c r="G1057" s="11" t="s">
        <v>104</v>
      </c>
      <c r="H1057" s="11" t="n">
        <v>16</v>
      </c>
      <c r="I1057" s="11" t="s">
        <v>1313</v>
      </c>
      <c r="J1057" s="11" t="str">
        <f aca="false">"38040381"</f>
        <v>38040381</v>
      </c>
      <c r="K1057" s="11" t="s">
        <v>1314</v>
      </c>
      <c r="L1057" s="11" t="str">
        <f aca="false">"38040381"</f>
        <v>38040381</v>
      </c>
      <c r="M1057" s="11" t="s">
        <v>1314</v>
      </c>
      <c r="N1057" s="11" t="n">
        <v>38040385</v>
      </c>
      <c r="O1057" s="11" t="s">
        <v>1315</v>
      </c>
      <c r="P1057" s="11" t="s">
        <v>108</v>
      </c>
      <c r="Q1057" s="14" t="n">
        <v>44089</v>
      </c>
      <c r="U1057" s="13" t="n">
        <v>44086.6054050926</v>
      </c>
    </row>
    <row r="1058" customFormat="false" ht="16.2" hidden="false" customHeight="false" outlineLevel="0" collapsed="false">
      <c r="A1058" s="11" t="s">
        <v>5</v>
      </c>
      <c r="B1058" s="11" t="s">
        <v>1285</v>
      </c>
      <c r="C1058" s="11" t="n">
        <v>2008039688</v>
      </c>
      <c r="D1058" s="13" t="n">
        <v>44069.3333333333</v>
      </c>
      <c r="E1058" s="13" t="n">
        <v>44069.5</v>
      </c>
      <c r="F1058" s="11" t="s">
        <v>109</v>
      </c>
      <c r="G1058" s="11" t="s">
        <v>110</v>
      </c>
      <c r="H1058" s="11" t="n">
        <v>4</v>
      </c>
      <c r="I1058" s="11" t="s">
        <v>112</v>
      </c>
      <c r="J1058" s="11" t="str">
        <f aca="false">"38040381"</f>
        <v>38040381</v>
      </c>
      <c r="K1058" s="11" t="s">
        <v>1314</v>
      </c>
      <c r="L1058" s="11" t="str">
        <f aca="false">"38040381"</f>
        <v>38040381</v>
      </c>
      <c r="M1058" s="11" t="s">
        <v>1314</v>
      </c>
      <c r="N1058" s="11" t="n">
        <v>38018419</v>
      </c>
      <c r="O1058" s="11" t="s">
        <v>1258</v>
      </c>
      <c r="P1058" s="11" t="s">
        <v>108</v>
      </c>
      <c r="Q1058" s="14" t="n">
        <v>44076</v>
      </c>
      <c r="U1058" s="13" t="n">
        <v>44074.3763078704</v>
      </c>
    </row>
    <row r="1059" customFormat="false" ht="16.2" hidden="false" customHeight="false" outlineLevel="0" collapsed="false">
      <c r="A1059" s="11" t="s">
        <v>6</v>
      </c>
      <c r="B1059" s="11" t="s">
        <v>1255</v>
      </c>
      <c r="C1059" s="11" t="n">
        <v>2009030870</v>
      </c>
      <c r="D1059" s="13" t="n">
        <v>44098.3333333333</v>
      </c>
      <c r="E1059" s="13" t="n">
        <v>44098.375</v>
      </c>
      <c r="F1059" s="11" t="s">
        <v>103</v>
      </c>
      <c r="G1059" s="11" t="s">
        <v>104</v>
      </c>
      <c r="H1059" s="11" t="n">
        <v>1</v>
      </c>
      <c r="I1059" s="11" t="s">
        <v>1316</v>
      </c>
      <c r="J1059" s="11" t="str">
        <f aca="false">"38040497"</f>
        <v>38040497</v>
      </c>
      <c r="K1059" s="11" t="s">
        <v>1317</v>
      </c>
      <c r="L1059" s="11" t="str">
        <f aca="false">"38040497"</f>
        <v>38040497</v>
      </c>
      <c r="M1059" s="11" t="s">
        <v>1317</v>
      </c>
      <c r="N1059" s="11" t="n">
        <v>38040380</v>
      </c>
      <c r="O1059" s="11" t="s">
        <v>1318</v>
      </c>
      <c r="P1059" s="11" t="s">
        <v>108</v>
      </c>
      <c r="Q1059" s="14" t="n">
        <v>44099</v>
      </c>
      <c r="U1059" s="13" t="n">
        <v>44098.4313425926</v>
      </c>
    </row>
    <row r="1060" customFormat="false" ht="16.2" hidden="false" customHeight="false" outlineLevel="0" collapsed="false">
      <c r="A1060" s="11" t="s">
        <v>6</v>
      </c>
      <c r="B1060" s="11" t="s">
        <v>1255</v>
      </c>
      <c r="C1060" s="11" t="n">
        <v>2009033338</v>
      </c>
      <c r="D1060" s="13" t="n">
        <v>44099.3333333333</v>
      </c>
      <c r="E1060" s="13" t="n">
        <v>44099.3958333333</v>
      </c>
      <c r="F1060" s="11" t="s">
        <v>109</v>
      </c>
      <c r="G1060" s="11" t="s">
        <v>110</v>
      </c>
      <c r="H1060" s="11" t="n">
        <v>1.5</v>
      </c>
      <c r="I1060" s="11" t="s">
        <v>1319</v>
      </c>
      <c r="J1060" s="11" t="str">
        <f aca="false">"38040497"</f>
        <v>38040497</v>
      </c>
      <c r="K1060" s="11" t="s">
        <v>1317</v>
      </c>
      <c r="L1060" s="11" t="str">
        <f aca="false">"38040497"</f>
        <v>38040497</v>
      </c>
      <c r="M1060" s="11" t="s">
        <v>1317</v>
      </c>
      <c r="N1060" s="11" t="n">
        <v>38040380</v>
      </c>
      <c r="O1060" s="11" t="s">
        <v>1318</v>
      </c>
      <c r="P1060" s="11" t="s">
        <v>108</v>
      </c>
      <c r="Q1060" s="14" t="n">
        <v>44099</v>
      </c>
      <c r="U1060" s="13" t="n">
        <v>44099.4387268519</v>
      </c>
    </row>
    <row r="1061" customFormat="false" ht="16.2" hidden="false" customHeight="false" outlineLevel="0" collapsed="false">
      <c r="A1061" s="11" t="s">
        <v>6</v>
      </c>
      <c r="B1061" s="11" t="s">
        <v>1255</v>
      </c>
      <c r="C1061" s="11" t="n">
        <v>2009026864</v>
      </c>
      <c r="D1061" s="13" t="n">
        <v>44096.375</v>
      </c>
      <c r="E1061" s="13" t="n">
        <v>44096.3958333333</v>
      </c>
      <c r="F1061" s="11" t="s">
        <v>103</v>
      </c>
      <c r="G1061" s="11" t="s">
        <v>104</v>
      </c>
      <c r="H1061" s="11" t="n">
        <v>0.5</v>
      </c>
      <c r="I1061" s="11" t="s">
        <v>112</v>
      </c>
      <c r="J1061" s="11" t="str">
        <f aca="false">"38040497"</f>
        <v>38040497</v>
      </c>
      <c r="K1061" s="11" t="s">
        <v>1317</v>
      </c>
      <c r="L1061" s="11" t="str">
        <f aca="false">"38040497"</f>
        <v>38040497</v>
      </c>
      <c r="M1061" s="11" t="s">
        <v>1317</v>
      </c>
      <c r="N1061" s="11" t="n">
        <v>38040380</v>
      </c>
      <c r="O1061" s="11" t="s">
        <v>1318</v>
      </c>
      <c r="P1061" s="11" t="s">
        <v>108</v>
      </c>
      <c r="Q1061" s="14" t="n">
        <v>44097</v>
      </c>
      <c r="U1061" s="13" t="n">
        <v>44096.4063310185</v>
      </c>
    </row>
    <row r="1062" customFormat="false" ht="16.2" hidden="false" customHeight="false" outlineLevel="0" collapsed="false">
      <c r="A1062" s="11" t="s">
        <v>7</v>
      </c>
      <c r="B1062" s="11" t="s">
        <v>1268</v>
      </c>
      <c r="C1062" s="11" t="n">
        <v>2009032775</v>
      </c>
      <c r="D1062" s="13" t="n">
        <v>44099.3333333333</v>
      </c>
      <c r="E1062" s="13" t="n">
        <v>44099.3541666667</v>
      </c>
      <c r="F1062" s="11" t="s">
        <v>109</v>
      </c>
      <c r="G1062" s="11" t="s">
        <v>110</v>
      </c>
      <c r="H1062" s="11" t="n">
        <v>0.5</v>
      </c>
      <c r="I1062" s="11" t="s">
        <v>1320</v>
      </c>
      <c r="J1062" s="11" t="str">
        <f aca="false">"38043736"</f>
        <v>38043736</v>
      </c>
      <c r="K1062" s="11" t="s">
        <v>1302</v>
      </c>
      <c r="L1062" s="11" t="str">
        <f aca="false">"38043736"</f>
        <v>38043736</v>
      </c>
      <c r="M1062" s="11" t="s">
        <v>1302</v>
      </c>
      <c r="N1062" s="11" t="n">
        <v>38040206</v>
      </c>
      <c r="O1062" s="11" t="s">
        <v>1299</v>
      </c>
      <c r="P1062" s="11" t="s">
        <v>108</v>
      </c>
      <c r="Q1062" s="14" t="n">
        <v>44099</v>
      </c>
      <c r="U1062" s="13" t="n">
        <v>44099.3512152778</v>
      </c>
    </row>
    <row r="1063" customFormat="false" ht="16.2" hidden="false" customHeight="false" outlineLevel="0" collapsed="false">
      <c r="A1063" s="11" t="s">
        <v>7</v>
      </c>
      <c r="B1063" s="11" t="s">
        <v>1268</v>
      </c>
      <c r="C1063" s="11" t="n">
        <v>2009027711</v>
      </c>
      <c r="D1063" s="13" t="n">
        <v>44097.3333333333</v>
      </c>
      <c r="E1063" s="13" t="n">
        <v>44097.7083333333</v>
      </c>
      <c r="F1063" s="11" t="s">
        <v>109</v>
      </c>
      <c r="G1063" s="11" t="s">
        <v>110</v>
      </c>
      <c r="H1063" s="11" t="n">
        <v>8</v>
      </c>
      <c r="I1063" s="11" t="s">
        <v>1321</v>
      </c>
      <c r="J1063" s="11" t="str">
        <f aca="false">"38043736"</f>
        <v>38043736</v>
      </c>
      <c r="K1063" s="11" t="s">
        <v>1302</v>
      </c>
      <c r="L1063" s="11" t="str">
        <f aca="false">"38043736"</f>
        <v>38043736</v>
      </c>
      <c r="M1063" s="11" t="s">
        <v>1302</v>
      </c>
      <c r="N1063" s="11" t="n">
        <v>38040206</v>
      </c>
      <c r="O1063" s="11" t="s">
        <v>1299</v>
      </c>
      <c r="P1063" s="11" t="s">
        <v>108</v>
      </c>
      <c r="Q1063" s="14" t="n">
        <v>44098</v>
      </c>
      <c r="U1063" s="13" t="n">
        <v>44096.7072916667</v>
      </c>
    </row>
    <row r="1064" customFormat="false" ht="16.2" hidden="false" customHeight="false" outlineLevel="0" collapsed="false">
      <c r="A1064" s="11" t="s">
        <v>20</v>
      </c>
      <c r="B1064" s="11" t="s">
        <v>549</v>
      </c>
      <c r="C1064" s="11" t="n">
        <v>2008033403</v>
      </c>
      <c r="D1064" s="13" t="n">
        <v>44069.3333333333</v>
      </c>
      <c r="E1064" s="13" t="n">
        <v>44069.5416666667</v>
      </c>
      <c r="F1064" s="11" t="s">
        <v>109</v>
      </c>
      <c r="G1064" s="11" t="s">
        <v>110</v>
      </c>
      <c r="H1064" s="11" t="n">
        <v>4</v>
      </c>
      <c r="I1064" s="11" t="s">
        <v>1322</v>
      </c>
      <c r="J1064" s="11" t="str">
        <f aca="false">"C100XBQ"</f>
        <v>C100XBQ</v>
      </c>
      <c r="K1064" s="11" t="s">
        <v>1323</v>
      </c>
      <c r="L1064" s="11" t="str">
        <f aca="false">"C100XBQ"</f>
        <v>C100XBQ</v>
      </c>
      <c r="M1064" s="11" t="s">
        <v>1323</v>
      </c>
      <c r="N1064" s="11" t="n">
        <v>20098090</v>
      </c>
      <c r="O1064" s="11" t="s">
        <v>224</v>
      </c>
      <c r="P1064" s="11" t="s">
        <v>108</v>
      </c>
      <c r="Q1064" s="14" t="n">
        <v>44069</v>
      </c>
      <c r="U1064" s="13" t="n">
        <v>44068.4461458333</v>
      </c>
    </row>
    <row r="1065" customFormat="false" ht="16.2" hidden="false" customHeight="false" outlineLevel="0" collapsed="false">
      <c r="A1065" s="11" t="s">
        <v>20</v>
      </c>
      <c r="B1065" s="11" t="s">
        <v>549</v>
      </c>
      <c r="C1065" s="11" t="n">
        <v>2009013220</v>
      </c>
      <c r="D1065" s="13" t="n">
        <v>44085.3958333333</v>
      </c>
      <c r="E1065" s="13" t="n">
        <v>44085.7083333333</v>
      </c>
      <c r="F1065" s="11" t="s">
        <v>109</v>
      </c>
      <c r="G1065" s="11" t="s">
        <v>110</v>
      </c>
      <c r="H1065" s="11" t="n">
        <v>6.5</v>
      </c>
      <c r="I1065" s="11" t="s">
        <v>1324</v>
      </c>
      <c r="J1065" s="11" t="str">
        <f aca="false">"C100XBQ"</f>
        <v>C100XBQ</v>
      </c>
      <c r="K1065" s="11" t="s">
        <v>1323</v>
      </c>
      <c r="L1065" s="11" t="str">
        <f aca="false">"C100XBQ"</f>
        <v>C100XBQ</v>
      </c>
      <c r="M1065" s="11" t="s">
        <v>1323</v>
      </c>
      <c r="N1065" s="11" t="n">
        <v>20098090</v>
      </c>
      <c r="O1065" s="11" t="s">
        <v>224</v>
      </c>
      <c r="P1065" s="11" t="s">
        <v>108</v>
      </c>
      <c r="Q1065" s="14" t="n">
        <v>44086</v>
      </c>
      <c r="U1065" s="13" t="n">
        <v>44085.3939467593</v>
      </c>
    </row>
    <row r="1066" customFormat="false" ht="16.2" hidden="false" customHeight="false" outlineLevel="0" collapsed="false">
      <c r="A1066" s="11" t="s">
        <v>20</v>
      </c>
      <c r="B1066" s="11" t="s">
        <v>549</v>
      </c>
      <c r="C1066" s="11" t="n">
        <v>2009016401</v>
      </c>
      <c r="D1066" s="13" t="n">
        <v>44088.4791666667</v>
      </c>
      <c r="E1066" s="13" t="n">
        <v>44088.5416666667</v>
      </c>
      <c r="F1066" s="11" t="s">
        <v>109</v>
      </c>
      <c r="G1066" s="11" t="s">
        <v>110</v>
      </c>
      <c r="H1066" s="11" t="n">
        <v>0.5</v>
      </c>
      <c r="I1066" s="11" t="s">
        <v>470</v>
      </c>
      <c r="J1066" s="11" t="str">
        <f aca="false">"C100XBQ"</f>
        <v>C100XBQ</v>
      </c>
      <c r="K1066" s="11" t="s">
        <v>1323</v>
      </c>
      <c r="L1066" s="11" t="str">
        <f aca="false">"C100XBQ"</f>
        <v>C100XBQ</v>
      </c>
      <c r="M1066" s="11" t="s">
        <v>1323</v>
      </c>
      <c r="N1066" s="11" t="n">
        <v>20098090</v>
      </c>
      <c r="O1066" s="11" t="s">
        <v>224</v>
      </c>
      <c r="P1066" s="11" t="s">
        <v>108</v>
      </c>
      <c r="Q1066" s="14" t="n">
        <v>44090</v>
      </c>
      <c r="U1066" s="13" t="n">
        <v>44088.5240740741</v>
      </c>
    </row>
    <row r="1067" customFormat="false" ht="16.2" hidden="false" customHeight="false" outlineLevel="0" collapsed="false">
      <c r="A1067" s="11" t="s">
        <v>69</v>
      </c>
      <c r="B1067" s="11" t="s">
        <v>495</v>
      </c>
      <c r="C1067" s="11" t="n">
        <v>2009033349</v>
      </c>
      <c r="D1067" s="13" t="n">
        <v>44099.5625</v>
      </c>
      <c r="E1067" s="13" t="n">
        <v>44099.7083333333</v>
      </c>
      <c r="F1067" s="11" t="s">
        <v>103</v>
      </c>
      <c r="G1067" s="11" t="s">
        <v>104</v>
      </c>
      <c r="H1067" s="11" t="n">
        <v>3.5</v>
      </c>
      <c r="I1067" s="11" t="s">
        <v>1325</v>
      </c>
      <c r="J1067" s="11" t="str">
        <f aca="false">"C101GH0"</f>
        <v>C101GH0</v>
      </c>
      <c r="K1067" s="11" t="s">
        <v>1326</v>
      </c>
      <c r="L1067" s="11" t="str">
        <f aca="false">"C101GH0"</f>
        <v>C101GH0</v>
      </c>
      <c r="M1067" s="11" t="s">
        <v>1326</v>
      </c>
      <c r="N1067" s="11" t="n">
        <v>20130469</v>
      </c>
      <c r="O1067" s="11" t="s">
        <v>665</v>
      </c>
      <c r="P1067" s="11" t="s">
        <v>108</v>
      </c>
      <c r="Q1067" s="14" t="n">
        <v>44100</v>
      </c>
      <c r="U1067" s="13" t="n">
        <v>44099.4431712963</v>
      </c>
    </row>
    <row r="1068" customFormat="false" ht="16.2" hidden="false" customHeight="false" outlineLevel="0" collapsed="false">
      <c r="A1068" s="11" t="s">
        <v>69</v>
      </c>
      <c r="B1068" s="11" t="s">
        <v>495</v>
      </c>
      <c r="C1068" s="11" t="n">
        <v>2009033348</v>
      </c>
      <c r="D1068" s="13" t="n">
        <v>44099.5416666667</v>
      </c>
      <c r="E1068" s="13" t="n">
        <v>44099.5625</v>
      </c>
      <c r="F1068" s="11" t="s">
        <v>109</v>
      </c>
      <c r="G1068" s="11" t="s">
        <v>110</v>
      </c>
      <c r="H1068" s="11" t="n">
        <v>0.5</v>
      </c>
      <c r="I1068" s="11" t="s">
        <v>1325</v>
      </c>
      <c r="J1068" s="11" t="str">
        <f aca="false">"C101GH0"</f>
        <v>C101GH0</v>
      </c>
      <c r="K1068" s="11" t="s">
        <v>1326</v>
      </c>
      <c r="L1068" s="11" t="str">
        <f aca="false">"C101GH0"</f>
        <v>C101GH0</v>
      </c>
      <c r="M1068" s="11" t="s">
        <v>1326</v>
      </c>
      <c r="N1068" s="11" t="n">
        <v>20130469</v>
      </c>
      <c r="O1068" s="11" t="s">
        <v>665</v>
      </c>
      <c r="P1068" s="11" t="s">
        <v>108</v>
      </c>
      <c r="Q1068" s="14" t="n">
        <v>44100</v>
      </c>
      <c r="U1068" s="13" t="n">
        <v>44099.4426736111</v>
      </c>
    </row>
    <row r="1069" customFormat="false" ht="16.2" hidden="false" customHeight="false" outlineLevel="0" collapsed="false">
      <c r="A1069" s="11" t="s">
        <v>51</v>
      </c>
      <c r="B1069" s="11" t="s">
        <v>287</v>
      </c>
      <c r="C1069" s="11" t="n">
        <v>2009010307</v>
      </c>
      <c r="D1069" s="13" t="n">
        <v>44082.3333333333</v>
      </c>
      <c r="E1069" s="13" t="n">
        <v>44082.375</v>
      </c>
      <c r="F1069" s="11" t="s">
        <v>109</v>
      </c>
      <c r="G1069" s="11" t="s">
        <v>110</v>
      </c>
      <c r="H1069" s="11" t="n">
        <v>1</v>
      </c>
      <c r="I1069" s="11" t="s">
        <v>115</v>
      </c>
      <c r="J1069" s="11" t="str">
        <f aca="false">"C110KTL"</f>
        <v>C110KTL</v>
      </c>
      <c r="K1069" s="11" t="s">
        <v>613</v>
      </c>
      <c r="L1069" s="11" t="str">
        <f aca="false">"C110KTL"</f>
        <v>C110KTL</v>
      </c>
      <c r="M1069" s="11" t="s">
        <v>613</v>
      </c>
      <c r="N1069" s="11" t="n">
        <v>20130459</v>
      </c>
      <c r="O1069" s="11" t="s">
        <v>288</v>
      </c>
      <c r="P1069" s="11" t="s">
        <v>108</v>
      </c>
      <c r="Q1069" s="14" t="n">
        <v>44084</v>
      </c>
      <c r="U1069" s="13" t="n">
        <v>44083.3315625</v>
      </c>
    </row>
    <row r="1070" customFormat="false" ht="16.2" hidden="false" customHeight="false" outlineLevel="0" collapsed="false">
      <c r="A1070" s="11" t="s">
        <v>51</v>
      </c>
      <c r="B1070" s="11" t="s">
        <v>287</v>
      </c>
      <c r="C1070" s="11" t="n">
        <v>2008038696</v>
      </c>
      <c r="D1070" s="13" t="n">
        <v>44071.3333333333</v>
      </c>
      <c r="E1070" s="13" t="n">
        <v>44071.3541666667</v>
      </c>
      <c r="F1070" s="11" t="s">
        <v>109</v>
      </c>
      <c r="G1070" s="11" t="s">
        <v>110</v>
      </c>
      <c r="H1070" s="11" t="n">
        <v>0.5</v>
      </c>
      <c r="I1070" s="11" t="s">
        <v>115</v>
      </c>
      <c r="J1070" s="11" t="str">
        <f aca="false">"C110KTL"</f>
        <v>C110KTL</v>
      </c>
      <c r="K1070" s="11" t="s">
        <v>613</v>
      </c>
      <c r="L1070" s="11" t="str">
        <f aca="false">"C110KTL"</f>
        <v>C110KTL</v>
      </c>
      <c r="M1070" s="11" t="s">
        <v>613</v>
      </c>
      <c r="N1070" s="11" t="n">
        <v>20130459</v>
      </c>
      <c r="O1070" s="11" t="s">
        <v>288</v>
      </c>
      <c r="P1070" s="11" t="s">
        <v>108</v>
      </c>
      <c r="Q1070" s="14" t="n">
        <v>44074</v>
      </c>
      <c r="U1070" s="13" t="n">
        <v>44071.7806481482</v>
      </c>
    </row>
    <row r="1071" customFormat="false" ht="16.2" hidden="false" customHeight="false" outlineLevel="0" collapsed="false">
      <c r="A1071" s="11" t="s">
        <v>51</v>
      </c>
      <c r="B1071" s="11" t="s">
        <v>287</v>
      </c>
      <c r="C1071" s="11" t="n">
        <v>2009010308</v>
      </c>
      <c r="D1071" s="13" t="n">
        <v>44077.3333333333</v>
      </c>
      <c r="E1071" s="13" t="n">
        <v>44077.3541666667</v>
      </c>
      <c r="F1071" s="11" t="s">
        <v>109</v>
      </c>
      <c r="G1071" s="11" t="s">
        <v>110</v>
      </c>
      <c r="H1071" s="11" t="n">
        <v>0.5</v>
      </c>
      <c r="I1071" s="11" t="s">
        <v>115</v>
      </c>
      <c r="J1071" s="11" t="str">
        <f aca="false">"C110KTL"</f>
        <v>C110KTL</v>
      </c>
      <c r="K1071" s="11" t="s">
        <v>613</v>
      </c>
      <c r="L1071" s="11" t="str">
        <f aca="false">"C110KTL"</f>
        <v>C110KTL</v>
      </c>
      <c r="M1071" s="11" t="s">
        <v>613</v>
      </c>
      <c r="N1071" s="11" t="n">
        <v>20130459</v>
      </c>
      <c r="O1071" s="11" t="s">
        <v>288</v>
      </c>
      <c r="P1071" s="11" t="s">
        <v>108</v>
      </c>
      <c r="Q1071" s="14" t="n">
        <v>44084</v>
      </c>
      <c r="U1071" s="13" t="n">
        <v>44083.3322222222</v>
      </c>
    </row>
    <row r="1072" customFormat="false" ht="16.2" hidden="false" customHeight="false" outlineLevel="0" collapsed="false">
      <c r="A1072" s="11" t="s">
        <v>51</v>
      </c>
      <c r="B1072" s="11" t="s">
        <v>287</v>
      </c>
      <c r="C1072" s="11" t="n">
        <v>2009001655</v>
      </c>
      <c r="D1072" s="13" t="n">
        <v>44075.3333333333</v>
      </c>
      <c r="E1072" s="13" t="n">
        <v>44075.3541666667</v>
      </c>
      <c r="F1072" s="11" t="s">
        <v>109</v>
      </c>
      <c r="G1072" s="11" t="s">
        <v>110</v>
      </c>
      <c r="H1072" s="11" t="n">
        <v>0.5</v>
      </c>
      <c r="I1072" s="11" t="s">
        <v>115</v>
      </c>
      <c r="J1072" s="11" t="str">
        <f aca="false">"C110KTL"</f>
        <v>C110KTL</v>
      </c>
      <c r="K1072" s="11" t="s">
        <v>613</v>
      </c>
      <c r="L1072" s="11" t="str">
        <f aca="false">"C110KTL"</f>
        <v>C110KTL</v>
      </c>
      <c r="M1072" s="11" t="s">
        <v>613</v>
      </c>
      <c r="N1072" s="11" t="n">
        <v>20130459</v>
      </c>
      <c r="O1072" s="11" t="s">
        <v>288</v>
      </c>
      <c r="P1072" s="11" t="s">
        <v>108</v>
      </c>
      <c r="Q1072" s="14" t="n">
        <v>44077</v>
      </c>
      <c r="U1072" s="13" t="n">
        <v>44076.3496527778</v>
      </c>
    </row>
    <row r="1073" customFormat="false" ht="16.2" hidden="false" customHeight="false" outlineLevel="0" collapsed="false">
      <c r="A1073" s="11" t="s">
        <v>51</v>
      </c>
      <c r="B1073" s="11" t="s">
        <v>287</v>
      </c>
      <c r="C1073" s="11" t="n">
        <v>2008040377</v>
      </c>
      <c r="D1073" s="13" t="n">
        <v>44074.3333333333</v>
      </c>
      <c r="E1073" s="13" t="n">
        <v>44074.375</v>
      </c>
      <c r="F1073" s="11" t="s">
        <v>109</v>
      </c>
      <c r="G1073" s="11" t="s">
        <v>110</v>
      </c>
      <c r="H1073" s="11" t="n">
        <v>1</v>
      </c>
      <c r="I1073" s="11" t="s">
        <v>115</v>
      </c>
      <c r="J1073" s="11" t="str">
        <f aca="false">"C110KTL"</f>
        <v>C110KTL</v>
      </c>
      <c r="K1073" s="11" t="s">
        <v>613</v>
      </c>
      <c r="L1073" s="11" t="str">
        <f aca="false">"C110KTL"</f>
        <v>C110KTL</v>
      </c>
      <c r="M1073" s="11" t="s">
        <v>613</v>
      </c>
      <c r="N1073" s="11" t="n">
        <v>20130459</v>
      </c>
      <c r="O1073" s="11" t="s">
        <v>288</v>
      </c>
      <c r="P1073" s="11" t="s">
        <v>108</v>
      </c>
      <c r="Q1073" s="14" t="n">
        <v>44075</v>
      </c>
      <c r="U1073" s="13" t="n">
        <v>44074.66</v>
      </c>
    </row>
    <row r="1074" customFormat="false" ht="16.2" hidden="false" customHeight="false" outlineLevel="0" collapsed="false">
      <c r="A1074" s="11" t="s">
        <v>51</v>
      </c>
      <c r="B1074" s="11" t="s">
        <v>287</v>
      </c>
      <c r="C1074" s="11" t="n">
        <v>2009030271</v>
      </c>
      <c r="D1074" s="13" t="n">
        <v>44096.3333333333</v>
      </c>
      <c r="E1074" s="13" t="n">
        <v>44096.3541666667</v>
      </c>
      <c r="F1074" s="11" t="s">
        <v>109</v>
      </c>
      <c r="G1074" s="11" t="s">
        <v>110</v>
      </c>
      <c r="H1074" s="11" t="n">
        <v>0.5</v>
      </c>
      <c r="I1074" s="11" t="s">
        <v>115</v>
      </c>
      <c r="J1074" s="11" t="str">
        <f aca="false">"C110KTL"</f>
        <v>C110KTL</v>
      </c>
      <c r="K1074" s="11" t="s">
        <v>613</v>
      </c>
      <c r="L1074" s="11" t="str">
        <f aca="false">"C110KTL"</f>
        <v>C110KTL</v>
      </c>
      <c r="M1074" s="11" t="s">
        <v>613</v>
      </c>
      <c r="N1074" s="11" t="n">
        <v>20471766</v>
      </c>
      <c r="O1074" s="11" t="s">
        <v>289</v>
      </c>
      <c r="P1074" s="11" t="s">
        <v>108</v>
      </c>
      <c r="Q1074" s="14" t="n">
        <v>44098</v>
      </c>
      <c r="U1074" s="13" t="n">
        <v>44098.3095023148</v>
      </c>
    </row>
    <row r="1075" customFormat="false" ht="16.2" hidden="false" customHeight="false" outlineLevel="0" collapsed="false">
      <c r="A1075" s="11" t="s">
        <v>51</v>
      </c>
      <c r="B1075" s="11" t="s">
        <v>287</v>
      </c>
      <c r="C1075" s="11" t="n">
        <v>2009022274</v>
      </c>
      <c r="D1075" s="13" t="n">
        <v>44092.3333333333</v>
      </c>
      <c r="E1075" s="13" t="n">
        <v>44092.375</v>
      </c>
      <c r="F1075" s="11" t="s">
        <v>109</v>
      </c>
      <c r="G1075" s="11" t="s">
        <v>110</v>
      </c>
      <c r="H1075" s="11" t="n">
        <v>1</v>
      </c>
      <c r="I1075" s="11" t="s">
        <v>115</v>
      </c>
      <c r="J1075" s="11" t="str">
        <f aca="false">"C110KTL"</f>
        <v>C110KTL</v>
      </c>
      <c r="K1075" s="11" t="s">
        <v>613</v>
      </c>
      <c r="L1075" s="11" t="str">
        <f aca="false">"C110KTL"</f>
        <v>C110KTL</v>
      </c>
      <c r="M1075" s="11" t="s">
        <v>613</v>
      </c>
      <c r="N1075" s="11" t="n">
        <v>20471766</v>
      </c>
      <c r="O1075" s="11" t="s">
        <v>289</v>
      </c>
      <c r="P1075" s="11" t="s">
        <v>108</v>
      </c>
      <c r="Q1075" s="14" t="n">
        <v>44093</v>
      </c>
      <c r="U1075" s="13" t="n">
        <v>44092.3858564815</v>
      </c>
    </row>
    <row r="1076" customFormat="false" ht="16.2" hidden="false" customHeight="false" outlineLevel="0" collapsed="false">
      <c r="A1076" s="11" t="s">
        <v>65</v>
      </c>
      <c r="B1076" s="11" t="s">
        <v>623</v>
      </c>
      <c r="C1076" s="11" t="n">
        <v>2008039731</v>
      </c>
      <c r="D1076" s="13" t="n">
        <v>44074.3333333333</v>
      </c>
      <c r="E1076" s="13" t="n">
        <v>44074.375</v>
      </c>
      <c r="F1076" s="11" t="s">
        <v>109</v>
      </c>
      <c r="G1076" s="11" t="s">
        <v>110</v>
      </c>
      <c r="H1076" s="11" t="n">
        <v>1</v>
      </c>
      <c r="I1076" s="11" t="s">
        <v>1327</v>
      </c>
      <c r="J1076" s="11" t="str">
        <f aca="false">"C111AN9"</f>
        <v>C111AN9</v>
      </c>
      <c r="K1076" s="11" t="s">
        <v>1328</v>
      </c>
      <c r="L1076" s="11" t="str">
        <f aca="false">"C111AN9"</f>
        <v>C111AN9</v>
      </c>
      <c r="M1076" s="11" t="s">
        <v>1328</v>
      </c>
      <c r="N1076" s="11" t="s">
        <v>1329</v>
      </c>
      <c r="O1076" s="11" t="s">
        <v>1330</v>
      </c>
      <c r="P1076" s="11" t="s">
        <v>108</v>
      </c>
      <c r="Q1076" s="14" t="n">
        <v>44074</v>
      </c>
      <c r="U1076" s="13" t="n">
        <v>44074.3869212963</v>
      </c>
    </row>
    <row r="1077" customFormat="false" ht="16.2" hidden="false" customHeight="false" outlineLevel="0" collapsed="false">
      <c r="A1077" s="11" t="s">
        <v>65</v>
      </c>
      <c r="B1077" s="11" t="s">
        <v>623</v>
      </c>
      <c r="C1077" s="11" t="n">
        <v>2009017478</v>
      </c>
      <c r="D1077" s="13" t="n">
        <v>44089.3333333333</v>
      </c>
      <c r="E1077" s="13" t="n">
        <v>44089.3541666667</v>
      </c>
      <c r="F1077" s="11" t="s">
        <v>109</v>
      </c>
      <c r="G1077" s="11" t="s">
        <v>110</v>
      </c>
      <c r="H1077" s="11" t="n">
        <v>0.5</v>
      </c>
      <c r="I1077" s="11" t="s">
        <v>1331</v>
      </c>
      <c r="J1077" s="11" t="str">
        <f aca="false">"C111AN9"</f>
        <v>C111AN9</v>
      </c>
      <c r="K1077" s="11" t="s">
        <v>1328</v>
      </c>
      <c r="L1077" s="11" t="str">
        <f aca="false">"C111AN9"</f>
        <v>C111AN9</v>
      </c>
      <c r="M1077" s="11" t="s">
        <v>1328</v>
      </c>
      <c r="N1077" s="11" t="n">
        <v>20130465</v>
      </c>
      <c r="O1077" s="11" t="s">
        <v>1332</v>
      </c>
      <c r="P1077" s="11" t="s">
        <v>108</v>
      </c>
      <c r="Q1077" s="14" t="n">
        <v>44090</v>
      </c>
      <c r="U1077" s="13" t="n">
        <v>44089.3644675926</v>
      </c>
    </row>
    <row r="1078" customFormat="false" ht="16.2" hidden="false" customHeight="false" outlineLevel="0" collapsed="false">
      <c r="A1078" s="11" t="s">
        <v>65</v>
      </c>
      <c r="B1078" s="11" t="s">
        <v>623</v>
      </c>
      <c r="C1078" s="11" t="n">
        <v>2009022096</v>
      </c>
      <c r="D1078" s="13" t="n">
        <v>44092.3333333333</v>
      </c>
      <c r="E1078" s="13" t="n">
        <v>44092.3541666667</v>
      </c>
      <c r="F1078" s="11" t="s">
        <v>109</v>
      </c>
      <c r="G1078" s="11" t="s">
        <v>110</v>
      </c>
      <c r="H1078" s="11" t="n">
        <v>0.5</v>
      </c>
      <c r="I1078" s="11" t="s">
        <v>1331</v>
      </c>
      <c r="J1078" s="11" t="str">
        <f aca="false">"C111AN9"</f>
        <v>C111AN9</v>
      </c>
      <c r="K1078" s="11" t="s">
        <v>1328</v>
      </c>
      <c r="L1078" s="11" t="str">
        <f aca="false">"C111AN9"</f>
        <v>C111AN9</v>
      </c>
      <c r="M1078" s="11" t="s">
        <v>1328</v>
      </c>
      <c r="N1078" s="11" t="n">
        <v>20130465</v>
      </c>
      <c r="O1078" s="11" t="s">
        <v>1332</v>
      </c>
      <c r="P1078" s="11" t="s">
        <v>108</v>
      </c>
      <c r="Q1078" s="14" t="n">
        <v>44093</v>
      </c>
      <c r="U1078" s="13" t="n">
        <v>44092.3581481481</v>
      </c>
    </row>
    <row r="1079" customFormat="false" ht="16.2" hidden="false" customHeight="false" outlineLevel="0" collapsed="false">
      <c r="A1079" s="11" t="s">
        <v>29</v>
      </c>
      <c r="B1079" s="11" t="s">
        <v>283</v>
      </c>
      <c r="C1079" s="11" t="n">
        <v>2009013746</v>
      </c>
      <c r="D1079" s="13" t="n">
        <v>44085.3541666667</v>
      </c>
      <c r="E1079" s="13" t="n">
        <v>44085.5625</v>
      </c>
      <c r="F1079" s="11" t="s">
        <v>109</v>
      </c>
      <c r="G1079" s="11" t="s">
        <v>110</v>
      </c>
      <c r="H1079" s="11" t="n">
        <v>4</v>
      </c>
      <c r="I1079" s="11" t="s">
        <v>1333</v>
      </c>
      <c r="J1079" s="11" t="str">
        <f aca="false">"C111B8E"</f>
        <v>C111B8E</v>
      </c>
      <c r="K1079" s="11" t="s">
        <v>713</v>
      </c>
      <c r="L1079" s="11" t="str">
        <f aca="false">"C111B8E"</f>
        <v>C111B8E</v>
      </c>
      <c r="M1079" s="11" t="s">
        <v>713</v>
      </c>
      <c r="N1079" s="11" t="n">
        <v>20390289</v>
      </c>
      <c r="O1079" s="11" t="s">
        <v>359</v>
      </c>
      <c r="P1079" s="11" t="s">
        <v>108</v>
      </c>
      <c r="Q1079" s="14" t="n">
        <v>44089</v>
      </c>
      <c r="U1079" s="13" t="n">
        <v>44085.5708449074</v>
      </c>
    </row>
    <row r="1080" customFormat="false" ht="16.2" hidden="false" customHeight="false" outlineLevel="0" collapsed="false">
      <c r="A1080" s="11" t="s">
        <v>29</v>
      </c>
      <c r="B1080" s="11" t="s">
        <v>283</v>
      </c>
      <c r="C1080" s="11" t="n">
        <v>2009008163</v>
      </c>
      <c r="D1080" s="13" t="n">
        <v>44081.3541666667</v>
      </c>
      <c r="E1080" s="13" t="n">
        <v>44081.375</v>
      </c>
      <c r="F1080" s="11" t="s">
        <v>109</v>
      </c>
      <c r="G1080" s="11" t="s">
        <v>110</v>
      </c>
      <c r="H1080" s="11" t="n">
        <v>0.5</v>
      </c>
      <c r="I1080" s="11" t="s">
        <v>1333</v>
      </c>
      <c r="J1080" s="11" t="str">
        <f aca="false">"C111B8E"</f>
        <v>C111B8E</v>
      </c>
      <c r="K1080" s="11" t="s">
        <v>713</v>
      </c>
      <c r="L1080" s="11" t="str">
        <f aca="false">"C111B8E"</f>
        <v>C111B8E</v>
      </c>
      <c r="M1080" s="11" t="s">
        <v>713</v>
      </c>
      <c r="N1080" s="11" t="n">
        <v>20390289</v>
      </c>
      <c r="O1080" s="11" t="s">
        <v>359</v>
      </c>
      <c r="P1080" s="11" t="s">
        <v>108</v>
      </c>
      <c r="Q1080" s="14" t="n">
        <v>44082</v>
      </c>
      <c r="U1080" s="13" t="n">
        <v>44081.6553009259</v>
      </c>
    </row>
    <row r="1081" customFormat="false" ht="16.2" hidden="false" customHeight="false" outlineLevel="0" collapsed="false">
      <c r="A1081" s="11" t="s">
        <v>29</v>
      </c>
      <c r="B1081" s="11" t="s">
        <v>283</v>
      </c>
      <c r="C1081" s="11" t="n">
        <v>2009016566</v>
      </c>
      <c r="D1081" s="13" t="n">
        <v>44088.3541666667</v>
      </c>
      <c r="E1081" s="13" t="n">
        <v>44088.375</v>
      </c>
      <c r="F1081" s="11" t="s">
        <v>109</v>
      </c>
      <c r="G1081" s="11" t="s">
        <v>110</v>
      </c>
      <c r="H1081" s="11" t="n">
        <v>0.5</v>
      </c>
      <c r="I1081" s="11" t="s">
        <v>1333</v>
      </c>
      <c r="J1081" s="11" t="str">
        <f aca="false">"C111B8E"</f>
        <v>C111B8E</v>
      </c>
      <c r="K1081" s="11" t="s">
        <v>713</v>
      </c>
      <c r="L1081" s="11" t="str">
        <f aca="false">"C111B8E"</f>
        <v>C111B8E</v>
      </c>
      <c r="M1081" s="11" t="s">
        <v>713</v>
      </c>
      <c r="N1081" s="11" t="n">
        <v>20390289</v>
      </c>
      <c r="O1081" s="11" t="s">
        <v>359</v>
      </c>
      <c r="P1081" s="11" t="s">
        <v>108</v>
      </c>
      <c r="Q1081" s="14" t="n">
        <v>44090</v>
      </c>
      <c r="U1081" s="13" t="n">
        <v>44088.5973148148</v>
      </c>
    </row>
    <row r="1082" customFormat="false" ht="16.2" hidden="false" customHeight="false" outlineLevel="0" collapsed="false">
      <c r="A1082" s="11" t="s">
        <v>29</v>
      </c>
      <c r="B1082" s="11" t="s">
        <v>283</v>
      </c>
      <c r="C1082" s="11" t="n">
        <v>2009009276</v>
      </c>
      <c r="D1082" s="13" t="n">
        <v>44082.3541666667</v>
      </c>
      <c r="E1082" s="13" t="n">
        <v>44082.5625</v>
      </c>
      <c r="F1082" s="11" t="s">
        <v>109</v>
      </c>
      <c r="G1082" s="11" t="s">
        <v>110</v>
      </c>
      <c r="H1082" s="11" t="n">
        <v>4</v>
      </c>
      <c r="I1082" s="11" t="s">
        <v>1333</v>
      </c>
      <c r="J1082" s="11" t="str">
        <f aca="false">"C111B8E"</f>
        <v>C111B8E</v>
      </c>
      <c r="K1082" s="11" t="s">
        <v>713</v>
      </c>
      <c r="L1082" s="11" t="str">
        <f aca="false">"C111B8E"</f>
        <v>C111B8E</v>
      </c>
      <c r="M1082" s="11" t="s">
        <v>713</v>
      </c>
      <c r="N1082" s="11" t="n">
        <v>20390289</v>
      </c>
      <c r="O1082" s="11" t="s">
        <v>359</v>
      </c>
      <c r="P1082" s="11" t="s">
        <v>108</v>
      </c>
      <c r="Q1082" s="14" t="n">
        <v>44083</v>
      </c>
      <c r="U1082" s="13" t="n">
        <v>44082.5703009259</v>
      </c>
    </row>
    <row r="1083" customFormat="false" ht="16.2" hidden="false" customHeight="false" outlineLevel="0" collapsed="false">
      <c r="A1083" s="11" t="s">
        <v>72</v>
      </c>
      <c r="B1083" s="11" t="s">
        <v>141</v>
      </c>
      <c r="C1083" s="11" t="n">
        <v>2009022068</v>
      </c>
      <c r="D1083" s="13" t="n">
        <v>44092.3333333333</v>
      </c>
      <c r="E1083" s="13" t="n">
        <v>44092.3541666667</v>
      </c>
      <c r="F1083" s="11" t="s">
        <v>109</v>
      </c>
      <c r="G1083" s="11" t="s">
        <v>110</v>
      </c>
      <c r="H1083" s="11" t="n">
        <v>0.5</v>
      </c>
      <c r="I1083" s="11" t="s">
        <v>1334</v>
      </c>
      <c r="J1083" s="11" t="str">
        <f aca="false">"C111BFU"</f>
        <v>C111BFU</v>
      </c>
      <c r="K1083" s="11" t="s">
        <v>1335</v>
      </c>
      <c r="L1083" s="11" t="str">
        <f aca="false">"C111BFU"</f>
        <v>C111BFU</v>
      </c>
      <c r="M1083" s="11" t="s">
        <v>1335</v>
      </c>
      <c r="N1083" s="11" t="s">
        <v>144</v>
      </c>
      <c r="O1083" s="11" t="s">
        <v>145</v>
      </c>
      <c r="P1083" s="11" t="s">
        <v>108</v>
      </c>
      <c r="Q1083" s="14" t="n">
        <v>44093</v>
      </c>
      <c r="U1083" s="13" t="n">
        <v>44092.3521296296</v>
      </c>
    </row>
    <row r="1084" customFormat="false" ht="16.2" hidden="false" customHeight="false" outlineLevel="0" collapsed="false">
      <c r="A1084" s="11" t="s">
        <v>72</v>
      </c>
      <c r="B1084" s="11" t="s">
        <v>141</v>
      </c>
      <c r="C1084" s="11" t="n">
        <v>2009017385</v>
      </c>
      <c r="D1084" s="13" t="n">
        <v>44089.3333333333</v>
      </c>
      <c r="E1084" s="13" t="n">
        <v>44089.3541666667</v>
      </c>
      <c r="F1084" s="11" t="s">
        <v>109</v>
      </c>
      <c r="G1084" s="11" t="s">
        <v>110</v>
      </c>
      <c r="H1084" s="11" t="n">
        <v>0.5</v>
      </c>
      <c r="I1084" s="11" t="s">
        <v>1334</v>
      </c>
      <c r="J1084" s="11" t="str">
        <f aca="false">"C111BFU"</f>
        <v>C111BFU</v>
      </c>
      <c r="K1084" s="11" t="s">
        <v>1335</v>
      </c>
      <c r="L1084" s="11" t="str">
        <f aca="false">"C111BFU"</f>
        <v>C111BFU</v>
      </c>
      <c r="M1084" s="11" t="s">
        <v>1335</v>
      </c>
      <c r="N1084" s="11" t="s">
        <v>144</v>
      </c>
      <c r="O1084" s="11" t="s">
        <v>145</v>
      </c>
      <c r="P1084" s="11" t="s">
        <v>108</v>
      </c>
      <c r="Q1084" s="14" t="n">
        <v>44090</v>
      </c>
      <c r="U1084" s="13" t="n">
        <v>44089.3566550926</v>
      </c>
    </row>
    <row r="1085" customFormat="false" ht="16.2" hidden="false" customHeight="false" outlineLevel="0" collapsed="false">
      <c r="A1085" s="11" t="s">
        <v>4</v>
      </c>
      <c r="B1085" s="11" t="s">
        <v>1292</v>
      </c>
      <c r="C1085" s="11" t="n">
        <v>2009000150</v>
      </c>
      <c r="D1085" s="13" t="n">
        <v>44071.6666666667</v>
      </c>
      <c r="E1085" s="13" t="n">
        <v>44071.7291666667</v>
      </c>
      <c r="F1085" s="11" t="s">
        <v>134</v>
      </c>
      <c r="G1085" s="11" t="s">
        <v>135</v>
      </c>
      <c r="H1085" s="11" t="n">
        <v>1.5</v>
      </c>
      <c r="I1085" s="11" t="s">
        <v>1336</v>
      </c>
      <c r="J1085" s="11" t="str">
        <f aca="false">"C111KJI"</f>
        <v>C111KJI</v>
      </c>
      <c r="K1085" s="11" t="s">
        <v>1337</v>
      </c>
      <c r="L1085" s="11" t="str">
        <f aca="false">"C111KJI"</f>
        <v>C111KJI</v>
      </c>
      <c r="M1085" s="11" t="s">
        <v>1337</v>
      </c>
      <c r="N1085" s="11" t="n">
        <v>38026016</v>
      </c>
      <c r="O1085" s="11" t="s">
        <v>1295</v>
      </c>
      <c r="P1085" s="11" t="s">
        <v>108</v>
      </c>
      <c r="Q1085" s="14" t="n">
        <v>44076</v>
      </c>
      <c r="U1085" s="13" t="n">
        <v>44075.3595833333</v>
      </c>
    </row>
    <row r="1086" customFormat="false" ht="16.2" hidden="false" customHeight="false" outlineLevel="0" collapsed="false">
      <c r="A1086" s="11" t="s">
        <v>78</v>
      </c>
      <c r="B1086" s="11" t="s">
        <v>653</v>
      </c>
      <c r="C1086" s="11" t="n">
        <v>2009015848</v>
      </c>
      <c r="D1086" s="13" t="n">
        <v>44088.3333333333</v>
      </c>
      <c r="E1086" s="13" t="n">
        <v>44088.3541666667</v>
      </c>
      <c r="F1086" s="11" t="s">
        <v>109</v>
      </c>
      <c r="G1086" s="11" t="s">
        <v>110</v>
      </c>
      <c r="H1086" s="11" t="n">
        <v>0.5</v>
      </c>
      <c r="I1086" s="11" t="s">
        <v>1338</v>
      </c>
      <c r="J1086" s="11" t="str">
        <f aca="false">"C111URM"</f>
        <v>C111URM</v>
      </c>
      <c r="K1086" s="11" t="s">
        <v>1339</v>
      </c>
      <c r="L1086" s="11" t="str">
        <f aca="false">"C111URM"</f>
        <v>C111URM</v>
      </c>
      <c r="M1086" s="11" t="s">
        <v>1339</v>
      </c>
      <c r="N1086" s="11" t="n">
        <v>37074403</v>
      </c>
      <c r="O1086" s="11" t="s">
        <v>1249</v>
      </c>
      <c r="P1086" s="11" t="s">
        <v>108</v>
      </c>
      <c r="Q1086" s="14" t="n">
        <v>44089</v>
      </c>
      <c r="U1086" s="13" t="n">
        <v>44088.363125</v>
      </c>
    </row>
    <row r="1087" customFormat="false" ht="16.2" hidden="false" customHeight="false" outlineLevel="0" collapsed="false">
      <c r="A1087" s="11" t="s">
        <v>78</v>
      </c>
      <c r="B1087" s="11" t="s">
        <v>653</v>
      </c>
      <c r="C1087" s="11" t="n">
        <v>2009025840</v>
      </c>
      <c r="D1087" s="13" t="n">
        <v>44092.3333333333</v>
      </c>
      <c r="E1087" s="13" t="n">
        <v>44092.7083333333</v>
      </c>
      <c r="F1087" s="11" t="s">
        <v>109</v>
      </c>
      <c r="G1087" s="11" t="s">
        <v>110</v>
      </c>
      <c r="H1087" s="11" t="n">
        <v>8</v>
      </c>
      <c r="I1087" s="11" t="s">
        <v>1340</v>
      </c>
      <c r="J1087" s="11" t="str">
        <f aca="false">"C111URM"</f>
        <v>C111URM</v>
      </c>
      <c r="K1087" s="11" t="s">
        <v>1339</v>
      </c>
      <c r="L1087" s="11" t="str">
        <f aca="false">"C111URM"</f>
        <v>C111URM</v>
      </c>
      <c r="M1087" s="11" t="s">
        <v>1339</v>
      </c>
      <c r="N1087" s="11" t="n">
        <v>37074403</v>
      </c>
      <c r="O1087" s="11" t="s">
        <v>1249</v>
      </c>
      <c r="P1087" s="11" t="s">
        <v>108</v>
      </c>
      <c r="Q1087" s="14" t="n">
        <v>44096</v>
      </c>
      <c r="U1087" s="13" t="n">
        <v>44095.568275463</v>
      </c>
    </row>
    <row r="1088" customFormat="false" ht="16.2" hidden="false" customHeight="false" outlineLevel="0" collapsed="false">
      <c r="A1088" s="11" t="s">
        <v>73</v>
      </c>
      <c r="B1088" s="11" t="s">
        <v>688</v>
      </c>
      <c r="C1088" s="11" t="n">
        <v>2009034366</v>
      </c>
      <c r="D1088" s="13" t="n">
        <v>44092.3333333333</v>
      </c>
      <c r="E1088" s="13" t="n">
        <v>44092.3541666667</v>
      </c>
      <c r="F1088" s="11" t="s">
        <v>109</v>
      </c>
      <c r="G1088" s="11" t="s">
        <v>110</v>
      </c>
      <c r="H1088" s="11" t="n">
        <v>0.5</v>
      </c>
      <c r="I1088" s="11" t="s">
        <v>1341</v>
      </c>
      <c r="J1088" s="11" t="str">
        <f aca="false">"C111VJA"</f>
        <v>C111VJA</v>
      </c>
      <c r="K1088" s="11" t="s">
        <v>1342</v>
      </c>
      <c r="L1088" s="11" t="str">
        <f aca="false">"C111VJA"</f>
        <v>C111VJA</v>
      </c>
      <c r="M1088" s="11" t="s">
        <v>1342</v>
      </c>
      <c r="N1088" s="11" t="n">
        <v>20494819</v>
      </c>
      <c r="O1088" s="11" t="s">
        <v>690</v>
      </c>
      <c r="P1088" s="11" t="s">
        <v>108</v>
      </c>
      <c r="Q1088" s="14" t="n">
        <v>44100</v>
      </c>
      <c r="U1088" s="13" t="n">
        <v>44099.7094212963</v>
      </c>
    </row>
    <row r="1089" customFormat="false" ht="16.2" hidden="false" customHeight="false" outlineLevel="0" collapsed="false">
      <c r="A1089" s="11" t="s">
        <v>73</v>
      </c>
      <c r="B1089" s="11" t="s">
        <v>688</v>
      </c>
      <c r="C1089" s="11" t="n">
        <v>2008037452</v>
      </c>
      <c r="D1089" s="13" t="n">
        <v>44070.3333333333</v>
      </c>
      <c r="E1089" s="13" t="n">
        <v>44070.5416666667</v>
      </c>
      <c r="F1089" s="11" t="s">
        <v>109</v>
      </c>
      <c r="G1089" s="11" t="s">
        <v>110</v>
      </c>
      <c r="H1089" s="11" t="n">
        <v>4</v>
      </c>
      <c r="I1089" s="11" t="s">
        <v>1341</v>
      </c>
      <c r="J1089" s="11" t="str">
        <f aca="false">"C111VJA"</f>
        <v>C111VJA</v>
      </c>
      <c r="K1089" s="11" t="s">
        <v>1342</v>
      </c>
      <c r="L1089" s="11" t="str">
        <f aca="false">"C111VJA"</f>
        <v>C111VJA</v>
      </c>
      <c r="M1089" s="11" t="s">
        <v>1342</v>
      </c>
      <c r="N1089" s="11" t="n">
        <v>20494819</v>
      </c>
      <c r="O1089" s="11" t="s">
        <v>690</v>
      </c>
      <c r="P1089" s="11" t="s">
        <v>108</v>
      </c>
      <c r="Q1089" s="14" t="n">
        <v>44074</v>
      </c>
      <c r="U1089" s="13" t="n">
        <v>44070.6178356481</v>
      </c>
    </row>
    <row r="1090" customFormat="false" ht="16.2" hidden="false" customHeight="false" outlineLevel="0" collapsed="false">
      <c r="A1090" s="11" t="s">
        <v>73</v>
      </c>
      <c r="B1090" s="11" t="s">
        <v>688</v>
      </c>
      <c r="C1090" s="11" t="n">
        <v>2009007864</v>
      </c>
      <c r="D1090" s="13" t="n">
        <v>44081.3333333333</v>
      </c>
      <c r="E1090" s="13" t="n">
        <v>44081.5416666667</v>
      </c>
      <c r="F1090" s="11" t="s">
        <v>109</v>
      </c>
      <c r="G1090" s="11" t="s">
        <v>110</v>
      </c>
      <c r="H1090" s="11" t="n">
        <v>4</v>
      </c>
      <c r="I1090" s="11" t="s">
        <v>1341</v>
      </c>
      <c r="J1090" s="11" t="str">
        <f aca="false">"C111VJA"</f>
        <v>C111VJA</v>
      </c>
      <c r="K1090" s="11" t="s">
        <v>1342</v>
      </c>
      <c r="L1090" s="11" t="str">
        <f aca="false">"C111VJA"</f>
        <v>C111VJA</v>
      </c>
      <c r="M1090" s="11" t="s">
        <v>1342</v>
      </c>
      <c r="N1090" s="11" t="n">
        <v>20494819</v>
      </c>
      <c r="O1090" s="11" t="s">
        <v>690</v>
      </c>
      <c r="P1090" s="11" t="s">
        <v>108</v>
      </c>
      <c r="Q1090" s="14" t="n">
        <v>44082</v>
      </c>
      <c r="U1090" s="13" t="n">
        <v>44081.5482523148</v>
      </c>
    </row>
    <row r="1091" customFormat="false" ht="16.2" hidden="false" customHeight="false" outlineLevel="0" collapsed="false">
      <c r="A1091" s="11" t="s">
        <v>21</v>
      </c>
      <c r="B1091" s="11" t="s">
        <v>531</v>
      </c>
      <c r="C1091" s="11" t="n">
        <v>2008040201</v>
      </c>
      <c r="D1091" s="13" t="n">
        <v>44074.3333333333</v>
      </c>
      <c r="E1091" s="13" t="n">
        <v>44074.5416666667</v>
      </c>
      <c r="F1091" s="11" t="s">
        <v>109</v>
      </c>
      <c r="G1091" s="11" t="s">
        <v>110</v>
      </c>
      <c r="H1091" s="11" t="n">
        <v>4</v>
      </c>
      <c r="I1091" s="11" t="s">
        <v>1343</v>
      </c>
      <c r="J1091" s="11" t="str">
        <f aca="false">"C111WBU"</f>
        <v>C111WBU</v>
      </c>
      <c r="K1091" s="11" t="s">
        <v>751</v>
      </c>
      <c r="L1091" s="11" t="str">
        <f aca="false">"C111WBU"</f>
        <v>C111WBU</v>
      </c>
      <c r="M1091" s="11" t="s">
        <v>751</v>
      </c>
      <c r="N1091" s="11" t="n">
        <v>20642428</v>
      </c>
      <c r="O1091" s="11" t="s">
        <v>1101</v>
      </c>
      <c r="P1091" s="11" t="s">
        <v>108</v>
      </c>
      <c r="Q1091" s="14" t="n">
        <v>44076</v>
      </c>
      <c r="U1091" s="13" t="n">
        <v>44074.55625</v>
      </c>
    </row>
    <row r="1092" customFormat="false" ht="16.2" hidden="false" customHeight="false" outlineLevel="0" collapsed="false">
      <c r="A1092" s="11" t="s">
        <v>21</v>
      </c>
      <c r="B1092" s="11" t="s">
        <v>531</v>
      </c>
      <c r="C1092" s="11" t="n">
        <v>2009020871</v>
      </c>
      <c r="D1092" s="13" t="n">
        <v>44091.5</v>
      </c>
      <c r="E1092" s="13" t="n">
        <v>44091.7291666667</v>
      </c>
      <c r="F1092" s="11" t="s">
        <v>109</v>
      </c>
      <c r="G1092" s="11" t="s">
        <v>110</v>
      </c>
      <c r="H1092" s="11" t="n">
        <v>4.5</v>
      </c>
      <c r="I1092" s="11" t="s">
        <v>1344</v>
      </c>
      <c r="J1092" s="11" t="str">
        <f aca="false">"C111WBU"</f>
        <v>C111WBU</v>
      </c>
      <c r="K1092" s="11" t="s">
        <v>751</v>
      </c>
      <c r="L1092" s="11" t="str">
        <f aca="false">"C111WBU"</f>
        <v>C111WBU</v>
      </c>
      <c r="M1092" s="11" t="s">
        <v>751</v>
      </c>
      <c r="N1092" s="11" t="n">
        <v>20642428</v>
      </c>
      <c r="O1092" s="11" t="s">
        <v>1101</v>
      </c>
      <c r="P1092" s="11" t="s">
        <v>108</v>
      </c>
      <c r="Q1092" s="14" t="n">
        <v>44092</v>
      </c>
      <c r="U1092" s="13" t="n">
        <v>44091.4148032407</v>
      </c>
    </row>
    <row r="1093" customFormat="false" ht="16.2" hidden="false" customHeight="false" outlineLevel="0" collapsed="false">
      <c r="A1093" s="11" t="s">
        <v>57</v>
      </c>
      <c r="B1093" s="11" t="s">
        <v>1345</v>
      </c>
      <c r="C1093" s="11" t="n">
        <v>2009023023</v>
      </c>
      <c r="D1093" s="13" t="n">
        <v>44084.3333333333</v>
      </c>
      <c r="E1093" s="13" t="n">
        <v>44084.7083333333</v>
      </c>
      <c r="F1093" s="11" t="s">
        <v>134</v>
      </c>
      <c r="G1093" s="11" t="s">
        <v>135</v>
      </c>
      <c r="H1093" s="11" t="n">
        <v>8</v>
      </c>
      <c r="I1093" s="11" t="s">
        <v>1346</v>
      </c>
      <c r="J1093" s="11" t="str">
        <f aca="false">"C1209A0"</f>
        <v>C1209A0</v>
      </c>
      <c r="K1093" s="11" t="s">
        <v>1347</v>
      </c>
      <c r="L1093" s="11" t="str">
        <f aca="false">"C1209A0"</f>
        <v>C1209A0</v>
      </c>
      <c r="M1093" s="11" t="s">
        <v>1347</v>
      </c>
      <c r="N1093" s="11" t="n">
        <v>20052310</v>
      </c>
      <c r="O1093" s="11" t="s">
        <v>1348</v>
      </c>
      <c r="P1093" s="11" t="s">
        <v>108</v>
      </c>
      <c r="Q1093" s="14" t="n">
        <v>44096</v>
      </c>
      <c r="U1093" s="13" t="n">
        <v>44092.6396412037</v>
      </c>
    </row>
    <row r="1094" customFormat="false" ht="16.2" hidden="false" customHeight="false" outlineLevel="0" collapsed="false">
      <c r="A1094" s="11" t="s">
        <v>57</v>
      </c>
      <c r="B1094" s="11" t="s">
        <v>1345</v>
      </c>
      <c r="C1094" s="11" t="n">
        <v>2008037259</v>
      </c>
      <c r="D1094" s="13" t="n">
        <v>44070.5</v>
      </c>
      <c r="E1094" s="13" t="n">
        <v>44070.7083333333</v>
      </c>
      <c r="F1094" s="11" t="s">
        <v>134</v>
      </c>
      <c r="G1094" s="11" t="s">
        <v>135</v>
      </c>
      <c r="H1094" s="11" t="n">
        <v>4</v>
      </c>
      <c r="I1094" s="11" t="s">
        <v>1349</v>
      </c>
      <c r="J1094" s="11" t="str">
        <f aca="false">"C1209A0"</f>
        <v>C1209A0</v>
      </c>
      <c r="K1094" s="11" t="s">
        <v>1347</v>
      </c>
      <c r="L1094" s="11" t="str">
        <f aca="false">"C1209A0"</f>
        <v>C1209A0</v>
      </c>
      <c r="M1094" s="11" t="s">
        <v>1347</v>
      </c>
      <c r="N1094" s="11" t="n">
        <v>20052310</v>
      </c>
      <c r="O1094" s="11" t="s">
        <v>1348</v>
      </c>
      <c r="P1094" s="11" t="s">
        <v>108</v>
      </c>
      <c r="Q1094" s="14" t="n">
        <v>44074</v>
      </c>
      <c r="U1094" s="13" t="n">
        <v>44070.5257291667</v>
      </c>
    </row>
    <row r="1095" customFormat="false" ht="16.2" hidden="false" customHeight="false" outlineLevel="0" collapsed="false">
      <c r="A1095" s="11" t="s">
        <v>72</v>
      </c>
      <c r="B1095" s="11" t="s">
        <v>141</v>
      </c>
      <c r="C1095" s="11" t="n">
        <v>2009007326</v>
      </c>
      <c r="D1095" s="13" t="n">
        <v>44081.3333333333</v>
      </c>
      <c r="E1095" s="13" t="n">
        <v>44081.3541666667</v>
      </c>
      <c r="F1095" s="11" t="s">
        <v>109</v>
      </c>
      <c r="G1095" s="11" t="s">
        <v>110</v>
      </c>
      <c r="H1095" s="11" t="n">
        <v>0.5</v>
      </c>
      <c r="I1095" s="11" t="s">
        <v>1350</v>
      </c>
      <c r="J1095" s="11" t="str">
        <f aca="false">"C1209AV"</f>
        <v>C1209AV</v>
      </c>
      <c r="K1095" s="11" t="s">
        <v>145</v>
      </c>
      <c r="L1095" s="11" t="str">
        <f aca="false">"C1209AV"</f>
        <v>C1209AV</v>
      </c>
      <c r="M1095" s="11" t="s">
        <v>145</v>
      </c>
      <c r="N1095" s="11" t="s">
        <v>1351</v>
      </c>
      <c r="O1095" s="11" t="s">
        <v>1335</v>
      </c>
      <c r="P1095" s="11" t="s">
        <v>108</v>
      </c>
      <c r="Q1095" s="14" t="n">
        <v>44083</v>
      </c>
      <c r="U1095" s="13" t="n">
        <v>44081.3545486111</v>
      </c>
    </row>
    <row r="1096" customFormat="false" ht="16.2" hidden="false" customHeight="false" outlineLevel="0" collapsed="false">
      <c r="A1096" s="11" t="s">
        <v>35</v>
      </c>
      <c r="B1096" s="11" t="s">
        <v>357</v>
      </c>
      <c r="C1096" s="11" t="n">
        <v>2009032894</v>
      </c>
      <c r="D1096" s="13" t="n">
        <v>44089.3333333333</v>
      </c>
      <c r="E1096" s="13" t="n">
        <v>44089.3958333333</v>
      </c>
      <c r="F1096" s="11" t="s">
        <v>109</v>
      </c>
      <c r="G1096" s="11" t="s">
        <v>110</v>
      </c>
      <c r="H1096" s="11" t="n">
        <v>1.5</v>
      </c>
      <c r="I1096" s="11" t="s">
        <v>1352</v>
      </c>
      <c r="J1096" s="11" t="str">
        <f aca="false">"C120M3L"</f>
        <v>C120M3L</v>
      </c>
      <c r="K1096" s="11" t="s">
        <v>1353</v>
      </c>
      <c r="L1096" s="11" t="str">
        <f aca="false">"C120M3L"</f>
        <v>C120M3L</v>
      </c>
      <c r="M1096" s="11" t="s">
        <v>1353</v>
      </c>
      <c r="N1096" s="11" t="n">
        <v>20519813</v>
      </c>
      <c r="O1096" s="11" t="s">
        <v>724</v>
      </c>
      <c r="P1096" s="11" t="s">
        <v>108</v>
      </c>
      <c r="Q1096" s="14" t="n">
        <v>44099</v>
      </c>
      <c r="U1096" s="13" t="n">
        <v>44099.3675347222</v>
      </c>
    </row>
    <row r="1097" customFormat="false" ht="16.2" hidden="false" customHeight="false" outlineLevel="0" collapsed="false">
      <c r="A1097" s="11" t="s">
        <v>35</v>
      </c>
      <c r="B1097" s="11" t="s">
        <v>357</v>
      </c>
      <c r="C1097" s="11" t="n">
        <v>2009032900</v>
      </c>
      <c r="D1097" s="13" t="n">
        <v>44084.3333333333</v>
      </c>
      <c r="E1097" s="13" t="n">
        <v>44084.3541666667</v>
      </c>
      <c r="F1097" s="11" t="s">
        <v>109</v>
      </c>
      <c r="G1097" s="11" t="s">
        <v>110</v>
      </c>
      <c r="H1097" s="11" t="n">
        <v>0.5</v>
      </c>
      <c r="I1097" s="11" t="s">
        <v>1352</v>
      </c>
      <c r="J1097" s="11" t="str">
        <f aca="false">"C120M3L"</f>
        <v>C120M3L</v>
      </c>
      <c r="K1097" s="11" t="s">
        <v>1353</v>
      </c>
      <c r="L1097" s="11" t="str">
        <f aca="false">"C120M3L"</f>
        <v>C120M3L</v>
      </c>
      <c r="M1097" s="11" t="s">
        <v>1353</v>
      </c>
      <c r="N1097" s="11" t="n">
        <v>20519813</v>
      </c>
      <c r="O1097" s="11" t="s">
        <v>724</v>
      </c>
      <c r="P1097" s="11" t="s">
        <v>108</v>
      </c>
      <c r="Q1097" s="14" t="n">
        <v>44099</v>
      </c>
      <c r="U1097" s="13" t="n">
        <v>44099.3683333333</v>
      </c>
    </row>
    <row r="1098" customFormat="false" ht="16.2" hidden="false" customHeight="false" outlineLevel="0" collapsed="false">
      <c r="A1098" s="11" t="s">
        <v>35</v>
      </c>
      <c r="B1098" s="11" t="s">
        <v>357</v>
      </c>
      <c r="C1098" s="11" t="n">
        <v>2009009072</v>
      </c>
      <c r="D1098" s="13" t="n">
        <v>44082.3333333333</v>
      </c>
      <c r="E1098" s="13" t="n">
        <v>44082.3958333333</v>
      </c>
      <c r="F1098" s="11" t="s">
        <v>109</v>
      </c>
      <c r="G1098" s="11" t="s">
        <v>110</v>
      </c>
      <c r="H1098" s="11" t="n">
        <v>1.5</v>
      </c>
      <c r="I1098" s="11" t="s">
        <v>1352</v>
      </c>
      <c r="J1098" s="11" t="str">
        <f aca="false">"C120M3L"</f>
        <v>C120M3L</v>
      </c>
      <c r="K1098" s="11" t="s">
        <v>1353</v>
      </c>
      <c r="L1098" s="11" t="str">
        <f aca="false">"C120M3L"</f>
        <v>C120M3L</v>
      </c>
      <c r="M1098" s="11" t="s">
        <v>1353</v>
      </c>
      <c r="N1098" s="11" t="n">
        <v>20519813</v>
      </c>
      <c r="O1098" s="11" t="s">
        <v>724</v>
      </c>
      <c r="P1098" s="11" t="s">
        <v>108</v>
      </c>
      <c r="Q1098" s="14" t="n">
        <v>44083</v>
      </c>
      <c r="U1098" s="13" t="n">
        <v>44082.445474537</v>
      </c>
    </row>
    <row r="1099" customFormat="false" ht="16.2" hidden="false" customHeight="false" outlineLevel="0" collapsed="false">
      <c r="A1099" s="11" t="s">
        <v>35</v>
      </c>
      <c r="B1099" s="11" t="s">
        <v>357</v>
      </c>
      <c r="C1099" s="11" t="n">
        <v>2009032880</v>
      </c>
      <c r="D1099" s="13" t="n">
        <v>44099.3333333333</v>
      </c>
      <c r="E1099" s="13" t="n">
        <v>44099.375</v>
      </c>
      <c r="F1099" s="11" t="s">
        <v>109</v>
      </c>
      <c r="G1099" s="11" t="s">
        <v>110</v>
      </c>
      <c r="H1099" s="11" t="n">
        <v>1</v>
      </c>
      <c r="I1099" s="11" t="s">
        <v>1352</v>
      </c>
      <c r="J1099" s="11" t="str">
        <f aca="false">"C120M3L"</f>
        <v>C120M3L</v>
      </c>
      <c r="K1099" s="11" t="s">
        <v>1353</v>
      </c>
      <c r="L1099" s="11" t="str">
        <f aca="false">"C120M3L"</f>
        <v>C120M3L</v>
      </c>
      <c r="M1099" s="11" t="s">
        <v>1353</v>
      </c>
      <c r="N1099" s="11" t="n">
        <v>20519813</v>
      </c>
      <c r="O1099" s="11" t="s">
        <v>724</v>
      </c>
      <c r="P1099" s="11" t="s">
        <v>108</v>
      </c>
      <c r="Q1099" s="14" t="n">
        <v>44099</v>
      </c>
      <c r="U1099" s="13" t="n">
        <v>44099.3653472222</v>
      </c>
    </row>
    <row r="1100" customFormat="false" ht="16.2" hidden="false" customHeight="false" outlineLevel="0" collapsed="false">
      <c r="A1100" s="11" t="s">
        <v>35</v>
      </c>
      <c r="B1100" s="11" t="s">
        <v>357</v>
      </c>
      <c r="C1100" s="11" t="n">
        <v>2009003586</v>
      </c>
      <c r="D1100" s="13" t="n">
        <v>44069.3333333333</v>
      </c>
      <c r="E1100" s="13" t="n">
        <v>44069.3541666667</v>
      </c>
      <c r="F1100" s="11" t="s">
        <v>109</v>
      </c>
      <c r="G1100" s="11" t="s">
        <v>110</v>
      </c>
      <c r="H1100" s="11" t="n">
        <v>0.5</v>
      </c>
      <c r="I1100" s="11" t="s">
        <v>1352</v>
      </c>
      <c r="J1100" s="11" t="str">
        <f aca="false">"C120M3L"</f>
        <v>C120M3L</v>
      </c>
      <c r="K1100" s="11" t="s">
        <v>1353</v>
      </c>
      <c r="L1100" s="11" t="str">
        <f aca="false">"C120M3L"</f>
        <v>C120M3L</v>
      </c>
      <c r="M1100" s="11" t="s">
        <v>1353</v>
      </c>
      <c r="N1100" s="11" t="n">
        <v>20519813</v>
      </c>
      <c r="O1100" s="11" t="s">
        <v>724</v>
      </c>
      <c r="P1100" s="11" t="s">
        <v>108</v>
      </c>
      <c r="Q1100" s="14" t="n">
        <v>44078</v>
      </c>
      <c r="U1100" s="13" t="n">
        <v>44077.6054976852</v>
      </c>
    </row>
    <row r="1101" customFormat="false" ht="16.2" hidden="false" customHeight="false" outlineLevel="0" collapsed="false">
      <c r="A1101" s="11" t="s">
        <v>35</v>
      </c>
      <c r="B1101" s="11" t="s">
        <v>357</v>
      </c>
      <c r="C1101" s="11" t="n">
        <v>2009002852</v>
      </c>
      <c r="D1101" s="13" t="n">
        <v>44071.3333333333</v>
      </c>
      <c r="E1101" s="13" t="n">
        <v>44071.375</v>
      </c>
      <c r="F1101" s="11" t="s">
        <v>109</v>
      </c>
      <c r="G1101" s="11" t="s">
        <v>110</v>
      </c>
      <c r="H1101" s="11" t="n">
        <v>1</v>
      </c>
      <c r="I1101" s="11" t="s">
        <v>1352</v>
      </c>
      <c r="J1101" s="11" t="str">
        <f aca="false">"C120M3L"</f>
        <v>C120M3L</v>
      </c>
      <c r="K1101" s="11" t="s">
        <v>1353</v>
      </c>
      <c r="L1101" s="11" t="str">
        <f aca="false">"C120M3L"</f>
        <v>C120M3L</v>
      </c>
      <c r="M1101" s="11" t="s">
        <v>1353</v>
      </c>
      <c r="N1101" s="11" t="n">
        <v>20519813</v>
      </c>
      <c r="O1101" s="11" t="s">
        <v>724</v>
      </c>
      <c r="P1101" s="11" t="s">
        <v>108</v>
      </c>
      <c r="Q1101" s="14" t="n">
        <v>44078</v>
      </c>
      <c r="U1101" s="13" t="n">
        <v>44077.3572685185</v>
      </c>
    </row>
    <row r="1102" customFormat="false" ht="16.2" hidden="false" customHeight="false" outlineLevel="0" collapsed="false">
      <c r="A1102" s="11" t="s">
        <v>74</v>
      </c>
      <c r="B1102" s="11" t="s">
        <v>264</v>
      </c>
      <c r="C1102" s="11" t="n">
        <v>2009019266</v>
      </c>
      <c r="D1102" s="13" t="n">
        <v>44090.6458333333</v>
      </c>
      <c r="E1102" s="13" t="n">
        <v>44090.7083333333</v>
      </c>
      <c r="F1102" s="11" t="s">
        <v>109</v>
      </c>
      <c r="G1102" s="11" t="s">
        <v>110</v>
      </c>
      <c r="H1102" s="11" t="n">
        <v>1.5</v>
      </c>
      <c r="I1102" s="11" t="s">
        <v>1354</v>
      </c>
      <c r="J1102" s="11" t="str">
        <f aca="false">"C120XAZ"</f>
        <v>C120XAZ</v>
      </c>
      <c r="K1102" s="11" t="s">
        <v>1355</v>
      </c>
      <c r="L1102" s="11" t="str">
        <f aca="false">"C120XAZ"</f>
        <v>C120XAZ</v>
      </c>
      <c r="M1102" s="11" t="s">
        <v>1355</v>
      </c>
      <c r="N1102" s="11" t="s">
        <v>1356</v>
      </c>
      <c r="O1102" s="11" t="s">
        <v>1357</v>
      </c>
      <c r="P1102" s="11" t="s">
        <v>108</v>
      </c>
      <c r="Q1102" s="14" t="n">
        <v>44091</v>
      </c>
      <c r="U1102" s="13" t="n">
        <v>44090.3442708333</v>
      </c>
    </row>
    <row r="1103" customFormat="false" ht="16.2" hidden="false" customHeight="false" outlineLevel="0" collapsed="false">
      <c r="A1103" s="11" t="s">
        <v>74</v>
      </c>
      <c r="B1103" s="11" t="s">
        <v>264</v>
      </c>
      <c r="C1103" s="11" t="n">
        <v>2009002869</v>
      </c>
      <c r="D1103" s="13" t="n">
        <v>44077.3333333333</v>
      </c>
      <c r="E1103" s="13" t="n">
        <v>44077.3541666667</v>
      </c>
      <c r="F1103" s="11" t="s">
        <v>109</v>
      </c>
      <c r="G1103" s="11" t="s">
        <v>110</v>
      </c>
      <c r="H1103" s="11" t="n">
        <v>0.5</v>
      </c>
      <c r="I1103" s="11" t="s">
        <v>1358</v>
      </c>
      <c r="J1103" s="11" t="str">
        <f aca="false">"C120XAZ"</f>
        <v>C120XAZ</v>
      </c>
      <c r="K1103" s="11" t="s">
        <v>1355</v>
      </c>
      <c r="L1103" s="11" t="str">
        <f aca="false">"C120XAZ"</f>
        <v>C120XAZ</v>
      </c>
      <c r="M1103" s="11" t="s">
        <v>1355</v>
      </c>
      <c r="N1103" s="11" t="n">
        <v>715026</v>
      </c>
      <c r="O1103" s="11" t="s">
        <v>1359</v>
      </c>
      <c r="P1103" s="11" t="s">
        <v>108</v>
      </c>
      <c r="Q1103" s="14" t="n">
        <v>44078</v>
      </c>
      <c r="U1103" s="13" t="n">
        <v>44077.360162037</v>
      </c>
    </row>
    <row r="1104" customFormat="false" ht="16.2" hidden="false" customHeight="false" outlineLevel="0" collapsed="false">
      <c r="A1104" s="11" t="s">
        <v>74</v>
      </c>
      <c r="B1104" s="11" t="s">
        <v>264</v>
      </c>
      <c r="C1104" s="11" t="n">
        <v>2009022163</v>
      </c>
      <c r="D1104" s="13" t="n">
        <v>44092.3333333333</v>
      </c>
      <c r="E1104" s="13" t="n">
        <v>44092.3541666667</v>
      </c>
      <c r="F1104" s="11" t="s">
        <v>109</v>
      </c>
      <c r="G1104" s="11" t="s">
        <v>110</v>
      </c>
      <c r="H1104" s="11" t="n">
        <v>0.5</v>
      </c>
      <c r="I1104" s="11" t="s">
        <v>1360</v>
      </c>
      <c r="J1104" s="11" t="str">
        <f aca="false">"C120XAZ"</f>
        <v>C120XAZ</v>
      </c>
      <c r="K1104" s="11" t="s">
        <v>1355</v>
      </c>
      <c r="L1104" s="11" t="str">
        <f aca="false">"C120XAZ"</f>
        <v>C120XAZ</v>
      </c>
      <c r="M1104" s="11" t="s">
        <v>1355</v>
      </c>
      <c r="N1104" s="11" t="s">
        <v>1356</v>
      </c>
      <c r="O1104" s="11" t="s">
        <v>1357</v>
      </c>
      <c r="P1104" s="11" t="s">
        <v>108</v>
      </c>
      <c r="Q1104" s="14" t="n">
        <v>44093</v>
      </c>
      <c r="U1104" s="13" t="n">
        <v>44092.3682986111</v>
      </c>
    </row>
    <row r="1105" customFormat="false" ht="16.2" hidden="false" customHeight="false" outlineLevel="0" collapsed="false">
      <c r="A1105" s="11" t="s">
        <v>74</v>
      </c>
      <c r="B1105" s="11" t="s">
        <v>264</v>
      </c>
      <c r="C1105" s="11" t="n">
        <v>2009016357</v>
      </c>
      <c r="D1105" s="13" t="n">
        <v>44088.6458333333</v>
      </c>
      <c r="E1105" s="13" t="n">
        <v>44088.7083333333</v>
      </c>
      <c r="F1105" s="11" t="s">
        <v>109</v>
      </c>
      <c r="G1105" s="11" t="s">
        <v>110</v>
      </c>
      <c r="H1105" s="11" t="n">
        <v>1.5</v>
      </c>
      <c r="I1105" s="11" t="s">
        <v>1361</v>
      </c>
      <c r="J1105" s="11" t="str">
        <f aca="false">"C120XAZ"</f>
        <v>C120XAZ</v>
      </c>
      <c r="K1105" s="11" t="s">
        <v>1355</v>
      </c>
      <c r="L1105" s="11" t="str">
        <f aca="false">"C120XAZ"</f>
        <v>C120XAZ</v>
      </c>
      <c r="M1105" s="11" t="s">
        <v>1355</v>
      </c>
      <c r="N1105" s="11" t="s">
        <v>1356</v>
      </c>
      <c r="O1105" s="11" t="s">
        <v>1357</v>
      </c>
      <c r="P1105" s="11" t="s">
        <v>108</v>
      </c>
      <c r="Q1105" s="14" t="n">
        <v>44088</v>
      </c>
      <c r="U1105" s="13" t="n">
        <v>44088.5043518519</v>
      </c>
    </row>
    <row r="1106" customFormat="false" ht="16.2" hidden="false" customHeight="false" outlineLevel="0" collapsed="false">
      <c r="A1106" s="11" t="s">
        <v>74</v>
      </c>
      <c r="B1106" s="11" t="s">
        <v>264</v>
      </c>
      <c r="C1106" s="11" t="n">
        <v>2009000190</v>
      </c>
      <c r="D1106" s="13" t="n">
        <v>44075.3333333333</v>
      </c>
      <c r="E1106" s="13" t="n">
        <v>44075.3541666667</v>
      </c>
      <c r="F1106" s="11" t="s">
        <v>109</v>
      </c>
      <c r="G1106" s="11" t="s">
        <v>110</v>
      </c>
      <c r="H1106" s="11" t="n">
        <v>0.5</v>
      </c>
      <c r="I1106" s="11" t="s">
        <v>1362</v>
      </c>
      <c r="J1106" s="11" t="str">
        <f aca="false">"C120XAZ"</f>
        <v>C120XAZ</v>
      </c>
      <c r="K1106" s="11" t="s">
        <v>1355</v>
      </c>
      <c r="L1106" s="11" t="str">
        <f aca="false">"C120XAZ"</f>
        <v>C120XAZ</v>
      </c>
      <c r="M1106" s="11" t="s">
        <v>1355</v>
      </c>
      <c r="N1106" s="11" t="n">
        <v>715026</v>
      </c>
      <c r="O1106" s="11" t="s">
        <v>1359</v>
      </c>
      <c r="P1106" s="11" t="s">
        <v>108</v>
      </c>
      <c r="Q1106" s="14" t="n">
        <v>44076</v>
      </c>
      <c r="U1106" s="13" t="n">
        <v>44075.3661574074</v>
      </c>
    </row>
    <row r="1107" customFormat="false" ht="16.2" hidden="false" customHeight="false" outlineLevel="0" collapsed="false">
      <c r="A1107" s="11" t="s">
        <v>74</v>
      </c>
      <c r="B1107" s="11" t="s">
        <v>264</v>
      </c>
      <c r="C1107" s="11" t="n">
        <v>2008040140</v>
      </c>
      <c r="D1107" s="13" t="n">
        <v>44074.3333333333</v>
      </c>
      <c r="E1107" s="13" t="n">
        <v>44074.5416666667</v>
      </c>
      <c r="F1107" s="11" t="s">
        <v>109</v>
      </c>
      <c r="G1107" s="11" t="s">
        <v>110</v>
      </c>
      <c r="H1107" s="11" t="n">
        <v>4</v>
      </c>
      <c r="I1107" s="11" t="s">
        <v>1363</v>
      </c>
      <c r="J1107" s="11" t="str">
        <f aca="false">"C120XAZ"</f>
        <v>C120XAZ</v>
      </c>
      <c r="K1107" s="11" t="s">
        <v>1355</v>
      </c>
      <c r="L1107" s="11" t="str">
        <f aca="false">"C120XAZ"</f>
        <v>C120XAZ</v>
      </c>
      <c r="M1107" s="11" t="s">
        <v>1355</v>
      </c>
      <c r="N1107" s="11" t="s">
        <v>1356</v>
      </c>
      <c r="O1107" s="11" t="s">
        <v>1357</v>
      </c>
      <c r="P1107" s="11" t="s">
        <v>108</v>
      </c>
      <c r="Q1107" s="14" t="n">
        <v>44075</v>
      </c>
      <c r="U1107" s="13" t="n">
        <v>44074.5384722222</v>
      </c>
    </row>
    <row r="1108" customFormat="false" ht="16.2" hidden="false" customHeight="false" outlineLevel="0" collapsed="false">
      <c r="A1108" s="11" t="s">
        <v>74</v>
      </c>
      <c r="B1108" s="11" t="s">
        <v>264</v>
      </c>
      <c r="C1108" s="11" t="n">
        <v>2009022166</v>
      </c>
      <c r="D1108" s="13" t="n">
        <v>44092.6458333333</v>
      </c>
      <c r="E1108" s="13" t="n">
        <v>44092.7083333333</v>
      </c>
      <c r="F1108" s="11" t="s">
        <v>109</v>
      </c>
      <c r="G1108" s="11" t="s">
        <v>110</v>
      </c>
      <c r="H1108" s="11" t="n">
        <v>1.5</v>
      </c>
      <c r="I1108" s="11" t="s">
        <v>1354</v>
      </c>
      <c r="J1108" s="11" t="str">
        <f aca="false">"C120XAZ"</f>
        <v>C120XAZ</v>
      </c>
      <c r="K1108" s="11" t="s">
        <v>1355</v>
      </c>
      <c r="L1108" s="11" t="str">
        <f aca="false">"C120XAZ"</f>
        <v>C120XAZ</v>
      </c>
      <c r="M1108" s="11" t="s">
        <v>1355</v>
      </c>
      <c r="N1108" s="11" t="s">
        <v>1356</v>
      </c>
      <c r="O1108" s="11" t="s">
        <v>1357</v>
      </c>
      <c r="P1108" s="11" t="s">
        <v>108</v>
      </c>
      <c r="Q1108" s="14" t="n">
        <v>44093</v>
      </c>
      <c r="U1108" s="13" t="n">
        <v>44092.3691782407</v>
      </c>
    </row>
    <row r="1109" customFormat="false" ht="16.2" hidden="false" customHeight="false" outlineLevel="0" collapsed="false">
      <c r="A1109" s="11" t="s">
        <v>74</v>
      </c>
      <c r="B1109" s="11" t="s">
        <v>264</v>
      </c>
      <c r="C1109" s="11" t="n">
        <v>2009030640</v>
      </c>
      <c r="D1109" s="13" t="n">
        <v>44098.3333333333</v>
      </c>
      <c r="E1109" s="13" t="n">
        <v>44098.375</v>
      </c>
      <c r="F1109" s="11" t="s">
        <v>109</v>
      </c>
      <c r="G1109" s="11" t="s">
        <v>110</v>
      </c>
      <c r="H1109" s="11" t="n">
        <v>1</v>
      </c>
      <c r="I1109" s="11" t="s">
        <v>1354</v>
      </c>
      <c r="J1109" s="11" t="str">
        <f aca="false">"C120XAZ"</f>
        <v>C120XAZ</v>
      </c>
      <c r="K1109" s="11" t="s">
        <v>1355</v>
      </c>
      <c r="L1109" s="11" t="str">
        <f aca="false">"C120XAZ"</f>
        <v>C120XAZ</v>
      </c>
      <c r="M1109" s="11" t="s">
        <v>1355</v>
      </c>
      <c r="N1109" s="11" t="s">
        <v>1356</v>
      </c>
      <c r="O1109" s="11" t="s">
        <v>1357</v>
      </c>
      <c r="P1109" s="11" t="s">
        <v>108</v>
      </c>
      <c r="Q1109" s="14" t="n">
        <v>44098</v>
      </c>
      <c r="U1109" s="13" t="n">
        <v>44098.393912037</v>
      </c>
    </row>
    <row r="1110" customFormat="false" ht="16.2" hidden="false" customHeight="false" outlineLevel="0" collapsed="false">
      <c r="A1110" s="11" t="s">
        <v>74</v>
      </c>
      <c r="B1110" s="11" t="s">
        <v>264</v>
      </c>
      <c r="C1110" s="11" t="n">
        <v>2009004446</v>
      </c>
      <c r="D1110" s="13" t="n">
        <v>44078.3333333333</v>
      </c>
      <c r="E1110" s="13" t="n">
        <v>44078.3541666667</v>
      </c>
      <c r="F1110" s="11" t="s">
        <v>109</v>
      </c>
      <c r="G1110" s="11" t="s">
        <v>110</v>
      </c>
      <c r="H1110" s="11" t="n">
        <v>0.5</v>
      </c>
      <c r="I1110" s="11" t="s">
        <v>1364</v>
      </c>
      <c r="J1110" s="11" t="str">
        <f aca="false">"C120XAZ"</f>
        <v>C120XAZ</v>
      </c>
      <c r="K1110" s="11" t="s">
        <v>1355</v>
      </c>
      <c r="L1110" s="11" t="str">
        <f aca="false">"C120XAZ"</f>
        <v>C120XAZ</v>
      </c>
      <c r="M1110" s="11" t="s">
        <v>1355</v>
      </c>
      <c r="N1110" s="11" t="n">
        <v>715026</v>
      </c>
      <c r="O1110" s="11" t="s">
        <v>1359</v>
      </c>
      <c r="P1110" s="11" t="s">
        <v>108</v>
      </c>
      <c r="Q1110" s="14" t="n">
        <v>44079</v>
      </c>
      <c r="U1110" s="13" t="n">
        <v>44078.3606944444</v>
      </c>
    </row>
    <row r="1111" customFormat="false" ht="16.2" hidden="false" customHeight="false" outlineLevel="0" collapsed="false">
      <c r="A1111" s="11" t="s">
        <v>31</v>
      </c>
      <c r="B1111" s="11" t="s">
        <v>168</v>
      </c>
      <c r="C1111" s="11" t="n">
        <v>2008037833</v>
      </c>
      <c r="D1111" s="13" t="n">
        <v>44071.7291666667</v>
      </c>
      <c r="E1111" s="13" t="n">
        <v>44071.7291666667</v>
      </c>
      <c r="F1111" s="11" t="s">
        <v>134</v>
      </c>
      <c r="G1111" s="11" t="s">
        <v>135</v>
      </c>
      <c r="H1111" s="11" t="n">
        <v>0</v>
      </c>
      <c r="I1111" s="11" t="s">
        <v>1365</v>
      </c>
      <c r="J1111" s="11" t="str">
        <f aca="false">"C120XZU"</f>
        <v>C120XZU</v>
      </c>
      <c r="K1111" s="11" t="s">
        <v>300</v>
      </c>
      <c r="L1111" s="11" t="str">
        <f aca="false">"C120XZU"</f>
        <v>C120XZU</v>
      </c>
      <c r="M1111" s="11" t="s">
        <v>300</v>
      </c>
      <c r="N1111" s="11" t="n">
        <v>20393289</v>
      </c>
      <c r="O1111" s="11" t="s">
        <v>388</v>
      </c>
      <c r="P1111" s="11" t="s">
        <v>108</v>
      </c>
      <c r="Q1111" s="14" t="n">
        <v>44074</v>
      </c>
      <c r="U1111" s="13" t="n">
        <v>44071.3769907407</v>
      </c>
    </row>
    <row r="1112" customFormat="false" ht="16.2" hidden="false" customHeight="false" outlineLevel="0" collapsed="false">
      <c r="A1112" s="11" t="s">
        <v>31</v>
      </c>
      <c r="B1112" s="11" t="s">
        <v>168</v>
      </c>
      <c r="C1112" s="11" t="n">
        <v>2008037830</v>
      </c>
      <c r="D1112" s="13" t="n">
        <v>44070.7291666667</v>
      </c>
      <c r="E1112" s="13" t="n">
        <v>44070.7291666667</v>
      </c>
      <c r="F1112" s="11" t="s">
        <v>134</v>
      </c>
      <c r="G1112" s="11" t="s">
        <v>135</v>
      </c>
      <c r="H1112" s="11" t="n">
        <v>0</v>
      </c>
      <c r="I1112" s="11" t="s">
        <v>1365</v>
      </c>
      <c r="J1112" s="11" t="str">
        <f aca="false">"C120XZU"</f>
        <v>C120XZU</v>
      </c>
      <c r="K1112" s="11" t="s">
        <v>300</v>
      </c>
      <c r="L1112" s="11" t="str">
        <f aca="false">"C120XZU"</f>
        <v>C120XZU</v>
      </c>
      <c r="M1112" s="11" t="s">
        <v>300</v>
      </c>
      <c r="N1112" s="11" t="n">
        <v>20393289</v>
      </c>
      <c r="O1112" s="11" t="s">
        <v>388</v>
      </c>
      <c r="P1112" s="11" t="s">
        <v>108</v>
      </c>
      <c r="Q1112" s="14" t="n">
        <v>44074</v>
      </c>
      <c r="U1112" s="13" t="n">
        <v>44071.3761805556</v>
      </c>
    </row>
    <row r="1113" customFormat="false" ht="16.2" hidden="false" customHeight="false" outlineLevel="0" collapsed="false">
      <c r="A1113" s="11" t="s">
        <v>74</v>
      </c>
      <c r="B1113" s="11" t="s">
        <v>264</v>
      </c>
      <c r="C1113" s="11" t="n">
        <v>2009002863</v>
      </c>
      <c r="D1113" s="13" t="n">
        <v>44077.3333333333</v>
      </c>
      <c r="E1113" s="13" t="n">
        <v>44077.3541666667</v>
      </c>
      <c r="F1113" s="11" t="s">
        <v>109</v>
      </c>
      <c r="G1113" s="11" t="s">
        <v>110</v>
      </c>
      <c r="H1113" s="11" t="n">
        <v>0.5</v>
      </c>
      <c r="I1113" s="11" t="s">
        <v>1366</v>
      </c>
      <c r="J1113" s="11" t="str">
        <f aca="false">"C1210PN"</f>
        <v>C1210PN</v>
      </c>
      <c r="K1113" s="11" t="s">
        <v>1357</v>
      </c>
      <c r="L1113" s="11" t="str">
        <f aca="false">"C1210PN"</f>
        <v>C1210PN</v>
      </c>
      <c r="M1113" s="11" t="s">
        <v>1357</v>
      </c>
      <c r="N1113" s="11" t="s">
        <v>1367</v>
      </c>
      <c r="O1113" s="11" t="s">
        <v>1355</v>
      </c>
      <c r="P1113" s="11" t="s">
        <v>108</v>
      </c>
      <c r="Q1113" s="14" t="n">
        <v>44078</v>
      </c>
      <c r="U1113" s="13" t="n">
        <v>44077.3592013889</v>
      </c>
    </row>
    <row r="1114" customFormat="false" ht="16.2" hidden="false" customHeight="false" outlineLevel="0" collapsed="false">
      <c r="A1114" s="11" t="s">
        <v>74</v>
      </c>
      <c r="B1114" s="11" t="s">
        <v>264</v>
      </c>
      <c r="C1114" s="11" t="n">
        <v>2008037700</v>
      </c>
      <c r="D1114" s="13" t="n">
        <v>44070.3333333333</v>
      </c>
      <c r="E1114" s="13" t="n">
        <v>44070.5416666667</v>
      </c>
      <c r="F1114" s="11" t="s">
        <v>109</v>
      </c>
      <c r="G1114" s="11" t="s">
        <v>110</v>
      </c>
      <c r="H1114" s="11" t="n">
        <v>4</v>
      </c>
      <c r="I1114" s="11" t="s">
        <v>1368</v>
      </c>
      <c r="J1114" s="11" t="str">
        <f aca="false">"C1210PN"</f>
        <v>C1210PN</v>
      </c>
      <c r="K1114" s="11" t="s">
        <v>1357</v>
      </c>
      <c r="L1114" s="11" t="str">
        <f aca="false">"C1210PN"</f>
        <v>C1210PN</v>
      </c>
      <c r="M1114" s="11" t="s">
        <v>1357</v>
      </c>
      <c r="N1114" s="11" t="s">
        <v>1367</v>
      </c>
      <c r="O1114" s="11" t="s">
        <v>1355</v>
      </c>
      <c r="P1114" s="11" t="s">
        <v>108</v>
      </c>
      <c r="Q1114" s="14" t="n">
        <v>44074</v>
      </c>
      <c r="U1114" s="13" t="n">
        <v>44071.3417361111</v>
      </c>
    </row>
    <row r="1115" customFormat="false" ht="16.2" hidden="false" customHeight="false" outlineLevel="0" collapsed="false">
      <c r="A1115" s="11" t="s">
        <v>74</v>
      </c>
      <c r="B1115" s="11" t="s">
        <v>264</v>
      </c>
      <c r="C1115" s="11" t="n">
        <v>2009026142</v>
      </c>
      <c r="D1115" s="13" t="n">
        <v>44095.3333333333</v>
      </c>
      <c r="E1115" s="13" t="n">
        <v>44095.375</v>
      </c>
      <c r="F1115" s="11" t="s">
        <v>109</v>
      </c>
      <c r="G1115" s="11" t="s">
        <v>110</v>
      </c>
      <c r="H1115" s="11" t="n">
        <v>1</v>
      </c>
      <c r="I1115" s="11" t="s">
        <v>1369</v>
      </c>
      <c r="J1115" s="11" t="str">
        <f aca="false">"C1210PN"</f>
        <v>C1210PN</v>
      </c>
      <c r="K1115" s="11" t="s">
        <v>1357</v>
      </c>
      <c r="L1115" s="11" t="str">
        <f aca="false">"C1210PN"</f>
        <v>C1210PN</v>
      </c>
      <c r="M1115" s="11" t="s">
        <v>1357</v>
      </c>
      <c r="N1115" s="11" t="s">
        <v>1367</v>
      </c>
      <c r="O1115" s="11" t="s">
        <v>1355</v>
      </c>
      <c r="P1115" s="11" t="s">
        <v>108</v>
      </c>
      <c r="Q1115" s="14" t="n">
        <v>44096</v>
      </c>
      <c r="U1115" s="13" t="n">
        <v>44095.6548263889</v>
      </c>
    </row>
    <row r="1116" customFormat="false" ht="16.2" hidden="false" customHeight="false" outlineLevel="0" collapsed="false">
      <c r="A1116" s="11" t="s">
        <v>74</v>
      </c>
      <c r="B1116" s="11" t="s">
        <v>264</v>
      </c>
      <c r="C1116" s="11" t="n">
        <v>2009030650</v>
      </c>
      <c r="D1116" s="13" t="n">
        <v>44098.3333333333</v>
      </c>
      <c r="E1116" s="13" t="n">
        <v>44098.3541666667</v>
      </c>
      <c r="F1116" s="11" t="s">
        <v>109</v>
      </c>
      <c r="G1116" s="11" t="s">
        <v>110</v>
      </c>
      <c r="H1116" s="11" t="n">
        <v>0.5</v>
      </c>
      <c r="I1116" s="11" t="s">
        <v>1370</v>
      </c>
      <c r="J1116" s="11" t="str">
        <f aca="false">"C1210PN"</f>
        <v>C1210PN</v>
      </c>
      <c r="K1116" s="11" t="s">
        <v>1357</v>
      </c>
      <c r="L1116" s="11" t="str">
        <f aca="false">"C1210PN"</f>
        <v>C1210PN</v>
      </c>
      <c r="M1116" s="11" t="s">
        <v>1357</v>
      </c>
      <c r="N1116" s="11" t="n">
        <v>715026</v>
      </c>
      <c r="O1116" s="11" t="s">
        <v>1359</v>
      </c>
      <c r="P1116" s="11" t="s">
        <v>108</v>
      </c>
      <c r="Q1116" s="14" t="n">
        <v>44098</v>
      </c>
      <c r="U1116" s="13" t="n">
        <v>44098.3950115741</v>
      </c>
    </row>
    <row r="1117" customFormat="false" ht="16.2" hidden="false" customHeight="false" outlineLevel="0" collapsed="false">
      <c r="A1117" s="11" t="s">
        <v>74</v>
      </c>
      <c r="B1117" s="11" t="s">
        <v>264</v>
      </c>
      <c r="C1117" s="11" t="n">
        <v>2009000314</v>
      </c>
      <c r="D1117" s="13" t="n">
        <v>44075.3333333333</v>
      </c>
      <c r="E1117" s="13" t="n">
        <v>44075.375</v>
      </c>
      <c r="F1117" s="11" t="s">
        <v>109</v>
      </c>
      <c r="G1117" s="11" t="s">
        <v>110</v>
      </c>
      <c r="H1117" s="11" t="n">
        <v>1</v>
      </c>
      <c r="I1117" s="11" t="s">
        <v>1371</v>
      </c>
      <c r="J1117" s="11" t="str">
        <f aca="false">"C1210PN"</f>
        <v>C1210PN</v>
      </c>
      <c r="K1117" s="11" t="s">
        <v>1357</v>
      </c>
      <c r="L1117" s="11" t="str">
        <f aca="false">"C1210PN"</f>
        <v>C1210PN</v>
      </c>
      <c r="M1117" s="11" t="s">
        <v>1357</v>
      </c>
      <c r="N1117" s="11" t="n">
        <v>715026</v>
      </c>
      <c r="O1117" s="11" t="s">
        <v>1359</v>
      </c>
      <c r="P1117" s="11" t="s">
        <v>108</v>
      </c>
      <c r="Q1117" s="14" t="n">
        <v>44076</v>
      </c>
      <c r="U1117" s="13" t="n">
        <v>44075.3925</v>
      </c>
    </row>
    <row r="1118" customFormat="false" ht="16.2" hidden="false" customHeight="false" outlineLevel="0" collapsed="false">
      <c r="A1118" s="11" t="s">
        <v>74</v>
      </c>
      <c r="B1118" s="11" t="s">
        <v>264</v>
      </c>
      <c r="C1118" s="11" t="n">
        <v>2009000360</v>
      </c>
      <c r="D1118" s="13" t="n">
        <v>44074.3333333333</v>
      </c>
      <c r="E1118" s="13" t="n">
        <v>44074.375</v>
      </c>
      <c r="F1118" s="11" t="s">
        <v>109</v>
      </c>
      <c r="G1118" s="11" t="s">
        <v>110</v>
      </c>
      <c r="H1118" s="11" t="n">
        <v>1</v>
      </c>
      <c r="I1118" s="11" t="s">
        <v>1372</v>
      </c>
      <c r="J1118" s="11" t="str">
        <f aca="false">"C1210PN"</f>
        <v>C1210PN</v>
      </c>
      <c r="K1118" s="11" t="s">
        <v>1357</v>
      </c>
      <c r="L1118" s="11" t="str">
        <f aca="false">"C1210PN"</f>
        <v>C1210PN</v>
      </c>
      <c r="M1118" s="11" t="s">
        <v>1357</v>
      </c>
      <c r="N1118" s="11" t="n">
        <v>20503157</v>
      </c>
      <c r="O1118" s="11" t="s">
        <v>754</v>
      </c>
      <c r="P1118" s="11" t="s">
        <v>108</v>
      </c>
      <c r="Q1118" s="14" t="n">
        <v>44076</v>
      </c>
      <c r="U1118" s="13" t="n">
        <v>44075.401875</v>
      </c>
    </row>
    <row r="1119" customFormat="false" ht="16.2" hidden="false" customHeight="false" outlineLevel="0" collapsed="false">
      <c r="A1119" s="11" t="s">
        <v>74</v>
      </c>
      <c r="B1119" s="11" t="s">
        <v>264</v>
      </c>
      <c r="C1119" s="11" t="n">
        <v>2009012620</v>
      </c>
      <c r="D1119" s="13" t="n">
        <v>44084.3333333333</v>
      </c>
      <c r="E1119" s="13" t="n">
        <v>44084.3541666667</v>
      </c>
      <c r="F1119" s="11" t="s">
        <v>109</v>
      </c>
      <c r="G1119" s="11" t="s">
        <v>110</v>
      </c>
      <c r="H1119" s="11" t="n">
        <v>0.5</v>
      </c>
      <c r="I1119" s="11" t="s">
        <v>1373</v>
      </c>
      <c r="J1119" s="11" t="str">
        <f aca="false">"C1210PN"</f>
        <v>C1210PN</v>
      </c>
      <c r="K1119" s="11" t="s">
        <v>1357</v>
      </c>
      <c r="L1119" s="11" t="str">
        <f aca="false">"C1210PN"</f>
        <v>C1210PN</v>
      </c>
      <c r="M1119" s="11" t="s">
        <v>1357</v>
      </c>
      <c r="N1119" s="11" t="s">
        <v>1367</v>
      </c>
      <c r="O1119" s="11" t="s">
        <v>1355</v>
      </c>
      <c r="P1119" s="11" t="s">
        <v>108</v>
      </c>
      <c r="Q1119" s="14" t="n">
        <v>44085</v>
      </c>
      <c r="U1119" s="13" t="n">
        <v>44084.6947337963</v>
      </c>
    </row>
    <row r="1120" customFormat="false" ht="16.2" hidden="false" customHeight="false" outlineLevel="0" collapsed="false">
      <c r="A1120" s="11" t="s">
        <v>71</v>
      </c>
      <c r="B1120" s="11" t="s">
        <v>184</v>
      </c>
      <c r="C1120" s="11" t="n">
        <v>2008040280</v>
      </c>
      <c r="D1120" s="13" t="n">
        <v>44074.6458333333</v>
      </c>
      <c r="E1120" s="13" t="n">
        <v>44074.7083333333</v>
      </c>
      <c r="F1120" s="11" t="s">
        <v>109</v>
      </c>
      <c r="G1120" s="11" t="s">
        <v>110</v>
      </c>
      <c r="H1120" s="11" t="n">
        <v>1.5</v>
      </c>
      <c r="I1120" s="11" t="s">
        <v>1374</v>
      </c>
      <c r="J1120" s="11" t="str">
        <f aca="false">"C1210PS"</f>
        <v>C1210PS</v>
      </c>
      <c r="K1120" s="11" t="s">
        <v>1375</v>
      </c>
      <c r="L1120" s="11" t="str">
        <f aca="false">"C1210PS"</f>
        <v>C1210PS</v>
      </c>
      <c r="M1120" s="11" t="s">
        <v>1375</v>
      </c>
      <c r="N1120" s="11" t="n">
        <v>20633055</v>
      </c>
      <c r="O1120" s="11" t="s">
        <v>1057</v>
      </c>
      <c r="P1120" s="11" t="s">
        <v>108</v>
      </c>
      <c r="Q1120" s="14" t="n">
        <v>44075</v>
      </c>
      <c r="U1120" s="13" t="n">
        <v>44074.6019675926</v>
      </c>
    </row>
    <row r="1121" customFormat="false" ht="16.2" hidden="false" customHeight="false" outlineLevel="0" collapsed="false">
      <c r="A1121" s="11" t="s">
        <v>71</v>
      </c>
      <c r="B1121" s="11" t="s">
        <v>184</v>
      </c>
      <c r="C1121" s="11" t="n">
        <v>2009000192</v>
      </c>
      <c r="D1121" s="13" t="n">
        <v>44075.3333333333</v>
      </c>
      <c r="E1121" s="13" t="n">
        <v>44075.375</v>
      </c>
      <c r="F1121" s="11" t="s">
        <v>109</v>
      </c>
      <c r="G1121" s="11" t="s">
        <v>110</v>
      </c>
      <c r="H1121" s="11" t="n">
        <v>1</v>
      </c>
      <c r="I1121" s="11" t="s">
        <v>1376</v>
      </c>
      <c r="J1121" s="11" t="str">
        <f aca="false">"C1210PS"</f>
        <v>C1210PS</v>
      </c>
      <c r="K1121" s="11" t="s">
        <v>1375</v>
      </c>
      <c r="L1121" s="11" t="str">
        <f aca="false">"C1210PS"</f>
        <v>C1210PS</v>
      </c>
      <c r="M1121" s="11" t="s">
        <v>1375</v>
      </c>
      <c r="N1121" s="11" t="n">
        <v>20633055</v>
      </c>
      <c r="O1121" s="11" t="s">
        <v>1057</v>
      </c>
      <c r="P1121" s="11" t="s">
        <v>108</v>
      </c>
      <c r="Q1121" s="14" t="n">
        <v>44075</v>
      </c>
      <c r="U1121" s="13" t="n">
        <v>44075.3664351852</v>
      </c>
    </row>
    <row r="1122" customFormat="false" ht="16.2" hidden="false" customHeight="false" outlineLevel="0" collapsed="false">
      <c r="A1122" s="11" t="s">
        <v>39</v>
      </c>
      <c r="B1122" s="11" t="s">
        <v>146</v>
      </c>
      <c r="C1122" s="11" t="n">
        <v>2009022310</v>
      </c>
      <c r="D1122" s="13" t="n">
        <v>44091.3541666667</v>
      </c>
      <c r="E1122" s="13" t="n">
        <v>44091.375</v>
      </c>
      <c r="F1122" s="11" t="s">
        <v>109</v>
      </c>
      <c r="G1122" s="11" t="s">
        <v>110</v>
      </c>
      <c r="H1122" s="11" t="n">
        <v>0.5</v>
      </c>
      <c r="I1122" s="11" t="s">
        <v>793</v>
      </c>
      <c r="J1122" s="11" t="str">
        <f aca="false">"C121539"</f>
        <v>C121539</v>
      </c>
      <c r="K1122" s="11" t="s">
        <v>150</v>
      </c>
      <c r="L1122" s="11" t="str">
        <f aca="false">"C121539"</f>
        <v>C121539</v>
      </c>
      <c r="M1122" s="11" t="s">
        <v>150</v>
      </c>
      <c r="N1122" s="11" t="s">
        <v>600</v>
      </c>
      <c r="O1122" s="11" t="s">
        <v>601</v>
      </c>
      <c r="P1122" s="11" t="s">
        <v>108</v>
      </c>
      <c r="Q1122" s="14" t="n">
        <v>44093</v>
      </c>
      <c r="U1122" s="13" t="n">
        <v>44092.3901041667</v>
      </c>
    </row>
    <row r="1123" customFormat="false" ht="16.2" hidden="false" customHeight="false" outlineLevel="0" collapsed="false">
      <c r="A1123" s="11" t="s">
        <v>39</v>
      </c>
      <c r="B1123" s="11" t="s">
        <v>146</v>
      </c>
      <c r="C1123" s="11" t="n">
        <v>2009017601</v>
      </c>
      <c r="D1123" s="13" t="n">
        <v>44089.3541666667</v>
      </c>
      <c r="E1123" s="13" t="n">
        <v>44089.375</v>
      </c>
      <c r="F1123" s="11" t="s">
        <v>109</v>
      </c>
      <c r="G1123" s="11" t="s">
        <v>110</v>
      </c>
      <c r="H1123" s="11" t="n">
        <v>0.5</v>
      </c>
      <c r="I1123" s="11" t="s">
        <v>115</v>
      </c>
      <c r="J1123" s="11" t="str">
        <f aca="false">"C121539"</f>
        <v>C121539</v>
      </c>
      <c r="K1123" s="11" t="s">
        <v>150</v>
      </c>
      <c r="L1123" s="11" t="str">
        <f aca="false">"C121539"</f>
        <v>C121539</v>
      </c>
      <c r="M1123" s="11" t="s">
        <v>150</v>
      </c>
      <c r="N1123" s="11" t="n">
        <v>20086145</v>
      </c>
      <c r="O1123" s="11" t="s">
        <v>148</v>
      </c>
      <c r="P1123" s="11" t="s">
        <v>108</v>
      </c>
      <c r="Q1123" s="14" t="n">
        <v>44091</v>
      </c>
      <c r="U1123" s="13" t="n">
        <v>44089.3844791667</v>
      </c>
    </row>
    <row r="1124" customFormat="false" ht="16.2" hidden="false" customHeight="false" outlineLevel="0" collapsed="false">
      <c r="A1124" s="11" t="s">
        <v>39</v>
      </c>
      <c r="B1124" s="11" t="s">
        <v>146</v>
      </c>
      <c r="C1124" s="11" t="n">
        <v>2009026883</v>
      </c>
      <c r="D1124" s="13" t="n">
        <v>44096.3541666667</v>
      </c>
      <c r="E1124" s="13" t="n">
        <v>44096.3958333333</v>
      </c>
      <c r="F1124" s="11" t="s">
        <v>109</v>
      </c>
      <c r="G1124" s="11" t="s">
        <v>110</v>
      </c>
      <c r="H1124" s="11" t="n">
        <v>1</v>
      </c>
      <c r="I1124" s="11" t="s">
        <v>793</v>
      </c>
      <c r="J1124" s="11" t="str">
        <f aca="false">"C121539"</f>
        <v>C121539</v>
      </c>
      <c r="K1124" s="11" t="s">
        <v>150</v>
      </c>
      <c r="L1124" s="11" t="str">
        <f aca="false">"C121539"</f>
        <v>C121539</v>
      </c>
      <c r="M1124" s="11" t="s">
        <v>150</v>
      </c>
      <c r="N1124" s="11" t="n">
        <v>20086145</v>
      </c>
      <c r="O1124" s="11" t="s">
        <v>148</v>
      </c>
      <c r="P1124" s="11" t="s">
        <v>108</v>
      </c>
      <c r="Q1124" s="14" t="n">
        <v>44096</v>
      </c>
      <c r="U1124" s="13" t="n">
        <v>44096.411712963</v>
      </c>
    </row>
    <row r="1125" customFormat="false" ht="16.2" hidden="false" customHeight="false" outlineLevel="0" collapsed="false">
      <c r="A1125" s="11" t="s">
        <v>8</v>
      </c>
      <c r="B1125" s="11" t="s">
        <v>251</v>
      </c>
      <c r="C1125" s="11" t="n">
        <v>2009018003</v>
      </c>
      <c r="D1125" s="13" t="n">
        <v>44089.3541666667</v>
      </c>
      <c r="E1125" s="13" t="n">
        <v>44089.375</v>
      </c>
      <c r="F1125" s="11" t="s">
        <v>109</v>
      </c>
      <c r="G1125" s="11" t="s">
        <v>110</v>
      </c>
      <c r="H1125" s="11" t="n">
        <v>0.5</v>
      </c>
      <c r="I1125" s="11" t="s">
        <v>1377</v>
      </c>
      <c r="J1125" s="11" t="str">
        <f aca="false">"C121FJN"</f>
        <v>C121FJN</v>
      </c>
      <c r="K1125" s="11" t="s">
        <v>256</v>
      </c>
      <c r="L1125" s="11" t="str">
        <f aca="false">"C121FJN"</f>
        <v>C121FJN</v>
      </c>
      <c r="M1125" s="11" t="s">
        <v>256</v>
      </c>
      <c r="N1125" s="11" t="s">
        <v>795</v>
      </c>
      <c r="O1125" s="11" t="s">
        <v>796</v>
      </c>
      <c r="P1125" s="11" t="s">
        <v>108</v>
      </c>
      <c r="Q1125" s="14" t="n">
        <v>44090</v>
      </c>
      <c r="U1125" s="13" t="n">
        <v>44089.4570023148</v>
      </c>
    </row>
    <row r="1126" customFormat="false" ht="16.2" hidden="false" customHeight="false" outlineLevel="0" collapsed="false">
      <c r="A1126" s="11" t="s">
        <v>8</v>
      </c>
      <c r="B1126" s="11" t="s">
        <v>251</v>
      </c>
      <c r="C1126" s="11" t="n">
        <v>2008035727</v>
      </c>
      <c r="D1126" s="13" t="n">
        <v>44069.3541666667</v>
      </c>
      <c r="E1126" s="13" t="n">
        <v>44069.4375</v>
      </c>
      <c r="F1126" s="11" t="s">
        <v>109</v>
      </c>
      <c r="G1126" s="11" t="s">
        <v>110</v>
      </c>
      <c r="H1126" s="11" t="n">
        <v>2</v>
      </c>
      <c r="I1126" s="11" t="s">
        <v>1378</v>
      </c>
      <c r="J1126" s="11" t="str">
        <f aca="false">"C121FJN"</f>
        <v>C121FJN</v>
      </c>
      <c r="K1126" s="11" t="s">
        <v>256</v>
      </c>
      <c r="L1126" s="11" t="str">
        <f aca="false">"C121FJN"</f>
        <v>C121FJN</v>
      </c>
      <c r="M1126" s="11" t="s">
        <v>256</v>
      </c>
      <c r="N1126" s="11" t="s">
        <v>795</v>
      </c>
      <c r="O1126" s="11" t="s">
        <v>796</v>
      </c>
      <c r="P1126" s="11" t="s">
        <v>108</v>
      </c>
      <c r="Q1126" s="14" t="n">
        <v>44069</v>
      </c>
      <c r="U1126" s="13" t="n">
        <v>44069.4861921296</v>
      </c>
    </row>
    <row r="1127" customFormat="false" ht="16.2" hidden="false" customHeight="false" outlineLevel="0" collapsed="false">
      <c r="A1127" s="11" t="s">
        <v>42</v>
      </c>
      <c r="B1127" s="11" t="s">
        <v>370</v>
      </c>
      <c r="C1127" s="11" t="n">
        <v>2009007457</v>
      </c>
      <c r="D1127" s="13" t="n">
        <v>44078.3541666667</v>
      </c>
      <c r="E1127" s="13" t="n">
        <v>44078.375</v>
      </c>
      <c r="F1127" s="11" t="s">
        <v>109</v>
      </c>
      <c r="G1127" s="11" t="s">
        <v>110</v>
      </c>
      <c r="H1127" s="11" t="n">
        <v>0.5</v>
      </c>
      <c r="I1127" s="11" t="s">
        <v>301</v>
      </c>
      <c r="J1127" s="11" t="str">
        <f aca="false">"C121G0X"</f>
        <v>C121G0X</v>
      </c>
      <c r="K1127" s="11" t="s">
        <v>1379</v>
      </c>
      <c r="L1127" s="11" t="str">
        <f aca="false">"C121G0X"</f>
        <v>C121G0X</v>
      </c>
      <c r="M1127" s="11" t="s">
        <v>1379</v>
      </c>
      <c r="N1127" s="11" t="n">
        <v>20381854</v>
      </c>
      <c r="O1127" s="11" t="s">
        <v>373</v>
      </c>
      <c r="P1127" s="11" t="s">
        <v>108</v>
      </c>
      <c r="Q1127" s="14" t="n">
        <v>44081</v>
      </c>
      <c r="U1127" s="13" t="n">
        <v>44081.3849074074</v>
      </c>
    </row>
    <row r="1128" customFormat="false" ht="16.2" hidden="false" customHeight="false" outlineLevel="0" collapsed="false">
      <c r="A1128" s="11" t="s">
        <v>42</v>
      </c>
      <c r="B1128" s="11" t="s">
        <v>370</v>
      </c>
      <c r="C1128" s="11" t="n">
        <v>2009015885</v>
      </c>
      <c r="D1128" s="13" t="n">
        <v>44075.3541666667</v>
      </c>
      <c r="E1128" s="13" t="n">
        <v>44075.375</v>
      </c>
      <c r="F1128" s="11" t="s">
        <v>109</v>
      </c>
      <c r="G1128" s="11" t="s">
        <v>110</v>
      </c>
      <c r="H1128" s="11" t="n">
        <v>0.5</v>
      </c>
      <c r="I1128" s="11" t="s">
        <v>301</v>
      </c>
      <c r="J1128" s="11" t="str">
        <f aca="false">"C121G0X"</f>
        <v>C121G0X</v>
      </c>
      <c r="K1128" s="11" t="s">
        <v>1379</v>
      </c>
      <c r="L1128" s="11" t="str">
        <f aca="false">"C121G0X"</f>
        <v>C121G0X</v>
      </c>
      <c r="M1128" s="11" t="s">
        <v>1379</v>
      </c>
      <c r="N1128" s="11" t="n">
        <v>20381854</v>
      </c>
      <c r="O1128" s="11" t="s">
        <v>373</v>
      </c>
      <c r="P1128" s="11" t="s">
        <v>108</v>
      </c>
      <c r="Q1128" s="14" t="n">
        <v>44090</v>
      </c>
      <c r="U1128" s="13" t="n">
        <v>44088.3703009259</v>
      </c>
    </row>
    <row r="1129" customFormat="false" ht="16.2" hidden="false" customHeight="false" outlineLevel="0" collapsed="false">
      <c r="A1129" s="11" t="s">
        <v>42</v>
      </c>
      <c r="B1129" s="11" t="s">
        <v>370</v>
      </c>
      <c r="C1129" s="11" t="n">
        <v>2009015891</v>
      </c>
      <c r="D1129" s="13" t="n">
        <v>44081.3541666667</v>
      </c>
      <c r="E1129" s="13" t="n">
        <v>44081.375</v>
      </c>
      <c r="F1129" s="11" t="s">
        <v>109</v>
      </c>
      <c r="G1129" s="11" t="s">
        <v>110</v>
      </c>
      <c r="H1129" s="11" t="n">
        <v>0.5</v>
      </c>
      <c r="I1129" s="11" t="s">
        <v>301</v>
      </c>
      <c r="J1129" s="11" t="str">
        <f aca="false">"C121G0X"</f>
        <v>C121G0X</v>
      </c>
      <c r="K1129" s="11" t="s">
        <v>1379</v>
      </c>
      <c r="L1129" s="11" t="str">
        <f aca="false">"C121G0X"</f>
        <v>C121G0X</v>
      </c>
      <c r="M1129" s="11" t="s">
        <v>1379</v>
      </c>
      <c r="N1129" s="11" t="n">
        <v>20381854</v>
      </c>
      <c r="O1129" s="11" t="s">
        <v>373</v>
      </c>
      <c r="P1129" s="11" t="s">
        <v>108</v>
      </c>
      <c r="Q1129" s="14" t="n">
        <v>44090</v>
      </c>
      <c r="U1129" s="13" t="n">
        <v>44088.371099537</v>
      </c>
    </row>
    <row r="1130" customFormat="false" ht="16.2" hidden="false" customHeight="false" outlineLevel="0" collapsed="false">
      <c r="A1130" s="11" t="s">
        <v>11</v>
      </c>
      <c r="B1130" s="11" t="s">
        <v>416</v>
      </c>
      <c r="C1130" s="11" t="n">
        <v>2009031004</v>
      </c>
      <c r="D1130" s="13" t="n">
        <v>44098.3333333333</v>
      </c>
      <c r="E1130" s="13" t="n">
        <v>44098.4375</v>
      </c>
      <c r="F1130" s="11" t="s">
        <v>109</v>
      </c>
      <c r="G1130" s="11" t="s">
        <v>110</v>
      </c>
      <c r="H1130" s="11" t="n">
        <v>2.5</v>
      </c>
      <c r="I1130" s="11" t="s">
        <v>1380</v>
      </c>
      <c r="J1130" s="11" t="str">
        <f aca="false">"C1311VZ"</f>
        <v>C1311VZ</v>
      </c>
      <c r="K1130" s="11" t="s">
        <v>1381</v>
      </c>
      <c r="L1130" s="11" t="str">
        <f aca="false">"C1311VZ"</f>
        <v>C1311VZ</v>
      </c>
      <c r="M1130" s="11" t="s">
        <v>1381</v>
      </c>
      <c r="N1130" s="11" t="n">
        <v>20427946</v>
      </c>
      <c r="O1130" s="11" t="s">
        <v>500</v>
      </c>
      <c r="P1130" s="11" t="s">
        <v>108</v>
      </c>
      <c r="Q1130" s="14" t="n">
        <v>44099</v>
      </c>
      <c r="U1130" s="13" t="n">
        <v>44098.456400463</v>
      </c>
    </row>
    <row r="1131" customFormat="false" ht="16.2" hidden="false" customHeight="false" outlineLevel="0" collapsed="false">
      <c r="A1131" s="11" t="s">
        <v>11</v>
      </c>
      <c r="B1131" s="11" t="s">
        <v>416</v>
      </c>
      <c r="C1131" s="11" t="n">
        <v>2009033600</v>
      </c>
      <c r="D1131" s="13" t="n">
        <v>44099.3333333333</v>
      </c>
      <c r="E1131" s="13" t="n">
        <v>44099.7083333333</v>
      </c>
      <c r="F1131" s="11" t="s">
        <v>109</v>
      </c>
      <c r="G1131" s="11" t="s">
        <v>110</v>
      </c>
      <c r="H1131" s="11" t="n">
        <v>8</v>
      </c>
      <c r="I1131" s="11" t="s">
        <v>1382</v>
      </c>
      <c r="J1131" s="11" t="str">
        <f aca="false">"C1311VZ"</f>
        <v>C1311VZ</v>
      </c>
      <c r="K1131" s="11" t="s">
        <v>1381</v>
      </c>
      <c r="L1131" s="11" t="str">
        <f aca="false">"C1311VZ"</f>
        <v>C1311VZ</v>
      </c>
      <c r="M1131" s="11" t="s">
        <v>1381</v>
      </c>
      <c r="N1131" s="11" t="n">
        <v>20427946</v>
      </c>
      <c r="O1131" s="11" t="s">
        <v>500</v>
      </c>
      <c r="P1131" s="11" t="s">
        <v>108</v>
      </c>
      <c r="Q1131" s="14" t="n">
        <v>44099</v>
      </c>
      <c r="U1131" s="13" t="n">
        <v>44099.4975347222</v>
      </c>
    </row>
    <row r="1132" customFormat="false" ht="16.2" hidden="false" customHeight="false" outlineLevel="0" collapsed="false">
      <c r="A1132" s="11" t="s">
        <v>20</v>
      </c>
      <c r="B1132" s="11" t="s">
        <v>549</v>
      </c>
      <c r="C1132" s="11" t="n">
        <v>2009010335</v>
      </c>
      <c r="D1132" s="13" t="n">
        <v>44083.3333333333</v>
      </c>
      <c r="E1132" s="13" t="n">
        <v>44083.5416666667</v>
      </c>
      <c r="F1132" s="11" t="s">
        <v>109</v>
      </c>
      <c r="G1132" s="11" t="s">
        <v>110</v>
      </c>
      <c r="H1132" s="11" t="n">
        <v>4</v>
      </c>
      <c r="I1132" s="11" t="s">
        <v>1383</v>
      </c>
      <c r="J1132" s="11" t="str">
        <f aca="false">"C1311Z4"</f>
        <v>C1311Z4</v>
      </c>
      <c r="K1132" s="11" t="s">
        <v>1384</v>
      </c>
      <c r="L1132" s="11" t="str">
        <f aca="false">"C1311Z4"</f>
        <v>C1311Z4</v>
      </c>
      <c r="M1132" s="11" t="s">
        <v>1384</v>
      </c>
      <c r="N1132" s="11" t="n">
        <v>20399433</v>
      </c>
      <c r="O1132" s="11" t="s">
        <v>426</v>
      </c>
      <c r="P1132" s="11" t="s">
        <v>108</v>
      </c>
      <c r="Q1132" s="14" t="n">
        <v>44084</v>
      </c>
      <c r="U1132" s="13" t="n">
        <v>44083.3403240741</v>
      </c>
    </row>
    <row r="1133" customFormat="false" ht="16.2" hidden="false" customHeight="false" outlineLevel="0" collapsed="false">
      <c r="A1133" s="11" t="s">
        <v>9</v>
      </c>
      <c r="B1133" s="11" t="s">
        <v>117</v>
      </c>
      <c r="C1133" s="11" t="n">
        <v>2009001876</v>
      </c>
      <c r="D1133" s="13" t="n">
        <v>44076.3541666667</v>
      </c>
      <c r="E1133" s="13" t="n">
        <v>44076.3958333333</v>
      </c>
      <c r="F1133" s="11" t="s">
        <v>109</v>
      </c>
      <c r="G1133" s="11" t="s">
        <v>110</v>
      </c>
      <c r="H1133" s="11" t="n">
        <v>1</v>
      </c>
      <c r="I1133" s="11" t="s">
        <v>1364</v>
      </c>
      <c r="J1133" s="11" t="str">
        <f aca="false">"C1312EY"</f>
        <v>C1312EY</v>
      </c>
      <c r="K1133" s="11" t="s">
        <v>1385</v>
      </c>
      <c r="L1133" s="11" t="str">
        <f aca="false">"C1312EY"</f>
        <v>C1312EY</v>
      </c>
      <c r="M1133" s="11" t="s">
        <v>1385</v>
      </c>
      <c r="N1133" s="11" t="s">
        <v>927</v>
      </c>
      <c r="O1133" s="11" t="s">
        <v>548</v>
      </c>
      <c r="P1133" s="11" t="s">
        <v>108</v>
      </c>
      <c r="Q1133" s="14" t="n">
        <v>44077</v>
      </c>
      <c r="U1133" s="13" t="n">
        <v>44076.4047453704</v>
      </c>
    </row>
    <row r="1134" customFormat="false" ht="16.2" hidden="false" customHeight="false" outlineLevel="0" collapsed="false">
      <c r="A1134" s="11" t="s">
        <v>9</v>
      </c>
      <c r="B1134" s="11" t="s">
        <v>117</v>
      </c>
      <c r="C1134" s="11" t="n">
        <v>2009018041</v>
      </c>
      <c r="D1134" s="13" t="n">
        <v>44089.3541666667</v>
      </c>
      <c r="E1134" s="13" t="n">
        <v>44089.375</v>
      </c>
      <c r="F1134" s="11" t="s">
        <v>109</v>
      </c>
      <c r="G1134" s="11" t="s">
        <v>110</v>
      </c>
      <c r="H1134" s="11" t="n">
        <v>0.5</v>
      </c>
      <c r="I1134" s="11" t="s">
        <v>1386</v>
      </c>
      <c r="J1134" s="11" t="str">
        <f aca="false">"C1312EY"</f>
        <v>C1312EY</v>
      </c>
      <c r="K1134" s="11" t="s">
        <v>1385</v>
      </c>
      <c r="L1134" s="11" t="str">
        <f aca="false">"C1312EY"</f>
        <v>C1312EY</v>
      </c>
      <c r="M1134" s="11" t="s">
        <v>1385</v>
      </c>
      <c r="N1134" s="11" t="s">
        <v>927</v>
      </c>
      <c r="O1134" s="11" t="s">
        <v>548</v>
      </c>
      <c r="P1134" s="11" t="s">
        <v>108</v>
      </c>
      <c r="Q1134" s="14" t="n">
        <v>44091</v>
      </c>
      <c r="U1134" s="13" t="n">
        <v>44089.4637152778</v>
      </c>
    </row>
    <row r="1135" customFormat="false" ht="16.2" hidden="false" customHeight="false" outlineLevel="0" collapsed="false">
      <c r="A1135" s="11" t="s">
        <v>19</v>
      </c>
      <c r="B1135" s="11" t="s">
        <v>221</v>
      </c>
      <c r="C1135" s="11" t="n">
        <v>2009002797</v>
      </c>
      <c r="D1135" s="13" t="n">
        <v>44077.3333333333</v>
      </c>
      <c r="E1135" s="13" t="n">
        <v>44077.3541666667</v>
      </c>
      <c r="F1135" s="11" t="s">
        <v>109</v>
      </c>
      <c r="G1135" s="11" t="s">
        <v>110</v>
      </c>
      <c r="H1135" s="11" t="n">
        <v>0.5</v>
      </c>
      <c r="I1135" s="11" t="s">
        <v>1387</v>
      </c>
      <c r="J1135" s="11" t="str">
        <f aca="false">"C1315MS"</f>
        <v>C1315MS</v>
      </c>
      <c r="K1135" s="11" t="s">
        <v>1388</v>
      </c>
      <c r="L1135" s="11" t="str">
        <f aca="false">"C1315MS"</f>
        <v>C1315MS</v>
      </c>
      <c r="M1135" s="11" t="s">
        <v>1388</v>
      </c>
      <c r="N1135" s="11" t="s">
        <v>1389</v>
      </c>
      <c r="O1135" s="11" t="s">
        <v>1384</v>
      </c>
      <c r="P1135" s="11" t="s">
        <v>108</v>
      </c>
      <c r="Q1135" s="14" t="n">
        <v>44078</v>
      </c>
      <c r="U1135" s="13" t="n">
        <v>44077.3453125</v>
      </c>
    </row>
    <row r="1136" customFormat="false" ht="16.2" hidden="false" customHeight="false" outlineLevel="0" collapsed="false">
      <c r="A1136" s="11" t="s">
        <v>18</v>
      </c>
      <c r="B1136" s="11" t="s">
        <v>268</v>
      </c>
      <c r="C1136" s="11" t="n">
        <v>2009012652</v>
      </c>
      <c r="D1136" s="13" t="n">
        <v>44083.3333333333</v>
      </c>
      <c r="E1136" s="13" t="n">
        <v>44085.7083333333</v>
      </c>
      <c r="F1136" s="11" t="s">
        <v>103</v>
      </c>
      <c r="G1136" s="11" t="s">
        <v>104</v>
      </c>
      <c r="H1136" s="11" t="n">
        <v>24</v>
      </c>
      <c r="I1136" s="11" t="s">
        <v>1390</v>
      </c>
      <c r="J1136" s="11" t="str">
        <f aca="false">"C131EEK"</f>
        <v>C131EEK</v>
      </c>
      <c r="K1136" s="11" t="s">
        <v>1135</v>
      </c>
      <c r="L1136" s="11" t="str">
        <f aca="false">"C131EEK"</f>
        <v>C131EEK</v>
      </c>
      <c r="M1136" s="11" t="s">
        <v>1135</v>
      </c>
      <c r="N1136" s="11" t="n">
        <v>20454176</v>
      </c>
      <c r="O1136" s="11" t="s">
        <v>557</v>
      </c>
      <c r="P1136" s="11" t="s">
        <v>108</v>
      </c>
      <c r="Q1136" s="14" t="n">
        <v>44086</v>
      </c>
      <c r="U1136" s="13" t="n">
        <v>44084.7064930556</v>
      </c>
    </row>
    <row r="1137" customFormat="false" ht="16.2" hidden="false" customHeight="false" outlineLevel="0" collapsed="false">
      <c r="A1137" s="11" t="s">
        <v>18</v>
      </c>
      <c r="B1137" s="11" t="s">
        <v>268</v>
      </c>
      <c r="C1137" s="11" t="n">
        <v>2009007900</v>
      </c>
      <c r="D1137" s="13" t="n">
        <v>44081.3333333333</v>
      </c>
      <c r="E1137" s="13" t="n">
        <v>44082.7083333333</v>
      </c>
      <c r="F1137" s="11" t="s">
        <v>109</v>
      </c>
      <c r="G1137" s="11" t="s">
        <v>110</v>
      </c>
      <c r="H1137" s="11" t="n">
        <v>16</v>
      </c>
      <c r="I1137" s="11" t="s">
        <v>1390</v>
      </c>
      <c r="J1137" s="11" t="str">
        <f aca="false">"C131EEK"</f>
        <v>C131EEK</v>
      </c>
      <c r="K1137" s="11" t="s">
        <v>1135</v>
      </c>
      <c r="L1137" s="11" t="str">
        <f aca="false">"C131EEK"</f>
        <v>C131EEK</v>
      </c>
      <c r="M1137" s="11" t="s">
        <v>1135</v>
      </c>
      <c r="N1137" s="11" t="n">
        <v>20454176</v>
      </c>
      <c r="O1137" s="11" t="s">
        <v>557</v>
      </c>
      <c r="P1137" s="11" t="s">
        <v>108</v>
      </c>
      <c r="Q1137" s="14" t="n">
        <v>44083</v>
      </c>
      <c r="U1137" s="13" t="n">
        <v>44081.5630902778</v>
      </c>
    </row>
    <row r="1138" customFormat="false" ht="16.2" hidden="false" customHeight="false" outlineLevel="0" collapsed="false">
      <c r="A1138" s="11" t="s">
        <v>20</v>
      </c>
      <c r="B1138" s="11" t="s">
        <v>549</v>
      </c>
      <c r="C1138" s="11" t="n">
        <v>2008040026</v>
      </c>
      <c r="D1138" s="13" t="n">
        <v>44074.3333333333</v>
      </c>
      <c r="E1138" s="13" t="n">
        <v>44074.7083333333</v>
      </c>
      <c r="F1138" s="11" t="s">
        <v>109</v>
      </c>
      <c r="G1138" s="11" t="s">
        <v>110</v>
      </c>
      <c r="H1138" s="11" t="n">
        <v>8</v>
      </c>
      <c r="I1138" s="11" t="s">
        <v>1391</v>
      </c>
      <c r="J1138" s="11" t="str">
        <f aca="false">"C131EVW"</f>
        <v>C131EVW</v>
      </c>
      <c r="K1138" s="11" t="s">
        <v>1392</v>
      </c>
      <c r="L1138" s="11" t="str">
        <f aca="false">"C131EVW"</f>
        <v>C131EVW</v>
      </c>
      <c r="M1138" s="11" t="s">
        <v>1392</v>
      </c>
      <c r="N1138" s="11" t="s">
        <v>1393</v>
      </c>
      <c r="O1138" s="11" t="s">
        <v>1394</v>
      </c>
      <c r="P1138" s="11" t="s">
        <v>108</v>
      </c>
      <c r="Q1138" s="14" t="n">
        <v>44076</v>
      </c>
      <c r="U1138" s="13" t="n">
        <v>44074.4886458333</v>
      </c>
    </row>
    <row r="1139" customFormat="false" ht="16.2" hidden="false" customHeight="false" outlineLevel="0" collapsed="false">
      <c r="A1139" s="11" t="s">
        <v>20</v>
      </c>
      <c r="B1139" s="11" t="s">
        <v>549</v>
      </c>
      <c r="C1139" s="11" t="n">
        <v>2009010867</v>
      </c>
      <c r="D1139" s="13" t="n">
        <v>44083.5</v>
      </c>
      <c r="E1139" s="13" t="n">
        <v>44083.7083333333</v>
      </c>
      <c r="F1139" s="11" t="s">
        <v>109</v>
      </c>
      <c r="G1139" s="11" t="s">
        <v>110</v>
      </c>
      <c r="H1139" s="11" t="n">
        <v>4</v>
      </c>
      <c r="I1139" s="11" t="s">
        <v>1395</v>
      </c>
      <c r="J1139" s="11" t="str">
        <f aca="false">"C131EVW"</f>
        <v>C131EVW</v>
      </c>
      <c r="K1139" s="11" t="s">
        <v>1392</v>
      </c>
      <c r="L1139" s="11" t="str">
        <f aca="false">"C131EVW"</f>
        <v>C131EVW</v>
      </c>
      <c r="M1139" s="11" t="s">
        <v>1392</v>
      </c>
      <c r="N1139" s="11" t="n">
        <v>20098090</v>
      </c>
      <c r="O1139" s="11" t="s">
        <v>224</v>
      </c>
      <c r="P1139" s="11" t="s">
        <v>108</v>
      </c>
      <c r="Q1139" s="14" t="n">
        <v>44084</v>
      </c>
      <c r="U1139" s="13" t="n">
        <v>44083.482037037</v>
      </c>
    </row>
    <row r="1140" customFormat="false" ht="16.2" hidden="false" customHeight="false" outlineLevel="0" collapsed="false">
      <c r="A1140" s="11" t="s">
        <v>22</v>
      </c>
      <c r="B1140" s="11" t="s">
        <v>230</v>
      </c>
      <c r="C1140" s="11" t="n">
        <v>2009018264</v>
      </c>
      <c r="D1140" s="13" t="n">
        <v>44089.3333333333</v>
      </c>
      <c r="E1140" s="13" t="n">
        <v>44089.3541666667</v>
      </c>
      <c r="F1140" s="11" t="s">
        <v>109</v>
      </c>
      <c r="G1140" s="11" t="s">
        <v>110</v>
      </c>
      <c r="H1140" s="11" t="n">
        <v>0.5</v>
      </c>
      <c r="I1140" s="11" t="s">
        <v>1396</v>
      </c>
      <c r="J1140" s="11" t="str">
        <f aca="false">"C131FKI"</f>
        <v>C131FKI</v>
      </c>
      <c r="K1140" s="11" t="s">
        <v>1397</v>
      </c>
      <c r="L1140" s="11" t="str">
        <f aca="false">"C131FKI"</f>
        <v>C131FKI</v>
      </c>
      <c r="M1140" s="11" t="s">
        <v>1397</v>
      </c>
      <c r="N1140" s="11" t="n">
        <v>20447245</v>
      </c>
      <c r="O1140" s="11" t="s">
        <v>529</v>
      </c>
      <c r="P1140" s="11" t="s">
        <v>108</v>
      </c>
      <c r="Q1140" s="14" t="n">
        <v>44090</v>
      </c>
      <c r="U1140" s="13" t="n">
        <v>44089.5586574074</v>
      </c>
    </row>
    <row r="1141" customFormat="false" ht="16.2" hidden="false" customHeight="false" outlineLevel="0" collapsed="false">
      <c r="A1141" s="11" t="s">
        <v>22</v>
      </c>
      <c r="B1141" s="11" t="s">
        <v>230</v>
      </c>
      <c r="C1141" s="11" t="n">
        <v>2008036982</v>
      </c>
      <c r="D1141" s="13" t="n">
        <v>44070.3333333333</v>
      </c>
      <c r="E1141" s="13" t="n">
        <v>44070.375</v>
      </c>
      <c r="F1141" s="11" t="s">
        <v>109</v>
      </c>
      <c r="G1141" s="11" t="s">
        <v>110</v>
      </c>
      <c r="H1141" s="11" t="n">
        <v>1</v>
      </c>
      <c r="I1141" s="11" t="s">
        <v>1398</v>
      </c>
      <c r="J1141" s="11" t="str">
        <f aca="false">"C131FKI"</f>
        <v>C131FKI</v>
      </c>
      <c r="K1141" s="11" t="s">
        <v>1397</v>
      </c>
      <c r="L1141" s="11" t="str">
        <f aca="false">"C131FKI"</f>
        <v>C131FKI</v>
      </c>
      <c r="M1141" s="11" t="s">
        <v>1397</v>
      </c>
      <c r="N1141" s="11" t="n">
        <v>20564405</v>
      </c>
      <c r="O1141" s="11" t="s">
        <v>585</v>
      </c>
      <c r="P1141" s="11" t="s">
        <v>108</v>
      </c>
      <c r="Q1141" s="14" t="n">
        <v>44074</v>
      </c>
      <c r="U1141" s="13" t="n">
        <v>44070.3796875</v>
      </c>
    </row>
    <row r="1142" customFormat="false" ht="16.2" hidden="false" customHeight="false" outlineLevel="0" collapsed="false">
      <c r="A1142" s="11" t="s">
        <v>22</v>
      </c>
      <c r="B1142" s="11" t="s">
        <v>230</v>
      </c>
      <c r="C1142" s="11" t="n">
        <v>2009020765</v>
      </c>
      <c r="D1142" s="13" t="n">
        <v>44091.3333333333</v>
      </c>
      <c r="E1142" s="13" t="n">
        <v>44091.375</v>
      </c>
      <c r="F1142" s="11" t="s">
        <v>109</v>
      </c>
      <c r="G1142" s="11" t="s">
        <v>110</v>
      </c>
      <c r="H1142" s="11" t="n">
        <v>1</v>
      </c>
      <c r="I1142" s="11" t="s">
        <v>1398</v>
      </c>
      <c r="J1142" s="11" t="str">
        <f aca="false">"C131FKI"</f>
        <v>C131FKI</v>
      </c>
      <c r="K1142" s="11" t="s">
        <v>1397</v>
      </c>
      <c r="L1142" s="11" t="str">
        <f aca="false">"C131FKI"</f>
        <v>C131FKI</v>
      </c>
      <c r="M1142" s="11" t="s">
        <v>1397</v>
      </c>
      <c r="N1142" s="11" t="n">
        <v>20447245</v>
      </c>
      <c r="O1142" s="11" t="s">
        <v>529</v>
      </c>
      <c r="P1142" s="11" t="s">
        <v>108</v>
      </c>
      <c r="Q1142" s="14" t="n">
        <v>44092</v>
      </c>
      <c r="U1142" s="13" t="n">
        <v>44091.3817361111</v>
      </c>
    </row>
    <row r="1143" customFormat="false" ht="16.2" hidden="false" customHeight="false" outlineLevel="0" collapsed="false">
      <c r="A1143" s="11" t="s">
        <v>22</v>
      </c>
      <c r="B1143" s="11" t="s">
        <v>230</v>
      </c>
      <c r="C1143" s="11" t="n">
        <v>2009011848</v>
      </c>
      <c r="D1143" s="13" t="n">
        <v>44084.3333333333</v>
      </c>
      <c r="E1143" s="13" t="n">
        <v>44084.375</v>
      </c>
      <c r="F1143" s="11" t="s">
        <v>109</v>
      </c>
      <c r="G1143" s="11" t="s">
        <v>110</v>
      </c>
      <c r="H1143" s="11" t="n">
        <v>1</v>
      </c>
      <c r="I1143" s="11" t="s">
        <v>1398</v>
      </c>
      <c r="J1143" s="11" t="str">
        <f aca="false">"C131FKI"</f>
        <v>C131FKI</v>
      </c>
      <c r="K1143" s="11" t="s">
        <v>1397</v>
      </c>
      <c r="L1143" s="11" t="str">
        <f aca="false">"C131FKI"</f>
        <v>C131FKI</v>
      </c>
      <c r="M1143" s="11" t="s">
        <v>1397</v>
      </c>
      <c r="N1143" s="11" t="n">
        <v>20447245</v>
      </c>
      <c r="O1143" s="11" t="s">
        <v>529</v>
      </c>
      <c r="P1143" s="11" t="s">
        <v>108</v>
      </c>
      <c r="Q1143" s="14" t="n">
        <v>44084</v>
      </c>
      <c r="U1143" s="13" t="n">
        <v>44084.3853472222</v>
      </c>
    </row>
    <row r="1144" customFormat="false" ht="16.2" hidden="false" customHeight="false" outlineLevel="0" collapsed="false">
      <c r="A1144" s="11" t="s">
        <v>22</v>
      </c>
      <c r="B1144" s="11" t="s">
        <v>230</v>
      </c>
      <c r="C1144" s="11" t="n">
        <v>2009008738</v>
      </c>
      <c r="D1144" s="13" t="n">
        <v>44082.3333333333</v>
      </c>
      <c r="E1144" s="13" t="n">
        <v>44082.3541666667</v>
      </c>
      <c r="F1144" s="11" t="s">
        <v>109</v>
      </c>
      <c r="G1144" s="11" t="s">
        <v>110</v>
      </c>
      <c r="H1144" s="11" t="n">
        <v>0.5</v>
      </c>
      <c r="I1144" s="11" t="s">
        <v>1399</v>
      </c>
      <c r="J1144" s="11" t="str">
        <f aca="false">"C131FKI"</f>
        <v>C131FKI</v>
      </c>
      <c r="K1144" s="11" t="s">
        <v>1397</v>
      </c>
      <c r="L1144" s="11" t="str">
        <f aca="false">"C131FKI"</f>
        <v>C131FKI</v>
      </c>
      <c r="M1144" s="11" t="s">
        <v>1397</v>
      </c>
      <c r="N1144" s="11" t="n">
        <v>20447245</v>
      </c>
      <c r="O1144" s="11" t="s">
        <v>529</v>
      </c>
      <c r="P1144" s="11" t="s">
        <v>108</v>
      </c>
      <c r="Q1144" s="14" t="n">
        <v>44083</v>
      </c>
      <c r="U1144" s="13" t="n">
        <v>44082.3628472222</v>
      </c>
    </row>
    <row r="1145" customFormat="false" ht="16.2" hidden="false" customHeight="false" outlineLevel="0" collapsed="false">
      <c r="A1145" s="11" t="s">
        <v>32</v>
      </c>
      <c r="B1145" s="11" t="s">
        <v>352</v>
      </c>
      <c r="C1145" s="11" t="n">
        <v>2009021298</v>
      </c>
      <c r="D1145" s="13" t="n">
        <v>44091.625</v>
      </c>
      <c r="E1145" s="13" t="n">
        <v>44091.7083333333</v>
      </c>
      <c r="F1145" s="11" t="s">
        <v>109</v>
      </c>
      <c r="G1145" s="11" t="s">
        <v>110</v>
      </c>
      <c r="H1145" s="11" t="n">
        <v>2</v>
      </c>
      <c r="I1145" s="11" t="s">
        <v>556</v>
      </c>
      <c r="J1145" s="11" t="str">
        <f aca="false">"C131FY5"</f>
        <v>C131FY5</v>
      </c>
      <c r="K1145" s="11" t="s">
        <v>1159</v>
      </c>
      <c r="L1145" s="11" t="str">
        <f aca="false">"C131FY5"</f>
        <v>C131FY5</v>
      </c>
      <c r="M1145" s="11" t="s">
        <v>1159</v>
      </c>
      <c r="N1145" s="11" t="n">
        <v>20669307</v>
      </c>
      <c r="O1145" s="11" t="s">
        <v>355</v>
      </c>
      <c r="P1145" s="11" t="s">
        <v>108</v>
      </c>
      <c r="Q1145" s="14" t="n">
        <v>44092</v>
      </c>
      <c r="U1145" s="13" t="n">
        <v>44091.6083333333</v>
      </c>
    </row>
    <row r="1146" customFormat="false" ht="16.2" hidden="false" customHeight="false" outlineLevel="0" collapsed="false">
      <c r="A1146" s="11" t="s">
        <v>32</v>
      </c>
      <c r="B1146" s="11" t="s">
        <v>352</v>
      </c>
      <c r="C1146" s="11" t="n">
        <v>2009030399</v>
      </c>
      <c r="D1146" s="13" t="n">
        <v>44098.3333333333</v>
      </c>
      <c r="E1146" s="13" t="n">
        <v>44098.3541666667</v>
      </c>
      <c r="F1146" s="11" t="s">
        <v>109</v>
      </c>
      <c r="G1146" s="11" t="s">
        <v>110</v>
      </c>
      <c r="H1146" s="11" t="n">
        <v>0.5</v>
      </c>
      <c r="I1146" s="11" t="s">
        <v>556</v>
      </c>
      <c r="J1146" s="11" t="str">
        <f aca="false">"C131FY5"</f>
        <v>C131FY5</v>
      </c>
      <c r="K1146" s="11" t="s">
        <v>1159</v>
      </c>
      <c r="L1146" s="11" t="str">
        <f aca="false">"C131FY5"</f>
        <v>C131FY5</v>
      </c>
      <c r="M1146" s="11" t="s">
        <v>1159</v>
      </c>
      <c r="N1146" s="11" t="n">
        <v>20669307</v>
      </c>
      <c r="O1146" s="11" t="s">
        <v>355</v>
      </c>
      <c r="P1146" s="11" t="s">
        <v>108</v>
      </c>
      <c r="Q1146" s="14" t="n">
        <v>44098</v>
      </c>
      <c r="U1146" s="13" t="n">
        <v>44098.3563078704</v>
      </c>
    </row>
    <row r="1147" customFormat="false" ht="16.2" hidden="false" customHeight="false" outlineLevel="0" collapsed="false">
      <c r="A1147" s="11" t="s">
        <v>70</v>
      </c>
      <c r="B1147" s="11" t="s">
        <v>752</v>
      </c>
      <c r="C1147" s="11" t="n">
        <v>2008039642</v>
      </c>
      <c r="D1147" s="13" t="n">
        <v>44074.3333333333</v>
      </c>
      <c r="E1147" s="13" t="n">
        <v>44074.3541666667</v>
      </c>
      <c r="F1147" s="11" t="s">
        <v>109</v>
      </c>
      <c r="G1147" s="11" t="s">
        <v>110</v>
      </c>
      <c r="H1147" s="11" t="n">
        <v>0.5</v>
      </c>
      <c r="I1147" s="11" t="s">
        <v>1400</v>
      </c>
      <c r="J1147" s="11" t="str">
        <f aca="false">"C131J2G"</f>
        <v>C131J2G</v>
      </c>
      <c r="K1147" s="11" t="s">
        <v>756</v>
      </c>
      <c r="L1147" s="11" t="str">
        <f aca="false">"C131J2G"</f>
        <v>C131J2G</v>
      </c>
      <c r="M1147" s="11" t="s">
        <v>756</v>
      </c>
      <c r="N1147" s="11" t="n">
        <v>20503157</v>
      </c>
      <c r="O1147" s="11" t="s">
        <v>754</v>
      </c>
      <c r="P1147" s="11" t="s">
        <v>108</v>
      </c>
      <c r="Q1147" s="14" t="n">
        <v>44074</v>
      </c>
      <c r="U1147" s="13" t="n">
        <v>44074.3598726852</v>
      </c>
    </row>
    <row r="1148" customFormat="false" ht="16.2" hidden="false" customHeight="false" outlineLevel="0" collapsed="false">
      <c r="A1148" s="11" t="s">
        <v>70</v>
      </c>
      <c r="B1148" s="11" t="s">
        <v>752</v>
      </c>
      <c r="C1148" s="11" t="n">
        <v>2009032875</v>
      </c>
      <c r="D1148" s="13" t="n">
        <v>44099.3333333333</v>
      </c>
      <c r="E1148" s="13" t="n">
        <v>44099.3541666667</v>
      </c>
      <c r="F1148" s="11" t="s">
        <v>109</v>
      </c>
      <c r="G1148" s="11" t="s">
        <v>110</v>
      </c>
      <c r="H1148" s="11" t="n">
        <v>0.5</v>
      </c>
      <c r="I1148" s="11" t="s">
        <v>1401</v>
      </c>
      <c r="J1148" s="11" t="str">
        <f aca="false">"C131J2G"</f>
        <v>C131J2G</v>
      </c>
      <c r="K1148" s="11" t="s">
        <v>756</v>
      </c>
      <c r="L1148" s="11" t="str">
        <f aca="false">"C131J2G"</f>
        <v>C131J2G</v>
      </c>
      <c r="M1148" s="11" t="s">
        <v>756</v>
      </c>
      <c r="N1148" s="11" t="n">
        <v>20503157</v>
      </c>
      <c r="O1148" s="11" t="s">
        <v>754</v>
      </c>
      <c r="P1148" s="11" t="s">
        <v>108</v>
      </c>
      <c r="Q1148" s="14" t="n">
        <v>44099</v>
      </c>
      <c r="U1148" s="13" t="n">
        <v>44099.3648148148</v>
      </c>
    </row>
    <row r="1149" customFormat="false" ht="16.2" hidden="false" customHeight="false" outlineLevel="0" collapsed="false">
      <c r="A1149" s="11" t="s">
        <v>11</v>
      </c>
      <c r="B1149" s="11" t="s">
        <v>416</v>
      </c>
      <c r="C1149" s="11" t="n">
        <v>2008037308</v>
      </c>
      <c r="D1149" s="13" t="n">
        <v>44070.625</v>
      </c>
      <c r="E1149" s="13" t="n">
        <v>44071.7083333333</v>
      </c>
      <c r="F1149" s="11" t="s">
        <v>109</v>
      </c>
      <c r="G1149" s="11" t="s">
        <v>110</v>
      </c>
      <c r="H1149" s="11" t="n">
        <v>10</v>
      </c>
      <c r="I1149" s="11" t="s">
        <v>1402</v>
      </c>
      <c r="J1149" s="11" t="str">
        <f aca="false">"C131JOO"</f>
        <v>C131JOO</v>
      </c>
      <c r="K1149" s="11" t="s">
        <v>1403</v>
      </c>
      <c r="L1149" s="11" t="str">
        <f aca="false">"C131JOO"</f>
        <v>C131JOO</v>
      </c>
      <c r="M1149" s="11" t="s">
        <v>1403</v>
      </c>
      <c r="N1149" s="11" t="n">
        <v>20484760</v>
      </c>
      <c r="O1149" s="11" t="s">
        <v>1108</v>
      </c>
      <c r="P1149" s="11" t="s">
        <v>108</v>
      </c>
      <c r="Q1149" s="14" t="n">
        <v>44074</v>
      </c>
      <c r="U1149" s="13" t="n">
        <v>44070.557650463</v>
      </c>
    </row>
    <row r="1150" customFormat="false" ht="16.2" hidden="false" customHeight="false" outlineLevel="0" collapsed="false">
      <c r="A1150" s="11" t="s">
        <v>11</v>
      </c>
      <c r="B1150" s="11" t="s">
        <v>416</v>
      </c>
      <c r="C1150" s="11" t="n">
        <v>2008037086</v>
      </c>
      <c r="D1150" s="13" t="n">
        <v>44070.3333333333</v>
      </c>
      <c r="E1150" s="13" t="n">
        <v>44070.4375</v>
      </c>
      <c r="F1150" s="11" t="s">
        <v>109</v>
      </c>
      <c r="G1150" s="11" t="s">
        <v>110</v>
      </c>
      <c r="H1150" s="11" t="n">
        <v>2.5</v>
      </c>
      <c r="I1150" s="11" t="s">
        <v>301</v>
      </c>
      <c r="J1150" s="11" t="str">
        <f aca="false">"C131JOO"</f>
        <v>C131JOO</v>
      </c>
      <c r="K1150" s="11" t="s">
        <v>1403</v>
      </c>
      <c r="L1150" s="11" t="str">
        <f aca="false">"C131JOO"</f>
        <v>C131JOO</v>
      </c>
      <c r="M1150" s="11" t="s">
        <v>1403</v>
      </c>
      <c r="N1150" s="11" t="n">
        <v>20484760</v>
      </c>
      <c r="O1150" s="11" t="s">
        <v>1108</v>
      </c>
      <c r="P1150" s="11" t="s">
        <v>108</v>
      </c>
      <c r="Q1150" s="14" t="n">
        <v>44074</v>
      </c>
      <c r="U1150" s="13" t="n">
        <v>44070.4419097222</v>
      </c>
    </row>
    <row r="1151" customFormat="false" ht="16.2" hidden="false" customHeight="false" outlineLevel="0" collapsed="false">
      <c r="A1151" s="11" t="s">
        <v>11</v>
      </c>
      <c r="B1151" s="11" t="s">
        <v>416</v>
      </c>
      <c r="C1151" s="11" t="n">
        <v>2009001016</v>
      </c>
      <c r="D1151" s="13" t="n">
        <v>44075.6666666667</v>
      </c>
      <c r="E1151" s="13" t="n">
        <v>44075.7083333333</v>
      </c>
      <c r="F1151" s="11" t="s">
        <v>109</v>
      </c>
      <c r="G1151" s="11" t="s">
        <v>110</v>
      </c>
      <c r="H1151" s="11" t="n">
        <v>1</v>
      </c>
      <c r="I1151" s="11" t="s">
        <v>301</v>
      </c>
      <c r="J1151" s="11" t="str">
        <f aca="false">"C131JOO"</f>
        <v>C131JOO</v>
      </c>
      <c r="K1151" s="11" t="s">
        <v>1403</v>
      </c>
      <c r="L1151" s="11" t="str">
        <f aca="false">"C131JOO"</f>
        <v>C131JOO</v>
      </c>
      <c r="M1151" s="11" t="s">
        <v>1403</v>
      </c>
      <c r="N1151" s="11" t="n">
        <v>20484760</v>
      </c>
      <c r="O1151" s="11" t="s">
        <v>1108</v>
      </c>
      <c r="P1151" s="11" t="s">
        <v>108</v>
      </c>
      <c r="Q1151" s="14" t="n">
        <v>44077</v>
      </c>
      <c r="U1151" s="13" t="n">
        <v>44075.6729166667</v>
      </c>
    </row>
    <row r="1152" customFormat="false" ht="16.2" hidden="false" customHeight="false" outlineLevel="0" collapsed="false">
      <c r="A1152" s="11" t="s">
        <v>11</v>
      </c>
      <c r="B1152" s="11" t="s">
        <v>416</v>
      </c>
      <c r="C1152" s="11" t="n">
        <v>2009008147</v>
      </c>
      <c r="D1152" s="13" t="n">
        <v>44081.6666666667</v>
      </c>
      <c r="E1152" s="13" t="n">
        <v>44081.7083333333</v>
      </c>
      <c r="F1152" s="11" t="s">
        <v>109</v>
      </c>
      <c r="G1152" s="11" t="s">
        <v>110</v>
      </c>
      <c r="H1152" s="11" t="n">
        <v>1</v>
      </c>
      <c r="I1152" s="11" t="s">
        <v>301</v>
      </c>
      <c r="J1152" s="11" t="str">
        <f aca="false">"C131JOO"</f>
        <v>C131JOO</v>
      </c>
      <c r="K1152" s="11" t="s">
        <v>1403</v>
      </c>
      <c r="L1152" s="11" t="str">
        <f aca="false">"C131JOO"</f>
        <v>C131JOO</v>
      </c>
      <c r="M1152" s="11" t="s">
        <v>1403</v>
      </c>
      <c r="N1152" s="11" t="n">
        <v>20505990</v>
      </c>
      <c r="O1152" s="11" t="s">
        <v>503</v>
      </c>
      <c r="P1152" s="11" t="s">
        <v>108</v>
      </c>
      <c r="Q1152" s="14" t="n">
        <v>44082</v>
      </c>
      <c r="U1152" s="13" t="n">
        <v>44081.6531597222</v>
      </c>
    </row>
    <row r="1153" customFormat="false" ht="16.2" hidden="false" customHeight="false" outlineLevel="0" collapsed="false">
      <c r="A1153" s="11" t="s">
        <v>11</v>
      </c>
      <c r="B1153" s="11" t="s">
        <v>416</v>
      </c>
      <c r="C1153" s="11" t="n">
        <v>2009004361</v>
      </c>
      <c r="D1153" s="13" t="n">
        <v>44078.5</v>
      </c>
      <c r="E1153" s="13" t="n">
        <v>44078.7083333333</v>
      </c>
      <c r="F1153" s="11" t="s">
        <v>109</v>
      </c>
      <c r="G1153" s="11" t="s">
        <v>110</v>
      </c>
      <c r="H1153" s="11" t="n">
        <v>4</v>
      </c>
      <c r="I1153" s="11" t="s">
        <v>301</v>
      </c>
      <c r="J1153" s="11" t="str">
        <f aca="false">"C131JOO"</f>
        <v>C131JOO</v>
      </c>
      <c r="K1153" s="11" t="s">
        <v>1403</v>
      </c>
      <c r="L1153" s="11" t="str">
        <f aca="false">"C131JOO"</f>
        <v>C131JOO</v>
      </c>
      <c r="M1153" s="11" t="s">
        <v>1403</v>
      </c>
      <c r="N1153" s="11" t="n">
        <v>20484760</v>
      </c>
      <c r="O1153" s="11" t="s">
        <v>1108</v>
      </c>
      <c r="P1153" s="11" t="s">
        <v>108</v>
      </c>
      <c r="Q1153" s="14" t="n">
        <v>44078</v>
      </c>
      <c r="U1153" s="13" t="n">
        <v>44078.3302430556</v>
      </c>
    </row>
    <row r="1154" customFormat="false" ht="16.2" hidden="false" customHeight="false" outlineLevel="0" collapsed="false">
      <c r="A1154" s="11" t="s">
        <v>11</v>
      </c>
      <c r="B1154" s="11" t="s">
        <v>416</v>
      </c>
      <c r="C1154" s="11" t="n">
        <v>2008040365</v>
      </c>
      <c r="D1154" s="13" t="n">
        <v>44074.6666666667</v>
      </c>
      <c r="E1154" s="13" t="n">
        <v>44074.7083333333</v>
      </c>
      <c r="F1154" s="11" t="s">
        <v>109</v>
      </c>
      <c r="G1154" s="11" t="s">
        <v>110</v>
      </c>
      <c r="H1154" s="11" t="n">
        <v>1</v>
      </c>
      <c r="I1154" s="11" t="s">
        <v>301</v>
      </c>
      <c r="J1154" s="11" t="str">
        <f aca="false">"C131JOO"</f>
        <v>C131JOO</v>
      </c>
      <c r="K1154" s="11" t="s">
        <v>1403</v>
      </c>
      <c r="L1154" s="11" t="str">
        <f aca="false">"C131JOO"</f>
        <v>C131JOO</v>
      </c>
      <c r="M1154" s="11" t="s">
        <v>1403</v>
      </c>
      <c r="N1154" s="11" t="n">
        <v>20484760</v>
      </c>
      <c r="O1154" s="11" t="s">
        <v>1108</v>
      </c>
      <c r="P1154" s="11" t="s">
        <v>108</v>
      </c>
      <c r="Q1154" s="14" t="n">
        <v>44076</v>
      </c>
      <c r="U1154" s="13" t="n">
        <v>44074.655462963</v>
      </c>
    </row>
    <row r="1155" customFormat="false" ht="16.2" hidden="false" customHeight="false" outlineLevel="0" collapsed="false">
      <c r="A1155" s="11" t="s">
        <v>11</v>
      </c>
      <c r="B1155" s="11" t="s">
        <v>416</v>
      </c>
      <c r="C1155" s="11" t="n">
        <v>2009012180</v>
      </c>
      <c r="D1155" s="13" t="n">
        <v>44084.5</v>
      </c>
      <c r="E1155" s="13" t="n">
        <v>44084.7083333333</v>
      </c>
      <c r="F1155" s="11" t="s">
        <v>109</v>
      </c>
      <c r="G1155" s="11" t="s">
        <v>110</v>
      </c>
      <c r="H1155" s="11" t="n">
        <v>4</v>
      </c>
      <c r="I1155" s="11" t="s">
        <v>301</v>
      </c>
      <c r="J1155" s="11" t="str">
        <f aca="false">"C131JOO"</f>
        <v>C131JOO</v>
      </c>
      <c r="K1155" s="11" t="s">
        <v>1403</v>
      </c>
      <c r="L1155" s="11" t="str">
        <f aca="false">"C131JOO"</f>
        <v>C131JOO</v>
      </c>
      <c r="M1155" s="11" t="s">
        <v>1403</v>
      </c>
      <c r="N1155" s="11" t="n">
        <v>20505990</v>
      </c>
      <c r="O1155" s="11" t="s">
        <v>503</v>
      </c>
      <c r="P1155" s="11" t="s">
        <v>108</v>
      </c>
      <c r="Q1155" s="14" t="n">
        <v>44085</v>
      </c>
      <c r="U1155" s="13" t="n">
        <v>44084.4587731482</v>
      </c>
    </row>
    <row r="1156" customFormat="false" ht="16.2" hidden="false" customHeight="false" outlineLevel="0" collapsed="false">
      <c r="A1156" s="11" t="s">
        <v>11</v>
      </c>
      <c r="B1156" s="11" t="s">
        <v>416</v>
      </c>
      <c r="C1156" s="11" t="n">
        <v>2009025351</v>
      </c>
      <c r="D1156" s="13" t="n">
        <v>44095.3333333333</v>
      </c>
      <c r="E1156" s="13" t="n">
        <v>44095.375</v>
      </c>
      <c r="F1156" s="11" t="s">
        <v>109</v>
      </c>
      <c r="G1156" s="11" t="s">
        <v>110</v>
      </c>
      <c r="H1156" s="11" t="n">
        <v>1</v>
      </c>
      <c r="I1156" s="11" t="s">
        <v>301</v>
      </c>
      <c r="J1156" s="11" t="str">
        <f aca="false">"C14075K"</f>
        <v>C14075K</v>
      </c>
      <c r="K1156" s="11" t="s">
        <v>1404</v>
      </c>
      <c r="L1156" s="11" t="str">
        <f aca="false">"C14075K"</f>
        <v>C14075K</v>
      </c>
      <c r="M1156" s="11" t="s">
        <v>1404</v>
      </c>
      <c r="N1156" s="11" t="n">
        <v>20419480</v>
      </c>
      <c r="O1156" s="11" t="s">
        <v>484</v>
      </c>
      <c r="P1156" s="11" t="s">
        <v>108</v>
      </c>
      <c r="Q1156" s="14" t="n">
        <v>44095</v>
      </c>
      <c r="U1156" s="13" t="n">
        <v>44095.3829513889</v>
      </c>
    </row>
    <row r="1157" customFormat="false" ht="16.2" hidden="false" customHeight="false" outlineLevel="0" collapsed="false">
      <c r="A1157" s="11" t="s">
        <v>11</v>
      </c>
      <c r="B1157" s="11" t="s">
        <v>416</v>
      </c>
      <c r="C1157" s="11" t="n">
        <v>2009001660</v>
      </c>
      <c r="D1157" s="13" t="n">
        <v>44075.4791666667</v>
      </c>
      <c r="E1157" s="13" t="n">
        <v>44075.7083333333</v>
      </c>
      <c r="F1157" s="11" t="s">
        <v>109</v>
      </c>
      <c r="G1157" s="11" t="s">
        <v>110</v>
      </c>
      <c r="H1157" s="11" t="n">
        <v>4.5</v>
      </c>
      <c r="I1157" s="11" t="s">
        <v>301</v>
      </c>
      <c r="J1157" s="11" t="str">
        <f aca="false">"C14075K"</f>
        <v>C14075K</v>
      </c>
      <c r="K1157" s="11" t="s">
        <v>1404</v>
      </c>
      <c r="L1157" s="11" t="str">
        <f aca="false">"C14075K"</f>
        <v>C14075K</v>
      </c>
      <c r="M1157" s="11" t="s">
        <v>1404</v>
      </c>
      <c r="N1157" s="11" t="n">
        <v>20419480</v>
      </c>
      <c r="O1157" s="11" t="s">
        <v>484</v>
      </c>
      <c r="P1157" s="11" t="s">
        <v>108</v>
      </c>
      <c r="Q1157" s="14" t="n">
        <v>44077</v>
      </c>
      <c r="U1157" s="13" t="n">
        <v>44076.3513310185</v>
      </c>
    </row>
    <row r="1158" customFormat="false" ht="16.2" hidden="false" customHeight="false" outlineLevel="0" collapsed="false">
      <c r="A1158" s="11" t="s">
        <v>11</v>
      </c>
      <c r="B1158" s="11" t="s">
        <v>416</v>
      </c>
      <c r="C1158" s="11" t="n">
        <v>2009020785</v>
      </c>
      <c r="D1158" s="13" t="n">
        <v>44090.3333333333</v>
      </c>
      <c r="E1158" s="13" t="n">
        <v>44090.7083333333</v>
      </c>
      <c r="F1158" s="11" t="s">
        <v>109</v>
      </c>
      <c r="G1158" s="11" t="s">
        <v>110</v>
      </c>
      <c r="H1158" s="11" t="n">
        <v>8</v>
      </c>
      <c r="I1158" s="11" t="s">
        <v>301</v>
      </c>
      <c r="J1158" s="11" t="str">
        <f aca="false">"C14075K"</f>
        <v>C14075K</v>
      </c>
      <c r="K1158" s="11" t="s">
        <v>1404</v>
      </c>
      <c r="L1158" s="11" t="str">
        <f aca="false">"C14075K"</f>
        <v>C14075K</v>
      </c>
      <c r="M1158" s="11" t="s">
        <v>1404</v>
      </c>
      <c r="N1158" s="11" t="n">
        <v>20419480</v>
      </c>
      <c r="O1158" s="11" t="s">
        <v>484</v>
      </c>
      <c r="P1158" s="11" t="s">
        <v>108</v>
      </c>
      <c r="Q1158" s="14" t="n">
        <v>44092</v>
      </c>
      <c r="U1158" s="13" t="n">
        <v>44091.3861921296</v>
      </c>
    </row>
    <row r="1159" customFormat="false" ht="16.2" hidden="false" customHeight="false" outlineLevel="0" collapsed="false">
      <c r="A1159" s="11" t="s">
        <v>11</v>
      </c>
      <c r="B1159" s="11" t="s">
        <v>416</v>
      </c>
      <c r="C1159" s="11" t="n">
        <v>2009000409</v>
      </c>
      <c r="D1159" s="13" t="n">
        <v>44075.3333333333</v>
      </c>
      <c r="E1159" s="13" t="n">
        <v>44075.3958333333</v>
      </c>
      <c r="F1159" s="11" t="s">
        <v>109</v>
      </c>
      <c r="G1159" s="11" t="s">
        <v>110</v>
      </c>
      <c r="H1159" s="11" t="n">
        <v>1.5</v>
      </c>
      <c r="I1159" s="11" t="s">
        <v>301</v>
      </c>
      <c r="J1159" s="11" t="str">
        <f aca="false">"C14075K"</f>
        <v>C14075K</v>
      </c>
      <c r="K1159" s="11" t="s">
        <v>1404</v>
      </c>
      <c r="L1159" s="11" t="str">
        <f aca="false">"C14075K"</f>
        <v>C14075K</v>
      </c>
      <c r="M1159" s="11" t="s">
        <v>1404</v>
      </c>
      <c r="N1159" s="11" t="n">
        <v>20419480</v>
      </c>
      <c r="O1159" s="11" t="s">
        <v>484</v>
      </c>
      <c r="P1159" s="11" t="s">
        <v>108</v>
      </c>
      <c r="Q1159" s="14" t="n">
        <v>44076</v>
      </c>
      <c r="U1159" s="13" t="n">
        <v>44075.4132175926</v>
      </c>
    </row>
    <row r="1160" customFormat="false" ht="16.2" hidden="false" customHeight="false" outlineLevel="0" collapsed="false">
      <c r="A1160" s="11" t="s">
        <v>71</v>
      </c>
      <c r="B1160" s="11" t="s">
        <v>184</v>
      </c>
      <c r="C1160" s="11" t="n">
        <v>2008037056</v>
      </c>
      <c r="D1160" s="13" t="n">
        <v>44070.3333333333</v>
      </c>
      <c r="E1160" s="13" t="n">
        <v>44070.375</v>
      </c>
      <c r="F1160" s="11" t="s">
        <v>109</v>
      </c>
      <c r="G1160" s="11" t="s">
        <v>110</v>
      </c>
      <c r="H1160" s="11" t="n">
        <v>1</v>
      </c>
      <c r="I1160" s="11" t="s">
        <v>1405</v>
      </c>
      <c r="J1160" s="11" t="str">
        <f aca="false">"C140CZ1"</f>
        <v>C140CZ1</v>
      </c>
      <c r="K1160" s="11" t="s">
        <v>870</v>
      </c>
      <c r="L1160" s="11" t="str">
        <f aca="false">"C140CZ1"</f>
        <v>C140CZ1</v>
      </c>
      <c r="M1160" s="11" t="s">
        <v>870</v>
      </c>
      <c r="N1160" s="11" t="n">
        <v>20564434</v>
      </c>
      <c r="O1160" s="11" t="s">
        <v>1406</v>
      </c>
      <c r="P1160" s="11" t="s">
        <v>108</v>
      </c>
      <c r="Q1160" s="14" t="n">
        <v>44074</v>
      </c>
      <c r="U1160" s="13" t="n">
        <v>44070.4232175926</v>
      </c>
    </row>
    <row r="1161" customFormat="false" ht="16.2" hidden="false" customHeight="false" outlineLevel="0" collapsed="false">
      <c r="A1161" s="11" t="s">
        <v>64</v>
      </c>
      <c r="B1161" s="11" t="s">
        <v>666</v>
      </c>
      <c r="C1161" s="11" t="n">
        <v>2009015822</v>
      </c>
      <c r="D1161" s="13" t="n">
        <v>44088.3333333333</v>
      </c>
      <c r="E1161" s="13" t="n">
        <v>44088.3541666667</v>
      </c>
      <c r="F1161" s="11" t="s">
        <v>109</v>
      </c>
      <c r="G1161" s="11" t="s">
        <v>110</v>
      </c>
      <c r="H1161" s="11" t="n">
        <v>0.5</v>
      </c>
      <c r="I1161" s="11" t="s">
        <v>1407</v>
      </c>
      <c r="J1161" s="11" t="str">
        <f aca="false">"C140HIH"</f>
        <v>C140HIH</v>
      </c>
      <c r="K1161" s="11" t="s">
        <v>1408</v>
      </c>
      <c r="L1161" s="11" t="str">
        <f aca="false">"C140HIH"</f>
        <v>C140HIH</v>
      </c>
      <c r="M1161" s="11" t="s">
        <v>1408</v>
      </c>
      <c r="N1161" s="11" t="n">
        <v>20671750</v>
      </c>
      <c r="O1161" s="11" t="s">
        <v>671</v>
      </c>
      <c r="P1161" s="11" t="s">
        <v>108</v>
      </c>
      <c r="Q1161" s="14" t="n">
        <v>44089</v>
      </c>
      <c r="U1161" s="13" t="n">
        <v>44088.3576157408</v>
      </c>
    </row>
    <row r="1162" customFormat="false" ht="16.2" hidden="false" customHeight="false" outlineLevel="0" collapsed="false">
      <c r="A1162" s="11" t="s">
        <v>31</v>
      </c>
      <c r="B1162" s="11" t="s">
        <v>168</v>
      </c>
      <c r="C1162" s="11" t="n">
        <v>2009009058</v>
      </c>
      <c r="D1162" s="13" t="n">
        <v>44082.3541666667</v>
      </c>
      <c r="E1162" s="13" t="n">
        <v>44082.4166666667</v>
      </c>
      <c r="F1162" s="11" t="s">
        <v>109</v>
      </c>
      <c r="G1162" s="11" t="s">
        <v>110</v>
      </c>
      <c r="H1162" s="11" t="n">
        <v>1.5</v>
      </c>
      <c r="I1162" s="11" t="s">
        <v>1409</v>
      </c>
      <c r="J1162" s="11" t="str">
        <f aca="false">"C140O8O"</f>
        <v>C140O8O</v>
      </c>
      <c r="K1162" s="11" t="s">
        <v>1410</v>
      </c>
      <c r="L1162" s="11" t="str">
        <f aca="false">"C140O8O"</f>
        <v>C140O8O</v>
      </c>
      <c r="M1162" s="11" t="s">
        <v>1410</v>
      </c>
      <c r="N1162" s="11" t="n">
        <v>20105033</v>
      </c>
      <c r="O1162" s="11" t="s">
        <v>171</v>
      </c>
      <c r="P1162" s="11" t="s">
        <v>108</v>
      </c>
      <c r="Q1162" s="14" t="n">
        <v>44083</v>
      </c>
      <c r="U1162" s="13" t="n">
        <v>44082.4361805556</v>
      </c>
    </row>
    <row r="1163" customFormat="false" ht="16.2" hidden="false" customHeight="false" outlineLevel="0" collapsed="false">
      <c r="A1163" s="11" t="s">
        <v>31</v>
      </c>
      <c r="B1163" s="11" t="s">
        <v>168</v>
      </c>
      <c r="C1163" s="11" t="n">
        <v>2009020815</v>
      </c>
      <c r="D1163" s="13" t="n">
        <v>44091.3541666667</v>
      </c>
      <c r="E1163" s="13" t="n">
        <v>44091.375</v>
      </c>
      <c r="F1163" s="11" t="s">
        <v>109</v>
      </c>
      <c r="G1163" s="11" t="s">
        <v>110</v>
      </c>
      <c r="H1163" s="11" t="n">
        <v>0.5</v>
      </c>
      <c r="I1163" s="11" t="s">
        <v>301</v>
      </c>
      <c r="J1163" s="11" t="str">
        <f aca="false">"C140O8O"</f>
        <v>C140O8O</v>
      </c>
      <c r="K1163" s="11" t="s">
        <v>1410</v>
      </c>
      <c r="L1163" s="11" t="str">
        <f aca="false">"C140O8O"</f>
        <v>C140O8O</v>
      </c>
      <c r="M1163" s="11" t="s">
        <v>1410</v>
      </c>
      <c r="N1163" s="11" t="n">
        <v>20105033</v>
      </c>
      <c r="O1163" s="11" t="s">
        <v>171</v>
      </c>
      <c r="P1163" s="11" t="s">
        <v>108</v>
      </c>
      <c r="Q1163" s="14" t="n">
        <v>44091</v>
      </c>
      <c r="U1163" s="13" t="n">
        <v>44091.3943055556</v>
      </c>
    </row>
    <row r="1164" customFormat="false" ht="16.2" hidden="false" customHeight="false" outlineLevel="0" collapsed="false">
      <c r="A1164" s="11" t="s">
        <v>31</v>
      </c>
      <c r="B1164" s="11" t="s">
        <v>168</v>
      </c>
      <c r="C1164" s="11" t="n">
        <v>2008040431</v>
      </c>
      <c r="D1164" s="13" t="n">
        <v>44074.7083333333</v>
      </c>
      <c r="E1164" s="13" t="n">
        <v>44074.7291666667</v>
      </c>
      <c r="F1164" s="11" t="s">
        <v>109</v>
      </c>
      <c r="G1164" s="11" t="s">
        <v>110</v>
      </c>
      <c r="H1164" s="11" t="n">
        <v>0.5</v>
      </c>
      <c r="I1164" s="11" t="s">
        <v>301</v>
      </c>
      <c r="J1164" s="11" t="str">
        <f aca="false">"C140O8O"</f>
        <v>C140O8O</v>
      </c>
      <c r="K1164" s="11" t="s">
        <v>1410</v>
      </c>
      <c r="L1164" s="11" t="str">
        <f aca="false">"C140O8O"</f>
        <v>C140O8O</v>
      </c>
      <c r="M1164" s="11" t="s">
        <v>1410</v>
      </c>
      <c r="N1164" s="11" t="n">
        <v>20105033</v>
      </c>
      <c r="O1164" s="11" t="s">
        <v>171</v>
      </c>
      <c r="P1164" s="11" t="s">
        <v>108</v>
      </c>
      <c r="Q1164" s="14" t="n">
        <v>44075</v>
      </c>
      <c r="U1164" s="13" t="n">
        <v>44074.6899768519</v>
      </c>
    </row>
    <row r="1165" customFormat="false" ht="16.2" hidden="false" customHeight="false" outlineLevel="0" collapsed="false">
      <c r="A1165" s="11" t="s">
        <v>46</v>
      </c>
      <c r="B1165" s="11" t="s">
        <v>338</v>
      </c>
      <c r="C1165" s="11" t="n">
        <v>2009018089</v>
      </c>
      <c r="D1165" s="13" t="n">
        <v>44089.3333333333</v>
      </c>
      <c r="E1165" s="13" t="n">
        <v>44089.3541666667</v>
      </c>
      <c r="F1165" s="11" t="s">
        <v>109</v>
      </c>
      <c r="G1165" s="11" t="s">
        <v>110</v>
      </c>
      <c r="H1165" s="11" t="n">
        <v>0.5</v>
      </c>
      <c r="I1165" s="11" t="s">
        <v>312</v>
      </c>
      <c r="J1165" s="11" t="str">
        <f aca="false">"C141360"</f>
        <v>C141360</v>
      </c>
      <c r="K1165" s="11" t="s">
        <v>1411</v>
      </c>
      <c r="L1165" s="11" t="str">
        <f aca="false">"C141360"</f>
        <v>C141360</v>
      </c>
      <c r="M1165" s="11" t="s">
        <v>1411</v>
      </c>
      <c r="N1165" s="11" t="s">
        <v>712</v>
      </c>
      <c r="O1165" s="11" t="s">
        <v>713</v>
      </c>
      <c r="P1165" s="11" t="s">
        <v>108</v>
      </c>
      <c r="Q1165" s="14" t="n">
        <v>44090</v>
      </c>
      <c r="U1165" s="13" t="n">
        <v>44089.4817476852</v>
      </c>
    </row>
    <row r="1166" customFormat="false" ht="16.2" hidden="false" customHeight="false" outlineLevel="0" collapsed="false">
      <c r="A1166" s="11" t="s">
        <v>29</v>
      </c>
      <c r="B1166" s="11" t="s">
        <v>283</v>
      </c>
      <c r="C1166" s="11" t="n">
        <v>2009020027</v>
      </c>
      <c r="D1166" s="13" t="n">
        <v>44090.625</v>
      </c>
      <c r="E1166" s="13" t="n">
        <v>44090.7083333333</v>
      </c>
      <c r="F1166" s="11" t="s">
        <v>109</v>
      </c>
      <c r="G1166" s="11" t="s">
        <v>110</v>
      </c>
      <c r="H1166" s="11" t="n">
        <v>2</v>
      </c>
      <c r="I1166" s="11" t="s">
        <v>556</v>
      </c>
      <c r="J1166" s="11" t="str">
        <f aca="false">"C141U7U"</f>
        <v>C141U7U</v>
      </c>
      <c r="K1166" s="11" t="s">
        <v>349</v>
      </c>
      <c r="L1166" s="11" t="str">
        <f aca="false">"C141U7U"</f>
        <v>C141U7U</v>
      </c>
      <c r="M1166" s="11" t="s">
        <v>349</v>
      </c>
      <c r="N1166" s="11" t="n">
        <v>20379968</v>
      </c>
      <c r="O1166" s="11" t="s">
        <v>347</v>
      </c>
      <c r="P1166" s="11" t="s">
        <v>108</v>
      </c>
      <c r="Q1166" s="14" t="n">
        <v>44091</v>
      </c>
      <c r="U1166" s="13" t="n">
        <v>44090.6234490741</v>
      </c>
    </row>
    <row r="1167" customFormat="false" ht="16.2" hidden="false" customHeight="false" outlineLevel="0" collapsed="false">
      <c r="A1167" s="11" t="s">
        <v>29</v>
      </c>
      <c r="B1167" s="11" t="s">
        <v>283</v>
      </c>
      <c r="C1167" s="11" t="n">
        <v>2009025645</v>
      </c>
      <c r="D1167" s="13" t="n">
        <v>44095.5</v>
      </c>
      <c r="E1167" s="13" t="n">
        <v>44095.7083333333</v>
      </c>
      <c r="F1167" s="11" t="s">
        <v>109</v>
      </c>
      <c r="G1167" s="11" t="s">
        <v>110</v>
      </c>
      <c r="H1167" s="11" t="n">
        <v>4</v>
      </c>
      <c r="I1167" s="11" t="s">
        <v>556</v>
      </c>
      <c r="J1167" s="11" t="str">
        <f aca="false">"C141U7U"</f>
        <v>C141U7U</v>
      </c>
      <c r="K1167" s="11" t="s">
        <v>349</v>
      </c>
      <c r="L1167" s="11" t="str">
        <f aca="false">"C141U7U"</f>
        <v>C141U7U</v>
      </c>
      <c r="M1167" s="11" t="s">
        <v>349</v>
      </c>
      <c r="N1167" s="11" t="n">
        <v>20379968</v>
      </c>
      <c r="O1167" s="11" t="s">
        <v>347</v>
      </c>
      <c r="P1167" s="11" t="s">
        <v>108</v>
      </c>
      <c r="Q1167" s="14" t="n">
        <v>44095</v>
      </c>
      <c r="U1167" s="13" t="n">
        <v>44095.476087963</v>
      </c>
    </row>
    <row r="1168" customFormat="false" ht="16.2" hidden="false" customHeight="false" outlineLevel="0" collapsed="false">
      <c r="A1168" s="11" t="s">
        <v>5</v>
      </c>
      <c r="B1168" s="11" t="s">
        <v>1285</v>
      </c>
      <c r="C1168" s="11" t="n">
        <v>2009003369</v>
      </c>
      <c r="D1168" s="13" t="n">
        <v>44077.5</v>
      </c>
      <c r="E1168" s="13" t="n">
        <v>44077.7083333333</v>
      </c>
      <c r="F1168" s="11" t="s">
        <v>103</v>
      </c>
      <c r="G1168" s="11" t="s">
        <v>104</v>
      </c>
      <c r="H1168" s="11" t="n">
        <v>4</v>
      </c>
      <c r="I1168" s="11" t="s">
        <v>1412</v>
      </c>
      <c r="J1168" s="11" t="str">
        <f aca="false">"D130CYM"</f>
        <v>D130CYM</v>
      </c>
      <c r="K1168" s="11" t="s">
        <v>1413</v>
      </c>
      <c r="L1168" s="11" t="str">
        <f aca="false">"D130CYM"</f>
        <v>D130CYM</v>
      </c>
      <c r="M1168" s="11" t="s">
        <v>1413</v>
      </c>
      <c r="N1168" s="11" t="n">
        <v>38041958</v>
      </c>
      <c r="O1168" s="11" t="s">
        <v>1312</v>
      </c>
      <c r="P1168" s="11" t="s">
        <v>108</v>
      </c>
      <c r="Q1168" s="14" t="n">
        <v>44078</v>
      </c>
      <c r="U1168" s="13" t="n">
        <v>44077.4519097222</v>
      </c>
    </row>
    <row r="1169" customFormat="false" ht="16.2" hidden="false" customHeight="false" outlineLevel="0" collapsed="false">
      <c r="A1169" s="11" t="s">
        <v>5</v>
      </c>
      <c r="B1169" s="11" t="s">
        <v>1285</v>
      </c>
      <c r="C1169" s="11" t="n">
        <v>2009007275</v>
      </c>
      <c r="D1169" s="13" t="n">
        <v>44078.3333333333</v>
      </c>
      <c r="E1169" s="13" t="n">
        <v>44078.7083333333</v>
      </c>
      <c r="F1169" s="11" t="s">
        <v>103</v>
      </c>
      <c r="G1169" s="11" t="s">
        <v>104</v>
      </c>
      <c r="H1169" s="11" t="n">
        <v>8</v>
      </c>
      <c r="I1169" s="11" t="s">
        <v>1414</v>
      </c>
      <c r="J1169" s="11" t="str">
        <f aca="false">"D130CYM"</f>
        <v>D130CYM</v>
      </c>
      <c r="K1169" s="11" t="s">
        <v>1413</v>
      </c>
      <c r="L1169" s="11" t="str">
        <f aca="false">"D130CYM"</f>
        <v>D130CYM</v>
      </c>
      <c r="M1169" s="11" t="s">
        <v>1413</v>
      </c>
      <c r="N1169" s="11" t="n">
        <v>38041958</v>
      </c>
      <c r="O1169" s="11" t="s">
        <v>1312</v>
      </c>
      <c r="P1169" s="11" t="s">
        <v>108</v>
      </c>
      <c r="Q1169" s="14" t="n">
        <v>44082</v>
      </c>
      <c r="U1169" s="13" t="n">
        <v>44081.3407523148</v>
      </c>
    </row>
    <row r="1170" customFormat="false" ht="16.2" hidden="false" customHeight="false" outlineLevel="0" collapsed="false">
      <c r="A1170" s="11" t="s">
        <v>80</v>
      </c>
      <c r="B1170" s="11" t="s">
        <v>1244</v>
      </c>
      <c r="C1170" s="11" t="n">
        <v>2009031388</v>
      </c>
      <c r="D1170" s="13" t="n">
        <v>44097.3333333333</v>
      </c>
      <c r="E1170" s="13" t="n">
        <v>44097.3541666667</v>
      </c>
      <c r="F1170" s="11" t="s">
        <v>109</v>
      </c>
      <c r="G1170" s="11" t="s">
        <v>110</v>
      </c>
      <c r="H1170" s="11" t="n">
        <v>0.5</v>
      </c>
      <c r="I1170" s="11" t="s">
        <v>1415</v>
      </c>
      <c r="J1170" s="11" t="str">
        <f aca="false">"Q130AOC"</f>
        <v>Q130AOC</v>
      </c>
      <c r="K1170" s="11" t="s">
        <v>1416</v>
      </c>
      <c r="L1170" s="11" t="str">
        <f aca="false">"Q130AOC"</f>
        <v>Q130AOC</v>
      </c>
      <c r="M1170" s="11" t="s">
        <v>1416</v>
      </c>
      <c r="N1170" s="11" t="s">
        <v>1417</v>
      </c>
      <c r="O1170" s="11" t="s">
        <v>1418</v>
      </c>
      <c r="P1170" s="11" t="s">
        <v>108</v>
      </c>
      <c r="Q1170" s="14" t="n">
        <v>44099</v>
      </c>
      <c r="U1170" s="13" t="n">
        <v>44098.5883564815</v>
      </c>
    </row>
    <row r="1171" customFormat="false" ht="16.2" hidden="false" customHeight="false" outlineLevel="0" collapsed="false">
      <c r="A1171" s="11" t="s">
        <v>80</v>
      </c>
      <c r="B1171" s="11" t="s">
        <v>1244</v>
      </c>
      <c r="C1171" s="11" t="n">
        <v>2009020159</v>
      </c>
      <c r="D1171" s="13" t="n">
        <v>44090.3333333333</v>
      </c>
      <c r="E1171" s="13" t="n">
        <v>44090.3541666667</v>
      </c>
      <c r="F1171" s="11" t="s">
        <v>109</v>
      </c>
      <c r="G1171" s="11" t="s">
        <v>110</v>
      </c>
      <c r="H1171" s="11" t="n">
        <v>0.5</v>
      </c>
      <c r="I1171" s="11" t="s">
        <v>1415</v>
      </c>
      <c r="J1171" s="11" t="str">
        <f aca="false">"Q130AOC"</f>
        <v>Q130AOC</v>
      </c>
      <c r="K1171" s="11" t="s">
        <v>1416</v>
      </c>
      <c r="L1171" s="11" t="str">
        <f aca="false">"Q130AOC"</f>
        <v>Q130AOC</v>
      </c>
      <c r="M1171" s="11" t="s">
        <v>1416</v>
      </c>
      <c r="N1171" s="11" t="s">
        <v>1417</v>
      </c>
      <c r="O1171" s="11" t="s">
        <v>1418</v>
      </c>
      <c r="P1171" s="11" t="s">
        <v>108</v>
      </c>
      <c r="Q1171" s="14" t="n">
        <v>44092</v>
      </c>
      <c r="U1171" s="13" t="n">
        <v>44090.6712152778</v>
      </c>
    </row>
    <row r="1172" customFormat="false" ht="16.2" hidden="false" customHeight="false" outlineLevel="0" collapsed="false">
      <c r="A1172" s="11" t="s">
        <v>78</v>
      </c>
      <c r="B1172" s="11" t="s">
        <v>653</v>
      </c>
      <c r="C1172" s="11" t="n">
        <v>2009001150</v>
      </c>
      <c r="D1172" s="13" t="n">
        <v>44076.3333333333</v>
      </c>
      <c r="E1172" s="13" t="n">
        <v>44076.7083333333</v>
      </c>
      <c r="F1172" s="11" t="s">
        <v>109</v>
      </c>
      <c r="G1172" s="11" t="s">
        <v>110</v>
      </c>
      <c r="H1172" s="11" t="n">
        <v>8</v>
      </c>
      <c r="I1172" s="11" t="s">
        <v>115</v>
      </c>
      <c r="J1172" s="11" t="str">
        <f aca="false">"Q130BEI"</f>
        <v>Q130BEI</v>
      </c>
      <c r="K1172" s="11" t="s">
        <v>1419</v>
      </c>
      <c r="L1172" s="11" t="str">
        <f aca="false">"Q130BEI"</f>
        <v>Q130BEI</v>
      </c>
      <c r="M1172" s="11" t="s">
        <v>1419</v>
      </c>
      <c r="N1172" s="11" t="n">
        <v>37066127</v>
      </c>
      <c r="O1172" s="11" t="s">
        <v>656</v>
      </c>
      <c r="P1172" s="11" t="s">
        <v>108</v>
      </c>
      <c r="Q1172" s="14" t="n">
        <v>44076</v>
      </c>
      <c r="U1172" s="13" t="n">
        <v>44075.7085648148</v>
      </c>
    </row>
    <row r="1173" customFormat="false" ht="16.2" hidden="false" customHeight="false" outlineLevel="0" collapsed="false">
      <c r="A1173" s="11" t="s">
        <v>79</v>
      </c>
      <c r="B1173" s="11" t="s">
        <v>1251</v>
      </c>
      <c r="C1173" s="11" t="n">
        <v>2009002151</v>
      </c>
      <c r="D1173" s="13" t="n">
        <v>44076.625</v>
      </c>
      <c r="E1173" s="13" t="n">
        <v>44076.7083333333</v>
      </c>
      <c r="F1173" s="11" t="s">
        <v>109</v>
      </c>
      <c r="G1173" s="11" t="s">
        <v>110</v>
      </c>
      <c r="H1173" s="11" t="n">
        <v>2</v>
      </c>
      <c r="I1173" s="11" t="s">
        <v>1420</v>
      </c>
      <c r="J1173" s="11" t="str">
        <f aca="false">"Q130BEP"</f>
        <v>Q130BEP</v>
      </c>
      <c r="K1173" s="11" t="s">
        <v>1421</v>
      </c>
      <c r="L1173" s="11" t="str">
        <f aca="false">"Q130BEP"</f>
        <v>Q130BEP</v>
      </c>
      <c r="M1173" s="11" t="s">
        <v>1421</v>
      </c>
      <c r="N1173" s="11" t="s">
        <v>1422</v>
      </c>
      <c r="O1173" s="11" t="s">
        <v>1423</v>
      </c>
      <c r="P1173" s="11" t="s">
        <v>108</v>
      </c>
      <c r="Q1173" s="14" t="n">
        <v>44077</v>
      </c>
      <c r="U1173" s="13" t="n">
        <v>44076.5702546296</v>
      </c>
    </row>
    <row r="1174" customFormat="false" ht="16.2" hidden="false" customHeight="false" outlineLevel="0" collapsed="false">
      <c r="A1174" s="11" t="s">
        <v>79</v>
      </c>
      <c r="B1174" s="11" t="s">
        <v>1251</v>
      </c>
      <c r="C1174" s="11" t="n">
        <v>2009022784</v>
      </c>
      <c r="D1174" s="13" t="n">
        <v>44092.6666666667</v>
      </c>
      <c r="E1174" s="13" t="n">
        <v>44092.7083333333</v>
      </c>
      <c r="F1174" s="11" t="s">
        <v>109</v>
      </c>
      <c r="G1174" s="11" t="s">
        <v>110</v>
      </c>
      <c r="H1174" s="11" t="n">
        <v>1</v>
      </c>
      <c r="I1174" s="11" t="s">
        <v>1424</v>
      </c>
      <c r="J1174" s="11" t="str">
        <f aca="false">"Q130BEP"</f>
        <v>Q130BEP</v>
      </c>
      <c r="K1174" s="11" t="s">
        <v>1421</v>
      </c>
      <c r="L1174" s="11" t="str">
        <f aca="false">"Q130BEP"</f>
        <v>Q130BEP</v>
      </c>
      <c r="M1174" s="11" t="s">
        <v>1421</v>
      </c>
      <c r="N1174" s="11" t="s">
        <v>1422</v>
      </c>
      <c r="O1174" s="11" t="s">
        <v>1423</v>
      </c>
      <c r="P1174" s="11" t="s">
        <v>108</v>
      </c>
      <c r="Q1174" s="14" t="n">
        <v>44093</v>
      </c>
      <c r="U1174" s="13" t="n">
        <v>44092.5671875</v>
      </c>
    </row>
    <row r="1175" customFormat="false" ht="16.2" hidden="false" customHeight="false" outlineLevel="0" collapsed="false">
      <c r="A1175" s="11" t="s">
        <v>79</v>
      </c>
      <c r="B1175" s="11" t="s">
        <v>1251</v>
      </c>
      <c r="C1175" s="11" t="n">
        <v>2009027946</v>
      </c>
      <c r="D1175" s="13" t="n">
        <v>44097.6875</v>
      </c>
      <c r="E1175" s="13" t="n">
        <v>44097.7083333333</v>
      </c>
      <c r="F1175" s="11" t="s">
        <v>109</v>
      </c>
      <c r="G1175" s="11" t="s">
        <v>110</v>
      </c>
      <c r="H1175" s="11" t="n">
        <v>0.5</v>
      </c>
      <c r="I1175" s="11" t="s">
        <v>1425</v>
      </c>
      <c r="J1175" s="11" t="str">
        <f aca="false">"Q130BEP"</f>
        <v>Q130BEP</v>
      </c>
      <c r="K1175" s="11" t="s">
        <v>1421</v>
      </c>
      <c r="L1175" s="11" t="str">
        <f aca="false">"Q130BEP"</f>
        <v>Q130BEP</v>
      </c>
      <c r="M1175" s="11" t="s">
        <v>1421</v>
      </c>
      <c r="N1175" s="11" t="s">
        <v>1422</v>
      </c>
      <c r="O1175" s="11" t="s">
        <v>1423</v>
      </c>
      <c r="P1175" s="11" t="s">
        <v>108</v>
      </c>
      <c r="Q1175" s="14" t="n">
        <v>44098</v>
      </c>
      <c r="U1175" s="13" t="n">
        <v>44097.3469444444</v>
      </c>
    </row>
    <row r="1176" customFormat="false" ht="16.2" hidden="false" customHeight="false" outlineLevel="0" collapsed="false">
      <c r="A1176" s="11" t="s">
        <v>79</v>
      </c>
      <c r="B1176" s="11" t="s">
        <v>1251</v>
      </c>
      <c r="C1176" s="11" t="n">
        <v>2009030446</v>
      </c>
      <c r="D1176" s="13" t="n">
        <v>44098.6875</v>
      </c>
      <c r="E1176" s="13" t="n">
        <v>44098.7083333333</v>
      </c>
      <c r="F1176" s="11" t="s">
        <v>109</v>
      </c>
      <c r="G1176" s="11" t="s">
        <v>110</v>
      </c>
      <c r="H1176" s="11" t="n">
        <v>0.5</v>
      </c>
      <c r="I1176" s="11" t="s">
        <v>1426</v>
      </c>
      <c r="J1176" s="11" t="str">
        <f aca="false">"Q130BEP"</f>
        <v>Q130BEP</v>
      </c>
      <c r="K1176" s="11" t="s">
        <v>1421</v>
      </c>
      <c r="L1176" s="11" t="str">
        <f aca="false">"Q130BEP"</f>
        <v>Q130BEP</v>
      </c>
      <c r="M1176" s="11" t="s">
        <v>1421</v>
      </c>
      <c r="N1176" s="11" t="s">
        <v>1422</v>
      </c>
      <c r="O1176" s="11" t="s">
        <v>1423</v>
      </c>
      <c r="P1176" s="11" t="s">
        <v>108</v>
      </c>
      <c r="Q1176" s="14" t="n">
        <v>44098</v>
      </c>
      <c r="U1176" s="13" t="n">
        <v>44098.3637037037</v>
      </c>
    </row>
    <row r="1177" customFormat="false" ht="16.2" hidden="false" customHeight="false" outlineLevel="0" collapsed="false">
      <c r="A1177" s="11" t="s">
        <v>79</v>
      </c>
      <c r="B1177" s="11" t="s">
        <v>1251</v>
      </c>
      <c r="C1177" s="11" t="n">
        <v>2009008923</v>
      </c>
      <c r="D1177" s="13" t="n">
        <v>44081.3333333333</v>
      </c>
      <c r="E1177" s="13" t="n">
        <v>44082.3958333333</v>
      </c>
      <c r="F1177" s="11" t="s">
        <v>109</v>
      </c>
      <c r="G1177" s="11" t="s">
        <v>110</v>
      </c>
      <c r="H1177" s="11" t="n">
        <v>9.5</v>
      </c>
      <c r="I1177" s="11" t="s">
        <v>1427</v>
      </c>
      <c r="J1177" s="11" t="str">
        <f aca="false">"Q130BEP"</f>
        <v>Q130BEP</v>
      </c>
      <c r="K1177" s="11" t="s">
        <v>1421</v>
      </c>
      <c r="L1177" s="11" t="str">
        <f aca="false">"Q130BEP"</f>
        <v>Q130BEP</v>
      </c>
      <c r="M1177" s="11" t="s">
        <v>1421</v>
      </c>
      <c r="N1177" s="11" t="s">
        <v>1422</v>
      </c>
      <c r="O1177" s="11" t="s">
        <v>1423</v>
      </c>
      <c r="P1177" s="11" t="s">
        <v>108</v>
      </c>
      <c r="Q1177" s="14" t="n">
        <v>44084</v>
      </c>
      <c r="U1177" s="13" t="n">
        <v>44082.4025925926</v>
      </c>
    </row>
    <row r="1178" customFormat="false" ht="16.2" hidden="false" customHeight="false" outlineLevel="0" collapsed="false">
      <c r="A1178" s="11" t="s">
        <v>79</v>
      </c>
      <c r="B1178" s="11" t="s">
        <v>1251</v>
      </c>
      <c r="C1178" s="11" t="n">
        <v>2009017874</v>
      </c>
      <c r="D1178" s="13" t="n">
        <v>44089.3333333333</v>
      </c>
      <c r="E1178" s="13" t="n">
        <v>44089.4166666667</v>
      </c>
      <c r="F1178" s="11" t="s">
        <v>109</v>
      </c>
      <c r="G1178" s="11" t="s">
        <v>110</v>
      </c>
      <c r="H1178" s="11" t="n">
        <v>2</v>
      </c>
      <c r="I1178" s="11" t="s">
        <v>1420</v>
      </c>
      <c r="J1178" s="11" t="str">
        <f aca="false">"Q130BEP"</f>
        <v>Q130BEP</v>
      </c>
      <c r="K1178" s="11" t="s">
        <v>1421</v>
      </c>
      <c r="L1178" s="11" t="str">
        <f aca="false">"Q130BEP"</f>
        <v>Q130BEP</v>
      </c>
      <c r="M1178" s="11" t="s">
        <v>1421</v>
      </c>
      <c r="N1178" s="11" t="s">
        <v>1422</v>
      </c>
      <c r="O1178" s="11" t="s">
        <v>1423</v>
      </c>
      <c r="P1178" s="11" t="s">
        <v>108</v>
      </c>
      <c r="Q1178" s="14" t="n">
        <v>44091</v>
      </c>
      <c r="U1178" s="13" t="n">
        <v>44089.439849537</v>
      </c>
    </row>
    <row r="1179" customFormat="false" ht="16.2" hidden="false" customHeight="false" outlineLevel="0" collapsed="false">
      <c r="A1179" s="11" t="s">
        <v>79</v>
      </c>
      <c r="B1179" s="11" t="s">
        <v>1251</v>
      </c>
      <c r="C1179" s="11" t="n">
        <v>2009032746</v>
      </c>
      <c r="D1179" s="13" t="n">
        <v>44099.6875</v>
      </c>
      <c r="E1179" s="13" t="n">
        <v>44099.7083333333</v>
      </c>
      <c r="F1179" s="11" t="s">
        <v>109</v>
      </c>
      <c r="G1179" s="11" t="s">
        <v>110</v>
      </c>
      <c r="H1179" s="11" t="n">
        <v>0.5</v>
      </c>
      <c r="I1179" s="11" t="s">
        <v>1428</v>
      </c>
      <c r="J1179" s="11" t="str">
        <f aca="false">"Q130BEP"</f>
        <v>Q130BEP</v>
      </c>
      <c r="K1179" s="11" t="s">
        <v>1421</v>
      </c>
      <c r="L1179" s="11" t="str">
        <f aca="false">"Q130BEP"</f>
        <v>Q130BEP</v>
      </c>
      <c r="M1179" s="11" t="s">
        <v>1421</v>
      </c>
      <c r="N1179" s="11" t="s">
        <v>1422</v>
      </c>
      <c r="O1179" s="11" t="s">
        <v>1423</v>
      </c>
      <c r="P1179" s="11" t="s">
        <v>108</v>
      </c>
      <c r="Q1179" s="14" t="n">
        <v>44099</v>
      </c>
      <c r="U1179" s="13" t="n">
        <v>44099.3459143519</v>
      </c>
    </row>
    <row r="1180" customFormat="false" ht="16.2" hidden="false" customHeight="false" outlineLevel="0" collapsed="false">
      <c r="A1180" s="11" t="s">
        <v>79</v>
      </c>
      <c r="B1180" s="11" t="s">
        <v>1251</v>
      </c>
      <c r="C1180" s="11" t="n">
        <v>2009015947</v>
      </c>
      <c r="D1180" s="13" t="n">
        <v>44088.6458333333</v>
      </c>
      <c r="E1180" s="13" t="n">
        <v>44088.7083333333</v>
      </c>
      <c r="F1180" s="11" t="s">
        <v>109</v>
      </c>
      <c r="G1180" s="11" t="s">
        <v>110</v>
      </c>
      <c r="H1180" s="11" t="n">
        <v>1.5</v>
      </c>
      <c r="I1180" s="11" t="s">
        <v>1429</v>
      </c>
      <c r="J1180" s="11" t="str">
        <f aca="false">"Q130BEP"</f>
        <v>Q130BEP</v>
      </c>
      <c r="K1180" s="11" t="s">
        <v>1421</v>
      </c>
      <c r="L1180" s="11" t="str">
        <f aca="false">"Q130BEP"</f>
        <v>Q130BEP</v>
      </c>
      <c r="M1180" s="11" t="s">
        <v>1421</v>
      </c>
      <c r="N1180" s="11" t="s">
        <v>1422</v>
      </c>
      <c r="O1180" s="11" t="s">
        <v>1423</v>
      </c>
      <c r="P1180" s="11" t="s">
        <v>108</v>
      </c>
      <c r="Q1180" s="14" t="n">
        <v>44089</v>
      </c>
      <c r="U1180" s="13" t="n">
        <v>44088.3800462963</v>
      </c>
    </row>
    <row r="1181" customFormat="false" ht="16.2" hidden="false" customHeight="false" outlineLevel="0" collapsed="false">
      <c r="A1181" s="11" t="s">
        <v>79</v>
      </c>
      <c r="B1181" s="11" t="s">
        <v>1251</v>
      </c>
      <c r="C1181" s="11" t="n">
        <v>2009000142</v>
      </c>
      <c r="D1181" s="13" t="n">
        <v>44074.3333333333</v>
      </c>
      <c r="E1181" s="13" t="n">
        <v>44074.7083333333</v>
      </c>
      <c r="F1181" s="11" t="s">
        <v>109</v>
      </c>
      <c r="G1181" s="11" t="s">
        <v>110</v>
      </c>
      <c r="H1181" s="11" t="n">
        <v>8</v>
      </c>
      <c r="I1181" s="11" t="s">
        <v>1430</v>
      </c>
      <c r="J1181" s="11" t="str">
        <f aca="false">"Q130BEP"</f>
        <v>Q130BEP</v>
      </c>
      <c r="K1181" s="11" t="s">
        <v>1421</v>
      </c>
      <c r="L1181" s="11" t="str">
        <f aca="false">"Q130BEP"</f>
        <v>Q130BEP</v>
      </c>
      <c r="M1181" s="11" t="s">
        <v>1421</v>
      </c>
      <c r="N1181" s="11" t="s">
        <v>1422</v>
      </c>
      <c r="O1181" s="11" t="s">
        <v>1423</v>
      </c>
      <c r="P1181" s="11" t="s">
        <v>108</v>
      </c>
      <c r="Q1181" s="14" t="n">
        <v>44076</v>
      </c>
      <c r="U1181" s="13" t="n">
        <v>44075.3583564815</v>
      </c>
    </row>
    <row r="1182" customFormat="false" ht="16.2" hidden="false" customHeight="false" outlineLevel="0" collapsed="false">
      <c r="A1182" s="11" t="s">
        <v>79</v>
      </c>
      <c r="B1182" s="11" t="s">
        <v>1251</v>
      </c>
      <c r="C1182" s="11" t="n">
        <v>2009004657</v>
      </c>
      <c r="D1182" s="13" t="n">
        <v>44078.3333333333</v>
      </c>
      <c r="E1182" s="13" t="n">
        <v>44078.3958333333</v>
      </c>
      <c r="F1182" s="11" t="s">
        <v>109</v>
      </c>
      <c r="G1182" s="11" t="s">
        <v>110</v>
      </c>
      <c r="H1182" s="11" t="n">
        <v>1.5</v>
      </c>
      <c r="I1182" s="11" t="s">
        <v>1431</v>
      </c>
      <c r="J1182" s="11" t="str">
        <f aca="false">"Q130BEP"</f>
        <v>Q130BEP</v>
      </c>
      <c r="K1182" s="11" t="s">
        <v>1421</v>
      </c>
      <c r="L1182" s="11" t="str">
        <f aca="false">"Q130BEP"</f>
        <v>Q130BEP</v>
      </c>
      <c r="M1182" s="11" t="s">
        <v>1421</v>
      </c>
      <c r="N1182" s="11" t="s">
        <v>1422</v>
      </c>
      <c r="O1182" s="11" t="s">
        <v>1423</v>
      </c>
      <c r="P1182" s="11" t="s">
        <v>108</v>
      </c>
      <c r="Q1182" s="14" t="n">
        <v>44079</v>
      </c>
      <c r="U1182" s="13" t="n">
        <v>44078.4309143519</v>
      </c>
    </row>
    <row r="1183" customFormat="false" ht="16.2" hidden="false" customHeight="false" outlineLevel="0" collapsed="false">
      <c r="A1183" s="11" t="s">
        <v>79</v>
      </c>
      <c r="B1183" s="11" t="s">
        <v>1251</v>
      </c>
      <c r="C1183" s="11" t="n">
        <v>2008039637</v>
      </c>
      <c r="D1183" s="13" t="n">
        <v>44071.3333333333</v>
      </c>
      <c r="E1183" s="13" t="n">
        <v>44071.7083333333</v>
      </c>
      <c r="F1183" s="11" t="s">
        <v>134</v>
      </c>
      <c r="G1183" s="11" t="s">
        <v>135</v>
      </c>
      <c r="H1183" s="11" t="n">
        <v>8</v>
      </c>
      <c r="I1183" s="11" t="s">
        <v>1432</v>
      </c>
      <c r="J1183" s="11" t="str">
        <f aca="false">"Q130JW7"</f>
        <v>Q130JW7</v>
      </c>
      <c r="K1183" s="11" t="s">
        <v>1433</v>
      </c>
      <c r="L1183" s="11" t="str">
        <f aca="false">"Q130JW7"</f>
        <v>Q130JW7</v>
      </c>
      <c r="M1183" s="11" t="s">
        <v>1433</v>
      </c>
      <c r="N1183" s="11" t="s">
        <v>1434</v>
      </c>
      <c r="O1183" s="11" t="s">
        <v>1435</v>
      </c>
      <c r="P1183" s="11" t="s">
        <v>108</v>
      </c>
      <c r="Q1183" s="14" t="n">
        <v>44076</v>
      </c>
      <c r="U1183" s="13" t="n">
        <v>44074.3583333333</v>
      </c>
    </row>
    <row r="1184" customFormat="false" ht="16.2" hidden="false" customHeight="false" outlineLevel="0" collapsed="false">
      <c r="A1184" s="11" t="s">
        <v>80</v>
      </c>
      <c r="B1184" s="11" t="s">
        <v>1244</v>
      </c>
      <c r="C1184" s="11" t="n">
        <v>2009021992</v>
      </c>
      <c r="D1184" s="13" t="n">
        <v>44091.3333333333</v>
      </c>
      <c r="E1184" s="13" t="n">
        <v>44091.7083333333</v>
      </c>
      <c r="F1184" s="11" t="s">
        <v>109</v>
      </c>
      <c r="G1184" s="11" t="s">
        <v>110</v>
      </c>
      <c r="H1184" s="11" t="n">
        <v>8</v>
      </c>
      <c r="I1184" s="11" t="s">
        <v>1436</v>
      </c>
      <c r="J1184" s="11" t="str">
        <f aca="false">"Q130JWO"</f>
        <v>Q130JWO</v>
      </c>
      <c r="K1184" s="11" t="s">
        <v>1423</v>
      </c>
      <c r="L1184" s="11" t="str">
        <f aca="false">"Q130JWO"</f>
        <v>Q130JWO</v>
      </c>
      <c r="M1184" s="11" t="s">
        <v>1423</v>
      </c>
      <c r="N1184" s="11" t="s">
        <v>1437</v>
      </c>
      <c r="O1184" s="11" t="s">
        <v>1421</v>
      </c>
      <c r="P1184" s="11" t="s">
        <v>108</v>
      </c>
      <c r="Q1184" s="14" t="n">
        <v>44093</v>
      </c>
      <c r="U1184" s="13" t="n">
        <v>44092.3298958333</v>
      </c>
    </row>
    <row r="1185" customFormat="false" ht="16.2" hidden="false" customHeight="false" outlineLevel="0" collapsed="false">
      <c r="A1185" s="11" t="s">
        <v>80</v>
      </c>
      <c r="B1185" s="11" t="s">
        <v>1244</v>
      </c>
      <c r="C1185" s="11" t="n">
        <v>2008035192</v>
      </c>
      <c r="D1185" s="13" t="n">
        <v>44069.3333333333</v>
      </c>
      <c r="E1185" s="13" t="n">
        <v>44069.3541666667</v>
      </c>
      <c r="F1185" s="11" t="s">
        <v>109</v>
      </c>
      <c r="G1185" s="11" t="s">
        <v>110</v>
      </c>
      <c r="H1185" s="11" t="n">
        <v>0.5</v>
      </c>
      <c r="I1185" s="11" t="s">
        <v>1438</v>
      </c>
      <c r="J1185" s="11" t="str">
        <f aca="false">"Q130JWO"</f>
        <v>Q130JWO</v>
      </c>
      <c r="K1185" s="11" t="s">
        <v>1423</v>
      </c>
      <c r="L1185" s="11" t="str">
        <f aca="false">"Q130JWO"</f>
        <v>Q130JWO</v>
      </c>
      <c r="M1185" s="11" t="s">
        <v>1423</v>
      </c>
      <c r="N1185" s="11" t="s">
        <v>1437</v>
      </c>
      <c r="O1185" s="11" t="s">
        <v>1421</v>
      </c>
      <c r="P1185" s="11" t="s">
        <v>108</v>
      </c>
      <c r="Q1185" s="14" t="n">
        <v>44076</v>
      </c>
      <c r="U1185" s="13" t="n">
        <v>44069.3747916667</v>
      </c>
    </row>
    <row r="1186" customFormat="false" ht="16.2" hidden="false" customHeight="false" outlineLevel="0" collapsed="false">
      <c r="A1186" s="11" t="s">
        <v>80</v>
      </c>
      <c r="B1186" s="11" t="s">
        <v>1244</v>
      </c>
      <c r="C1186" s="11" t="n">
        <v>2009000396</v>
      </c>
      <c r="D1186" s="13" t="n">
        <v>44075.3333333333</v>
      </c>
      <c r="E1186" s="13" t="n">
        <v>44075.3958333333</v>
      </c>
      <c r="F1186" s="11" t="s">
        <v>109</v>
      </c>
      <c r="G1186" s="11" t="s">
        <v>110</v>
      </c>
      <c r="H1186" s="11" t="n">
        <v>1.5</v>
      </c>
      <c r="I1186" s="11" t="s">
        <v>1439</v>
      </c>
      <c r="J1186" s="11" t="str">
        <f aca="false">"Q130JWO"</f>
        <v>Q130JWO</v>
      </c>
      <c r="K1186" s="11" t="s">
        <v>1423</v>
      </c>
      <c r="L1186" s="11" t="str">
        <f aca="false">"Q130JWO"</f>
        <v>Q130JWO</v>
      </c>
      <c r="M1186" s="11" t="s">
        <v>1423</v>
      </c>
      <c r="N1186" s="11" t="s">
        <v>1437</v>
      </c>
      <c r="O1186" s="11" t="s">
        <v>1421</v>
      </c>
      <c r="P1186" s="11" t="s">
        <v>108</v>
      </c>
      <c r="Q1186" s="14" t="n">
        <v>44076</v>
      </c>
      <c r="U1186" s="13" t="n">
        <v>44075.4106712963</v>
      </c>
    </row>
    <row r="1187" customFormat="false" ht="16.2" hidden="false" customHeight="false" outlineLevel="0" collapsed="false">
      <c r="A1187" s="11" t="s">
        <v>80</v>
      </c>
      <c r="B1187" s="11" t="s">
        <v>1244</v>
      </c>
      <c r="C1187" s="11" t="n">
        <v>2009007278</v>
      </c>
      <c r="D1187" s="13" t="n">
        <v>44078.3333333333</v>
      </c>
      <c r="E1187" s="13" t="n">
        <v>44078.7083333333</v>
      </c>
      <c r="F1187" s="11" t="s">
        <v>103</v>
      </c>
      <c r="G1187" s="11" t="s">
        <v>104</v>
      </c>
      <c r="H1187" s="11" t="n">
        <v>8</v>
      </c>
      <c r="I1187" s="11" t="s">
        <v>1440</v>
      </c>
      <c r="J1187" s="11" t="str">
        <f aca="false">"Q130KDB"</f>
        <v>Q130KDB</v>
      </c>
      <c r="K1187" s="11" t="s">
        <v>1441</v>
      </c>
      <c r="L1187" s="11" t="str">
        <f aca="false">"Q130KDB"</f>
        <v>Q130KDB</v>
      </c>
      <c r="M1187" s="11" t="s">
        <v>1441</v>
      </c>
      <c r="N1187" s="11" t="s">
        <v>1442</v>
      </c>
      <c r="O1187" s="11" t="s">
        <v>1443</v>
      </c>
      <c r="P1187" s="11" t="s">
        <v>108</v>
      </c>
      <c r="Q1187" s="14" t="n">
        <v>44082</v>
      </c>
      <c r="U1187" s="13" t="n">
        <v>44081.3412268519</v>
      </c>
    </row>
    <row r="1188" customFormat="false" ht="16.2" hidden="false" customHeight="false" outlineLevel="0" collapsed="false">
      <c r="A1188" s="11" t="s">
        <v>80</v>
      </c>
      <c r="B1188" s="11" t="s">
        <v>1244</v>
      </c>
      <c r="C1188" s="11" t="n">
        <v>2009020658</v>
      </c>
      <c r="D1188" s="13" t="n">
        <v>44090.3333333333</v>
      </c>
      <c r="E1188" s="13" t="n">
        <v>44090.7083333333</v>
      </c>
      <c r="F1188" s="11" t="s">
        <v>103</v>
      </c>
      <c r="G1188" s="11" t="s">
        <v>104</v>
      </c>
      <c r="H1188" s="11" t="n">
        <v>8</v>
      </c>
      <c r="I1188" s="11" t="s">
        <v>1444</v>
      </c>
      <c r="J1188" s="11" t="str">
        <f aca="false">"Q130KDB"</f>
        <v>Q130KDB</v>
      </c>
      <c r="K1188" s="11" t="s">
        <v>1441</v>
      </c>
      <c r="L1188" s="11" t="str">
        <f aca="false">"Q130KDB"</f>
        <v>Q130KDB</v>
      </c>
      <c r="M1188" s="11" t="s">
        <v>1441</v>
      </c>
      <c r="N1188" s="11" t="s">
        <v>1442</v>
      </c>
      <c r="O1188" s="11" t="s">
        <v>1443</v>
      </c>
      <c r="P1188" s="11" t="s">
        <v>108</v>
      </c>
      <c r="Q1188" s="14" t="n">
        <v>44092</v>
      </c>
      <c r="U1188" s="13" t="n">
        <v>44091.3563078704</v>
      </c>
    </row>
    <row r="1189" customFormat="false" ht="16.2" hidden="false" customHeight="false" outlineLevel="0" collapsed="false">
      <c r="A1189" s="11" t="s">
        <v>80</v>
      </c>
      <c r="B1189" s="11" t="s">
        <v>1244</v>
      </c>
      <c r="C1189" s="11" t="n">
        <v>2009032912</v>
      </c>
      <c r="D1189" s="13" t="n">
        <v>44099.3333333333</v>
      </c>
      <c r="E1189" s="13" t="n">
        <v>44099.7083333333</v>
      </c>
      <c r="F1189" s="11" t="s">
        <v>103</v>
      </c>
      <c r="G1189" s="11" t="s">
        <v>104</v>
      </c>
      <c r="H1189" s="11" t="n">
        <v>8</v>
      </c>
      <c r="I1189" s="11" t="s">
        <v>1445</v>
      </c>
      <c r="J1189" s="11" t="str">
        <f aca="false">"Q130KDB"</f>
        <v>Q130KDB</v>
      </c>
      <c r="K1189" s="11" t="s">
        <v>1441</v>
      </c>
      <c r="L1189" s="11" t="str">
        <f aca="false">"Q130KDB"</f>
        <v>Q130KDB</v>
      </c>
      <c r="M1189" s="11" t="s">
        <v>1441</v>
      </c>
      <c r="N1189" s="11" t="s">
        <v>1442</v>
      </c>
      <c r="O1189" s="11" t="s">
        <v>1443</v>
      </c>
      <c r="P1189" s="11" t="s">
        <v>108</v>
      </c>
      <c r="Q1189" s="14" t="n">
        <v>44099</v>
      </c>
      <c r="U1189" s="13" t="n">
        <v>44099.3701388889</v>
      </c>
    </row>
    <row r="1190" customFormat="false" ht="16.2" hidden="false" customHeight="false" outlineLevel="0" collapsed="false">
      <c r="A1190" s="11" t="s">
        <v>80</v>
      </c>
      <c r="B1190" s="11" t="s">
        <v>1244</v>
      </c>
      <c r="C1190" s="11" t="n">
        <v>2009000094</v>
      </c>
      <c r="D1190" s="13" t="n">
        <v>44074.3333333333</v>
      </c>
      <c r="E1190" s="13" t="n">
        <v>44074.625</v>
      </c>
      <c r="F1190" s="11" t="s">
        <v>109</v>
      </c>
      <c r="G1190" s="11" t="s">
        <v>110</v>
      </c>
      <c r="H1190" s="11" t="n">
        <v>6</v>
      </c>
      <c r="I1190" s="11" t="s">
        <v>1440</v>
      </c>
      <c r="J1190" s="11" t="str">
        <f aca="false">"Q130KDB"</f>
        <v>Q130KDB</v>
      </c>
      <c r="K1190" s="11" t="s">
        <v>1441</v>
      </c>
      <c r="L1190" s="11" t="str">
        <f aca="false">"Q130KDB"</f>
        <v>Q130KDB</v>
      </c>
      <c r="M1190" s="11" t="s">
        <v>1441</v>
      </c>
      <c r="N1190" s="11" t="s">
        <v>1442</v>
      </c>
      <c r="O1190" s="11" t="s">
        <v>1443</v>
      </c>
      <c r="P1190" s="11" t="s">
        <v>108</v>
      </c>
      <c r="Q1190" s="14" t="n">
        <v>44076</v>
      </c>
      <c r="U1190" s="13" t="n">
        <v>44075.3487847222</v>
      </c>
    </row>
    <row r="1191" customFormat="false" ht="16.2" hidden="false" customHeight="false" outlineLevel="0" collapsed="false">
      <c r="A1191" s="11" t="s">
        <v>80</v>
      </c>
      <c r="B1191" s="11" t="s">
        <v>1244</v>
      </c>
      <c r="C1191" s="11" t="n">
        <v>2009000102</v>
      </c>
      <c r="D1191" s="13" t="n">
        <v>44074.625</v>
      </c>
      <c r="E1191" s="13" t="n">
        <v>44074.7083333333</v>
      </c>
      <c r="F1191" s="11" t="s">
        <v>103</v>
      </c>
      <c r="G1191" s="11" t="s">
        <v>104</v>
      </c>
      <c r="H1191" s="11" t="n">
        <v>2</v>
      </c>
      <c r="I1191" s="11" t="s">
        <v>1440</v>
      </c>
      <c r="J1191" s="11" t="str">
        <f aca="false">"Q130KDB"</f>
        <v>Q130KDB</v>
      </c>
      <c r="K1191" s="11" t="s">
        <v>1441</v>
      </c>
      <c r="L1191" s="11" t="str">
        <f aca="false">"Q130KDB"</f>
        <v>Q130KDB</v>
      </c>
      <c r="M1191" s="11" t="s">
        <v>1441</v>
      </c>
      <c r="N1191" s="11" t="s">
        <v>1442</v>
      </c>
      <c r="O1191" s="11" t="s">
        <v>1443</v>
      </c>
      <c r="P1191" s="11" t="s">
        <v>108</v>
      </c>
      <c r="Q1191" s="14" t="n">
        <v>44076</v>
      </c>
      <c r="U1191" s="13" t="n">
        <v>44075.3499537037</v>
      </c>
    </row>
    <row r="1192" customFormat="false" ht="16.2" hidden="false" customHeight="false" outlineLevel="0" collapsed="false">
      <c r="A1192" s="11" t="s">
        <v>80</v>
      </c>
      <c r="B1192" s="11" t="s">
        <v>1244</v>
      </c>
      <c r="C1192" s="11" t="n">
        <v>2009000629</v>
      </c>
      <c r="D1192" s="13" t="n">
        <v>44075.5</v>
      </c>
      <c r="E1192" s="13" t="n">
        <v>44075.7083333333</v>
      </c>
      <c r="F1192" s="11" t="s">
        <v>103</v>
      </c>
      <c r="G1192" s="11" t="s">
        <v>104</v>
      </c>
      <c r="H1192" s="11" t="n">
        <v>4</v>
      </c>
      <c r="I1192" s="11" t="s">
        <v>1446</v>
      </c>
      <c r="J1192" s="11" t="str">
        <f aca="false">"Q130KDB"</f>
        <v>Q130KDB</v>
      </c>
      <c r="K1192" s="11" t="s">
        <v>1441</v>
      </c>
      <c r="L1192" s="11" t="str">
        <f aca="false">"Q130KDB"</f>
        <v>Q130KDB</v>
      </c>
      <c r="M1192" s="11" t="s">
        <v>1441</v>
      </c>
      <c r="N1192" s="11" t="s">
        <v>1442</v>
      </c>
      <c r="O1192" s="11" t="s">
        <v>1443</v>
      </c>
      <c r="P1192" s="11" t="s">
        <v>108</v>
      </c>
      <c r="Q1192" s="14" t="n">
        <v>44076</v>
      </c>
      <c r="U1192" s="13" t="n">
        <v>44075.4989351852</v>
      </c>
    </row>
    <row r="1193" customFormat="false" ht="16.2" hidden="false" customHeight="false" outlineLevel="0" collapsed="false">
      <c r="A1193" s="11" t="s">
        <v>79</v>
      </c>
      <c r="B1193" s="11" t="s">
        <v>1251</v>
      </c>
      <c r="C1193" s="11" t="n">
        <v>2009007427</v>
      </c>
      <c r="D1193" s="13" t="n">
        <v>44081.3333333333</v>
      </c>
      <c r="E1193" s="13" t="n">
        <v>44081.3541666667</v>
      </c>
      <c r="F1193" s="11" t="s">
        <v>109</v>
      </c>
      <c r="G1193" s="11" t="s">
        <v>110</v>
      </c>
      <c r="H1193" s="11" t="n">
        <v>0.5</v>
      </c>
      <c r="I1193" s="11" t="s">
        <v>759</v>
      </c>
      <c r="J1193" s="11" t="str">
        <f aca="false">"Q130L3H"</f>
        <v>Q130L3H</v>
      </c>
      <c r="K1193" s="11" t="s">
        <v>1443</v>
      </c>
      <c r="L1193" s="11" t="str">
        <f aca="false">"Q130L3H"</f>
        <v>Q130L3H</v>
      </c>
      <c r="M1193" s="11" t="s">
        <v>1443</v>
      </c>
      <c r="N1193" s="11" t="s">
        <v>1447</v>
      </c>
      <c r="O1193" s="11" t="s">
        <v>1441</v>
      </c>
      <c r="P1193" s="11" t="s">
        <v>108</v>
      </c>
      <c r="Q1193" s="14" t="n">
        <v>44082</v>
      </c>
      <c r="U1193" s="13" t="n">
        <v>44081.3787847222</v>
      </c>
    </row>
    <row r="1194" customFormat="false" ht="16.2" hidden="false" customHeight="false" outlineLevel="0" collapsed="false">
      <c r="A1194" s="11" t="s">
        <v>79</v>
      </c>
      <c r="B1194" s="11" t="s">
        <v>1251</v>
      </c>
      <c r="C1194" s="11" t="n">
        <v>2009000281</v>
      </c>
      <c r="D1194" s="13" t="n">
        <v>44075.3333333333</v>
      </c>
      <c r="E1194" s="13" t="n">
        <v>44075.375</v>
      </c>
      <c r="F1194" s="11" t="s">
        <v>109</v>
      </c>
      <c r="G1194" s="11" t="s">
        <v>110</v>
      </c>
      <c r="H1194" s="11" t="n">
        <v>1</v>
      </c>
      <c r="I1194" s="11" t="s">
        <v>1448</v>
      </c>
      <c r="J1194" s="11" t="str">
        <f aca="false">"Q130L3H"</f>
        <v>Q130L3H</v>
      </c>
      <c r="K1194" s="11" t="s">
        <v>1443</v>
      </c>
      <c r="L1194" s="11" t="str">
        <f aca="false">"Q130L3H"</f>
        <v>Q130L3H</v>
      </c>
      <c r="M1194" s="11" t="s">
        <v>1443</v>
      </c>
      <c r="N1194" s="11" t="s">
        <v>1447</v>
      </c>
      <c r="O1194" s="11" t="s">
        <v>1441</v>
      </c>
      <c r="P1194" s="11" t="s">
        <v>108</v>
      </c>
      <c r="Q1194" s="14" t="n">
        <v>44076</v>
      </c>
      <c r="U1194" s="13" t="n">
        <v>44075.3873958333</v>
      </c>
    </row>
    <row r="1195" customFormat="false" ht="16.2" hidden="false" customHeight="false" outlineLevel="0" collapsed="false">
      <c r="A1195" s="11" t="s">
        <v>79</v>
      </c>
      <c r="B1195" s="11" t="s">
        <v>1251</v>
      </c>
      <c r="C1195" s="11" t="n">
        <v>2009025921</v>
      </c>
      <c r="D1195" s="13" t="n">
        <v>44095.6666666667</v>
      </c>
      <c r="E1195" s="13" t="n">
        <v>44095.7083333333</v>
      </c>
      <c r="F1195" s="11" t="s">
        <v>109</v>
      </c>
      <c r="G1195" s="11" t="s">
        <v>110</v>
      </c>
      <c r="H1195" s="11" t="n">
        <v>1</v>
      </c>
      <c r="I1195" s="11" t="s">
        <v>1449</v>
      </c>
      <c r="J1195" s="11" t="str">
        <f aca="false">"Q130L3H"</f>
        <v>Q130L3H</v>
      </c>
      <c r="K1195" s="11" t="s">
        <v>1443</v>
      </c>
      <c r="L1195" s="11" t="str">
        <f aca="false">"Q130L3H"</f>
        <v>Q130L3H</v>
      </c>
      <c r="M1195" s="11" t="s">
        <v>1443</v>
      </c>
      <c r="N1195" s="11" t="s">
        <v>1447</v>
      </c>
      <c r="O1195" s="11" t="s">
        <v>1441</v>
      </c>
      <c r="P1195" s="11" t="s">
        <v>108</v>
      </c>
      <c r="Q1195" s="14" t="n">
        <v>44097</v>
      </c>
      <c r="U1195" s="13" t="n">
        <v>44095.5860300926</v>
      </c>
    </row>
    <row r="1196" customFormat="false" ht="16.2" hidden="false" customHeight="false" outlineLevel="0" collapsed="false">
      <c r="A1196" s="11" t="s">
        <v>79</v>
      </c>
      <c r="B1196" s="11" t="s">
        <v>1251</v>
      </c>
      <c r="C1196" s="11" t="n">
        <v>2009002823</v>
      </c>
      <c r="D1196" s="13" t="n">
        <v>44077.3333333333</v>
      </c>
      <c r="E1196" s="13" t="n">
        <v>44077.3541666667</v>
      </c>
      <c r="F1196" s="11" t="s">
        <v>109</v>
      </c>
      <c r="G1196" s="11" t="s">
        <v>110</v>
      </c>
      <c r="H1196" s="11" t="n">
        <v>0.5</v>
      </c>
      <c r="I1196" s="11" t="s">
        <v>1450</v>
      </c>
      <c r="J1196" s="11" t="str">
        <f aca="false">"Q130L3H"</f>
        <v>Q130L3H</v>
      </c>
      <c r="K1196" s="11" t="s">
        <v>1443</v>
      </c>
      <c r="L1196" s="11" t="str">
        <f aca="false">"Q130L3H"</f>
        <v>Q130L3H</v>
      </c>
      <c r="M1196" s="11" t="s">
        <v>1443</v>
      </c>
      <c r="N1196" s="11" t="s">
        <v>1447</v>
      </c>
      <c r="O1196" s="11" t="s">
        <v>1441</v>
      </c>
      <c r="P1196" s="11" t="s">
        <v>108</v>
      </c>
      <c r="Q1196" s="14" t="n">
        <v>44078</v>
      </c>
      <c r="U1196" s="13" t="n">
        <v>44077.3514583333</v>
      </c>
    </row>
    <row r="1197" customFormat="false" ht="16.2" hidden="false" customHeight="false" outlineLevel="0" collapsed="false">
      <c r="A1197" s="11" t="s">
        <v>79</v>
      </c>
      <c r="B1197" s="11" t="s">
        <v>1251</v>
      </c>
      <c r="C1197" s="11" t="n">
        <v>2009011775</v>
      </c>
      <c r="D1197" s="13" t="n">
        <v>44084.3333333333</v>
      </c>
      <c r="E1197" s="13" t="n">
        <v>44084.3541666667</v>
      </c>
      <c r="F1197" s="11" t="s">
        <v>109</v>
      </c>
      <c r="G1197" s="11" t="s">
        <v>110</v>
      </c>
      <c r="H1197" s="11" t="n">
        <v>0.5</v>
      </c>
      <c r="I1197" s="11" t="s">
        <v>142</v>
      </c>
      <c r="J1197" s="11" t="str">
        <f aca="false">"Q130L3H"</f>
        <v>Q130L3H</v>
      </c>
      <c r="K1197" s="11" t="s">
        <v>1443</v>
      </c>
      <c r="L1197" s="11" t="str">
        <f aca="false">"Q130L3H"</f>
        <v>Q130L3H</v>
      </c>
      <c r="M1197" s="11" t="s">
        <v>1443</v>
      </c>
      <c r="N1197" s="11" t="s">
        <v>1447</v>
      </c>
      <c r="O1197" s="11" t="s">
        <v>1441</v>
      </c>
      <c r="P1197" s="11" t="s">
        <v>108</v>
      </c>
      <c r="Q1197" s="14" t="n">
        <v>44085</v>
      </c>
      <c r="U1197" s="13" t="n">
        <v>44084.3666087963</v>
      </c>
    </row>
  </sheetData>
  <autoFilter ref="A1:U119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1025" min="1" style="0" width="11.35"/>
  </cols>
  <sheetData>
    <row r="1" customFormat="false" ht="12.8" hidden="false" customHeight="false" outlineLevel="0" collapsed="false">
      <c r="A1" s="1" t="s">
        <v>0</v>
      </c>
      <c r="B1" s="15" t="s">
        <v>90</v>
      </c>
      <c r="C1" s="15" t="s">
        <v>91</v>
      </c>
      <c r="D1" s="15" t="s">
        <v>87</v>
      </c>
      <c r="E1" s="2" t="s">
        <v>1</v>
      </c>
    </row>
    <row r="2" customFormat="false" ht="12.8" hidden="false" customHeight="false" outlineLevel="0" collapsed="false">
      <c r="A2" s="16" t="s">
        <v>2</v>
      </c>
      <c r="B2" s="17" t="s">
        <v>1451</v>
      </c>
      <c r="C2" s="17" t="s">
        <v>1291</v>
      </c>
      <c r="D2" s="17" t="s">
        <v>110</v>
      </c>
      <c r="E2" s="18" t="n">
        <v>1</v>
      </c>
    </row>
    <row r="3" customFormat="false" ht="12.8" hidden="false" customHeight="false" outlineLevel="0" collapsed="false">
      <c r="A3" s="3" t="s">
        <v>3</v>
      </c>
      <c r="B3" s="17" t="s">
        <v>1452</v>
      </c>
      <c r="C3" s="17" t="s">
        <v>1266</v>
      </c>
      <c r="D3" s="17" t="s">
        <v>110</v>
      </c>
      <c r="E3" s="18" t="n">
        <v>8</v>
      </c>
    </row>
    <row r="4" customFormat="false" ht="12.8" hidden="false" customHeight="false" outlineLevel="0" collapsed="false">
      <c r="A4" s="6"/>
      <c r="B4" s="19" t="s">
        <v>1453</v>
      </c>
      <c r="C4" s="19" t="s">
        <v>1273</v>
      </c>
      <c r="D4" s="19" t="s">
        <v>110</v>
      </c>
      <c r="E4" s="20" t="n">
        <v>8.5</v>
      </c>
    </row>
    <row r="5" customFormat="false" ht="12.8" hidden="false" customHeight="false" outlineLevel="0" collapsed="false">
      <c r="A5" s="6"/>
      <c r="B5" s="21"/>
      <c r="C5" s="21"/>
      <c r="D5" s="21" t="s">
        <v>135</v>
      </c>
      <c r="E5" s="22" t="n">
        <v>47.5</v>
      </c>
    </row>
    <row r="6" customFormat="false" ht="12.8" hidden="false" customHeight="false" outlineLevel="0" collapsed="false">
      <c r="A6" s="6"/>
      <c r="B6" s="17" t="s">
        <v>1454</v>
      </c>
      <c r="C6" s="17" t="s">
        <v>1282</v>
      </c>
      <c r="D6" s="17" t="s">
        <v>104</v>
      </c>
      <c r="E6" s="18" t="n">
        <v>30.5</v>
      </c>
    </row>
    <row r="7" customFormat="false" ht="12.8" hidden="false" customHeight="false" outlineLevel="0" collapsed="false">
      <c r="A7" s="23"/>
      <c r="B7" s="17" t="s">
        <v>1455</v>
      </c>
      <c r="C7" s="17" t="s">
        <v>1263</v>
      </c>
      <c r="D7" s="17" t="s">
        <v>110</v>
      </c>
      <c r="E7" s="18" t="n">
        <v>2.5</v>
      </c>
    </row>
    <row r="8" customFormat="false" ht="12.8" hidden="false" customHeight="false" outlineLevel="0" collapsed="false">
      <c r="A8" s="3" t="s">
        <v>4</v>
      </c>
      <c r="B8" s="17" t="s">
        <v>1456</v>
      </c>
      <c r="C8" s="17" t="s">
        <v>1294</v>
      </c>
      <c r="D8" s="17" t="s">
        <v>110</v>
      </c>
      <c r="E8" s="18" t="n">
        <v>1.5</v>
      </c>
    </row>
    <row r="9" customFormat="false" ht="12.8" hidden="false" customHeight="false" outlineLevel="0" collapsed="false">
      <c r="A9" s="6"/>
      <c r="B9" s="17" t="s">
        <v>1457</v>
      </c>
      <c r="C9" s="17" t="s">
        <v>1298</v>
      </c>
      <c r="D9" s="17" t="s">
        <v>110</v>
      </c>
      <c r="E9" s="18" t="n">
        <v>4</v>
      </c>
    </row>
    <row r="10" customFormat="false" ht="12.8" hidden="false" customHeight="false" outlineLevel="0" collapsed="false">
      <c r="A10" s="6"/>
      <c r="B10" s="17" t="s">
        <v>1458</v>
      </c>
      <c r="C10" s="17" t="s">
        <v>1300</v>
      </c>
      <c r="D10" s="17" t="s">
        <v>110</v>
      </c>
      <c r="E10" s="18" t="n">
        <v>2.5</v>
      </c>
    </row>
    <row r="11" customFormat="false" ht="12.8" hidden="false" customHeight="false" outlineLevel="0" collapsed="false">
      <c r="A11" s="6"/>
      <c r="B11" s="17" t="s">
        <v>1459</v>
      </c>
      <c r="C11" s="17" t="s">
        <v>1306</v>
      </c>
      <c r="D11" s="17" t="s">
        <v>104</v>
      </c>
      <c r="E11" s="18" t="n">
        <v>5.5</v>
      </c>
    </row>
    <row r="12" customFormat="false" ht="12.8" hidden="false" customHeight="false" outlineLevel="0" collapsed="false">
      <c r="A12" s="6"/>
      <c r="B12" s="17" t="s">
        <v>1460</v>
      </c>
      <c r="C12" s="17" t="s">
        <v>1309</v>
      </c>
      <c r="D12" s="17" t="s">
        <v>110</v>
      </c>
      <c r="E12" s="18" t="n">
        <v>4</v>
      </c>
    </row>
    <row r="13" customFormat="false" ht="12.8" hidden="false" customHeight="false" outlineLevel="0" collapsed="false">
      <c r="A13" s="23"/>
      <c r="B13" s="17" t="s">
        <v>1461</v>
      </c>
      <c r="C13" s="17" t="s">
        <v>1337</v>
      </c>
      <c r="D13" s="17" t="s">
        <v>135</v>
      </c>
      <c r="E13" s="18" t="n">
        <v>1.5</v>
      </c>
    </row>
    <row r="14" customFormat="false" ht="12.8" hidden="false" customHeight="false" outlineLevel="0" collapsed="false">
      <c r="A14" s="3" t="s">
        <v>5</v>
      </c>
      <c r="B14" s="17" t="s">
        <v>1462</v>
      </c>
      <c r="C14" s="17" t="s">
        <v>1287</v>
      </c>
      <c r="D14" s="17" t="s">
        <v>110</v>
      </c>
      <c r="E14" s="18" t="n">
        <v>4</v>
      </c>
    </row>
    <row r="15" customFormat="false" ht="12.8" hidden="false" customHeight="false" outlineLevel="0" collapsed="false">
      <c r="A15" s="6"/>
      <c r="B15" s="17" t="s">
        <v>1463</v>
      </c>
      <c r="C15" s="17" t="s">
        <v>1299</v>
      </c>
      <c r="D15" s="17" t="s">
        <v>110</v>
      </c>
      <c r="E15" s="18" t="n">
        <v>8</v>
      </c>
    </row>
    <row r="16" customFormat="false" ht="12.8" hidden="false" customHeight="false" outlineLevel="0" collapsed="false">
      <c r="A16" s="6"/>
      <c r="B16" s="17" t="s">
        <v>1464</v>
      </c>
      <c r="C16" s="17" t="s">
        <v>1304</v>
      </c>
      <c r="D16" s="17" t="s">
        <v>110</v>
      </c>
      <c r="E16" s="18" t="n">
        <v>2</v>
      </c>
    </row>
    <row r="17" customFormat="false" ht="12.8" hidden="false" customHeight="false" outlineLevel="0" collapsed="false">
      <c r="A17" s="6"/>
      <c r="B17" s="17" t="s">
        <v>1465</v>
      </c>
      <c r="C17" s="17" t="s">
        <v>1311</v>
      </c>
      <c r="D17" s="17" t="s">
        <v>110</v>
      </c>
      <c r="E17" s="18" t="n">
        <v>4</v>
      </c>
    </row>
    <row r="18" customFormat="false" ht="12.8" hidden="false" customHeight="false" outlineLevel="0" collapsed="false">
      <c r="A18" s="6"/>
      <c r="B18" s="19" t="s">
        <v>1466</v>
      </c>
      <c r="C18" s="19" t="s">
        <v>1314</v>
      </c>
      <c r="D18" s="19" t="s">
        <v>104</v>
      </c>
      <c r="E18" s="20" t="n">
        <v>16</v>
      </c>
    </row>
    <row r="19" customFormat="false" ht="12.8" hidden="false" customHeight="false" outlineLevel="0" collapsed="false">
      <c r="A19" s="6"/>
      <c r="B19" s="21"/>
      <c r="C19" s="21"/>
      <c r="D19" s="21" t="s">
        <v>110</v>
      </c>
      <c r="E19" s="22" t="n">
        <v>28</v>
      </c>
    </row>
    <row r="20" customFormat="false" ht="12.8" hidden="false" customHeight="false" outlineLevel="0" collapsed="false">
      <c r="A20" s="23"/>
      <c r="B20" s="17" t="s">
        <v>1467</v>
      </c>
      <c r="C20" s="17" t="s">
        <v>1413</v>
      </c>
      <c r="D20" s="17" t="s">
        <v>104</v>
      </c>
      <c r="E20" s="18" t="n">
        <v>12</v>
      </c>
    </row>
    <row r="21" customFormat="false" ht="12.8" hidden="false" customHeight="false" outlineLevel="0" collapsed="false">
      <c r="A21" s="3" t="s">
        <v>6</v>
      </c>
      <c r="B21" s="17" t="s">
        <v>1468</v>
      </c>
      <c r="C21" s="17" t="s">
        <v>1257</v>
      </c>
      <c r="D21" s="17" t="s">
        <v>110</v>
      </c>
      <c r="E21" s="18" t="n">
        <v>21</v>
      </c>
    </row>
    <row r="22" customFormat="false" ht="12.8" hidden="false" customHeight="false" outlineLevel="0" collapsed="false">
      <c r="A22" s="6"/>
      <c r="B22" s="17" t="s">
        <v>1469</v>
      </c>
      <c r="C22" s="17" t="s">
        <v>1262</v>
      </c>
      <c r="D22" s="17" t="s">
        <v>110</v>
      </c>
      <c r="E22" s="18" t="n">
        <v>1.5</v>
      </c>
    </row>
    <row r="23" customFormat="false" ht="12.8" hidden="false" customHeight="false" outlineLevel="0" collapsed="false">
      <c r="A23" s="6"/>
      <c r="B23" s="19" t="s">
        <v>1470</v>
      </c>
      <c r="C23" s="19" t="s">
        <v>1317</v>
      </c>
      <c r="D23" s="19" t="s">
        <v>104</v>
      </c>
      <c r="E23" s="20" t="n">
        <v>1.5</v>
      </c>
    </row>
    <row r="24" customFormat="false" ht="12.8" hidden="false" customHeight="false" outlineLevel="0" collapsed="false">
      <c r="A24" s="23"/>
      <c r="B24" s="21"/>
      <c r="C24" s="21"/>
      <c r="D24" s="21" t="s">
        <v>110</v>
      </c>
      <c r="E24" s="22" t="n">
        <v>1.5</v>
      </c>
    </row>
    <row r="25" customFormat="false" ht="12.8" hidden="false" customHeight="false" outlineLevel="0" collapsed="false">
      <c r="A25" s="3" t="s">
        <v>7</v>
      </c>
      <c r="B25" s="17" t="s">
        <v>1471</v>
      </c>
      <c r="C25" s="17" t="s">
        <v>1270</v>
      </c>
      <c r="D25" s="17" t="s">
        <v>104</v>
      </c>
      <c r="E25" s="18" t="n">
        <v>1</v>
      </c>
    </row>
    <row r="26" customFormat="false" ht="12.8" hidden="false" customHeight="false" outlineLevel="0" collapsed="false">
      <c r="A26" s="23"/>
      <c r="B26" s="17" t="s">
        <v>1472</v>
      </c>
      <c r="C26" s="17" t="s">
        <v>1302</v>
      </c>
      <c r="D26" s="17" t="s">
        <v>110</v>
      </c>
      <c r="E26" s="18" t="n">
        <v>8.5</v>
      </c>
    </row>
    <row r="27" customFormat="false" ht="12.8" hidden="false" customHeight="false" outlineLevel="0" collapsed="false">
      <c r="A27" s="3" t="s">
        <v>8</v>
      </c>
      <c r="B27" s="17" t="s">
        <v>1473</v>
      </c>
      <c r="C27" s="17" t="s">
        <v>253</v>
      </c>
      <c r="D27" s="17" t="s">
        <v>110</v>
      </c>
      <c r="E27" s="18" t="n">
        <v>9.5</v>
      </c>
    </row>
    <row r="28" customFormat="false" ht="12.8" hidden="false" customHeight="false" outlineLevel="0" collapsed="false">
      <c r="A28" s="6"/>
      <c r="B28" s="17" t="s">
        <v>1474</v>
      </c>
      <c r="C28" s="17" t="s">
        <v>565</v>
      </c>
      <c r="D28" s="17" t="s">
        <v>110</v>
      </c>
      <c r="E28" s="18" t="n">
        <v>10</v>
      </c>
    </row>
    <row r="29" customFormat="false" ht="12.8" hidden="false" customHeight="false" outlineLevel="0" collapsed="false">
      <c r="A29" s="6"/>
      <c r="B29" s="17" t="s">
        <v>1475</v>
      </c>
      <c r="C29" s="17" t="s">
        <v>569</v>
      </c>
      <c r="D29" s="17" t="s">
        <v>110</v>
      </c>
      <c r="E29" s="18" t="n">
        <v>2.5</v>
      </c>
    </row>
    <row r="30" customFormat="false" ht="12.8" hidden="false" customHeight="false" outlineLevel="0" collapsed="false">
      <c r="A30" s="6"/>
      <c r="B30" s="17" t="s">
        <v>1476</v>
      </c>
      <c r="C30" s="17" t="s">
        <v>692</v>
      </c>
      <c r="D30" s="17" t="s">
        <v>110</v>
      </c>
      <c r="E30" s="18" t="n">
        <v>0.5</v>
      </c>
    </row>
    <row r="31" customFormat="false" ht="12.8" hidden="false" customHeight="false" outlineLevel="0" collapsed="false">
      <c r="A31" s="6"/>
      <c r="B31" s="17" t="s">
        <v>1477</v>
      </c>
      <c r="C31" s="17" t="s">
        <v>794</v>
      </c>
      <c r="D31" s="17" t="s">
        <v>110</v>
      </c>
      <c r="E31" s="18" t="n">
        <v>0.5</v>
      </c>
    </row>
    <row r="32" customFormat="false" ht="12.8" hidden="false" customHeight="false" outlineLevel="0" collapsed="false">
      <c r="A32" s="6"/>
      <c r="B32" s="17" t="s">
        <v>1478</v>
      </c>
      <c r="C32" s="17" t="s">
        <v>799</v>
      </c>
      <c r="D32" s="17" t="s">
        <v>110</v>
      </c>
      <c r="E32" s="18" t="n">
        <v>1</v>
      </c>
    </row>
    <row r="33" customFormat="false" ht="12.8" hidden="false" customHeight="false" outlineLevel="0" collapsed="false">
      <c r="A33" s="6"/>
      <c r="B33" s="17" t="s">
        <v>1479</v>
      </c>
      <c r="C33" s="17" t="s">
        <v>881</v>
      </c>
      <c r="D33" s="17" t="s">
        <v>110</v>
      </c>
      <c r="E33" s="18" t="n">
        <v>0.5</v>
      </c>
    </row>
    <row r="34" customFormat="false" ht="12.8" hidden="false" customHeight="false" outlineLevel="0" collapsed="false">
      <c r="A34" s="6"/>
      <c r="B34" s="17" t="s">
        <v>1480</v>
      </c>
      <c r="C34" s="17" t="s">
        <v>1031</v>
      </c>
      <c r="D34" s="17" t="s">
        <v>110</v>
      </c>
      <c r="E34" s="18" t="n">
        <v>2.5</v>
      </c>
    </row>
    <row r="35" customFormat="false" ht="12.8" hidden="false" customHeight="false" outlineLevel="0" collapsed="false">
      <c r="A35" s="23"/>
      <c r="B35" s="17" t="s">
        <v>255</v>
      </c>
      <c r="C35" s="17" t="s">
        <v>256</v>
      </c>
      <c r="D35" s="17" t="s">
        <v>110</v>
      </c>
      <c r="E35" s="18" t="n">
        <v>2.5</v>
      </c>
    </row>
    <row r="36" customFormat="false" ht="12.8" hidden="false" customHeight="false" outlineLevel="0" collapsed="false">
      <c r="A36" s="3" t="s">
        <v>9</v>
      </c>
      <c r="B36" s="17" t="s">
        <v>1481</v>
      </c>
      <c r="C36" s="17" t="s">
        <v>119</v>
      </c>
      <c r="D36" s="17" t="s">
        <v>110</v>
      </c>
      <c r="E36" s="18" t="n">
        <v>7</v>
      </c>
    </row>
    <row r="37" customFormat="false" ht="12.8" hidden="false" customHeight="false" outlineLevel="0" collapsed="false">
      <c r="A37" s="6"/>
      <c r="B37" s="17" t="s">
        <v>1482</v>
      </c>
      <c r="C37" s="17" t="s">
        <v>314</v>
      </c>
      <c r="D37" s="17" t="s">
        <v>110</v>
      </c>
      <c r="E37" s="18" t="n">
        <v>4.5</v>
      </c>
    </row>
    <row r="38" customFormat="false" ht="12.8" hidden="false" customHeight="false" outlineLevel="0" collapsed="false">
      <c r="A38" s="6"/>
      <c r="B38" s="19" t="s">
        <v>1483</v>
      </c>
      <c r="C38" s="19" t="s">
        <v>543</v>
      </c>
      <c r="D38" s="19" t="s">
        <v>247</v>
      </c>
      <c r="E38" s="20" t="n">
        <v>24</v>
      </c>
    </row>
    <row r="39" customFormat="false" ht="12.8" hidden="false" customHeight="false" outlineLevel="0" collapsed="false">
      <c r="A39" s="6"/>
      <c r="B39" s="21"/>
      <c r="C39" s="21"/>
      <c r="D39" s="21" t="s">
        <v>110</v>
      </c>
      <c r="E39" s="22" t="n">
        <v>7.5</v>
      </c>
    </row>
    <row r="40" customFormat="false" ht="12.8" hidden="false" customHeight="false" outlineLevel="0" collapsed="false">
      <c r="A40" s="6"/>
      <c r="B40" s="17" t="s">
        <v>1484</v>
      </c>
      <c r="C40" s="17" t="s">
        <v>120</v>
      </c>
      <c r="D40" s="17" t="s">
        <v>110</v>
      </c>
      <c r="E40" s="18" t="n">
        <v>4</v>
      </c>
    </row>
    <row r="41" customFormat="false" ht="12.8" hidden="false" customHeight="false" outlineLevel="0" collapsed="false">
      <c r="A41" s="6"/>
      <c r="B41" s="17" t="s">
        <v>1485</v>
      </c>
      <c r="C41" s="17" t="s">
        <v>730</v>
      </c>
      <c r="D41" s="17" t="s">
        <v>110</v>
      </c>
      <c r="E41" s="18" t="n">
        <v>3</v>
      </c>
    </row>
    <row r="42" customFormat="false" ht="12.8" hidden="false" customHeight="false" outlineLevel="0" collapsed="false">
      <c r="A42" s="6"/>
      <c r="B42" s="17" t="s">
        <v>1486</v>
      </c>
      <c r="C42" s="17" t="s">
        <v>544</v>
      </c>
      <c r="D42" s="17" t="s">
        <v>110</v>
      </c>
      <c r="E42" s="18" t="n">
        <v>0.5</v>
      </c>
    </row>
    <row r="43" customFormat="false" ht="12.8" hidden="false" customHeight="false" outlineLevel="0" collapsed="false">
      <c r="A43" s="6"/>
      <c r="B43" s="17" t="s">
        <v>1487</v>
      </c>
      <c r="C43" s="17" t="s">
        <v>801</v>
      </c>
      <c r="D43" s="17" t="s">
        <v>110</v>
      </c>
      <c r="E43" s="18" t="n">
        <v>32</v>
      </c>
    </row>
    <row r="44" customFormat="false" ht="12.8" hidden="false" customHeight="false" outlineLevel="0" collapsed="false">
      <c r="A44" s="6"/>
      <c r="B44" s="17" t="s">
        <v>1488</v>
      </c>
      <c r="C44" s="17" t="s">
        <v>897</v>
      </c>
      <c r="D44" s="17" t="s">
        <v>110</v>
      </c>
      <c r="E44" s="18" t="n">
        <v>10</v>
      </c>
    </row>
    <row r="45" customFormat="false" ht="12.8" hidden="false" customHeight="false" outlineLevel="0" collapsed="false">
      <c r="A45" s="6"/>
      <c r="B45" s="17" t="s">
        <v>1489</v>
      </c>
      <c r="C45" s="17" t="s">
        <v>926</v>
      </c>
      <c r="D45" s="17" t="s">
        <v>110</v>
      </c>
      <c r="E45" s="18" t="n">
        <v>12.5</v>
      </c>
    </row>
    <row r="46" customFormat="false" ht="12.8" hidden="false" customHeight="false" outlineLevel="0" collapsed="false">
      <c r="A46" s="6"/>
      <c r="B46" s="17" t="s">
        <v>1490</v>
      </c>
      <c r="C46" s="17" t="s">
        <v>1177</v>
      </c>
      <c r="D46" s="17" t="s">
        <v>110</v>
      </c>
      <c r="E46" s="18" t="n">
        <v>2</v>
      </c>
    </row>
    <row r="47" customFormat="false" ht="12.8" hidden="false" customHeight="false" outlineLevel="0" collapsed="false">
      <c r="A47" s="23"/>
      <c r="B47" s="17" t="s">
        <v>1491</v>
      </c>
      <c r="C47" s="17" t="s">
        <v>1385</v>
      </c>
      <c r="D47" s="17" t="s">
        <v>110</v>
      </c>
      <c r="E47" s="18" t="n">
        <v>1.5</v>
      </c>
    </row>
    <row r="48" customFormat="false" ht="12.8" hidden="false" customHeight="false" outlineLevel="0" collapsed="false">
      <c r="A48" s="3" t="s">
        <v>10</v>
      </c>
      <c r="B48" s="17" t="s">
        <v>1492</v>
      </c>
      <c r="C48" s="17" t="s">
        <v>124</v>
      </c>
      <c r="D48" s="17" t="s">
        <v>110</v>
      </c>
      <c r="E48" s="18" t="n">
        <v>8.5</v>
      </c>
    </row>
    <row r="49" customFormat="false" ht="12.8" hidden="false" customHeight="false" outlineLevel="0" collapsed="false">
      <c r="A49" s="6"/>
      <c r="B49" s="17" t="s">
        <v>1493</v>
      </c>
      <c r="C49" s="17" t="s">
        <v>484</v>
      </c>
      <c r="D49" s="17" t="s">
        <v>110</v>
      </c>
      <c r="E49" s="18" t="n">
        <v>3</v>
      </c>
    </row>
    <row r="50" customFormat="false" ht="12.8" hidden="false" customHeight="false" outlineLevel="0" collapsed="false">
      <c r="A50" s="6"/>
      <c r="B50" s="17" t="s">
        <v>1494</v>
      </c>
      <c r="C50" s="17" t="s">
        <v>500</v>
      </c>
      <c r="D50" s="17" t="s">
        <v>110</v>
      </c>
      <c r="E50" s="18" t="n">
        <v>9.5</v>
      </c>
    </row>
    <row r="51" customFormat="false" ht="12.8" hidden="false" customHeight="false" outlineLevel="0" collapsed="false">
      <c r="A51" s="6"/>
      <c r="B51" s="17" t="s">
        <v>1495</v>
      </c>
      <c r="C51" s="17" t="s">
        <v>726</v>
      </c>
      <c r="D51" s="17" t="s">
        <v>110</v>
      </c>
      <c r="E51" s="18" t="n">
        <v>6</v>
      </c>
    </row>
    <row r="52" customFormat="false" ht="12.8" hidden="false" customHeight="false" outlineLevel="0" collapsed="false">
      <c r="A52" s="6"/>
      <c r="B52" s="17" t="s">
        <v>1496</v>
      </c>
      <c r="C52" s="17" t="s">
        <v>760</v>
      </c>
      <c r="D52" s="17" t="s">
        <v>110</v>
      </c>
      <c r="E52" s="18" t="n">
        <v>3.5</v>
      </c>
    </row>
    <row r="53" customFormat="false" ht="12.8" hidden="false" customHeight="false" outlineLevel="0" collapsed="false">
      <c r="A53" s="6"/>
      <c r="B53" s="17" t="s">
        <v>1497</v>
      </c>
      <c r="C53" s="17" t="s">
        <v>114</v>
      </c>
      <c r="D53" s="17" t="s">
        <v>110</v>
      </c>
      <c r="E53" s="18" t="n">
        <v>12</v>
      </c>
    </row>
    <row r="54" customFormat="false" ht="12.8" hidden="false" customHeight="false" outlineLevel="0" collapsed="false">
      <c r="A54" s="6"/>
      <c r="B54" s="17" t="s">
        <v>1498</v>
      </c>
      <c r="C54" s="17" t="s">
        <v>803</v>
      </c>
      <c r="D54" s="17" t="s">
        <v>110</v>
      </c>
      <c r="E54" s="18" t="n">
        <v>8.5</v>
      </c>
    </row>
    <row r="55" customFormat="false" ht="12.8" hidden="false" customHeight="false" outlineLevel="0" collapsed="false">
      <c r="A55" s="23"/>
      <c r="B55" s="17" t="s">
        <v>1499</v>
      </c>
      <c r="C55" s="17" t="s">
        <v>1178</v>
      </c>
      <c r="D55" s="17" t="s">
        <v>110</v>
      </c>
      <c r="E55" s="18" t="n">
        <v>4</v>
      </c>
    </row>
    <row r="56" customFormat="false" ht="12.8" hidden="false" customHeight="false" outlineLevel="0" collapsed="false">
      <c r="A56" s="3" t="s">
        <v>11</v>
      </c>
      <c r="B56" s="17" t="s">
        <v>1500</v>
      </c>
      <c r="C56" s="17" t="s">
        <v>418</v>
      </c>
      <c r="D56" s="17" t="s">
        <v>110</v>
      </c>
      <c r="E56" s="18" t="n">
        <v>7</v>
      </c>
    </row>
    <row r="57" customFormat="false" ht="12.8" hidden="false" customHeight="false" outlineLevel="0" collapsed="false">
      <c r="A57" s="6"/>
      <c r="B57" s="17" t="s">
        <v>1501</v>
      </c>
      <c r="C57" s="17" t="s">
        <v>473</v>
      </c>
      <c r="D57" s="17" t="s">
        <v>110</v>
      </c>
      <c r="E57" s="18" t="n">
        <v>3</v>
      </c>
    </row>
    <row r="58" customFormat="false" ht="12.8" hidden="false" customHeight="false" outlineLevel="0" collapsed="false">
      <c r="A58" s="6"/>
      <c r="B58" s="17" t="s">
        <v>1502</v>
      </c>
      <c r="C58" s="17" t="s">
        <v>503</v>
      </c>
      <c r="D58" s="17" t="s">
        <v>110</v>
      </c>
      <c r="E58" s="18" t="n">
        <v>2</v>
      </c>
    </row>
    <row r="59" customFormat="false" ht="12.8" hidden="false" customHeight="false" outlineLevel="0" collapsed="false">
      <c r="A59" s="6"/>
      <c r="B59" s="17" t="s">
        <v>1503</v>
      </c>
      <c r="C59" s="17" t="s">
        <v>419</v>
      </c>
      <c r="D59" s="17" t="s">
        <v>110</v>
      </c>
      <c r="E59" s="18" t="n">
        <v>4</v>
      </c>
    </row>
    <row r="60" customFormat="false" ht="12.8" hidden="false" customHeight="false" outlineLevel="0" collapsed="false">
      <c r="A60" s="6"/>
      <c r="B60" s="17" t="s">
        <v>1504</v>
      </c>
      <c r="C60" s="17" t="s">
        <v>129</v>
      </c>
      <c r="D60" s="17" t="s">
        <v>110</v>
      </c>
      <c r="E60" s="18" t="n">
        <v>7</v>
      </c>
    </row>
    <row r="61" customFormat="false" ht="12.8" hidden="false" customHeight="false" outlineLevel="0" collapsed="false">
      <c r="A61" s="6"/>
      <c r="B61" s="17" t="s">
        <v>1505</v>
      </c>
      <c r="C61" s="17" t="s">
        <v>420</v>
      </c>
      <c r="D61" s="17" t="s">
        <v>110</v>
      </c>
      <c r="E61" s="18" t="n">
        <v>3</v>
      </c>
    </row>
    <row r="62" customFormat="false" ht="12.8" hidden="false" customHeight="false" outlineLevel="0" collapsed="false">
      <c r="A62" s="6"/>
      <c r="B62" s="17" t="s">
        <v>1506</v>
      </c>
      <c r="C62" s="17" t="s">
        <v>1094</v>
      </c>
      <c r="D62" s="17" t="s">
        <v>110</v>
      </c>
      <c r="E62" s="18" t="n">
        <v>16</v>
      </c>
    </row>
    <row r="63" customFormat="false" ht="12.8" hidden="false" customHeight="false" outlineLevel="0" collapsed="false">
      <c r="A63" s="6"/>
      <c r="B63" s="17" t="s">
        <v>1507</v>
      </c>
      <c r="C63" s="17" t="s">
        <v>1381</v>
      </c>
      <c r="D63" s="17" t="s">
        <v>110</v>
      </c>
      <c r="E63" s="18" t="n">
        <v>10.5</v>
      </c>
    </row>
    <row r="64" customFormat="false" ht="12.8" hidden="false" customHeight="false" outlineLevel="0" collapsed="false">
      <c r="A64" s="6"/>
      <c r="B64" s="17" t="s">
        <v>1508</v>
      </c>
      <c r="C64" s="17" t="s">
        <v>1403</v>
      </c>
      <c r="D64" s="17" t="s">
        <v>110</v>
      </c>
      <c r="E64" s="18" t="n">
        <v>23.5</v>
      </c>
    </row>
    <row r="65" customFormat="false" ht="12.8" hidden="false" customHeight="false" outlineLevel="0" collapsed="false">
      <c r="A65" s="23"/>
      <c r="B65" s="17" t="s">
        <v>1509</v>
      </c>
      <c r="C65" s="17" t="s">
        <v>1404</v>
      </c>
      <c r="D65" s="17" t="s">
        <v>110</v>
      </c>
      <c r="E65" s="18" t="n">
        <v>15</v>
      </c>
    </row>
    <row r="66" customFormat="false" ht="12.8" hidden="false" customHeight="false" outlineLevel="0" collapsed="false">
      <c r="A66" s="3" t="s">
        <v>12</v>
      </c>
      <c r="B66" s="19" t="s">
        <v>1510</v>
      </c>
      <c r="C66" s="19" t="s">
        <v>344</v>
      </c>
      <c r="D66" s="19" t="s">
        <v>110</v>
      </c>
      <c r="E66" s="20" t="n">
        <v>2.5</v>
      </c>
    </row>
    <row r="67" customFormat="false" ht="12.8" hidden="false" customHeight="false" outlineLevel="0" collapsed="false">
      <c r="A67" s="6"/>
      <c r="B67" s="21"/>
      <c r="C67" s="21"/>
      <c r="D67" s="21" t="s">
        <v>135</v>
      </c>
      <c r="E67" s="22" t="n">
        <v>5.5</v>
      </c>
    </row>
    <row r="68" customFormat="false" ht="12.8" hidden="false" customHeight="false" outlineLevel="0" collapsed="false">
      <c r="A68" s="6"/>
      <c r="B68" s="19" t="s">
        <v>1511</v>
      </c>
      <c r="C68" s="19" t="s">
        <v>957</v>
      </c>
      <c r="D68" s="19" t="s">
        <v>110</v>
      </c>
      <c r="E68" s="20" t="n">
        <v>5</v>
      </c>
    </row>
    <row r="69" customFormat="false" ht="12.8" hidden="false" customHeight="false" outlineLevel="0" collapsed="false">
      <c r="A69" s="6"/>
      <c r="B69" s="21"/>
      <c r="C69" s="21"/>
      <c r="D69" s="21" t="s">
        <v>135</v>
      </c>
      <c r="E69" s="22" t="n">
        <v>6.5</v>
      </c>
    </row>
    <row r="70" customFormat="false" ht="12.8" hidden="false" customHeight="false" outlineLevel="0" collapsed="false">
      <c r="A70" s="6"/>
      <c r="B70" s="17" t="s">
        <v>1512</v>
      </c>
      <c r="C70" s="17" t="s">
        <v>733</v>
      </c>
      <c r="D70" s="17" t="s">
        <v>110</v>
      </c>
      <c r="E70" s="18" t="n">
        <v>1</v>
      </c>
    </row>
    <row r="71" customFormat="false" ht="12.8" hidden="false" customHeight="false" outlineLevel="0" collapsed="false">
      <c r="A71" s="6"/>
      <c r="B71" s="17" t="s">
        <v>1513</v>
      </c>
      <c r="C71" s="17" t="s">
        <v>315</v>
      </c>
      <c r="D71" s="17" t="s">
        <v>110</v>
      </c>
      <c r="E71" s="18" t="n">
        <v>8</v>
      </c>
    </row>
    <row r="72" customFormat="false" ht="12.8" hidden="false" customHeight="false" outlineLevel="0" collapsed="false">
      <c r="A72" s="6"/>
      <c r="B72" s="17" t="s">
        <v>1514</v>
      </c>
      <c r="C72" s="17" t="s">
        <v>1153</v>
      </c>
      <c r="D72" s="17" t="s">
        <v>110</v>
      </c>
      <c r="E72" s="18" t="n">
        <v>9</v>
      </c>
    </row>
    <row r="73" customFormat="false" ht="12.8" hidden="false" customHeight="false" outlineLevel="0" collapsed="false">
      <c r="A73" s="23"/>
      <c r="B73" s="17" t="s">
        <v>1515</v>
      </c>
      <c r="C73" s="17" t="s">
        <v>375</v>
      </c>
      <c r="D73" s="17" t="s">
        <v>110</v>
      </c>
      <c r="E73" s="18" t="n">
        <v>16.5</v>
      </c>
    </row>
    <row r="74" customFormat="false" ht="12.8" hidden="false" customHeight="false" outlineLevel="0" collapsed="false">
      <c r="A74" s="3" t="s">
        <v>13</v>
      </c>
      <c r="B74" s="17" t="s">
        <v>1516</v>
      </c>
      <c r="C74" s="17" t="s">
        <v>214</v>
      </c>
      <c r="D74" s="17" t="s">
        <v>110</v>
      </c>
      <c r="E74" s="18" t="n">
        <v>5</v>
      </c>
    </row>
    <row r="75" customFormat="false" ht="12.8" hidden="false" customHeight="false" outlineLevel="0" collapsed="false">
      <c r="A75" s="6"/>
      <c r="B75" s="17" t="s">
        <v>1517</v>
      </c>
      <c r="C75" s="17" t="s">
        <v>302</v>
      </c>
      <c r="D75" s="17" t="s">
        <v>110</v>
      </c>
      <c r="E75" s="18" t="n">
        <v>3</v>
      </c>
    </row>
    <row r="76" customFormat="false" ht="12.8" hidden="false" customHeight="false" outlineLevel="0" collapsed="false">
      <c r="A76" s="6"/>
      <c r="B76" s="17" t="s">
        <v>1518</v>
      </c>
      <c r="C76" s="17" t="s">
        <v>374</v>
      </c>
      <c r="D76" s="17" t="s">
        <v>110</v>
      </c>
      <c r="E76" s="18" t="n">
        <v>38</v>
      </c>
    </row>
    <row r="77" customFormat="false" ht="12.8" hidden="false" customHeight="false" outlineLevel="0" collapsed="false">
      <c r="A77" s="6"/>
      <c r="B77" s="17" t="s">
        <v>1519</v>
      </c>
      <c r="C77" s="17" t="s">
        <v>581</v>
      </c>
      <c r="D77" s="17" t="s">
        <v>110</v>
      </c>
      <c r="E77" s="18" t="n">
        <v>6</v>
      </c>
    </row>
    <row r="78" customFormat="false" ht="12.8" hidden="false" customHeight="false" outlineLevel="0" collapsed="false">
      <c r="A78" s="6"/>
      <c r="B78" s="17" t="s">
        <v>1520</v>
      </c>
      <c r="C78" s="17" t="s">
        <v>888</v>
      </c>
      <c r="D78" s="17" t="s">
        <v>110</v>
      </c>
      <c r="E78" s="18" t="n">
        <v>2</v>
      </c>
    </row>
    <row r="79" customFormat="false" ht="12.8" hidden="false" customHeight="false" outlineLevel="0" collapsed="false">
      <c r="A79" s="6"/>
      <c r="B79" s="17" t="s">
        <v>1521</v>
      </c>
      <c r="C79" s="17" t="s">
        <v>303</v>
      </c>
      <c r="D79" s="17" t="s">
        <v>110</v>
      </c>
      <c r="E79" s="18" t="n">
        <v>12</v>
      </c>
    </row>
    <row r="80" customFormat="false" ht="12.8" hidden="false" customHeight="false" outlineLevel="0" collapsed="false">
      <c r="A80" s="6"/>
      <c r="B80" s="17" t="s">
        <v>1522</v>
      </c>
      <c r="C80" s="17" t="s">
        <v>987</v>
      </c>
      <c r="D80" s="17" t="s">
        <v>110</v>
      </c>
      <c r="E80" s="18" t="n">
        <v>8</v>
      </c>
    </row>
    <row r="81" customFormat="false" ht="12.8" hidden="false" customHeight="false" outlineLevel="0" collapsed="false">
      <c r="A81" s="6"/>
      <c r="B81" s="17" t="s">
        <v>1523</v>
      </c>
      <c r="C81" s="17" t="s">
        <v>217</v>
      </c>
      <c r="D81" s="17" t="s">
        <v>110</v>
      </c>
      <c r="E81" s="18" t="n">
        <v>1</v>
      </c>
    </row>
    <row r="82" customFormat="false" ht="12.8" hidden="false" customHeight="false" outlineLevel="0" collapsed="false">
      <c r="A82" s="23"/>
      <c r="B82" s="17" t="s">
        <v>1524</v>
      </c>
      <c r="C82" s="17" t="s">
        <v>974</v>
      </c>
      <c r="D82" s="17" t="s">
        <v>110</v>
      </c>
      <c r="E82" s="18" t="n">
        <v>8</v>
      </c>
    </row>
    <row r="83" customFormat="false" ht="12.8" hidden="false" customHeight="false" outlineLevel="0" collapsed="false">
      <c r="A83" s="3" t="s">
        <v>14</v>
      </c>
      <c r="B83" s="17" t="s">
        <v>1525</v>
      </c>
      <c r="C83" s="17" t="s">
        <v>181</v>
      </c>
      <c r="D83" s="17" t="s">
        <v>110</v>
      </c>
      <c r="E83" s="18" t="n">
        <v>5</v>
      </c>
    </row>
    <row r="84" customFormat="false" ht="12.8" hidden="false" customHeight="false" outlineLevel="0" collapsed="false">
      <c r="A84" s="6"/>
      <c r="B84" s="17" t="s">
        <v>1526</v>
      </c>
      <c r="C84" s="17" t="s">
        <v>161</v>
      </c>
      <c r="D84" s="17" t="s">
        <v>110</v>
      </c>
      <c r="E84" s="18" t="n">
        <v>8.5</v>
      </c>
    </row>
    <row r="85" customFormat="false" ht="12.8" hidden="false" customHeight="false" outlineLevel="0" collapsed="false">
      <c r="A85" s="6"/>
      <c r="B85" s="17" t="s">
        <v>1527</v>
      </c>
      <c r="C85" s="17" t="s">
        <v>468</v>
      </c>
      <c r="D85" s="17" t="s">
        <v>110</v>
      </c>
      <c r="E85" s="18" t="n">
        <v>14</v>
      </c>
    </row>
    <row r="86" customFormat="false" ht="12.8" hidden="false" customHeight="false" outlineLevel="0" collapsed="false">
      <c r="A86" s="6"/>
      <c r="B86" s="17" t="s">
        <v>1528</v>
      </c>
      <c r="C86" s="17" t="s">
        <v>512</v>
      </c>
      <c r="D86" s="17" t="s">
        <v>110</v>
      </c>
      <c r="E86" s="18" t="n">
        <v>38.5</v>
      </c>
    </row>
    <row r="87" customFormat="false" ht="12.8" hidden="false" customHeight="false" outlineLevel="0" collapsed="false">
      <c r="A87" s="6"/>
      <c r="B87" s="19" t="s">
        <v>1529</v>
      </c>
      <c r="C87" s="19" t="s">
        <v>524</v>
      </c>
      <c r="D87" s="19" t="s">
        <v>104</v>
      </c>
      <c r="E87" s="20" t="n">
        <v>6.5</v>
      </c>
    </row>
    <row r="88" customFormat="false" ht="12.8" hidden="false" customHeight="false" outlineLevel="0" collapsed="false">
      <c r="A88" s="6"/>
      <c r="B88" s="21"/>
      <c r="C88" s="21"/>
      <c r="D88" s="21" t="s">
        <v>110</v>
      </c>
      <c r="E88" s="22" t="n">
        <v>9</v>
      </c>
    </row>
    <row r="89" customFormat="false" ht="12.8" hidden="false" customHeight="false" outlineLevel="0" collapsed="false">
      <c r="A89" s="6"/>
      <c r="B89" s="17" t="s">
        <v>1530</v>
      </c>
      <c r="C89" s="17" t="s">
        <v>405</v>
      </c>
      <c r="D89" s="17" t="s">
        <v>110</v>
      </c>
      <c r="E89" s="18" t="n">
        <v>9</v>
      </c>
    </row>
    <row r="90" customFormat="false" ht="12.8" hidden="false" customHeight="false" outlineLevel="0" collapsed="false">
      <c r="A90" s="6"/>
      <c r="B90" s="17" t="s">
        <v>1531</v>
      </c>
      <c r="C90" s="17" t="s">
        <v>1086</v>
      </c>
      <c r="D90" s="17" t="s">
        <v>110</v>
      </c>
      <c r="E90" s="18" t="n">
        <v>21.5</v>
      </c>
    </row>
    <row r="91" customFormat="false" ht="12.8" hidden="false" customHeight="false" outlineLevel="0" collapsed="false">
      <c r="A91" s="6"/>
      <c r="B91" s="17" t="s">
        <v>1532</v>
      </c>
      <c r="C91" s="17" t="s">
        <v>1093</v>
      </c>
      <c r="D91" s="17" t="s">
        <v>110</v>
      </c>
      <c r="E91" s="18" t="n">
        <v>1.5</v>
      </c>
    </row>
    <row r="92" customFormat="false" ht="12.8" hidden="false" customHeight="false" outlineLevel="0" collapsed="false">
      <c r="A92" s="23"/>
      <c r="B92" s="17" t="s">
        <v>1533</v>
      </c>
      <c r="C92" s="17" t="s">
        <v>1079</v>
      </c>
      <c r="D92" s="17" t="s">
        <v>110</v>
      </c>
      <c r="E92" s="18" t="n">
        <v>12</v>
      </c>
    </row>
    <row r="93" customFormat="false" ht="12.8" hidden="false" customHeight="false" outlineLevel="0" collapsed="false">
      <c r="A93" s="3" t="s">
        <v>15</v>
      </c>
      <c r="B93" s="17" t="s">
        <v>1534</v>
      </c>
      <c r="C93" s="17" t="s">
        <v>160</v>
      </c>
      <c r="D93" s="17" t="s">
        <v>110</v>
      </c>
      <c r="E93" s="18" t="n">
        <v>11.5</v>
      </c>
    </row>
    <row r="94" customFormat="false" ht="12.8" hidden="false" customHeight="false" outlineLevel="0" collapsed="false">
      <c r="A94" s="6"/>
      <c r="B94" s="17" t="s">
        <v>1535</v>
      </c>
      <c r="C94" s="17" t="s">
        <v>525</v>
      </c>
      <c r="D94" s="17" t="s">
        <v>110</v>
      </c>
      <c r="E94" s="18" t="n">
        <v>8</v>
      </c>
    </row>
    <row r="95" customFormat="false" ht="12.8" hidden="false" customHeight="false" outlineLevel="0" collapsed="false">
      <c r="A95" s="6"/>
      <c r="B95" s="17" t="s">
        <v>1536</v>
      </c>
      <c r="C95" s="17" t="s">
        <v>182</v>
      </c>
      <c r="D95" s="17" t="s">
        <v>110</v>
      </c>
      <c r="E95" s="18" t="n">
        <v>28</v>
      </c>
    </row>
    <row r="96" customFormat="false" ht="12.8" hidden="false" customHeight="false" outlineLevel="0" collapsed="false">
      <c r="A96" s="6"/>
      <c r="B96" s="17" t="s">
        <v>1537</v>
      </c>
      <c r="C96" s="17" t="s">
        <v>1078</v>
      </c>
      <c r="D96" s="17" t="s">
        <v>104</v>
      </c>
      <c r="E96" s="18" t="n">
        <v>32</v>
      </c>
    </row>
    <row r="97" customFormat="false" ht="12.8" hidden="false" customHeight="false" outlineLevel="0" collapsed="false">
      <c r="A97" s="6"/>
      <c r="B97" s="19" t="s">
        <v>1538</v>
      </c>
      <c r="C97" s="19" t="s">
        <v>517</v>
      </c>
      <c r="D97" s="19" t="s">
        <v>104</v>
      </c>
      <c r="E97" s="20" t="n">
        <v>1</v>
      </c>
    </row>
    <row r="98" customFormat="false" ht="12.8" hidden="false" customHeight="false" outlineLevel="0" collapsed="false">
      <c r="A98" s="23"/>
      <c r="B98" s="21"/>
      <c r="C98" s="21"/>
      <c r="D98" s="21" t="s">
        <v>110</v>
      </c>
      <c r="E98" s="22" t="n">
        <v>4</v>
      </c>
    </row>
    <row r="99" customFormat="false" ht="12.8" hidden="false" customHeight="false" outlineLevel="0" collapsed="false">
      <c r="A99" s="3" t="s">
        <v>16</v>
      </c>
      <c r="B99" s="17" t="s">
        <v>1539</v>
      </c>
      <c r="C99" s="17" t="s">
        <v>423</v>
      </c>
      <c r="D99" s="17" t="s">
        <v>110</v>
      </c>
      <c r="E99" s="18" t="n">
        <v>8</v>
      </c>
    </row>
    <row r="100" customFormat="false" ht="12.8" hidden="false" customHeight="false" outlineLevel="0" collapsed="false">
      <c r="A100" s="6"/>
      <c r="B100" s="17" t="s">
        <v>1540</v>
      </c>
      <c r="C100" s="17" t="s">
        <v>481</v>
      </c>
      <c r="D100" s="17" t="s">
        <v>110</v>
      </c>
      <c r="E100" s="18" t="n">
        <v>9</v>
      </c>
    </row>
    <row r="101" customFormat="false" ht="12.8" hidden="false" customHeight="false" outlineLevel="0" collapsed="false">
      <c r="A101" s="6"/>
      <c r="B101" s="17" t="s">
        <v>1541</v>
      </c>
      <c r="C101" s="17" t="s">
        <v>784</v>
      </c>
      <c r="D101" s="17" t="s">
        <v>110</v>
      </c>
      <c r="E101" s="18" t="n">
        <v>6</v>
      </c>
    </row>
    <row r="102" customFormat="false" ht="12.8" hidden="false" customHeight="false" outlineLevel="0" collapsed="false">
      <c r="A102" s="6"/>
      <c r="B102" s="17" t="s">
        <v>1542</v>
      </c>
      <c r="C102" s="17" t="s">
        <v>890</v>
      </c>
      <c r="D102" s="17" t="s">
        <v>110</v>
      </c>
      <c r="E102" s="18" t="n">
        <v>3.5</v>
      </c>
    </row>
    <row r="103" customFormat="false" ht="12.8" hidden="false" customHeight="false" outlineLevel="0" collapsed="false">
      <c r="A103" s="6"/>
      <c r="B103" s="19" t="s">
        <v>1543</v>
      </c>
      <c r="C103" s="19" t="s">
        <v>271</v>
      </c>
      <c r="D103" s="19" t="s">
        <v>104</v>
      </c>
      <c r="E103" s="20" t="n">
        <v>11</v>
      </c>
    </row>
    <row r="104" customFormat="false" ht="12.8" hidden="false" customHeight="false" outlineLevel="0" collapsed="false">
      <c r="A104" s="6"/>
      <c r="B104" s="21"/>
      <c r="C104" s="21"/>
      <c r="D104" s="21" t="s">
        <v>110</v>
      </c>
      <c r="E104" s="22" t="n">
        <v>22</v>
      </c>
    </row>
    <row r="105" customFormat="false" ht="12.8" hidden="false" customHeight="false" outlineLevel="0" collapsed="false">
      <c r="A105" s="6"/>
      <c r="B105" s="17" t="s">
        <v>1544</v>
      </c>
      <c r="C105" s="17" t="s">
        <v>1147</v>
      </c>
      <c r="D105" s="17" t="s">
        <v>110</v>
      </c>
      <c r="E105" s="18" t="n">
        <v>0.5</v>
      </c>
    </row>
    <row r="106" customFormat="false" ht="12.8" hidden="false" customHeight="false" outlineLevel="0" collapsed="false">
      <c r="A106" s="23"/>
      <c r="B106" s="17" t="s">
        <v>1545</v>
      </c>
      <c r="C106" s="17" t="s">
        <v>535</v>
      </c>
      <c r="D106" s="17" t="s">
        <v>110</v>
      </c>
      <c r="E106" s="18" t="n">
        <v>8</v>
      </c>
    </row>
    <row r="107" customFormat="false" ht="12.8" hidden="false" customHeight="false" outlineLevel="0" collapsed="false">
      <c r="A107" s="3" t="s">
        <v>17</v>
      </c>
      <c r="B107" s="19" t="s">
        <v>1546</v>
      </c>
      <c r="C107" s="19" t="s">
        <v>457</v>
      </c>
      <c r="D107" s="19" t="s">
        <v>104</v>
      </c>
      <c r="E107" s="20" t="n">
        <v>12</v>
      </c>
    </row>
    <row r="108" customFormat="false" ht="12.8" hidden="false" customHeight="false" outlineLevel="0" collapsed="false">
      <c r="A108" s="6"/>
      <c r="B108" s="21"/>
      <c r="C108" s="21"/>
      <c r="D108" s="21" t="s">
        <v>110</v>
      </c>
      <c r="E108" s="22" t="n">
        <v>20.5</v>
      </c>
    </row>
    <row r="109" customFormat="false" ht="12.8" hidden="false" customHeight="false" outlineLevel="0" collapsed="false">
      <c r="A109" s="6"/>
      <c r="B109" s="17" t="s">
        <v>1547</v>
      </c>
      <c r="C109" s="17" t="s">
        <v>491</v>
      </c>
      <c r="D109" s="17" t="s">
        <v>110</v>
      </c>
      <c r="E109" s="18" t="n">
        <v>16</v>
      </c>
    </row>
    <row r="110" customFormat="false" ht="12.8" hidden="false" customHeight="false" outlineLevel="0" collapsed="false">
      <c r="A110" s="6"/>
      <c r="B110" s="17" t="s">
        <v>1548</v>
      </c>
      <c r="C110" s="17" t="s">
        <v>458</v>
      </c>
      <c r="D110" s="17" t="s">
        <v>110</v>
      </c>
      <c r="E110" s="18" t="n">
        <v>0.5</v>
      </c>
    </row>
    <row r="111" customFormat="false" ht="12.8" hidden="false" customHeight="false" outlineLevel="0" collapsed="false">
      <c r="A111" s="6"/>
      <c r="B111" s="19" t="s">
        <v>1549</v>
      </c>
      <c r="C111" s="19" t="s">
        <v>749</v>
      </c>
      <c r="D111" s="19" t="s">
        <v>110</v>
      </c>
      <c r="E111" s="20" t="n">
        <v>4</v>
      </c>
    </row>
    <row r="112" customFormat="false" ht="12.8" hidden="false" customHeight="false" outlineLevel="0" collapsed="false">
      <c r="A112" s="6"/>
      <c r="B112" s="21"/>
      <c r="C112" s="21"/>
      <c r="D112" s="21" t="s">
        <v>135</v>
      </c>
      <c r="E112" s="22" t="n">
        <v>0.5</v>
      </c>
    </row>
    <row r="113" customFormat="false" ht="12.8" hidden="false" customHeight="false" outlineLevel="0" collapsed="false">
      <c r="A113" s="6"/>
      <c r="B113" s="17" t="s">
        <v>1550</v>
      </c>
      <c r="C113" s="17" t="s">
        <v>792</v>
      </c>
      <c r="D113" s="17" t="s">
        <v>110</v>
      </c>
      <c r="E113" s="18" t="n">
        <v>0.5</v>
      </c>
    </row>
    <row r="114" customFormat="false" ht="12.8" hidden="false" customHeight="false" outlineLevel="0" collapsed="false">
      <c r="A114" s="6"/>
      <c r="B114" s="17" t="s">
        <v>1551</v>
      </c>
      <c r="C114" s="17" t="s">
        <v>1096</v>
      </c>
      <c r="D114" s="17" t="s">
        <v>110</v>
      </c>
      <c r="E114" s="18" t="n">
        <v>8</v>
      </c>
    </row>
    <row r="115" customFormat="false" ht="12.8" hidden="false" customHeight="false" outlineLevel="0" collapsed="false">
      <c r="A115" s="6"/>
      <c r="B115" s="17" t="s">
        <v>1552</v>
      </c>
      <c r="C115" s="17" t="s">
        <v>1101</v>
      </c>
      <c r="D115" s="17" t="s">
        <v>110</v>
      </c>
      <c r="E115" s="18" t="n">
        <v>8</v>
      </c>
    </row>
    <row r="116" customFormat="false" ht="12.8" hidden="false" customHeight="false" outlineLevel="0" collapsed="false">
      <c r="A116" s="6"/>
      <c r="B116" s="19" t="s">
        <v>1553</v>
      </c>
      <c r="C116" s="19" t="s">
        <v>1187</v>
      </c>
      <c r="D116" s="19" t="s">
        <v>104</v>
      </c>
      <c r="E116" s="20" t="n">
        <v>0.5</v>
      </c>
    </row>
    <row r="117" customFormat="false" ht="12.8" hidden="false" customHeight="false" outlineLevel="0" collapsed="false">
      <c r="A117" s="6"/>
      <c r="B117" s="21"/>
      <c r="C117" s="21"/>
      <c r="D117" s="21" t="s">
        <v>110</v>
      </c>
      <c r="E117" s="22" t="n">
        <v>10.5</v>
      </c>
    </row>
    <row r="118" customFormat="false" ht="12.8" hidden="false" customHeight="false" outlineLevel="0" collapsed="false">
      <c r="A118" s="6"/>
      <c r="B118" s="17" t="s">
        <v>1554</v>
      </c>
      <c r="C118" s="17" t="s">
        <v>1191</v>
      </c>
      <c r="D118" s="17" t="s">
        <v>110</v>
      </c>
      <c r="E118" s="18" t="n">
        <v>0.5</v>
      </c>
    </row>
    <row r="119" customFormat="false" ht="12.8" hidden="false" customHeight="false" outlineLevel="0" collapsed="false">
      <c r="A119" s="23"/>
      <c r="B119" s="17" t="s">
        <v>1555</v>
      </c>
      <c r="C119" s="17" t="s">
        <v>533</v>
      </c>
      <c r="D119" s="17" t="s">
        <v>110</v>
      </c>
      <c r="E119" s="18" t="n">
        <v>0.5</v>
      </c>
    </row>
    <row r="120" customFormat="false" ht="12.8" hidden="false" customHeight="false" outlineLevel="0" collapsed="false">
      <c r="A120" s="3" t="s">
        <v>18</v>
      </c>
      <c r="B120" s="17" t="s">
        <v>1556</v>
      </c>
      <c r="C120" s="17" t="s">
        <v>270</v>
      </c>
      <c r="D120" s="17" t="s">
        <v>110</v>
      </c>
      <c r="E120" s="18" t="n">
        <v>2</v>
      </c>
    </row>
    <row r="121" customFormat="false" ht="12.8" hidden="false" customHeight="false" outlineLevel="0" collapsed="false">
      <c r="A121" s="6"/>
      <c r="B121" s="17" t="s">
        <v>1557</v>
      </c>
      <c r="C121" s="17" t="s">
        <v>408</v>
      </c>
      <c r="D121" s="17" t="s">
        <v>110</v>
      </c>
      <c r="E121" s="18" t="n">
        <v>1</v>
      </c>
    </row>
    <row r="122" customFormat="false" ht="12.8" hidden="false" customHeight="false" outlineLevel="0" collapsed="false">
      <c r="A122" s="6"/>
      <c r="B122" s="17" t="s">
        <v>1558</v>
      </c>
      <c r="C122" s="17" t="s">
        <v>537</v>
      </c>
      <c r="D122" s="17" t="s">
        <v>110</v>
      </c>
      <c r="E122" s="18" t="n">
        <v>0.5</v>
      </c>
    </row>
    <row r="123" customFormat="false" ht="12.8" hidden="false" customHeight="false" outlineLevel="0" collapsed="false">
      <c r="A123" s="6"/>
      <c r="B123" s="17" t="s">
        <v>1559</v>
      </c>
      <c r="C123" s="17" t="s">
        <v>557</v>
      </c>
      <c r="D123" s="17" t="s">
        <v>110</v>
      </c>
      <c r="E123" s="18" t="n">
        <v>8.5</v>
      </c>
    </row>
    <row r="124" customFormat="false" ht="12.8" hidden="false" customHeight="false" outlineLevel="0" collapsed="false">
      <c r="A124" s="6"/>
      <c r="B124" s="17" t="s">
        <v>1560</v>
      </c>
      <c r="C124" s="17" t="s">
        <v>742</v>
      </c>
      <c r="D124" s="17" t="s">
        <v>110</v>
      </c>
      <c r="E124" s="18" t="n">
        <v>14</v>
      </c>
    </row>
    <row r="125" customFormat="false" ht="12.8" hidden="false" customHeight="false" outlineLevel="0" collapsed="false">
      <c r="A125" s="6"/>
      <c r="B125" s="17" t="s">
        <v>1561</v>
      </c>
      <c r="C125" s="17" t="s">
        <v>809</v>
      </c>
      <c r="D125" s="17" t="s">
        <v>110</v>
      </c>
      <c r="E125" s="18" t="n">
        <v>2</v>
      </c>
    </row>
    <row r="126" customFormat="false" ht="12.8" hidden="false" customHeight="false" outlineLevel="0" collapsed="false">
      <c r="A126" s="6"/>
      <c r="B126" s="17" t="s">
        <v>1562</v>
      </c>
      <c r="C126" s="17" t="s">
        <v>558</v>
      </c>
      <c r="D126" s="17" t="s">
        <v>110</v>
      </c>
      <c r="E126" s="18" t="n">
        <v>2.5</v>
      </c>
    </row>
    <row r="127" customFormat="false" ht="12.8" hidden="false" customHeight="false" outlineLevel="0" collapsed="false">
      <c r="A127" s="6"/>
      <c r="B127" s="17" t="s">
        <v>1563</v>
      </c>
      <c r="C127" s="17" t="s">
        <v>894</v>
      </c>
      <c r="D127" s="17" t="s">
        <v>110</v>
      </c>
      <c r="E127" s="18" t="n">
        <v>8.5</v>
      </c>
    </row>
    <row r="128" customFormat="false" ht="12.8" hidden="false" customHeight="false" outlineLevel="0" collapsed="false">
      <c r="A128" s="6"/>
      <c r="B128" s="17" t="s">
        <v>1564</v>
      </c>
      <c r="C128" s="17" t="s">
        <v>1013</v>
      </c>
      <c r="D128" s="17" t="s">
        <v>110</v>
      </c>
      <c r="E128" s="18" t="n">
        <v>11.5</v>
      </c>
    </row>
    <row r="129" customFormat="false" ht="12.8" hidden="false" customHeight="false" outlineLevel="0" collapsed="false">
      <c r="A129" s="6"/>
      <c r="B129" s="17" t="s">
        <v>1565</v>
      </c>
      <c r="C129" s="17" t="s">
        <v>1133</v>
      </c>
      <c r="D129" s="17" t="s">
        <v>110</v>
      </c>
      <c r="E129" s="18" t="n">
        <v>0.5</v>
      </c>
    </row>
    <row r="130" customFormat="false" ht="12.8" hidden="false" customHeight="false" outlineLevel="0" collapsed="false">
      <c r="A130" s="6"/>
      <c r="B130" s="19" t="s">
        <v>1134</v>
      </c>
      <c r="C130" s="19" t="s">
        <v>1135</v>
      </c>
      <c r="D130" s="19" t="s">
        <v>104</v>
      </c>
      <c r="E130" s="20" t="n">
        <v>24</v>
      </c>
    </row>
    <row r="131" customFormat="false" ht="12.8" hidden="false" customHeight="false" outlineLevel="0" collapsed="false">
      <c r="A131" s="23"/>
      <c r="B131" s="21"/>
      <c r="C131" s="21"/>
      <c r="D131" s="21" t="s">
        <v>110</v>
      </c>
      <c r="E131" s="22" t="n">
        <v>16</v>
      </c>
    </row>
    <row r="132" customFormat="false" ht="12.8" hidden="false" customHeight="false" outlineLevel="0" collapsed="false">
      <c r="A132" s="3" t="s">
        <v>19</v>
      </c>
      <c r="B132" s="17" t="s">
        <v>1566</v>
      </c>
      <c r="C132" s="17" t="s">
        <v>223</v>
      </c>
      <c r="D132" s="17" t="s">
        <v>110</v>
      </c>
      <c r="E132" s="18" t="n">
        <v>4.5</v>
      </c>
    </row>
    <row r="133" customFormat="false" ht="12.8" hidden="false" customHeight="false" outlineLevel="0" collapsed="false">
      <c r="A133" s="6"/>
      <c r="B133" s="17" t="s">
        <v>1567</v>
      </c>
      <c r="C133" s="17" t="s">
        <v>426</v>
      </c>
      <c r="D133" s="17" t="s">
        <v>110</v>
      </c>
      <c r="E133" s="18" t="n">
        <v>8</v>
      </c>
    </row>
    <row r="134" customFormat="false" ht="12.8" hidden="false" customHeight="false" outlineLevel="0" collapsed="false">
      <c r="A134" s="6"/>
      <c r="B134" s="17" t="s">
        <v>1568</v>
      </c>
      <c r="C134" s="17" t="s">
        <v>488</v>
      </c>
      <c r="D134" s="17" t="s">
        <v>110</v>
      </c>
      <c r="E134" s="18" t="n">
        <v>4</v>
      </c>
    </row>
    <row r="135" customFormat="false" ht="12.8" hidden="false" customHeight="false" outlineLevel="0" collapsed="false">
      <c r="A135" s="6"/>
      <c r="B135" s="17" t="s">
        <v>1569</v>
      </c>
      <c r="C135" s="17" t="s">
        <v>574</v>
      </c>
      <c r="D135" s="17" t="s">
        <v>110</v>
      </c>
      <c r="E135" s="18" t="n">
        <v>5</v>
      </c>
    </row>
    <row r="136" customFormat="false" ht="12.8" hidden="false" customHeight="false" outlineLevel="0" collapsed="false">
      <c r="A136" s="6"/>
      <c r="B136" s="19" t="s">
        <v>1570</v>
      </c>
      <c r="C136" s="19" t="s">
        <v>489</v>
      </c>
      <c r="D136" s="19" t="s">
        <v>110</v>
      </c>
      <c r="E136" s="20" t="n">
        <v>1.5</v>
      </c>
    </row>
    <row r="137" customFormat="false" ht="12.8" hidden="false" customHeight="false" outlineLevel="0" collapsed="false">
      <c r="A137" s="6"/>
      <c r="B137" s="21"/>
      <c r="C137" s="21"/>
      <c r="D137" s="21" t="s">
        <v>135</v>
      </c>
      <c r="E137" s="22" t="n">
        <v>3</v>
      </c>
    </row>
    <row r="138" customFormat="false" ht="12.8" hidden="false" customHeight="false" outlineLevel="0" collapsed="false">
      <c r="A138" s="6"/>
      <c r="B138" s="17" t="s">
        <v>1571</v>
      </c>
      <c r="C138" s="17" t="s">
        <v>804</v>
      </c>
      <c r="D138" s="17" t="s">
        <v>110</v>
      </c>
      <c r="E138" s="18" t="n">
        <v>1</v>
      </c>
    </row>
    <row r="139" customFormat="false" ht="12.8" hidden="false" customHeight="false" outlineLevel="0" collapsed="false">
      <c r="A139" s="6"/>
      <c r="B139" s="17" t="s">
        <v>1572</v>
      </c>
      <c r="C139" s="17" t="s">
        <v>982</v>
      </c>
      <c r="D139" s="17" t="s">
        <v>110</v>
      </c>
      <c r="E139" s="18" t="n">
        <v>54.5</v>
      </c>
    </row>
    <row r="140" customFormat="false" ht="12.8" hidden="false" customHeight="false" outlineLevel="0" collapsed="false">
      <c r="A140" s="6"/>
      <c r="B140" s="17" t="s">
        <v>1573</v>
      </c>
      <c r="C140" s="17" t="s">
        <v>1105</v>
      </c>
      <c r="D140" s="17" t="s">
        <v>110</v>
      </c>
      <c r="E140" s="18" t="n">
        <v>3.5</v>
      </c>
    </row>
    <row r="141" customFormat="false" ht="12.8" hidden="false" customHeight="false" outlineLevel="0" collapsed="false">
      <c r="A141" s="6"/>
      <c r="B141" s="17" t="s">
        <v>1574</v>
      </c>
      <c r="C141" s="17" t="s">
        <v>1193</v>
      </c>
      <c r="D141" s="17" t="s">
        <v>110</v>
      </c>
      <c r="E141" s="18" t="n">
        <v>16</v>
      </c>
    </row>
    <row r="142" customFormat="false" ht="12.8" hidden="false" customHeight="false" outlineLevel="0" collapsed="false">
      <c r="A142" s="23"/>
      <c r="B142" s="17" t="s">
        <v>1575</v>
      </c>
      <c r="C142" s="17" t="s">
        <v>1388</v>
      </c>
      <c r="D142" s="17" t="s">
        <v>110</v>
      </c>
      <c r="E142" s="18" t="n">
        <v>0.5</v>
      </c>
    </row>
    <row r="143" customFormat="false" ht="12.8" hidden="false" customHeight="false" outlineLevel="0" collapsed="false">
      <c r="A143" s="3" t="s">
        <v>20</v>
      </c>
      <c r="B143" s="17" t="s">
        <v>1576</v>
      </c>
      <c r="C143" s="17" t="s">
        <v>551</v>
      </c>
      <c r="D143" s="17" t="s">
        <v>110</v>
      </c>
      <c r="E143" s="18" t="n">
        <v>3.5</v>
      </c>
    </row>
    <row r="144" customFormat="false" ht="12.8" hidden="false" customHeight="false" outlineLevel="0" collapsed="false">
      <c r="A144" s="6"/>
      <c r="B144" s="17" t="s">
        <v>1577</v>
      </c>
      <c r="C144" s="17" t="s">
        <v>747</v>
      </c>
      <c r="D144" s="17" t="s">
        <v>110</v>
      </c>
      <c r="E144" s="18" t="n">
        <v>1</v>
      </c>
    </row>
    <row r="145" customFormat="false" ht="12.8" hidden="false" customHeight="false" outlineLevel="0" collapsed="false">
      <c r="A145" s="6"/>
      <c r="B145" s="17" t="s">
        <v>1578</v>
      </c>
      <c r="C145" s="17" t="s">
        <v>798</v>
      </c>
      <c r="D145" s="17" t="s">
        <v>110</v>
      </c>
      <c r="E145" s="18" t="n">
        <v>4</v>
      </c>
    </row>
    <row r="146" customFormat="false" ht="12.8" hidden="false" customHeight="false" outlineLevel="0" collapsed="false">
      <c r="A146" s="6"/>
      <c r="B146" s="17" t="s">
        <v>1579</v>
      </c>
      <c r="C146" s="17" t="s">
        <v>575</v>
      </c>
      <c r="D146" s="17" t="s">
        <v>110</v>
      </c>
      <c r="E146" s="18" t="n">
        <v>0.5</v>
      </c>
    </row>
    <row r="147" customFormat="false" ht="12.8" hidden="false" customHeight="false" outlineLevel="0" collapsed="false">
      <c r="A147" s="6"/>
      <c r="B147" s="17" t="s">
        <v>1580</v>
      </c>
      <c r="C147" s="17" t="s">
        <v>983</v>
      </c>
      <c r="D147" s="17" t="s">
        <v>110</v>
      </c>
      <c r="E147" s="18" t="n">
        <v>8</v>
      </c>
    </row>
    <row r="148" customFormat="false" ht="12.8" hidden="false" customHeight="false" outlineLevel="0" collapsed="false">
      <c r="A148" s="6"/>
      <c r="B148" s="17" t="s">
        <v>1581</v>
      </c>
      <c r="C148" s="17" t="s">
        <v>1088</v>
      </c>
      <c r="D148" s="17" t="s">
        <v>110</v>
      </c>
      <c r="E148" s="18" t="n">
        <v>7.5</v>
      </c>
    </row>
    <row r="149" customFormat="false" ht="12.8" hidden="false" customHeight="false" outlineLevel="0" collapsed="false">
      <c r="A149" s="6"/>
      <c r="B149" s="17" t="s">
        <v>1582</v>
      </c>
      <c r="C149" s="17" t="s">
        <v>1323</v>
      </c>
      <c r="D149" s="17" t="s">
        <v>110</v>
      </c>
      <c r="E149" s="18" t="n">
        <v>11</v>
      </c>
    </row>
    <row r="150" customFormat="false" ht="12.8" hidden="false" customHeight="false" outlineLevel="0" collapsed="false">
      <c r="A150" s="6"/>
      <c r="B150" s="17" t="s">
        <v>1389</v>
      </c>
      <c r="C150" s="17" t="s">
        <v>1384</v>
      </c>
      <c r="D150" s="17" t="s">
        <v>110</v>
      </c>
      <c r="E150" s="18" t="n">
        <v>4</v>
      </c>
    </row>
    <row r="151" customFormat="false" ht="12.8" hidden="false" customHeight="false" outlineLevel="0" collapsed="false">
      <c r="A151" s="23"/>
      <c r="B151" s="17" t="s">
        <v>1583</v>
      </c>
      <c r="C151" s="17" t="s">
        <v>1392</v>
      </c>
      <c r="D151" s="17" t="s">
        <v>110</v>
      </c>
      <c r="E151" s="18" t="n">
        <v>12</v>
      </c>
    </row>
    <row r="152" customFormat="false" ht="12.8" hidden="false" customHeight="false" outlineLevel="0" collapsed="false">
      <c r="A152" s="3" t="s">
        <v>21</v>
      </c>
      <c r="B152" s="17" t="s">
        <v>1584</v>
      </c>
      <c r="C152" s="17" t="s">
        <v>462</v>
      </c>
      <c r="D152" s="17" t="s">
        <v>110</v>
      </c>
      <c r="E152" s="18" t="n">
        <v>4</v>
      </c>
    </row>
    <row r="153" customFormat="false" ht="12.8" hidden="false" customHeight="false" outlineLevel="0" collapsed="false">
      <c r="A153" s="6"/>
      <c r="B153" s="17" t="s">
        <v>1585</v>
      </c>
      <c r="C153" s="17" t="s">
        <v>554</v>
      </c>
      <c r="D153" s="17" t="s">
        <v>110</v>
      </c>
      <c r="E153" s="18" t="n">
        <v>12</v>
      </c>
    </row>
    <row r="154" customFormat="false" ht="12.8" hidden="false" customHeight="false" outlineLevel="0" collapsed="false">
      <c r="A154" s="6"/>
      <c r="B154" s="17" t="s">
        <v>1586</v>
      </c>
      <c r="C154" s="17" t="s">
        <v>582</v>
      </c>
      <c r="D154" s="17" t="s">
        <v>110</v>
      </c>
      <c r="E154" s="18" t="n">
        <v>1</v>
      </c>
    </row>
    <row r="155" customFormat="false" ht="12.8" hidden="false" customHeight="false" outlineLevel="0" collapsed="false">
      <c r="A155" s="6"/>
      <c r="B155" s="17" t="s">
        <v>1587</v>
      </c>
      <c r="C155" s="17" t="s">
        <v>973</v>
      </c>
      <c r="D155" s="17" t="s">
        <v>110</v>
      </c>
      <c r="E155" s="18" t="n">
        <v>5</v>
      </c>
    </row>
    <row r="156" customFormat="false" ht="12.8" hidden="false" customHeight="false" outlineLevel="0" collapsed="false">
      <c r="A156" s="6"/>
      <c r="B156" s="19" t="s">
        <v>1588</v>
      </c>
      <c r="C156" s="19" t="s">
        <v>1085</v>
      </c>
      <c r="D156" s="19" t="s">
        <v>104</v>
      </c>
      <c r="E156" s="20" t="n">
        <v>2</v>
      </c>
    </row>
    <row r="157" customFormat="false" ht="12.8" hidden="false" customHeight="false" outlineLevel="0" collapsed="false">
      <c r="A157" s="6"/>
      <c r="B157" s="21"/>
      <c r="C157" s="21"/>
      <c r="D157" s="21" t="s">
        <v>110</v>
      </c>
      <c r="E157" s="22" t="n">
        <v>10.5</v>
      </c>
    </row>
    <row r="158" customFormat="false" ht="12.8" hidden="false" customHeight="false" outlineLevel="0" collapsed="false">
      <c r="A158" s="6"/>
      <c r="B158" s="17" t="s">
        <v>1589</v>
      </c>
      <c r="C158" s="17" t="s">
        <v>1092</v>
      </c>
      <c r="D158" s="17" t="s">
        <v>110</v>
      </c>
      <c r="E158" s="18" t="n">
        <v>12.5</v>
      </c>
    </row>
    <row r="159" customFormat="false" ht="12.8" hidden="false" customHeight="false" outlineLevel="0" collapsed="false">
      <c r="A159" s="23"/>
      <c r="B159" s="17" t="s">
        <v>750</v>
      </c>
      <c r="C159" s="17" t="s">
        <v>751</v>
      </c>
      <c r="D159" s="17" t="s">
        <v>110</v>
      </c>
      <c r="E159" s="18" t="n">
        <v>8.5</v>
      </c>
    </row>
    <row r="160" customFormat="false" ht="12.8" hidden="false" customHeight="false" outlineLevel="0" collapsed="false">
      <c r="A160" s="3" t="s">
        <v>22</v>
      </c>
      <c r="B160" s="17" t="s">
        <v>1590</v>
      </c>
      <c r="C160" s="17" t="s">
        <v>232</v>
      </c>
      <c r="D160" s="17" t="s">
        <v>110</v>
      </c>
      <c r="E160" s="18" t="n">
        <v>8</v>
      </c>
    </row>
    <row r="161" customFormat="false" ht="12.8" hidden="false" customHeight="false" outlineLevel="0" collapsed="false">
      <c r="A161" s="6"/>
      <c r="B161" s="17" t="s">
        <v>1591</v>
      </c>
      <c r="C161" s="17" t="s">
        <v>714</v>
      </c>
      <c r="D161" s="17" t="s">
        <v>110</v>
      </c>
      <c r="E161" s="18" t="n">
        <v>10.5</v>
      </c>
    </row>
    <row r="162" customFormat="false" ht="12.8" hidden="false" customHeight="false" outlineLevel="0" collapsed="false">
      <c r="A162" s="6"/>
      <c r="B162" s="17" t="s">
        <v>1592</v>
      </c>
      <c r="C162" s="17" t="s">
        <v>782</v>
      </c>
      <c r="D162" s="17" t="s">
        <v>110</v>
      </c>
      <c r="E162" s="18" t="n">
        <v>0.5</v>
      </c>
    </row>
    <row r="163" customFormat="false" ht="12.8" hidden="false" customHeight="false" outlineLevel="0" collapsed="false">
      <c r="A163" s="6"/>
      <c r="B163" s="17" t="s">
        <v>1593</v>
      </c>
      <c r="C163" s="17" t="s">
        <v>903</v>
      </c>
      <c r="D163" s="17" t="s">
        <v>110</v>
      </c>
      <c r="E163" s="18" t="n">
        <v>3</v>
      </c>
    </row>
    <row r="164" customFormat="false" ht="12.8" hidden="false" customHeight="false" outlineLevel="0" collapsed="false">
      <c r="A164" s="6"/>
      <c r="B164" s="17" t="s">
        <v>1594</v>
      </c>
      <c r="C164" s="17" t="s">
        <v>906</v>
      </c>
      <c r="D164" s="17" t="s">
        <v>110</v>
      </c>
      <c r="E164" s="18" t="n">
        <v>12.5</v>
      </c>
    </row>
    <row r="165" customFormat="false" ht="12.8" hidden="false" customHeight="false" outlineLevel="0" collapsed="false">
      <c r="A165" s="6"/>
      <c r="B165" s="19" t="s">
        <v>1595</v>
      </c>
      <c r="C165" s="19" t="s">
        <v>931</v>
      </c>
      <c r="D165" s="19" t="s">
        <v>104</v>
      </c>
      <c r="E165" s="20" t="n">
        <v>8.5</v>
      </c>
    </row>
    <row r="166" customFormat="false" ht="12.8" hidden="false" customHeight="false" outlineLevel="0" collapsed="false">
      <c r="A166" s="6"/>
      <c r="B166" s="21"/>
      <c r="C166" s="21"/>
      <c r="D166" s="21" t="s">
        <v>110</v>
      </c>
      <c r="E166" s="22" t="n">
        <v>4</v>
      </c>
    </row>
    <row r="167" customFormat="false" ht="12.8" hidden="false" customHeight="false" outlineLevel="0" collapsed="false">
      <c r="A167" s="6"/>
      <c r="B167" s="19" t="s">
        <v>1596</v>
      </c>
      <c r="C167" s="19" t="s">
        <v>907</v>
      </c>
      <c r="D167" s="19" t="s">
        <v>110</v>
      </c>
      <c r="E167" s="20" t="n">
        <v>11.5</v>
      </c>
    </row>
    <row r="168" customFormat="false" ht="12.8" hidden="false" customHeight="false" outlineLevel="0" collapsed="false">
      <c r="A168" s="6"/>
      <c r="B168" s="21"/>
      <c r="C168" s="21"/>
      <c r="D168" s="21" t="s">
        <v>135</v>
      </c>
      <c r="E168" s="22" t="n">
        <v>5</v>
      </c>
    </row>
    <row r="169" customFormat="false" ht="12.8" hidden="false" customHeight="false" outlineLevel="0" collapsed="false">
      <c r="A169" s="6"/>
      <c r="B169" s="17" t="s">
        <v>1597</v>
      </c>
      <c r="C169" s="17" t="s">
        <v>1034</v>
      </c>
      <c r="D169" s="17" t="s">
        <v>110</v>
      </c>
      <c r="E169" s="18" t="n">
        <v>3.5</v>
      </c>
    </row>
    <row r="170" customFormat="false" ht="12.8" hidden="false" customHeight="false" outlineLevel="0" collapsed="false">
      <c r="A170" s="6"/>
      <c r="B170" s="17" t="s">
        <v>1598</v>
      </c>
      <c r="C170" s="17" t="s">
        <v>904</v>
      </c>
      <c r="D170" s="17" t="s">
        <v>110</v>
      </c>
      <c r="E170" s="18" t="n">
        <v>1.5</v>
      </c>
    </row>
    <row r="171" customFormat="false" ht="12.8" hidden="false" customHeight="false" outlineLevel="0" collapsed="false">
      <c r="A171" s="6"/>
      <c r="B171" s="17" t="s">
        <v>1599</v>
      </c>
      <c r="C171" s="17" t="s">
        <v>530</v>
      </c>
      <c r="D171" s="17" t="s">
        <v>110</v>
      </c>
      <c r="E171" s="18" t="n">
        <v>8</v>
      </c>
    </row>
    <row r="172" customFormat="false" ht="12.8" hidden="false" customHeight="false" outlineLevel="0" collapsed="false">
      <c r="A172" s="23"/>
      <c r="B172" s="17" t="s">
        <v>1600</v>
      </c>
      <c r="C172" s="17" t="s">
        <v>1397</v>
      </c>
      <c r="D172" s="17" t="s">
        <v>110</v>
      </c>
      <c r="E172" s="18" t="n">
        <v>4</v>
      </c>
    </row>
    <row r="173" customFormat="false" ht="12.8" hidden="false" customHeight="false" outlineLevel="0" collapsed="false">
      <c r="A173" s="3" t="s">
        <v>23</v>
      </c>
      <c r="B173" s="17" t="s">
        <v>1601</v>
      </c>
      <c r="C173" s="17" t="s">
        <v>195</v>
      </c>
      <c r="D173" s="17" t="s">
        <v>110</v>
      </c>
      <c r="E173" s="18" t="n">
        <v>32</v>
      </c>
    </row>
    <row r="174" customFormat="false" ht="12.8" hidden="false" customHeight="false" outlineLevel="0" collapsed="false">
      <c r="A174" s="6"/>
      <c r="B174" s="17" t="s">
        <v>1602</v>
      </c>
      <c r="C174" s="17" t="s">
        <v>509</v>
      </c>
      <c r="D174" s="17" t="s">
        <v>110</v>
      </c>
      <c r="E174" s="18" t="n">
        <v>2.5</v>
      </c>
    </row>
    <row r="175" customFormat="false" ht="12.8" hidden="false" customHeight="false" outlineLevel="0" collapsed="false">
      <c r="A175" s="6"/>
      <c r="B175" s="17" t="s">
        <v>1603</v>
      </c>
      <c r="C175" s="17" t="s">
        <v>813</v>
      </c>
      <c r="D175" s="17" t="s">
        <v>110</v>
      </c>
      <c r="E175" s="18" t="n">
        <v>1</v>
      </c>
    </row>
    <row r="176" customFormat="false" ht="12.8" hidden="false" customHeight="false" outlineLevel="0" collapsed="false">
      <c r="A176" s="6"/>
      <c r="B176" s="17" t="s">
        <v>1604</v>
      </c>
      <c r="C176" s="17" t="s">
        <v>1074</v>
      </c>
      <c r="D176" s="17" t="s">
        <v>110</v>
      </c>
      <c r="E176" s="18" t="n">
        <v>20.5</v>
      </c>
    </row>
    <row r="177" customFormat="false" ht="12.8" hidden="false" customHeight="false" outlineLevel="0" collapsed="false">
      <c r="A177" s="6"/>
      <c r="B177" s="17" t="s">
        <v>1605</v>
      </c>
      <c r="C177" s="17" t="s">
        <v>1166</v>
      </c>
      <c r="D177" s="17" t="s">
        <v>110</v>
      </c>
      <c r="E177" s="18" t="n">
        <v>9</v>
      </c>
    </row>
    <row r="178" customFormat="false" ht="12.8" hidden="false" customHeight="false" outlineLevel="0" collapsed="false">
      <c r="A178" s="6"/>
      <c r="B178" s="17" t="s">
        <v>1606</v>
      </c>
      <c r="C178" s="17" t="s">
        <v>1123</v>
      </c>
      <c r="D178" s="17" t="s">
        <v>110</v>
      </c>
      <c r="E178" s="18" t="n">
        <v>10.5</v>
      </c>
    </row>
    <row r="179" customFormat="false" ht="12.8" hidden="false" customHeight="false" outlineLevel="0" collapsed="false">
      <c r="A179" s="23"/>
      <c r="B179" s="17" t="s">
        <v>1607</v>
      </c>
      <c r="C179" s="17" t="s">
        <v>1223</v>
      </c>
      <c r="D179" s="17" t="s">
        <v>110</v>
      </c>
      <c r="E179" s="18" t="n">
        <v>1.5</v>
      </c>
    </row>
    <row r="180" customFormat="false" ht="12.8" hidden="false" customHeight="false" outlineLevel="0" collapsed="false">
      <c r="A180" s="3" t="s">
        <v>24</v>
      </c>
      <c r="B180" s="17" t="s">
        <v>1608</v>
      </c>
      <c r="C180" s="17" t="s">
        <v>391</v>
      </c>
      <c r="D180" s="17" t="s">
        <v>110</v>
      </c>
      <c r="E180" s="18" t="n">
        <v>16</v>
      </c>
    </row>
    <row r="181" customFormat="false" ht="12.8" hidden="false" customHeight="false" outlineLevel="0" collapsed="false">
      <c r="A181" s="6"/>
      <c r="B181" s="17" t="s">
        <v>1609</v>
      </c>
      <c r="C181" s="17" t="s">
        <v>885</v>
      </c>
      <c r="D181" s="17" t="s">
        <v>110</v>
      </c>
      <c r="E181" s="18" t="n">
        <v>9</v>
      </c>
    </row>
    <row r="182" customFormat="false" ht="12.8" hidden="false" customHeight="false" outlineLevel="0" collapsed="false">
      <c r="A182" s="6"/>
      <c r="B182" s="17" t="s">
        <v>1610</v>
      </c>
      <c r="C182" s="17" t="s">
        <v>540</v>
      </c>
      <c r="D182" s="17" t="s">
        <v>135</v>
      </c>
      <c r="E182" s="18" t="n">
        <v>0.5</v>
      </c>
    </row>
    <row r="183" customFormat="false" ht="12.8" hidden="false" customHeight="false" outlineLevel="0" collapsed="false">
      <c r="A183" s="6"/>
      <c r="B183" s="17" t="s">
        <v>1611</v>
      </c>
      <c r="C183" s="17" t="s">
        <v>1001</v>
      </c>
      <c r="D183" s="17" t="s">
        <v>110</v>
      </c>
      <c r="E183" s="18" t="n">
        <v>8</v>
      </c>
    </row>
    <row r="184" customFormat="false" ht="12.8" hidden="false" customHeight="false" outlineLevel="0" collapsed="false">
      <c r="A184" s="6"/>
      <c r="B184" s="17" t="s">
        <v>1612</v>
      </c>
      <c r="C184" s="17" t="s">
        <v>1120</v>
      </c>
      <c r="D184" s="17" t="s">
        <v>110</v>
      </c>
      <c r="E184" s="18" t="n">
        <v>4</v>
      </c>
    </row>
    <row r="185" customFormat="false" ht="12.8" hidden="false" customHeight="false" outlineLevel="0" collapsed="false">
      <c r="A185" s="6"/>
      <c r="B185" s="17" t="s">
        <v>1613</v>
      </c>
      <c r="C185" s="17" t="s">
        <v>1149</v>
      </c>
      <c r="D185" s="17" t="s">
        <v>110</v>
      </c>
      <c r="E185" s="18" t="n">
        <v>5</v>
      </c>
    </row>
    <row r="186" customFormat="false" ht="12.8" hidden="false" customHeight="false" outlineLevel="0" collapsed="false">
      <c r="A186" s="23"/>
      <c r="B186" s="17" t="s">
        <v>1614</v>
      </c>
      <c r="C186" s="17" t="s">
        <v>1048</v>
      </c>
      <c r="D186" s="17" t="s">
        <v>110</v>
      </c>
      <c r="E186" s="18" t="n">
        <v>0.5</v>
      </c>
    </row>
    <row r="187" customFormat="false" ht="12.8" hidden="false" customHeight="false" outlineLevel="0" collapsed="false">
      <c r="A187" s="3" t="s">
        <v>25</v>
      </c>
      <c r="B187" s="17" t="s">
        <v>1615</v>
      </c>
      <c r="C187" s="17" t="s">
        <v>227</v>
      </c>
      <c r="D187" s="17" t="s">
        <v>110</v>
      </c>
      <c r="E187" s="18" t="n">
        <v>1.5</v>
      </c>
    </row>
    <row r="188" customFormat="false" ht="12.8" hidden="false" customHeight="false" outlineLevel="0" collapsed="false">
      <c r="A188" s="6"/>
      <c r="B188" s="17" t="s">
        <v>1616</v>
      </c>
      <c r="C188" s="17" t="s">
        <v>447</v>
      </c>
      <c r="D188" s="17" t="s">
        <v>110</v>
      </c>
      <c r="E188" s="18" t="n">
        <v>15</v>
      </c>
    </row>
    <row r="189" customFormat="false" ht="12.8" hidden="false" customHeight="false" outlineLevel="0" collapsed="false">
      <c r="A189" s="6"/>
      <c r="B189" s="17" t="s">
        <v>1617</v>
      </c>
      <c r="C189" s="17" t="s">
        <v>448</v>
      </c>
      <c r="D189" s="17" t="s">
        <v>110</v>
      </c>
      <c r="E189" s="18" t="n">
        <v>1.5</v>
      </c>
    </row>
    <row r="190" customFormat="false" ht="12.8" hidden="false" customHeight="false" outlineLevel="0" collapsed="false">
      <c r="A190" s="6"/>
      <c r="B190" s="17" t="s">
        <v>1618</v>
      </c>
      <c r="C190" s="17" t="s">
        <v>577</v>
      </c>
      <c r="D190" s="17" t="s">
        <v>110</v>
      </c>
      <c r="E190" s="18" t="n">
        <v>9.5</v>
      </c>
    </row>
    <row r="191" customFormat="false" ht="12.8" hidden="false" customHeight="false" outlineLevel="0" collapsed="false">
      <c r="A191" s="6"/>
      <c r="B191" s="17" t="s">
        <v>1619</v>
      </c>
      <c r="C191" s="17" t="s">
        <v>1005</v>
      </c>
      <c r="D191" s="17" t="s">
        <v>110</v>
      </c>
      <c r="E191" s="18" t="n">
        <v>9</v>
      </c>
    </row>
    <row r="192" customFormat="false" ht="12.8" hidden="false" customHeight="false" outlineLevel="0" collapsed="false">
      <c r="A192" s="6"/>
      <c r="B192" s="17" t="s">
        <v>1620</v>
      </c>
      <c r="C192" s="17" t="s">
        <v>1043</v>
      </c>
      <c r="D192" s="17" t="s">
        <v>110</v>
      </c>
      <c r="E192" s="18" t="n">
        <v>5.5</v>
      </c>
    </row>
    <row r="193" customFormat="false" ht="12.8" hidden="false" customHeight="false" outlineLevel="0" collapsed="false">
      <c r="A193" s="6"/>
      <c r="B193" s="17" t="s">
        <v>1621</v>
      </c>
      <c r="C193" s="17" t="s">
        <v>1122</v>
      </c>
      <c r="D193" s="17" t="s">
        <v>110</v>
      </c>
      <c r="E193" s="18" t="n">
        <v>8</v>
      </c>
    </row>
    <row r="194" customFormat="false" ht="12.8" hidden="false" customHeight="false" outlineLevel="0" collapsed="false">
      <c r="A194" s="23"/>
      <c r="B194" s="17" t="s">
        <v>1622</v>
      </c>
      <c r="C194" s="17" t="s">
        <v>1137</v>
      </c>
      <c r="D194" s="17" t="s">
        <v>110</v>
      </c>
      <c r="E194" s="18" t="n">
        <v>3.5</v>
      </c>
    </row>
    <row r="195" customFormat="false" ht="12.8" hidden="false" customHeight="false" outlineLevel="0" collapsed="false">
      <c r="A195" s="3" t="s">
        <v>26</v>
      </c>
      <c r="B195" s="17" t="s">
        <v>1623</v>
      </c>
      <c r="C195" s="17" t="s">
        <v>153</v>
      </c>
      <c r="D195" s="17" t="s">
        <v>110</v>
      </c>
      <c r="E195" s="18" t="n">
        <v>13.5</v>
      </c>
    </row>
    <row r="196" customFormat="false" ht="12.8" hidden="false" customHeight="false" outlineLevel="0" collapsed="false">
      <c r="A196" s="6"/>
      <c r="B196" s="17" t="s">
        <v>1624</v>
      </c>
      <c r="C196" s="17" t="s">
        <v>539</v>
      </c>
      <c r="D196" s="17" t="s">
        <v>110</v>
      </c>
      <c r="E196" s="18" t="n">
        <v>1.5</v>
      </c>
    </row>
    <row r="197" customFormat="false" ht="12.8" hidden="false" customHeight="false" outlineLevel="0" collapsed="false">
      <c r="A197" s="6"/>
      <c r="B197" s="17" t="s">
        <v>1625</v>
      </c>
      <c r="C197" s="17" t="s">
        <v>952</v>
      </c>
      <c r="D197" s="17" t="s">
        <v>110</v>
      </c>
      <c r="E197" s="18" t="n">
        <v>10</v>
      </c>
    </row>
    <row r="198" customFormat="false" ht="12.8" hidden="false" customHeight="false" outlineLevel="0" collapsed="false">
      <c r="A198" s="6"/>
      <c r="B198" s="17" t="s">
        <v>1626</v>
      </c>
      <c r="C198" s="17" t="s">
        <v>963</v>
      </c>
      <c r="D198" s="17" t="s">
        <v>110</v>
      </c>
      <c r="E198" s="18" t="n">
        <v>5.5</v>
      </c>
    </row>
    <row r="199" customFormat="false" ht="12.8" hidden="false" customHeight="false" outlineLevel="0" collapsed="false">
      <c r="A199" s="6"/>
      <c r="B199" s="17" t="s">
        <v>1627</v>
      </c>
      <c r="C199" s="17" t="s">
        <v>992</v>
      </c>
      <c r="D199" s="17" t="s">
        <v>135</v>
      </c>
      <c r="E199" s="18" t="n">
        <v>24</v>
      </c>
    </row>
    <row r="200" customFormat="false" ht="12.8" hidden="false" customHeight="false" outlineLevel="0" collapsed="false">
      <c r="A200" s="6"/>
      <c r="B200" s="17" t="s">
        <v>1628</v>
      </c>
      <c r="C200" s="17" t="s">
        <v>541</v>
      </c>
      <c r="D200" s="17" t="s">
        <v>110</v>
      </c>
      <c r="E200" s="18" t="n">
        <v>24</v>
      </c>
    </row>
    <row r="201" customFormat="false" ht="12.8" hidden="false" customHeight="false" outlineLevel="0" collapsed="false">
      <c r="A201" s="6"/>
      <c r="B201" s="17" t="s">
        <v>1629</v>
      </c>
      <c r="C201" s="17" t="s">
        <v>466</v>
      </c>
      <c r="D201" s="17" t="s">
        <v>110</v>
      </c>
      <c r="E201" s="18" t="n">
        <v>4.5</v>
      </c>
    </row>
    <row r="202" customFormat="false" ht="12.8" hidden="false" customHeight="false" outlineLevel="0" collapsed="false">
      <c r="A202" s="6"/>
      <c r="B202" s="17" t="s">
        <v>1630</v>
      </c>
      <c r="C202" s="17" t="s">
        <v>451</v>
      </c>
      <c r="D202" s="17" t="s">
        <v>110</v>
      </c>
      <c r="E202" s="18" t="n">
        <v>0.5</v>
      </c>
    </row>
    <row r="203" customFormat="false" ht="12.8" hidden="false" customHeight="false" outlineLevel="0" collapsed="false">
      <c r="A203" s="6"/>
      <c r="B203" s="17" t="s">
        <v>1631</v>
      </c>
      <c r="C203" s="17" t="s">
        <v>817</v>
      </c>
      <c r="D203" s="17" t="s">
        <v>110</v>
      </c>
      <c r="E203" s="18" t="n">
        <v>1</v>
      </c>
    </row>
    <row r="204" customFormat="false" ht="12.8" hidden="false" customHeight="false" outlineLevel="0" collapsed="false">
      <c r="A204" s="23"/>
      <c r="B204" s="17" t="s">
        <v>1632</v>
      </c>
      <c r="C204" s="17" t="s">
        <v>1169</v>
      </c>
      <c r="D204" s="17" t="s">
        <v>110</v>
      </c>
      <c r="E204" s="18" t="n">
        <v>8.5</v>
      </c>
    </row>
    <row r="205" customFormat="false" ht="12.8" hidden="false" customHeight="false" outlineLevel="0" collapsed="false">
      <c r="A205" s="3" t="s">
        <v>27</v>
      </c>
      <c r="B205" s="17" t="s">
        <v>1633</v>
      </c>
      <c r="C205" s="17" t="s">
        <v>199</v>
      </c>
      <c r="D205" s="17" t="s">
        <v>110</v>
      </c>
      <c r="E205" s="18" t="n">
        <v>6</v>
      </c>
    </row>
    <row r="206" customFormat="false" ht="12.8" hidden="false" customHeight="false" outlineLevel="0" collapsed="false">
      <c r="A206" s="6"/>
      <c r="B206" s="17" t="s">
        <v>1634</v>
      </c>
      <c r="C206" s="17" t="s">
        <v>294</v>
      </c>
      <c r="D206" s="17" t="s">
        <v>110</v>
      </c>
      <c r="E206" s="18" t="n">
        <v>3</v>
      </c>
    </row>
    <row r="207" customFormat="false" ht="12.8" hidden="false" customHeight="false" outlineLevel="0" collapsed="false">
      <c r="A207" s="6"/>
      <c r="B207" s="17" t="s">
        <v>1635</v>
      </c>
      <c r="C207" s="17" t="s">
        <v>505</v>
      </c>
      <c r="D207" s="17" t="s">
        <v>110</v>
      </c>
      <c r="E207" s="18" t="n">
        <v>2.5</v>
      </c>
    </row>
    <row r="208" customFormat="false" ht="12.8" hidden="false" customHeight="false" outlineLevel="0" collapsed="false">
      <c r="A208" s="6"/>
      <c r="B208" s="17" t="s">
        <v>1636</v>
      </c>
      <c r="C208" s="17" t="s">
        <v>529</v>
      </c>
      <c r="D208" s="17" t="s">
        <v>110</v>
      </c>
      <c r="E208" s="18" t="n">
        <v>0.5</v>
      </c>
    </row>
    <row r="209" customFormat="false" ht="12.8" hidden="false" customHeight="false" outlineLevel="0" collapsed="false">
      <c r="A209" s="6"/>
      <c r="B209" s="17" t="s">
        <v>1637</v>
      </c>
      <c r="C209" s="17" t="s">
        <v>584</v>
      </c>
      <c r="D209" s="17" t="s">
        <v>110</v>
      </c>
      <c r="E209" s="18" t="n">
        <v>2</v>
      </c>
    </row>
    <row r="210" customFormat="false" ht="12.8" hidden="false" customHeight="false" outlineLevel="0" collapsed="false">
      <c r="A210" s="6"/>
      <c r="B210" s="17" t="s">
        <v>1638</v>
      </c>
      <c r="C210" s="17" t="s">
        <v>585</v>
      </c>
      <c r="D210" s="17" t="s">
        <v>110</v>
      </c>
      <c r="E210" s="18" t="n">
        <v>6</v>
      </c>
    </row>
    <row r="211" customFormat="false" ht="12.8" hidden="false" customHeight="false" outlineLevel="0" collapsed="false">
      <c r="A211" s="6"/>
      <c r="B211" s="17" t="s">
        <v>1639</v>
      </c>
      <c r="C211" s="17" t="s">
        <v>878</v>
      </c>
      <c r="D211" s="17" t="s">
        <v>110</v>
      </c>
      <c r="E211" s="18" t="n">
        <v>0.5</v>
      </c>
    </row>
    <row r="212" customFormat="false" ht="12.8" hidden="false" customHeight="false" outlineLevel="0" collapsed="false">
      <c r="A212" s="6"/>
      <c r="B212" s="19" t="s">
        <v>1640</v>
      </c>
      <c r="C212" s="19" t="s">
        <v>917</v>
      </c>
      <c r="D212" s="19" t="s">
        <v>104</v>
      </c>
      <c r="E212" s="20" t="n">
        <v>9</v>
      </c>
    </row>
    <row r="213" customFormat="false" ht="12.8" hidden="false" customHeight="false" outlineLevel="0" collapsed="false">
      <c r="A213" s="6"/>
      <c r="B213" s="21"/>
      <c r="C213" s="21"/>
      <c r="D213" s="21" t="s">
        <v>110</v>
      </c>
      <c r="E213" s="22" t="n">
        <v>5</v>
      </c>
    </row>
    <row r="214" customFormat="false" ht="12.8" hidden="false" customHeight="false" outlineLevel="0" collapsed="false">
      <c r="A214" s="6"/>
      <c r="B214" s="17" t="s">
        <v>1641</v>
      </c>
      <c r="C214" s="17" t="s">
        <v>506</v>
      </c>
      <c r="D214" s="17" t="s">
        <v>110</v>
      </c>
      <c r="E214" s="18" t="n">
        <v>4</v>
      </c>
    </row>
    <row r="215" customFormat="false" ht="12.8" hidden="false" customHeight="false" outlineLevel="0" collapsed="false">
      <c r="A215" s="6"/>
      <c r="B215" s="17" t="s">
        <v>1642</v>
      </c>
      <c r="C215" s="17" t="s">
        <v>998</v>
      </c>
      <c r="D215" s="17" t="s">
        <v>110</v>
      </c>
      <c r="E215" s="18" t="n">
        <v>5.5</v>
      </c>
    </row>
    <row r="216" customFormat="false" ht="12.8" hidden="false" customHeight="false" outlineLevel="0" collapsed="false">
      <c r="A216" s="6"/>
      <c r="B216" s="17" t="s">
        <v>1643</v>
      </c>
      <c r="C216" s="17" t="s">
        <v>1025</v>
      </c>
      <c r="D216" s="17" t="s">
        <v>110</v>
      </c>
      <c r="E216" s="18" t="n">
        <v>8</v>
      </c>
    </row>
    <row r="217" customFormat="false" ht="12.8" hidden="false" customHeight="false" outlineLevel="0" collapsed="false">
      <c r="A217" s="6"/>
      <c r="B217" s="19" t="s">
        <v>1644</v>
      </c>
      <c r="C217" s="19" t="s">
        <v>923</v>
      </c>
      <c r="D217" s="19" t="s">
        <v>110</v>
      </c>
      <c r="E217" s="20" t="n">
        <v>11</v>
      </c>
    </row>
    <row r="218" customFormat="false" ht="12.8" hidden="false" customHeight="false" outlineLevel="0" collapsed="false">
      <c r="A218" s="6"/>
      <c r="B218" s="21"/>
      <c r="C218" s="21"/>
      <c r="D218" s="21" t="s">
        <v>135</v>
      </c>
      <c r="E218" s="22" t="n">
        <v>8</v>
      </c>
    </row>
    <row r="219" customFormat="false" ht="12.8" hidden="false" customHeight="false" outlineLevel="0" collapsed="false">
      <c r="A219" s="6"/>
      <c r="B219" s="17" t="s">
        <v>1645</v>
      </c>
      <c r="C219" s="17" t="s">
        <v>200</v>
      </c>
      <c r="D219" s="17" t="s">
        <v>110</v>
      </c>
      <c r="E219" s="18" t="n">
        <v>1.5</v>
      </c>
    </row>
    <row r="220" customFormat="false" ht="12.8" hidden="false" customHeight="false" outlineLevel="0" collapsed="false">
      <c r="A220" s="23"/>
      <c r="B220" s="17" t="s">
        <v>1646</v>
      </c>
      <c r="C220" s="17" t="s">
        <v>935</v>
      </c>
      <c r="D220" s="17" t="s">
        <v>110</v>
      </c>
      <c r="E220" s="18" t="n">
        <v>1</v>
      </c>
    </row>
    <row r="221" customFormat="false" ht="12.8" hidden="false" customHeight="false" outlineLevel="0" collapsed="false">
      <c r="A221" s="3" t="s">
        <v>28</v>
      </c>
      <c r="B221" s="17" t="s">
        <v>1647</v>
      </c>
      <c r="C221" s="17" t="s">
        <v>165</v>
      </c>
      <c r="D221" s="17" t="s">
        <v>110</v>
      </c>
      <c r="E221" s="18" t="n">
        <v>6.5</v>
      </c>
    </row>
    <row r="222" customFormat="false" ht="12.8" hidden="false" customHeight="false" outlineLevel="0" collapsed="false">
      <c r="A222" s="6"/>
      <c r="B222" s="17" t="s">
        <v>1648</v>
      </c>
      <c r="C222" s="17" t="s">
        <v>402</v>
      </c>
      <c r="D222" s="17" t="s">
        <v>110</v>
      </c>
      <c r="E222" s="18" t="n">
        <v>0.5</v>
      </c>
    </row>
    <row r="223" customFormat="false" ht="12.8" hidden="false" customHeight="false" outlineLevel="0" collapsed="false">
      <c r="A223" s="6"/>
      <c r="B223" s="17" t="s">
        <v>1649</v>
      </c>
      <c r="C223" s="17" t="s">
        <v>403</v>
      </c>
      <c r="D223" s="17" t="s">
        <v>110</v>
      </c>
      <c r="E223" s="18" t="n">
        <v>26</v>
      </c>
    </row>
    <row r="224" customFormat="false" ht="12.8" hidden="false" customHeight="false" outlineLevel="0" collapsed="false">
      <c r="A224" s="23"/>
      <c r="B224" s="17" t="s">
        <v>1650</v>
      </c>
      <c r="C224" s="17" t="s">
        <v>1227</v>
      </c>
      <c r="D224" s="17" t="s">
        <v>110</v>
      </c>
      <c r="E224" s="18" t="n">
        <v>16</v>
      </c>
    </row>
    <row r="225" customFormat="false" ht="12.8" hidden="false" customHeight="false" outlineLevel="0" collapsed="false">
      <c r="A225" s="3" t="s">
        <v>29</v>
      </c>
      <c r="B225" s="17" t="s">
        <v>1651</v>
      </c>
      <c r="C225" s="17" t="s">
        <v>285</v>
      </c>
      <c r="D225" s="17" t="s">
        <v>110</v>
      </c>
      <c r="E225" s="18" t="n">
        <v>8</v>
      </c>
    </row>
    <row r="226" customFormat="false" ht="12.8" hidden="false" customHeight="false" outlineLevel="0" collapsed="false">
      <c r="A226" s="6"/>
      <c r="B226" s="17" t="s">
        <v>1652</v>
      </c>
      <c r="C226" s="17" t="s">
        <v>347</v>
      </c>
      <c r="D226" s="17" t="s">
        <v>110</v>
      </c>
      <c r="E226" s="18" t="n">
        <v>9</v>
      </c>
    </row>
    <row r="227" customFormat="false" ht="12.8" hidden="false" customHeight="false" outlineLevel="0" collapsed="false">
      <c r="A227" s="6"/>
      <c r="B227" s="17" t="s">
        <v>1653</v>
      </c>
      <c r="C227" s="17" t="s">
        <v>562</v>
      </c>
      <c r="D227" s="17" t="s">
        <v>110</v>
      </c>
      <c r="E227" s="18" t="n">
        <v>6</v>
      </c>
    </row>
    <row r="228" customFormat="false" ht="12.8" hidden="false" customHeight="false" outlineLevel="0" collapsed="false">
      <c r="A228" s="6"/>
      <c r="B228" s="17" t="s">
        <v>1654</v>
      </c>
      <c r="C228" s="17" t="s">
        <v>710</v>
      </c>
      <c r="D228" s="17" t="s">
        <v>110</v>
      </c>
      <c r="E228" s="18" t="n">
        <v>12</v>
      </c>
    </row>
    <row r="229" customFormat="false" ht="12.8" hidden="false" customHeight="false" outlineLevel="0" collapsed="false">
      <c r="A229" s="6"/>
      <c r="B229" s="17" t="s">
        <v>1655</v>
      </c>
      <c r="C229" s="17" t="s">
        <v>286</v>
      </c>
      <c r="D229" s="17" t="s">
        <v>110</v>
      </c>
      <c r="E229" s="18" t="n">
        <v>0.5</v>
      </c>
    </row>
    <row r="230" customFormat="false" ht="12.8" hidden="false" customHeight="false" outlineLevel="0" collapsed="false">
      <c r="A230" s="6"/>
      <c r="B230" s="17" t="s">
        <v>1656</v>
      </c>
      <c r="C230" s="17" t="s">
        <v>563</v>
      </c>
      <c r="D230" s="17" t="s">
        <v>110</v>
      </c>
      <c r="E230" s="18" t="n">
        <v>8</v>
      </c>
    </row>
    <row r="231" customFormat="false" ht="12.8" hidden="false" customHeight="false" outlineLevel="0" collapsed="false">
      <c r="A231" s="6"/>
      <c r="B231" s="17" t="s">
        <v>712</v>
      </c>
      <c r="C231" s="17" t="s">
        <v>713</v>
      </c>
      <c r="D231" s="17" t="s">
        <v>110</v>
      </c>
      <c r="E231" s="18" t="n">
        <v>9</v>
      </c>
    </row>
    <row r="232" customFormat="false" ht="12.8" hidden="false" customHeight="false" outlineLevel="0" collapsed="false">
      <c r="A232" s="23"/>
      <c r="B232" s="17" t="s">
        <v>348</v>
      </c>
      <c r="C232" s="17" t="s">
        <v>349</v>
      </c>
      <c r="D232" s="17" t="s">
        <v>110</v>
      </c>
      <c r="E232" s="18" t="n">
        <v>6</v>
      </c>
    </row>
    <row r="233" customFormat="false" ht="12.8" hidden="false" customHeight="false" outlineLevel="0" collapsed="false">
      <c r="A233" s="3" t="s">
        <v>30</v>
      </c>
      <c r="B233" s="17" t="s">
        <v>1657</v>
      </c>
      <c r="C233" s="17" t="s">
        <v>774</v>
      </c>
      <c r="D233" s="17" t="s">
        <v>110</v>
      </c>
      <c r="E233" s="18" t="n">
        <v>3</v>
      </c>
    </row>
    <row r="234" customFormat="false" ht="12.8" hidden="false" customHeight="false" outlineLevel="0" collapsed="false">
      <c r="A234" s="23"/>
      <c r="B234" s="17" t="s">
        <v>1658</v>
      </c>
      <c r="C234" s="17" t="s">
        <v>482</v>
      </c>
      <c r="D234" s="17" t="s">
        <v>104</v>
      </c>
      <c r="E234" s="18" t="n">
        <v>6</v>
      </c>
    </row>
    <row r="235" customFormat="false" ht="12.8" hidden="false" customHeight="false" outlineLevel="0" collapsed="false">
      <c r="A235" s="3" t="s">
        <v>31</v>
      </c>
      <c r="B235" s="17" t="s">
        <v>1659</v>
      </c>
      <c r="C235" s="17" t="s">
        <v>170</v>
      </c>
      <c r="D235" s="17" t="s">
        <v>110</v>
      </c>
      <c r="E235" s="18" t="n">
        <v>33</v>
      </c>
    </row>
    <row r="236" customFormat="false" ht="12.8" hidden="false" customHeight="false" outlineLevel="0" collapsed="false">
      <c r="A236" s="6"/>
      <c r="B236" s="17" t="s">
        <v>1660</v>
      </c>
      <c r="C236" s="17" t="s">
        <v>174</v>
      </c>
      <c r="D236" s="17" t="s">
        <v>110</v>
      </c>
      <c r="E236" s="18" t="n">
        <v>32.5</v>
      </c>
    </row>
    <row r="237" customFormat="false" ht="12.8" hidden="false" customHeight="false" outlineLevel="0" collapsed="false">
      <c r="A237" s="6"/>
      <c r="B237" s="17" t="s">
        <v>1661</v>
      </c>
      <c r="C237" s="17" t="s">
        <v>171</v>
      </c>
      <c r="D237" s="17" t="s">
        <v>110</v>
      </c>
      <c r="E237" s="18" t="n">
        <v>6</v>
      </c>
    </row>
    <row r="238" customFormat="false" ht="12.8" hidden="false" customHeight="false" outlineLevel="0" collapsed="false">
      <c r="A238" s="6"/>
      <c r="B238" s="19" t="s">
        <v>1662</v>
      </c>
      <c r="C238" s="19" t="s">
        <v>295</v>
      </c>
      <c r="D238" s="19" t="s">
        <v>104</v>
      </c>
      <c r="E238" s="20" t="n">
        <v>0.5</v>
      </c>
    </row>
    <row r="239" customFormat="false" ht="12.8" hidden="false" customHeight="false" outlineLevel="0" collapsed="false">
      <c r="A239" s="6"/>
      <c r="B239" s="21"/>
      <c r="C239" s="21"/>
      <c r="D239" s="21" t="s">
        <v>110</v>
      </c>
      <c r="E239" s="22" t="n">
        <v>38</v>
      </c>
    </row>
    <row r="240" customFormat="false" ht="12.8" hidden="false" customHeight="false" outlineLevel="0" collapsed="false">
      <c r="A240" s="6"/>
      <c r="B240" s="17" t="s">
        <v>1663</v>
      </c>
      <c r="C240" s="17" t="s">
        <v>175</v>
      </c>
      <c r="D240" s="17" t="s">
        <v>110</v>
      </c>
      <c r="E240" s="18" t="n">
        <v>4</v>
      </c>
    </row>
    <row r="241" customFormat="false" ht="12.8" hidden="false" customHeight="false" outlineLevel="0" collapsed="false">
      <c r="A241" s="6"/>
      <c r="B241" s="17" t="s">
        <v>1664</v>
      </c>
      <c r="C241" s="17" t="s">
        <v>114</v>
      </c>
      <c r="D241" s="17" t="s">
        <v>110</v>
      </c>
      <c r="E241" s="18" t="n">
        <v>2.5</v>
      </c>
    </row>
    <row r="242" customFormat="false" ht="12.8" hidden="false" customHeight="false" outlineLevel="0" collapsed="false">
      <c r="A242" s="6"/>
      <c r="B242" s="17" t="s">
        <v>1665</v>
      </c>
      <c r="C242" s="17" t="s">
        <v>840</v>
      </c>
      <c r="D242" s="17" t="s">
        <v>110</v>
      </c>
      <c r="E242" s="18" t="n">
        <v>4.5</v>
      </c>
    </row>
    <row r="243" customFormat="false" ht="12.8" hidden="false" customHeight="false" outlineLevel="0" collapsed="false">
      <c r="A243" s="6"/>
      <c r="B243" s="17" t="s">
        <v>1666</v>
      </c>
      <c r="C243" s="17" t="s">
        <v>1070</v>
      </c>
      <c r="D243" s="17" t="s">
        <v>110</v>
      </c>
      <c r="E243" s="18" t="n">
        <v>16</v>
      </c>
    </row>
    <row r="244" customFormat="false" ht="12.8" hidden="false" customHeight="false" outlineLevel="0" collapsed="false">
      <c r="A244" s="6"/>
      <c r="B244" s="17" t="s">
        <v>1667</v>
      </c>
      <c r="C244" s="17" t="s">
        <v>1131</v>
      </c>
      <c r="D244" s="17" t="s">
        <v>110</v>
      </c>
      <c r="E244" s="18" t="n">
        <v>0.5</v>
      </c>
    </row>
    <row r="245" customFormat="false" ht="12.8" hidden="false" customHeight="false" outlineLevel="0" collapsed="false">
      <c r="A245" s="6"/>
      <c r="B245" s="17" t="s">
        <v>299</v>
      </c>
      <c r="C245" s="17" t="s">
        <v>300</v>
      </c>
      <c r="D245" s="17" t="s">
        <v>135</v>
      </c>
      <c r="E245" s="18" t="n">
        <v>0</v>
      </c>
    </row>
    <row r="246" customFormat="false" ht="12.8" hidden="false" customHeight="false" outlineLevel="0" collapsed="false">
      <c r="A246" s="23"/>
      <c r="B246" s="17" t="s">
        <v>1668</v>
      </c>
      <c r="C246" s="17" t="s">
        <v>1410</v>
      </c>
      <c r="D246" s="17" t="s">
        <v>110</v>
      </c>
      <c r="E246" s="18" t="n">
        <v>2.5</v>
      </c>
    </row>
    <row r="247" customFormat="false" ht="12.8" hidden="false" customHeight="false" outlineLevel="0" collapsed="false">
      <c r="A247" s="3" t="s">
        <v>32</v>
      </c>
      <c r="B247" s="17" t="s">
        <v>1669</v>
      </c>
      <c r="C247" s="17" t="s">
        <v>296</v>
      </c>
      <c r="D247" s="17" t="s">
        <v>110</v>
      </c>
      <c r="E247" s="18" t="n">
        <v>7</v>
      </c>
    </row>
    <row r="248" customFormat="false" ht="12.8" hidden="false" customHeight="false" outlineLevel="0" collapsed="false">
      <c r="A248" s="6"/>
      <c r="B248" s="17" t="s">
        <v>1670</v>
      </c>
      <c r="C248" s="17" t="s">
        <v>354</v>
      </c>
      <c r="D248" s="17" t="s">
        <v>110</v>
      </c>
      <c r="E248" s="18" t="n">
        <v>2.5</v>
      </c>
    </row>
    <row r="249" customFormat="false" ht="12.8" hidden="false" customHeight="false" outlineLevel="0" collapsed="false">
      <c r="A249" s="6"/>
      <c r="B249" s="17" t="s">
        <v>1671</v>
      </c>
      <c r="C249" s="17" t="s">
        <v>356</v>
      </c>
      <c r="D249" s="17" t="s">
        <v>135</v>
      </c>
      <c r="E249" s="18" t="n">
        <v>0.5</v>
      </c>
    </row>
    <row r="250" customFormat="false" ht="12.8" hidden="false" customHeight="false" outlineLevel="0" collapsed="false">
      <c r="A250" s="6"/>
      <c r="B250" s="17" t="s">
        <v>1672</v>
      </c>
      <c r="C250" s="17" t="s">
        <v>355</v>
      </c>
      <c r="D250" s="17" t="s">
        <v>110</v>
      </c>
      <c r="E250" s="18" t="n">
        <v>8</v>
      </c>
    </row>
    <row r="251" customFormat="false" ht="12.8" hidden="false" customHeight="false" outlineLevel="0" collapsed="false">
      <c r="A251" s="23"/>
      <c r="B251" s="17" t="s">
        <v>1158</v>
      </c>
      <c r="C251" s="17" t="s">
        <v>1159</v>
      </c>
      <c r="D251" s="17" t="s">
        <v>110</v>
      </c>
      <c r="E251" s="18" t="n">
        <v>2.5</v>
      </c>
    </row>
    <row r="252" customFormat="false" ht="12.8" hidden="false" customHeight="false" outlineLevel="0" collapsed="false">
      <c r="A252" s="3" t="s">
        <v>33</v>
      </c>
      <c r="B252" s="17" t="s">
        <v>1673</v>
      </c>
      <c r="C252" s="17" t="s">
        <v>113</v>
      </c>
      <c r="D252" s="17" t="s">
        <v>110</v>
      </c>
      <c r="E252" s="18" t="n">
        <v>23</v>
      </c>
    </row>
    <row r="253" customFormat="false" ht="12.8" hidden="false" customHeight="false" outlineLevel="0" collapsed="false">
      <c r="A253" s="6"/>
      <c r="B253" s="17" t="s">
        <v>1674</v>
      </c>
      <c r="C253" s="17" t="s">
        <v>310</v>
      </c>
      <c r="D253" s="17" t="s">
        <v>110</v>
      </c>
      <c r="E253" s="18" t="n">
        <v>0.5</v>
      </c>
    </row>
    <row r="254" customFormat="false" ht="12.8" hidden="false" customHeight="false" outlineLevel="0" collapsed="false">
      <c r="A254" s="6"/>
      <c r="B254" s="17" t="s">
        <v>1675</v>
      </c>
      <c r="C254" s="17" t="s">
        <v>842</v>
      </c>
      <c r="D254" s="17" t="s">
        <v>110</v>
      </c>
      <c r="E254" s="18" t="n">
        <v>2.5</v>
      </c>
    </row>
    <row r="255" customFormat="false" ht="12.8" hidden="false" customHeight="false" outlineLevel="0" collapsed="false">
      <c r="A255" s="23"/>
      <c r="B255" s="17" t="s">
        <v>1676</v>
      </c>
      <c r="C255" s="17" t="s">
        <v>1194</v>
      </c>
      <c r="D255" s="17" t="s">
        <v>110</v>
      </c>
      <c r="E255" s="18" t="n">
        <v>2</v>
      </c>
    </row>
    <row r="256" customFormat="false" ht="12.8" hidden="false" customHeight="false" outlineLevel="0" collapsed="false">
      <c r="A256" s="3" t="s">
        <v>34</v>
      </c>
      <c r="B256" s="17" t="s">
        <v>1677</v>
      </c>
      <c r="C256" s="17" t="s">
        <v>204</v>
      </c>
      <c r="D256" s="17" t="s">
        <v>110</v>
      </c>
      <c r="E256" s="18" t="n">
        <v>6.5</v>
      </c>
    </row>
    <row r="257" customFormat="false" ht="12.8" hidden="false" customHeight="false" outlineLevel="0" collapsed="false">
      <c r="A257" s="6"/>
      <c r="B257" s="17" t="s">
        <v>1678</v>
      </c>
      <c r="C257" s="17" t="s">
        <v>249</v>
      </c>
      <c r="D257" s="17" t="s">
        <v>247</v>
      </c>
      <c r="E257" s="18" t="n">
        <v>4</v>
      </c>
    </row>
    <row r="258" customFormat="false" ht="12.8" hidden="false" customHeight="false" outlineLevel="0" collapsed="false">
      <c r="A258" s="23"/>
      <c r="B258" s="17" t="s">
        <v>1679</v>
      </c>
      <c r="C258" s="17" t="s">
        <v>736</v>
      </c>
      <c r="D258" s="17" t="s">
        <v>110</v>
      </c>
      <c r="E258" s="18" t="n">
        <v>5.5</v>
      </c>
    </row>
    <row r="259" customFormat="false" ht="12.8" hidden="false" customHeight="false" outlineLevel="0" collapsed="false">
      <c r="A259" s="3" t="s">
        <v>35</v>
      </c>
      <c r="B259" s="17" t="s">
        <v>1680</v>
      </c>
      <c r="C259" s="17" t="s">
        <v>359</v>
      </c>
      <c r="D259" s="17" t="s">
        <v>110</v>
      </c>
      <c r="E259" s="18" t="n">
        <v>3</v>
      </c>
    </row>
    <row r="260" customFormat="false" ht="12.8" hidden="false" customHeight="false" outlineLevel="0" collapsed="false">
      <c r="A260" s="6"/>
      <c r="B260" s="19" t="s">
        <v>1681</v>
      </c>
      <c r="C260" s="19" t="s">
        <v>723</v>
      </c>
      <c r="D260" s="19" t="s">
        <v>104</v>
      </c>
      <c r="E260" s="20" t="n">
        <v>0.5</v>
      </c>
    </row>
    <row r="261" customFormat="false" ht="12.8" hidden="false" customHeight="false" outlineLevel="0" collapsed="false">
      <c r="A261" s="6"/>
      <c r="B261" s="21"/>
      <c r="C261" s="21"/>
      <c r="D261" s="21" t="s">
        <v>110</v>
      </c>
      <c r="E261" s="22" t="n">
        <v>17</v>
      </c>
    </row>
    <row r="262" customFormat="false" ht="12.8" hidden="false" customHeight="false" outlineLevel="0" collapsed="false">
      <c r="A262" s="6"/>
      <c r="B262" s="17" t="s">
        <v>1682</v>
      </c>
      <c r="C262" s="17" t="s">
        <v>779</v>
      </c>
      <c r="D262" s="17" t="s">
        <v>110</v>
      </c>
      <c r="E262" s="18" t="n">
        <v>8</v>
      </c>
    </row>
    <row r="263" customFormat="false" ht="12.8" hidden="false" customHeight="false" outlineLevel="0" collapsed="false">
      <c r="A263" s="23"/>
      <c r="B263" s="17" t="s">
        <v>1683</v>
      </c>
      <c r="C263" s="17" t="s">
        <v>1353</v>
      </c>
      <c r="D263" s="17" t="s">
        <v>110</v>
      </c>
      <c r="E263" s="18" t="n">
        <v>6</v>
      </c>
    </row>
    <row r="264" customFormat="false" ht="12.8" hidden="false" customHeight="false" outlineLevel="0" collapsed="false">
      <c r="A264" s="16" t="s">
        <v>36</v>
      </c>
      <c r="B264" s="17" t="s">
        <v>1684</v>
      </c>
      <c r="C264" s="17" t="s">
        <v>589</v>
      </c>
      <c r="D264" s="17" t="s">
        <v>110</v>
      </c>
      <c r="E264" s="18" t="n">
        <v>9.5</v>
      </c>
    </row>
    <row r="265" customFormat="false" ht="12.8" hidden="false" customHeight="false" outlineLevel="0" collapsed="false">
      <c r="A265" s="3" t="s">
        <v>37</v>
      </c>
      <c r="B265" s="17" t="s">
        <v>1685</v>
      </c>
      <c r="C265" s="17" t="s">
        <v>274</v>
      </c>
      <c r="D265" s="17" t="s">
        <v>110</v>
      </c>
      <c r="E265" s="18" t="n">
        <v>6.5</v>
      </c>
    </row>
    <row r="266" customFormat="false" ht="12.8" hidden="false" customHeight="false" outlineLevel="0" collapsed="false">
      <c r="A266" s="6"/>
      <c r="B266" s="17" t="s">
        <v>1686</v>
      </c>
      <c r="C266" s="17" t="s">
        <v>275</v>
      </c>
      <c r="D266" s="17" t="s">
        <v>110</v>
      </c>
      <c r="E266" s="18" t="n">
        <v>4</v>
      </c>
    </row>
    <row r="267" customFormat="false" ht="12.8" hidden="false" customHeight="false" outlineLevel="0" collapsed="false">
      <c r="A267" s="6"/>
      <c r="B267" s="17" t="s">
        <v>1687</v>
      </c>
      <c r="C267" s="17" t="s">
        <v>277</v>
      </c>
      <c r="D267" s="17" t="s">
        <v>110</v>
      </c>
      <c r="E267" s="18" t="n">
        <v>8</v>
      </c>
    </row>
    <row r="268" customFormat="false" ht="12.8" hidden="false" customHeight="false" outlineLevel="0" collapsed="false">
      <c r="A268" s="6"/>
      <c r="B268" s="17" t="s">
        <v>1688</v>
      </c>
      <c r="C268" s="17" t="s">
        <v>278</v>
      </c>
      <c r="D268" s="17" t="s">
        <v>110</v>
      </c>
      <c r="E268" s="18" t="n">
        <v>1.5</v>
      </c>
    </row>
    <row r="269" customFormat="false" ht="12.8" hidden="false" customHeight="false" outlineLevel="0" collapsed="false">
      <c r="A269" s="23"/>
      <c r="B269" s="17" t="s">
        <v>1689</v>
      </c>
      <c r="C269" s="17" t="s">
        <v>610</v>
      </c>
      <c r="D269" s="17" t="s">
        <v>110</v>
      </c>
      <c r="E269" s="18" t="n">
        <v>1.5</v>
      </c>
    </row>
    <row r="270" customFormat="false" ht="12.8" hidden="false" customHeight="false" outlineLevel="0" collapsed="false">
      <c r="A270" s="3" t="s">
        <v>38</v>
      </c>
      <c r="B270" s="17" t="s">
        <v>1690</v>
      </c>
      <c r="C270" s="17" t="s">
        <v>603</v>
      </c>
      <c r="D270" s="17" t="s">
        <v>110</v>
      </c>
      <c r="E270" s="18" t="n">
        <v>2</v>
      </c>
    </row>
    <row r="271" customFormat="false" ht="12.8" hidden="false" customHeight="false" outlineLevel="0" collapsed="false">
      <c r="A271" s="6"/>
      <c r="B271" s="17" t="s">
        <v>1691</v>
      </c>
      <c r="C271" s="17" t="s">
        <v>606</v>
      </c>
      <c r="D271" s="17" t="s">
        <v>110</v>
      </c>
      <c r="E271" s="18" t="n">
        <v>15</v>
      </c>
    </row>
    <row r="272" customFormat="false" ht="12.8" hidden="false" customHeight="false" outlineLevel="0" collapsed="false">
      <c r="A272" s="6"/>
      <c r="B272" s="17" t="s">
        <v>1692</v>
      </c>
      <c r="C272" s="17" t="s">
        <v>604</v>
      </c>
      <c r="D272" s="17" t="s">
        <v>110</v>
      </c>
      <c r="E272" s="18" t="n">
        <v>0.5</v>
      </c>
    </row>
    <row r="273" customFormat="false" ht="12.8" hidden="false" customHeight="false" outlineLevel="0" collapsed="false">
      <c r="A273" s="23"/>
      <c r="B273" s="17" t="s">
        <v>1693</v>
      </c>
      <c r="C273" s="17" t="s">
        <v>608</v>
      </c>
      <c r="D273" s="17" t="s">
        <v>110</v>
      </c>
      <c r="E273" s="18" t="n">
        <v>8</v>
      </c>
    </row>
    <row r="274" customFormat="false" ht="12.8" hidden="false" customHeight="false" outlineLevel="0" collapsed="false">
      <c r="A274" s="3" t="s">
        <v>39</v>
      </c>
      <c r="B274" s="17" t="s">
        <v>1694</v>
      </c>
      <c r="C274" s="17" t="s">
        <v>148</v>
      </c>
      <c r="D274" s="17" t="s">
        <v>110</v>
      </c>
      <c r="E274" s="18" t="n">
        <v>2.5</v>
      </c>
    </row>
    <row r="275" customFormat="false" ht="12.8" hidden="false" customHeight="false" outlineLevel="0" collapsed="false">
      <c r="A275" s="6"/>
      <c r="B275" s="17" t="s">
        <v>1695</v>
      </c>
      <c r="C275" s="17" t="s">
        <v>143</v>
      </c>
      <c r="D275" s="17" t="s">
        <v>110</v>
      </c>
      <c r="E275" s="18" t="n">
        <v>40.5</v>
      </c>
    </row>
    <row r="276" customFormat="false" ht="12.8" hidden="false" customHeight="false" outlineLevel="0" collapsed="false">
      <c r="A276" s="6"/>
      <c r="B276" s="17" t="s">
        <v>1696</v>
      </c>
      <c r="C276" s="17" t="s">
        <v>703</v>
      </c>
      <c r="D276" s="17" t="s">
        <v>110</v>
      </c>
      <c r="E276" s="18" t="n">
        <v>2.5</v>
      </c>
    </row>
    <row r="277" customFormat="false" ht="12.8" hidden="false" customHeight="false" outlineLevel="0" collapsed="false">
      <c r="A277" s="6"/>
      <c r="B277" s="17" t="s">
        <v>1697</v>
      </c>
      <c r="C277" s="17" t="s">
        <v>598</v>
      </c>
      <c r="D277" s="17" t="s">
        <v>110</v>
      </c>
      <c r="E277" s="18" t="n">
        <v>2.5</v>
      </c>
    </row>
    <row r="278" customFormat="false" ht="12.8" hidden="false" customHeight="false" outlineLevel="0" collapsed="false">
      <c r="A278" s="23"/>
      <c r="B278" s="17" t="s">
        <v>149</v>
      </c>
      <c r="C278" s="17" t="s">
        <v>150</v>
      </c>
      <c r="D278" s="17" t="s">
        <v>110</v>
      </c>
      <c r="E278" s="18" t="n">
        <v>2</v>
      </c>
    </row>
    <row r="279" customFormat="false" ht="12.8" hidden="false" customHeight="false" outlineLevel="0" collapsed="false">
      <c r="A279" s="3" t="s">
        <v>40</v>
      </c>
      <c r="B279" s="19" t="s">
        <v>1698</v>
      </c>
      <c r="C279" s="19" t="s">
        <v>306</v>
      </c>
      <c r="D279" s="19" t="s">
        <v>104</v>
      </c>
      <c r="E279" s="20" t="n">
        <v>3</v>
      </c>
    </row>
    <row r="280" customFormat="false" ht="12.8" hidden="false" customHeight="false" outlineLevel="0" collapsed="false">
      <c r="A280" s="6"/>
      <c r="B280" s="21"/>
      <c r="C280" s="21"/>
      <c r="D280" s="21" t="s">
        <v>110</v>
      </c>
      <c r="E280" s="22" t="n">
        <v>5</v>
      </c>
    </row>
    <row r="281" customFormat="false" ht="12.8" hidden="false" customHeight="false" outlineLevel="0" collapsed="false">
      <c r="A281" s="6"/>
      <c r="B281" s="17" t="s">
        <v>1699</v>
      </c>
      <c r="C281" s="17" t="s">
        <v>727</v>
      </c>
      <c r="D281" s="17" t="s">
        <v>110</v>
      </c>
      <c r="E281" s="18" t="n">
        <v>13</v>
      </c>
    </row>
    <row r="282" customFormat="false" ht="12.8" hidden="false" customHeight="false" outlineLevel="0" collapsed="false">
      <c r="A282" s="6"/>
      <c r="B282" s="17" t="s">
        <v>1700</v>
      </c>
      <c r="C282" s="17" t="s">
        <v>307</v>
      </c>
      <c r="D282" s="17" t="s">
        <v>110</v>
      </c>
      <c r="E282" s="18" t="n">
        <v>2</v>
      </c>
    </row>
    <row r="283" customFormat="false" ht="12.8" hidden="false" customHeight="false" outlineLevel="0" collapsed="false">
      <c r="A283" s="6"/>
      <c r="B283" s="17" t="s">
        <v>1701</v>
      </c>
      <c r="C283" s="17" t="s">
        <v>1224</v>
      </c>
      <c r="D283" s="17" t="s">
        <v>104</v>
      </c>
      <c r="E283" s="18" t="n">
        <v>8</v>
      </c>
    </row>
    <row r="284" customFormat="false" ht="12.8" hidden="false" customHeight="false" outlineLevel="0" collapsed="false">
      <c r="A284" s="23"/>
      <c r="B284" s="17" t="s">
        <v>1702</v>
      </c>
      <c r="C284" s="17" t="s">
        <v>1225</v>
      </c>
      <c r="D284" s="17" t="s">
        <v>104</v>
      </c>
      <c r="E284" s="18" t="n">
        <v>4</v>
      </c>
    </row>
    <row r="285" customFormat="false" ht="12.8" hidden="false" customHeight="false" outlineLevel="0" collapsed="false">
      <c r="A285" s="3" t="s">
        <v>41</v>
      </c>
      <c r="B285" s="17" t="s">
        <v>1703</v>
      </c>
      <c r="C285" s="17" t="s">
        <v>340</v>
      </c>
      <c r="D285" s="17" t="s">
        <v>110</v>
      </c>
      <c r="E285" s="18" t="n">
        <v>0.5</v>
      </c>
    </row>
    <row r="286" customFormat="false" ht="12.8" hidden="false" customHeight="false" outlineLevel="0" collapsed="false">
      <c r="A286" s="23"/>
      <c r="B286" s="17" t="s">
        <v>1704</v>
      </c>
      <c r="C286" s="17" t="s">
        <v>167</v>
      </c>
      <c r="D286" s="17" t="s">
        <v>110</v>
      </c>
      <c r="E286" s="18" t="n">
        <v>3</v>
      </c>
    </row>
    <row r="287" customFormat="false" ht="12.8" hidden="false" customHeight="false" outlineLevel="0" collapsed="false">
      <c r="A287" s="3" t="s">
        <v>42</v>
      </c>
      <c r="B287" s="17" t="s">
        <v>1705</v>
      </c>
      <c r="C287" s="17" t="s">
        <v>372</v>
      </c>
      <c r="D287" s="17" t="s">
        <v>110</v>
      </c>
      <c r="E287" s="18" t="n">
        <v>16</v>
      </c>
    </row>
    <row r="288" customFormat="false" ht="12.8" hidden="false" customHeight="false" outlineLevel="0" collapsed="false">
      <c r="A288" s="6"/>
      <c r="B288" s="17" t="s">
        <v>1706</v>
      </c>
      <c r="C288" s="17" t="s">
        <v>385</v>
      </c>
      <c r="D288" s="17" t="s">
        <v>110</v>
      </c>
      <c r="E288" s="18" t="n">
        <v>8</v>
      </c>
    </row>
    <row r="289" customFormat="false" ht="12.8" hidden="false" customHeight="false" outlineLevel="0" collapsed="false">
      <c r="A289" s="6"/>
      <c r="B289" s="17" t="s">
        <v>1707</v>
      </c>
      <c r="C289" s="17" t="s">
        <v>822</v>
      </c>
      <c r="D289" s="17" t="s">
        <v>110</v>
      </c>
      <c r="E289" s="18" t="n">
        <v>1</v>
      </c>
    </row>
    <row r="290" customFormat="false" ht="12.8" hidden="false" customHeight="false" outlineLevel="0" collapsed="false">
      <c r="A290" s="6"/>
      <c r="B290" s="17" t="s">
        <v>1708</v>
      </c>
      <c r="C290" s="17" t="s">
        <v>386</v>
      </c>
      <c r="D290" s="17" t="s">
        <v>110</v>
      </c>
      <c r="E290" s="18" t="n">
        <v>0.5</v>
      </c>
    </row>
    <row r="291" customFormat="false" ht="12.8" hidden="false" customHeight="false" outlineLevel="0" collapsed="false">
      <c r="A291" s="6"/>
      <c r="B291" s="17" t="s">
        <v>1709</v>
      </c>
      <c r="C291" s="17" t="s">
        <v>1022</v>
      </c>
      <c r="D291" s="17" t="s">
        <v>110</v>
      </c>
      <c r="E291" s="18" t="n">
        <v>4</v>
      </c>
    </row>
    <row r="292" customFormat="false" ht="12.8" hidden="false" customHeight="false" outlineLevel="0" collapsed="false">
      <c r="A292" s="6"/>
      <c r="B292" s="17" t="s">
        <v>1710</v>
      </c>
      <c r="C292" s="17" t="s">
        <v>1099</v>
      </c>
      <c r="D292" s="17" t="s">
        <v>110</v>
      </c>
      <c r="E292" s="18" t="n">
        <v>0.5</v>
      </c>
    </row>
    <row r="293" customFormat="false" ht="12.8" hidden="false" customHeight="false" outlineLevel="0" collapsed="false">
      <c r="A293" s="6"/>
      <c r="B293" s="17" t="s">
        <v>1711</v>
      </c>
      <c r="C293" s="17" t="s">
        <v>1196</v>
      </c>
      <c r="D293" s="17" t="s">
        <v>110</v>
      </c>
      <c r="E293" s="18" t="n">
        <v>4</v>
      </c>
    </row>
    <row r="294" customFormat="false" ht="12.8" hidden="false" customHeight="false" outlineLevel="0" collapsed="false">
      <c r="A294" s="23"/>
      <c r="B294" s="17" t="s">
        <v>1712</v>
      </c>
      <c r="C294" s="17" t="s">
        <v>1379</v>
      </c>
      <c r="D294" s="17" t="s">
        <v>110</v>
      </c>
      <c r="E294" s="18" t="n">
        <v>1.5</v>
      </c>
    </row>
    <row r="295" customFormat="false" ht="12.8" hidden="false" customHeight="false" outlineLevel="0" collapsed="false">
      <c r="A295" s="3" t="s">
        <v>43</v>
      </c>
      <c r="B295" s="17" t="s">
        <v>1713</v>
      </c>
      <c r="C295" s="17" t="s">
        <v>596</v>
      </c>
      <c r="D295" s="17" t="s">
        <v>110</v>
      </c>
      <c r="E295" s="18" t="n">
        <v>0.5</v>
      </c>
    </row>
    <row r="296" customFormat="false" ht="12.8" hidden="false" customHeight="false" outlineLevel="0" collapsed="false">
      <c r="A296" s="6"/>
      <c r="B296" s="17" t="s">
        <v>1714</v>
      </c>
      <c r="C296" s="17" t="s">
        <v>1199</v>
      </c>
      <c r="D296" s="17" t="s">
        <v>110</v>
      </c>
      <c r="E296" s="18" t="n">
        <v>8</v>
      </c>
    </row>
    <row r="297" customFormat="false" ht="12.8" hidden="false" customHeight="false" outlineLevel="0" collapsed="false">
      <c r="A297" s="23"/>
      <c r="B297" s="17" t="s">
        <v>1715</v>
      </c>
      <c r="C297" s="17" t="s">
        <v>1203</v>
      </c>
      <c r="D297" s="17" t="s">
        <v>110</v>
      </c>
      <c r="E297" s="18" t="n">
        <v>8</v>
      </c>
    </row>
    <row r="298" customFormat="false" ht="12.8" hidden="false" customHeight="false" outlineLevel="0" collapsed="false">
      <c r="A298" s="16" t="s">
        <v>44</v>
      </c>
      <c r="B298" s="17" t="s">
        <v>1716</v>
      </c>
      <c r="C298" s="17" t="s">
        <v>318</v>
      </c>
      <c r="D298" s="17" t="s">
        <v>110</v>
      </c>
      <c r="E298" s="18" t="n">
        <v>8.5</v>
      </c>
    </row>
    <row r="299" customFormat="false" ht="12.8" hidden="false" customHeight="false" outlineLevel="0" collapsed="false">
      <c r="A299" s="16" t="s">
        <v>45</v>
      </c>
      <c r="B299" s="17" t="s">
        <v>1717</v>
      </c>
      <c r="C299" s="17" t="s">
        <v>116</v>
      </c>
      <c r="D299" s="17" t="s">
        <v>110</v>
      </c>
      <c r="E299" s="18" t="n">
        <v>2</v>
      </c>
    </row>
    <row r="300" customFormat="false" ht="12.8" hidden="false" customHeight="false" outlineLevel="0" collapsed="false">
      <c r="A300" s="3" t="s">
        <v>46</v>
      </c>
      <c r="B300" s="17" t="s">
        <v>1718</v>
      </c>
      <c r="C300" s="17" t="s">
        <v>340</v>
      </c>
      <c r="D300" s="17" t="s">
        <v>110</v>
      </c>
      <c r="E300" s="18" t="n">
        <v>4</v>
      </c>
    </row>
    <row r="301" customFormat="false" ht="12.8" hidden="false" customHeight="false" outlineLevel="0" collapsed="false">
      <c r="A301" s="23"/>
      <c r="B301" s="17" t="s">
        <v>1719</v>
      </c>
      <c r="C301" s="17" t="s">
        <v>1411</v>
      </c>
      <c r="D301" s="17" t="s">
        <v>110</v>
      </c>
      <c r="E301" s="18" t="n">
        <v>0.5</v>
      </c>
    </row>
    <row r="302" customFormat="false" ht="12.8" hidden="false" customHeight="false" outlineLevel="0" collapsed="false">
      <c r="A302" s="3" t="s">
        <v>47</v>
      </c>
      <c r="B302" s="17" t="s">
        <v>1720</v>
      </c>
      <c r="C302" s="17" t="s">
        <v>326</v>
      </c>
      <c r="D302" s="17" t="s">
        <v>110</v>
      </c>
      <c r="E302" s="18" t="n">
        <v>0.5</v>
      </c>
    </row>
    <row r="303" customFormat="false" ht="12.8" hidden="false" customHeight="false" outlineLevel="0" collapsed="false">
      <c r="A303" s="6"/>
      <c r="B303" s="17" t="s">
        <v>1721</v>
      </c>
      <c r="C303" s="17" t="s">
        <v>329</v>
      </c>
      <c r="D303" s="17" t="s">
        <v>110</v>
      </c>
      <c r="E303" s="18" t="n">
        <v>6</v>
      </c>
    </row>
    <row r="304" customFormat="false" ht="12.8" hidden="false" customHeight="false" outlineLevel="0" collapsed="false">
      <c r="A304" s="6"/>
      <c r="B304" s="17" t="s">
        <v>1722</v>
      </c>
      <c r="C304" s="17" t="s">
        <v>614</v>
      </c>
      <c r="D304" s="17" t="s">
        <v>110</v>
      </c>
      <c r="E304" s="18" t="n">
        <v>5.5</v>
      </c>
    </row>
    <row r="305" customFormat="false" ht="12.8" hidden="false" customHeight="false" outlineLevel="0" collapsed="false">
      <c r="A305" s="6"/>
      <c r="B305" s="17" t="s">
        <v>1723</v>
      </c>
      <c r="C305" s="17" t="s">
        <v>327</v>
      </c>
      <c r="D305" s="17" t="s">
        <v>110</v>
      </c>
      <c r="E305" s="18" t="n">
        <v>2</v>
      </c>
    </row>
    <row r="306" customFormat="false" ht="12.8" hidden="false" customHeight="false" outlineLevel="0" collapsed="false">
      <c r="A306" s="6"/>
      <c r="B306" s="17" t="s">
        <v>1724</v>
      </c>
      <c r="C306" s="17" t="s">
        <v>620</v>
      </c>
      <c r="D306" s="17" t="s">
        <v>110</v>
      </c>
      <c r="E306" s="18" t="n">
        <v>9</v>
      </c>
    </row>
    <row r="307" customFormat="false" ht="12.8" hidden="false" customHeight="false" outlineLevel="0" collapsed="false">
      <c r="A307" s="6"/>
      <c r="B307" s="17" t="s">
        <v>1725</v>
      </c>
      <c r="C307" s="17" t="s">
        <v>616</v>
      </c>
      <c r="D307" s="17" t="s">
        <v>110</v>
      </c>
      <c r="E307" s="18" t="n">
        <v>2</v>
      </c>
    </row>
    <row r="308" customFormat="false" ht="12.8" hidden="false" customHeight="false" outlineLevel="0" collapsed="false">
      <c r="A308" s="6"/>
      <c r="B308" s="17" t="s">
        <v>1726</v>
      </c>
      <c r="C308" s="17" t="s">
        <v>763</v>
      </c>
      <c r="D308" s="17" t="s">
        <v>110</v>
      </c>
      <c r="E308" s="18" t="n">
        <v>22</v>
      </c>
    </row>
    <row r="309" customFormat="false" ht="12.8" hidden="false" customHeight="false" outlineLevel="0" collapsed="false">
      <c r="A309" s="6"/>
      <c r="B309" s="17" t="s">
        <v>1727</v>
      </c>
      <c r="C309" s="17" t="s">
        <v>824</v>
      </c>
      <c r="D309" s="17" t="s">
        <v>110</v>
      </c>
      <c r="E309" s="18" t="n">
        <v>5.5</v>
      </c>
    </row>
    <row r="310" customFormat="false" ht="12.8" hidden="false" customHeight="false" outlineLevel="0" collapsed="false">
      <c r="A310" s="6"/>
      <c r="B310" s="17" t="s">
        <v>1728</v>
      </c>
      <c r="C310" s="17" t="s">
        <v>825</v>
      </c>
      <c r="D310" s="17" t="s">
        <v>110</v>
      </c>
      <c r="E310" s="18" t="n">
        <v>22.5</v>
      </c>
    </row>
    <row r="311" customFormat="false" ht="12.8" hidden="false" customHeight="false" outlineLevel="0" collapsed="false">
      <c r="A311" s="6"/>
      <c r="B311" s="17" t="s">
        <v>1729</v>
      </c>
      <c r="C311" s="17" t="s">
        <v>333</v>
      </c>
      <c r="D311" s="17" t="s">
        <v>110</v>
      </c>
      <c r="E311" s="18" t="n">
        <v>1.5</v>
      </c>
    </row>
    <row r="312" customFormat="false" ht="12.8" hidden="false" customHeight="false" outlineLevel="0" collapsed="false">
      <c r="A312" s="6"/>
      <c r="B312" s="17" t="s">
        <v>1730</v>
      </c>
      <c r="C312" s="17" t="s">
        <v>831</v>
      </c>
      <c r="D312" s="17" t="s">
        <v>110</v>
      </c>
      <c r="E312" s="18" t="n">
        <v>1</v>
      </c>
    </row>
    <row r="313" customFormat="false" ht="12.8" hidden="false" customHeight="false" outlineLevel="0" collapsed="false">
      <c r="A313" s="6"/>
      <c r="B313" s="19" t="s">
        <v>1731</v>
      </c>
      <c r="C313" s="19" t="s">
        <v>1230</v>
      </c>
      <c r="D313" s="19" t="s">
        <v>104</v>
      </c>
      <c r="E313" s="20" t="n">
        <v>42</v>
      </c>
    </row>
    <row r="314" customFormat="false" ht="12.8" hidden="false" customHeight="false" outlineLevel="0" collapsed="false">
      <c r="A314" s="23"/>
      <c r="B314" s="21"/>
      <c r="C314" s="21"/>
      <c r="D314" s="21" t="s">
        <v>110</v>
      </c>
      <c r="E314" s="22" t="n">
        <v>4</v>
      </c>
    </row>
    <row r="315" customFormat="false" ht="12.8" hidden="false" customHeight="false" outlineLevel="0" collapsed="false">
      <c r="A315" s="3" t="s">
        <v>48</v>
      </c>
      <c r="B315" s="17" t="s">
        <v>1732</v>
      </c>
      <c r="C315" s="17" t="s">
        <v>261</v>
      </c>
      <c r="D315" s="17" t="s">
        <v>110</v>
      </c>
      <c r="E315" s="18" t="n">
        <v>3</v>
      </c>
    </row>
    <row r="316" customFormat="false" ht="12.8" hidden="false" customHeight="false" outlineLevel="0" collapsed="false">
      <c r="A316" s="6"/>
      <c r="B316" s="17" t="s">
        <v>1733</v>
      </c>
      <c r="C316" s="17" t="s">
        <v>378</v>
      </c>
      <c r="D316" s="17" t="s">
        <v>110</v>
      </c>
      <c r="E316" s="18" t="n">
        <v>4</v>
      </c>
    </row>
    <row r="317" customFormat="false" ht="12.8" hidden="false" customHeight="false" outlineLevel="0" collapsed="false">
      <c r="A317" s="6"/>
      <c r="B317" s="17" t="s">
        <v>1734</v>
      </c>
      <c r="C317" s="17" t="s">
        <v>263</v>
      </c>
      <c r="D317" s="17" t="s">
        <v>110</v>
      </c>
      <c r="E317" s="18" t="n">
        <v>8</v>
      </c>
    </row>
    <row r="318" customFormat="false" ht="12.8" hidden="false" customHeight="false" outlineLevel="0" collapsed="false">
      <c r="A318" s="6"/>
      <c r="B318" s="17" t="s">
        <v>1735</v>
      </c>
      <c r="C318" s="17" t="s">
        <v>262</v>
      </c>
      <c r="D318" s="17" t="s">
        <v>110</v>
      </c>
      <c r="E318" s="18" t="n">
        <v>3</v>
      </c>
    </row>
    <row r="319" customFormat="false" ht="12.8" hidden="false" customHeight="false" outlineLevel="0" collapsed="false">
      <c r="A319" s="6"/>
      <c r="B319" s="17" t="s">
        <v>1736</v>
      </c>
      <c r="C319" s="17" t="s">
        <v>1204</v>
      </c>
      <c r="D319" s="17" t="s">
        <v>104</v>
      </c>
      <c r="E319" s="18" t="n">
        <v>4</v>
      </c>
    </row>
    <row r="320" customFormat="false" ht="12.8" hidden="false" customHeight="false" outlineLevel="0" collapsed="false">
      <c r="A320" s="23"/>
      <c r="B320" s="17" t="s">
        <v>1737</v>
      </c>
      <c r="C320" s="17" t="s">
        <v>383</v>
      </c>
      <c r="D320" s="17" t="s">
        <v>110</v>
      </c>
      <c r="E320" s="18" t="n">
        <v>4</v>
      </c>
    </row>
    <row r="321" customFormat="false" ht="12.8" hidden="false" customHeight="false" outlineLevel="0" collapsed="false">
      <c r="A321" s="3" t="s">
        <v>49</v>
      </c>
      <c r="B321" s="19" t="s">
        <v>414</v>
      </c>
      <c r="C321" s="19" t="s">
        <v>106</v>
      </c>
      <c r="D321" s="19" t="s">
        <v>104</v>
      </c>
      <c r="E321" s="20" t="n">
        <v>10</v>
      </c>
    </row>
    <row r="322" customFormat="false" ht="12.8" hidden="false" customHeight="false" outlineLevel="0" collapsed="false">
      <c r="A322" s="6"/>
      <c r="B322" s="21"/>
      <c r="C322" s="21"/>
      <c r="D322" s="21" t="s">
        <v>110</v>
      </c>
      <c r="E322" s="22" t="n">
        <v>6</v>
      </c>
    </row>
    <row r="323" customFormat="false" ht="12.8" hidden="false" customHeight="false" outlineLevel="0" collapsed="false">
      <c r="A323" s="6"/>
      <c r="B323" s="17" t="s">
        <v>1738</v>
      </c>
      <c r="C323" s="17" t="s">
        <v>308</v>
      </c>
      <c r="D323" s="17" t="s">
        <v>110</v>
      </c>
      <c r="E323" s="18" t="n">
        <v>12</v>
      </c>
    </row>
    <row r="324" customFormat="false" ht="12.8" hidden="false" customHeight="false" outlineLevel="0" collapsed="false">
      <c r="A324" s="6"/>
      <c r="B324" s="17" t="s">
        <v>1739</v>
      </c>
      <c r="C324" s="17" t="s">
        <v>388</v>
      </c>
      <c r="D324" s="17" t="s">
        <v>110</v>
      </c>
      <c r="E324" s="18" t="n">
        <v>5</v>
      </c>
    </row>
    <row r="325" customFormat="false" ht="12.8" hidden="false" customHeight="false" outlineLevel="0" collapsed="false">
      <c r="A325" s="6"/>
      <c r="B325" s="17" t="s">
        <v>1740</v>
      </c>
      <c r="C325" s="17" t="s">
        <v>107</v>
      </c>
      <c r="D325" s="17" t="s">
        <v>110</v>
      </c>
      <c r="E325" s="18" t="n">
        <v>1</v>
      </c>
    </row>
    <row r="326" customFormat="false" ht="12.8" hidden="false" customHeight="false" outlineLevel="0" collapsed="false">
      <c r="A326" s="6"/>
      <c r="B326" s="17" t="s">
        <v>1741</v>
      </c>
      <c r="C326" s="17" t="s">
        <v>309</v>
      </c>
      <c r="D326" s="17" t="s">
        <v>110</v>
      </c>
      <c r="E326" s="18" t="n">
        <v>6</v>
      </c>
    </row>
    <row r="327" customFormat="false" ht="12.8" hidden="false" customHeight="false" outlineLevel="0" collapsed="false">
      <c r="A327" s="6"/>
      <c r="B327" s="17" t="s">
        <v>1742</v>
      </c>
      <c r="C327" s="17" t="s">
        <v>595</v>
      </c>
      <c r="D327" s="17" t="s">
        <v>110</v>
      </c>
      <c r="E327" s="18" t="n">
        <v>1</v>
      </c>
    </row>
    <row r="328" customFormat="false" ht="12.8" hidden="false" customHeight="false" outlineLevel="0" collapsed="false">
      <c r="A328" s="6"/>
      <c r="B328" s="17" t="s">
        <v>1743</v>
      </c>
      <c r="C328" s="17" t="s">
        <v>837</v>
      </c>
      <c r="D328" s="17" t="s">
        <v>110</v>
      </c>
      <c r="E328" s="18" t="n">
        <v>4.5</v>
      </c>
    </row>
    <row r="329" customFormat="false" ht="12.8" hidden="false" customHeight="false" outlineLevel="0" collapsed="false">
      <c r="A329" s="6"/>
      <c r="B329" s="17" t="s">
        <v>1744</v>
      </c>
      <c r="C329" s="17" t="s">
        <v>838</v>
      </c>
      <c r="D329" s="17" t="s">
        <v>110</v>
      </c>
      <c r="E329" s="18" t="n">
        <v>16</v>
      </c>
    </row>
    <row r="330" customFormat="false" ht="12.8" hidden="false" customHeight="false" outlineLevel="0" collapsed="false">
      <c r="A330" s="6"/>
      <c r="B330" s="17" t="s">
        <v>1745</v>
      </c>
      <c r="C330" s="17" t="s">
        <v>1125</v>
      </c>
      <c r="D330" s="17" t="s">
        <v>110</v>
      </c>
      <c r="E330" s="18" t="n">
        <v>24</v>
      </c>
    </row>
    <row r="331" customFormat="false" ht="12.8" hidden="false" customHeight="false" outlineLevel="0" collapsed="false">
      <c r="A331" s="23"/>
      <c r="B331" s="17" t="s">
        <v>1746</v>
      </c>
      <c r="C331" s="17" t="s">
        <v>1207</v>
      </c>
      <c r="D331" s="17" t="s">
        <v>110</v>
      </c>
      <c r="E331" s="18" t="n">
        <v>0.5</v>
      </c>
    </row>
    <row r="332" customFormat="false" ht="12.8" hidden="false" customHeight="false" outlineLevel="0" collapsed="false">
      <c r="A332" s="3" t="s">
        <v>50</v>
      </c>
      <c r="B332" s="17" t="s">
        <v>1747</v>
      </c>
      <c r="C332" s="17" t="s">
        <v>280</v>
      </c>
      <c r="D332" s="17" t="s">
        <v>110</v>
      </c>
      <c r="E332" s="18" t="n">
        <v>4</v>
      </c>
    </row>
    <row r="333" customFormat="false" ht="12.8" hidden="false" customHeight="false" outlineLevel="0" collapsed="false">
      <c r="A333" s="6"/>
      <c r="B333" s="17" t="s">
        <v>1748</v>
      </c>
      <c r="C333" s="17" t="s">
        <v>322</v>
      </c>
      <c r="D333" s="17" t="s">
        <v>104</v>
      </c>
      <c r="E333" s="18" t="n">
        <v>10</v>
      </c>
    </row>
    <row r="334" customFormat="false" ht="12.8" hidden="false" customHeight="false" outlineLevel="0" collapsed="false">
      <c r="A334" s="23"/>
      <c r="B334" s="17" t="s">
        <v>1749</v>
      </c>
      <c r="C334" s="17" t="s">
        <v>323</v>
      </c>
      <c r="D334" s="17" t="s">
        <v>110</v>
      </c>
      <c r="E334" s="18" t="n">
        <v>2</v>
      </c>
    </row>
    <row r="335" customFormat="false" ht="12.8" hidden="false" customHeight="false" outlineLevel="0" collapsed="false">
      <c r="A335" s="3" t="s">
        <v>51</v>
      </c>
      <c r="B335" s="19" t="s">
        <v>1750</v>
      </c>
      <c r="C335" s="19" t="s">
        <v>288</v>
      </c>
      <c r="D335" s="19" t="s">
        <v>247</v>
      </c>
      <c r="E335" s="20" t="n">
        <v>1.5</v>
      </c>
    </row>
    <row r="336" customFormat="false" ht="12.8" hidden="false" customHeight="false" outlineLevel="0" collapsed="false">
      <c r="A336" s="6"/>
      <c r="B336" s="21"/>
      <c r="C336" s="21"/>
      <c r="D336" s="21" t="s">
        <v>110</v>
      </c>
      <c r="E336" s="22" t="n">
        <v>4.5</v>
      </c>
    </row>
    <row r="337" customFormat="false" ht="12.8" hidden="false" customHeight="false" outlineLevel="0" collapsed="false">
      <c r="A337" s="6"/>
      <c r="B337" s="17" t="s">
        <v>1751</v>
      </c>
      <c r="C337" s="17" t="s">
        <v>298</v>
      </c>
      <c r="D337" s="17" t="s">
        <v>110</v>
      </c>
      <c r="E337" s="18" t="n">
        <v>1.5</v>
      </c>
    </row>
    <row r="338" customFormat="false" ht="12.8" hidden="false" customHeight="false" outlineLevel="0" collapsed="false">
      <c r="A338" s="6"/>
      <c r="B338" s="17" t="s">
        <v>1752</v>
      </c>
      <c r="C338" s="17" t="s">
        <v>289</v>
      </c>
      <c r="D338" s="17" t="s">
        <v>110</v>
      </c>
      <c r="E338" s="18" t="n">
        <v>1</v>
      </c>
    </row>
    <row r="339" customFormat="false" ht="12.8" hidden="false" customHeight="false" outlineLevel="0" collapsed="false">
      <c r="A339" s="6"/>
      <c r="B339" s="17" t="s">
        <v>1753</v>
      </c>
      <c r="C339" s="17" t="s">
        <v>846</v>
      </c>
      <c r="D339" s="17" t="s">
        <v>110</v>
      </c>
      <c r="E339" s="18" t="n">
        <v>2</v>
      </c>
    </row>
    <row r="340" customFormat="false" ht="12.8" hidden="false" customHeight="false" outlineLevel="0" collapsed="false">
      <c r="A340" s="6"/>
      <c r="B340" s="17" t="s">
        <v>1754</v>
      </c>
      <c r="C340" s="17" t="s">
        <v>1209</v>
      </c>
      <c r="D340" s="17" t="s">
        <v>110</v>
      </c>
      <c r="E340" s="18" t="n">
        <v>2.5</v>
      </c>
    </row>
    <row r="341" customFormat="false" ht="12.8" hidden="false" customHeight="false" outlineLevel="0" collapsed="false">
      <c r="A341" s="23"/>
      <c r="B341" s="17" t="s">
        <v>612</v>
      </c>
      <c r="C341" s="17" t="s">
        <v>613</v>
      </c>
      <c r="D341" s="17" t="s">
        <v>110</v>
      </c>
      <c r="E341" s="18" t="n">
        <v>5</v>
      </c>
    </row>
    <row r="342" customFormat="false" ht="12.8" hidden="false" customHeight="false" outlineLevel="0" collapsed="false">
      <c r="A342" s="3" t="s">
        <v>52</v>
      </c>
      <c r="B342" s="17" t="s">
        <v>1755</v>
      </c>
      <c r="C342" s="17" t="s">
        <v>789</v>
      </c>
      <c r="D342" s="17" t="s">
        <v>110</v>
      </c>
      <c r="E342" s="18" t="n">
        <v>2.5</v>
      </c>
    </row>
    <row r="343" customFormat="false" ht="12.8" hidden="false" customHeight="false" outlineLevel="0" collapsed="false">
      <c r="A343" s="6"/>
      <c r="B343" s="17" t="s">
        <v>1756</v>
      </c>
      <c r="C343" s="17" t="s">
        <v>790</v>
      </c>
      <c r="D343" s="17" t="s">
        <v>110</v>
      </c>
      <c r="E343" s="18" t="n">
        <v>0.5</v>
      </c>
    </row>
    <row r="344" customFormat="false" ht="12.8" hidden="false" customHeight="false" outlineLevel="0" collapsed="false">
      <c r="A344" s="6"/>
      <c r="B344" s="17" t="s">
        <v>1757</v>
      </c>
      <c r="C344" s="17" t="s">
        <v>1062</v>
      </c>
      <c r="D344" s="17" t="s">
        <v>110</v>
      </c>
      <c r="E344" s="18" t="n">
        <v>9</v>
      </c>
    </row>
    <row r="345" customFormat="false" ht="12.8" hidden="false" customHeight="false" outlineLevel="0" collapsed="false">
      <c r="A345" s="6"/>
      <c r="B345" s="17" t="s">
        <v>1758</v>
      </c>
      <c r="C345" s="17" t="s">
        <v>1127</v>
      </c>
      <c r="D345" s="17" t="s">
        <v>110</v>
      </c>
      <c r="E345" s="18" t="n">
        <v>24</v>
      </c>
    </row>
    <row r="346" customFormat="false" ht="12.8" hidden="false" customHeight="false" outlineLevel="0" collapsed="false">
      <c r="A346" s="23"/>
      <c r="B346" s="17" t="s">
        <v>1759</v>
      </c>
      <c r="C346" s="17" t="s">
        <v>1063</v>
      </c>
      <c r="D346" s="17" t="s">
        <v>110</v>
      </c>
      <c r="E346" s="18" t="n">
        <v>12</v>
      </c>
    </row>
    <row r="347" customFormat="false" ht="12.8" hidden="false" customHeight="false" outlineLevel="0" collapsed="false">
      <c r="A347" s="3" t="s">
        <v>53</v>
      </c>
      <c r="B347" s="19" t="s">
        <v>1760</v>
      </c>
      <c r="C347" s="19" t="s">
        <v>132</v>
      </c>
      <c r="D347" s="19" t="s">
        <v>110</v>
      </c>
      <c r="E347" s="20" t="n">
        <v>2</v>
      </c>
    </row>
    <row r="348" customFormat="false" ht="12.8" hidden="false" customHeight="false" outlineLevel="0" collapsed="false">
      <c r="A348" s="6"/>
      <c r="B348" s="21"/>
      <c r="C348" s="21"/>
      <c r="D348" s="21" t="s">
        <v>135</v>
      </c>
      <c r="E348" s="22" t="n">
        <v>2.5</v>
      </c>
    </row>
    <row r="349" customFormat="false" ht="12.8" hidden="false" customHeight="false" outlineLevel="0" collapsed="false">
      <c r="A349" s="6"/>
      <c r="B349" s="17" t="s">
        <v>1761</v>
      </c>
      <c r="C349" s="17" t="s">
        <v>133</v>
      </c>
      <c r="D349" s="17" t="s">
        <v>110</v>
      </c>
      <c r="E349" s="18" t="n">
        <v>5</v>
      </c>
    </row>
    <row r="350" customFormat="false" ht="12.8" hidden="false" customHeight="false" outlineLevel="0" collapsed="false">
      <c r="A350" s="6"/>
      <c r="B350" s="17" t="s">
        <v>1762</v>
      </c>
      <c r="C350" s="17" t="s">
        <v>138</v>
      </c>
      <c r="D350" s="17" t="s">
        <v>110</v>
      </c>
      <c r="E350" s="18" t="n">
        <v>2.5</v>
      </c>
    </row>
    <row r="351" customFormat="false" ht="12.8" hidden="false" customHeight="false" outlineLevel="0" collapsed="false">
      <c r="A351" s="6"/>
      <c r="B351" s="19" t="s">
        <v>1763</v>
      </c>
      <c r="C351" s="19" t="s">
        <v>454</v>
      </c>
      <c r="D351" s="19" t="s">
        <v>104</v>
      </c>
      <c r="E351" s="20" t="n">
        <v>13.5</v>
      </c>
    </row>
    <row r="352" customFormat="false" ht="12.8" hidden="false" customHeight="false" outlineLevel="0" collapsed="false">
      <c r="A352" s="6"/>
      <c r="B352" s="21"/>
      <c r="C352" s="21"/>
      <c r="D352" s="21" t="s">
        <v>110</v>
      </c>
      <c r="E352" s="22" t="n">
        <v>10.5</v>
      </c>
    </row>
    <row r="353" customFormat="false" ht="12.8" hidden="false" customHeight="false" outlineLevel="0" collapsed="false">
      <c r="A353" s="23"/>
      <c r="B353" s="17" t="s">
        <v>1764</v>
      </c>
      <c r="C353" s="17" t="s">
        <v>686</v>
      </c>
      <c r="D353" s="17" t="s">
        <v>110</v>
      </c>
      <c r="E353" s="18" t="n">
        <v>35</v>
      </c>
    </row>
    <row r="354" customFormat="false" ht="12.8" hidden="false" customHeight="false" outlineLevel="0" collapsed="false">
      <c r="A354" s="16" t="s">
        <v>54</v>
      </c>
      <c r="B354" s="17" t="s">
        <v>1765</v>
      </c>
      <c r="C354" s="17" t="s">
        <v>209</v>
      </c>
      <c r="D354" s="17" t="s">
        <v>110</v>
      </c>
      <c r="E354" s="18" t="n">
        <v>2.5</v>
      </c>
    </row>
    <row r="355" customFormat="false" ht="12.8" hidden="false" customHeight="false" outlineLevel="0" collapsed="false">
      <c r="A355" s="16" t="s">
        <v>55</v>
      </c>
      <c r="B355" s="17" t="s">
        <v>1766</v>
      </c>
      <c r="C355" s="17" t="s">
        <v>431</v>
      </c>
      <c r="D355" s="17" t="s">
        <v>247</v>
      </c>
      <c r="E355" s="18" t="n">
        <v>64</v>
      </c>
    </row>
    <row r="356" customFormat="false" ht="12.8" hidden="false" customHeight="false" outlineLevel="0" collapsed="false">
      <c r="A356" s="3" t="s">
        <v>56</v>
      </c>
      <c r="B356" s="19" t="s">
        <v>1767</v>
      </c>
      <c r="C356" s="19" t="s">
        <v>237</v>
      </c>
      <c r="D356" s="19" t="s">
        <v>104</v>
      </c>
      <c r="E356" s="20" t="n">
        <v>1.5</v>
      </c>
    </row>
    <row r="357" customFormat="false" ht="12.8" hidden="false" customHeight="false" outlineLevel="0" collapsed="false">
      <c r="A357" s="6"/>
      <c r="B357" s="21"/>
      <c r="C357" s="21"/>
      <c r="D357" s="21" t="s">
        <v>110</v>
      </c>
      <c r="E357" s="22" t="n">
        <v>4</v>
      </c>
    </row>
    <row r="358" customFormat="false" ht="12.8" hidden="false" customHeight="false" outlineLevel="0" collapsed="false">
      <c r="A358" s="23"/>
      <c r="B358" s="17" t="s">
        <v>1768</v>
      </c>
      <c r="C358" s="17" t="s">
        <v>1019</v>
      </c>
      <c r="D358" s="17" t="s">
        <v>110</v>
      </c>
      <c r="E358" s="18" t="n">
        <v>1.5</v>
      </c>
    </row>
    <row r="359" customFormat="false" ht="12.8" hidden="false" customHeight="false" outlineLevel="0" collapsed="false">
      <c r="A359" s="16" t="s">
        <v>57</v>
      </c>
      <c r="B359" s="17" t="s">
        <v>1769</v>
      </c>
      <c r="C359" s="17" t="s">
        <v>1347</v>
      </c>
      <c r="D359" s="17" t="s">
        <v>135</v>
      </c>
      <c r="E359" s="18" t="n">
        <v>12</v>
      </c>
    </row>
    <row r="360" customFormat="false" ht="12.8" hidden="false" customHeight="false" outlineLevel="0" collapsed="false">
      <c r="A360" s="16" t="s">
        <v>58</v>
      </c>
      <c r="B360" s="17" t="s">
        <v>1770</v>
      </c>
      <c r="C360" s="17" t="s">
        <v>651</v>
      </c>
      <c r="D360" s="17" t="s">
        <v>110</v>
      </c>
      <c r="E360" s="18" t="n">
        <v>6</v>
      </c>
    </row>
    <row r="361" customFormat="false" ht="12.8" hidden="false" customHeight="false" outlineLevel="0" collapsed="false">
      <c r="A361" s="16" t="s">
        <v>59</v>
      </c>
      <c r="B361" s="17" t="s">
        <v>1771</v>
      </c>
      <c r="C361" s="17" t="s">
        <v>363</v>
      </c>
      <c r="D361" s="17" t="s">
        <v>110</v>
      </c>
      <c r="E361" s="18" t="n">
        <v>5</v>
      </c>
    </row>
    <row r="362" customFormat="false" ht="12.8" hidden="false" customHeight="false" outlineLevel="0" collapsed="false">
      <c r="A362" s="3" t="s">
        <v>60</v>
      </c>
      <c r="B362" s="17" t="s">
        <v>1772</v>
      </c>
      <c r="C362" s="17" t="s">
        <v>635</v>
      </c>
      <c r="D362" s="17" t="s">
        <v>110</v>
      </c>
      <c r="E362" s="18" t="n">
        <v>8</v>
      </c>
    </row>
    <row r="363" customFormat="false" ht="12.8" hidden="false" customHeight="false" outlineLevel="0" collapsed="false">
      <c r="A363" s="6"/>
      <c r="B363" s="17" t="s">
        <v>1773</v>
      </c>
      <c r="C363" s="17" t="s">
        <v>638</v>
      </c>
      <c r="D363" s="17" t="s">
        <v>110</v>
      </c>
      <c r="E363" s="18" t="n">
        <v>18.5</v>
      </c>
    </row>
    <row r="364" customFormat="false" ht="12.8" hidden="false" customHeight="false" outlineLevel="0" collapsed="false">
      <c r="A364" s="6"/>
      <c r="B364" s="19" t="s">
        <v>1774</v>
      </c>
      <c r="C364" s="19" t="s">
        <v>976</v>
      </c>
      <c r="D364" s="19" t="s">
        <v>104</v>
      </c>
      <c r="E364" s="20" t="n">
        <v>1.5</v>
      </c>
    </row>
    <row r="365" customFormat="false" ht="12.8" hidden="false" customHeight="false" outlineLevel="0" collapsed="false">
      <c r="A365" s="6"/>
      <c r="B365" s="21"/>
      <c r="C365" s="21"/>
      <c r="D365" s="21" t="s">
        <v>110</v>
      </c>
      <c r="E365" s="22" t="n">
        <v>31</v>
      </c>
    </row>
    <row r="366" customFormat="false" ht="12.8" hidden="false" customHeight="false" outlineLevel="0" collapsed="false">
      <c r="A366" s="6"/>
      <c r="B366" s="17" t="s">
        <v>1775</v>
      </c>
      <c r="C366" s="17" t="s">
        <v>1113</v>
      </c>
      <c r="D366" s="17" t="s">
        <v>110</v>
      </c>
      <c r="E366" s="18" t="n">
        <v>8</v>
      </c>
    </row>
    <row r="367" customFormat="false" ht="12.8" hidden="false" customHeight="false" outlineLevel="0" collapsed="false">
      <c r="A367" s="23"/>
      <c r="B367" s="17" t="s">
        <v>1776</v>
      </c>
      <c r="C367" s="17" t="s">
        <v>364</v>
      </c>
      <c r="D367" s="17" t="s">
        <v>110</v>
      </c>
      <c r="E367" s="18" t="n">
        <v>8</v>
      </c>
    </row>
    <row r="368" customFormat="false" ht="12.8" hidden="false" customHeight="false" outlineLevel="0" collapsed="false">
      <c r="A368" s="3" t="s">
        <v>61</v>
      </c>
      <c r="B368" s="17" t="s">
        <v>1777</v>
      </c>
      <c r="C368" s="17" t="s">
        <v>435</v>
      </c>
      <c r="D368" s="17" t="s">
        <v>110</v>
      </c>
      <c r="E368" s="18" t="n">
        <v>14</v>
      </c>
    </row>
    <row r="369" customFormat="false" ht="12.8" hidden="false" customHeight="false" outlineLevel="0" collapsed="false">
      <c r="A369" s="6"/>
      <c r="B369" s="17" t="s">
        <v>1778</v>
      </c>
      <c r="C369" s="17" t="s">
        <v>647</v>
      </c>
      <c r="D369" s="17" t="s">
        <v>110</v>
      </c>
      <c r="E369" s="18" t="n">
        <v>5.5</v>
      </c>
    </row>
    <row r="370" customFormat="false" ht="12.8" hidden="false" customHeight="false" outlineLevel="0" collapsed="false">
      <c r="A370" s="6"/>
      <c r="B370" s="17" t="s">
        <v>1779</v>
      </c>
      <c r="C370" s="17" t="s">
        <v>636</v>
      </c>
      <c r="D370" s="17" t="s">
        <v>110</v>
      </c>
      <c r="E370" s="18" t="n">
        <v>12.5</v>
      </c>
    </row>
    <row r="371" customFormat="false" ht="12.8" hidden="false" customHeight="false" outlineLevel="0" collapsed="false">
      <c r="A371" s="23"/>
      <c r="B371" s="17" t="s">
        <v>1780</v>
      </c>
      <c r="C371" s="17" t="s">
        <v>1059</v>
      </c>
      <c r="D371" s="17" t="s">
        <v>110</v>
      </c>
      <c r="E371" s="18" t="n">
        <v>4</v>
      </c>
    </row>
    <row r="372" customFormat="false" ht="12.8" hidden="false" customHeight="false" outlineLevel="0" collapsed="false">
      <c r="A372" s="3" t="s">
        <v>62</v>
      </c>
      <c r="B372" s="19" t="s">
        <v>1781</v>
      </c>
      <c r="C372" s="19" t="s">
        <v>947</v>
      </c>
      <c r="D372" s="19" t="s">
        <v>104</v>
      </c>
      <c r="E372" s="20" t="n">
        <v>3</v>
      </c>
    </row>
    <row r="373" customFormat="false" ht="12.8" hidden="false" customHeight="false" outlineLevel="0" collapsed="false">
      <c r="A373" s="6"/>
      <c r="B373" s="24"/>
      <c r="C373" s="24"/>
      <c r="D373" s="24" t="s">
        <v>110</v>
      </c>
      <c r="E373" s="25" t="n">
        <v>13.5</v>
      </c>
    </row>
    <row r="374" customFormat="false" ht="12.8" hidden="false" customHeight="false" outlineLevel="0" collapsed="false">
      <c r="A374" s="6"/>
      <c r="B374" s="21"/>
      <c r="C374" s="21"/>
      <c r="D374" s="21" t="s">
        <v>135</v>
      </c>
      <c r="E374" s="22" t="n">
        <v>8</v>
      </c>
    </row>
    <row r="375" customFormat="false" ht="12.8" hidden="false" customHeight="false" outlineLevel="0" collapsed="false">
      <c r="A375" s="6"/>
      <c r="B375" s="17" t="s">
        <v>1782</v>
      </c>
      <c r="C375" s="17" t="s">
        <v>366</v>
      </c>
      <c r="D375" s="17" t="s">
        <v>110</v>
      </c>
      <c r="E375" s="18" t="n">
        <v>8</v>
      </c>
    </row>
    <row r="376" customFormat="false" ht="12.8" hidden="false" customHeight="false" outlineLevel="0" collapsed="false">
      <c r="A376" s="23"/>
      <c r="B376" s="17" t="s">
        <v>1783</v>
      </c>
      <c r="C376" s="17" t="s">
        <v>1211</v>
      </c>
      <c r="D376" s="17" t="s">
        <v>110</v>
      </c>
      <c r="E376" s="18" t="n">
        <v>8</v>
      </c>
    </row>
    <row r="377" customFormat="false" ht="12.8" hidden="false" customHeight="false" outlineLevel="0" collapsed="false">
      <c r="A377" s="3" t="s">
        <v>63</v>
      </c>
      <c r="B377" s="17" t="s">
        <v>1784</v>
      </c>
      <c r="C377" s="17" t="s">
        <v>244</v>
      </c>
      <c r="D377" s="17" t="s">
        <v>110</v>
      </c>
      <c r="E377" s="18" t="n">
        <v>8</v>
      </c>
    </row>
    <row r="378" customFormat="false" ht="12.8" hidden="false" customHeight="false" outlineLevel="0" collapsed="false">
      <c r="A378" s="6"/>
      <c r="B378" s="17" t="s">
        <v>1785</v>
      </c>
      <c r="C378" s="17" t="s">
        <v>478</v>
      </c>
      <c r="D378" s="17" t="s">
        <v>476</v>
      </c>
      <c r="E378" s="18" t="n">
        <v>144</v>
      </c>
    </row>
    <row r="379" customFormat="false" ht="12.8" hidden="false" customHeight="false" outlineLevel="0" collapsed="false">
      <c r="A379" s="6"/>
      <c r="B379" s="19" t="s">
        <v>1786</v>
      </c>
      <c r="C379" s="19" t="s">
        <v>680</v>
      </c>
      <c r="D379" s="19" t="s">
        <v>104</v>
      </c>
      <c r="E379" s="20" t="n">
        <v>0.5</v>
      </c>
    </row>
    <row r="380" customFormat="false" ht="12.8" hidden="false" customHeight="false" outlineLevel="0" collapsed="false">
      <c r="A380" s="6"/>
      <c r="B380" s="21"/>
      <c r="C380" s="21"/>
      <c r="D380" s="21" t="s">
        <v>110</v>
      </c>
      <c r="E380" s="22" t="n">
        <v>7</v>
      </c>
    </row>
    <row r="381" customFormat="false" ht="12.8" hidden="false" customHeight="false" outlineLevel="0" collapsed="false">
      <c r="A381" s="23"/>
      <c r="B381" s="17" t="s">
        <v>1787</v>
      </c>
      <c r="C381" s="17" t="s">
        <v>768</v>
      </c>
      <c r="D381" s="17" t="s">
        <v>110</v>
      </c>
      <c r="E381" s="18" t="n">
        <v>1</v>
      </c>
    </row>
    <row r="382" customFormat="false" ht="12.8" hidden="false" customHeight="false" outlineLevel="0" collapsed="false">
      <c r="A382" s="3" t="s">
        <v>64</v>
      </c>
      <c r="B382" s="17" t="s">
        <v>1788</v>
      </c>
      <c r="C382" s="17" t="s">
        <v>668</v>
      </c>
      <c r="D382" s="17" t="s">
        <v>110</v>
      </c>
      <c r="E382" s="18" t="n">
        <v>8</v>
      </c>
    </row>
    <row r="383" customFormat="false" ht="12.8" hidden="false" customHeight="false" outlineLevel="0" collapsed="false">
      <c r="A383" s="6"/>
      <c r="B383" s="17" t="s">
        <v>1789</v>
      </c>
      <c r="C383" s="17" t="s">
        <v>707</v>
      </c>
      <c r="D383" s="17" t="s">
        <v>110</v>
      </c>
      <c r="E383" s="18" t="n">
        <v>4</v>
      </c>
    </row>
    <row r="384" customFormat="false" ht="12.8" hidden="false" customHeight="false" outlineLevel="0" collapsed="false">
      <c r="A384" s="6"/>
      <c r="B384" s="17" t="s">
        <v>1790</v>
      </c>
      <c r="C384" s="17" t="s">
        <v>669</v>
      </c>
      <c r="D384" s="17" t="s">
        <v>110</v>
      </c>
      <c r="E384" s="18" t="n">
        <v>0.5</v>
      </c>
    </row>
    <row r="385" customFormat="false" ht="12.8" hidden="false" customHeight="false" outlineLevel="0" collapsed="false">
      <c r="A385" s="23"/>
      <c r="B385" s="17" t="s">
        <v>1791</v>
      </c>
      <c r="C385" s="17" t="s">
        <v>1408</v>
      </c>
      <c r="D385" s="17" t="s">
        <v>110</v>
      </c>
      <c r="E385" s="18" t="n">
        <v>0.5</v>
      </c>
    </row>
    <row r="386" customFormat="false" ht="12.8" hidden="false" customHeight="false" outlineLevel="0" collapsed="false">
      <c r="A386" s="3" t="s">
        <v>65</v>
      </c>
      <c r="B386" s="19" t="s">
        <v>1792</v>
      </c>
      <c r="C386" s="19" t="s">
        <v>625</v>
      </c>
      <c r="D386" s="19" t="s">
        <v>104</v>
      </c>
      <c r="E386" s="20" t="n">
        <v>2</v>
      </c>
    </row>
    <row r="387" customFormat="false" ht="12.8" hidden="false" customHeight="false" outlineLevel="0" collapsed="false">
      <c r="A387" s="6"/>
      <c r="B387" s="24"/>
      <c r="C387" s="24"/>
      <c r="D387" s="24" t="s">
        <v>110</v>
      </c>
      <c r="E387" s="25" t="n">
        <v>5</v>
      </c>
    </row>
    <row r="388" customFormat="false" ht="12.8" hidden="false" customHeight="false" outlineLevel="0" collapsed="false">
      <c r="A388" s="6"/>
      <c r="B388" s="21"/>
      <c r="C388" s="21"/>
      <c r="D388" s="21" t="s">
        <v>135</v>
      </c>
      <c r="E388" s="22" t="n">
        <v>5</v>
      </c>
    </row>
    <row r="389" customFormat="false" ht="12.8" hidden="false" customHeight="false" outlineLevel="0" collapsed="false">
      <c r="A389" s="23"/>
      <c r="B389" s="17" t="s">
        <v>1793</v>
      </c>
      <c r="C389" s="17" t="s">
        <v>1328</v>
      </c>
      <c r="D389" s="17" t="s">
        <v>110</v>
      </c>
      <c r="E389" s="18" t="n">
        <v>2</v>
      </c>
    </row>
    <row r="390" customFormat="false" ht="12.8" hidden="false" customHeight="false" outlineLevel="0" collapsed="false">
      <c r="A390" s="3" t="s">
        <v>66</v>
      </c>
      <c r="B390" s="19" t="s">
        <v>1794</v>
      </c>
      <c r="C390" s="19" t="s">
        <v>443</v>
      </c>
      <c r="D390" s="19" t="s">
        <v>104</v>
      </c>
      <c r="E390" s="20" t="n">
        <v>0</v>
      </c>
    </row>
    <row r="391" customFormat="false" ht="12.8" hidden="false" customHeight="false" outlineLevel="0" collapsed="false">
      <c r="A391" s="6"/>
      <c r="B391" s="21"/>
      <c r="C391" s="21"/>
      <c r="D391" s="21" t="s">
        <v>110</v>
      </c>
      <c r="E391" s="22" t="n">
        <v>4.5</v>
      </c>
    </row>
    <row r="392" customFormat="false" ht="12.8" hidden="false" customHeight="false" outlineLevel="0" collapsed="false">
      <c r="A392" s="6"/>
      <c r="B392" s="17" t="s">
        <v>1795</v>
      </c>
      <c r="C392" s="17" t="s">
        <v>1162</v>
      </c>
      <c r="D392" s="17" t="s">
        <v>110</v>
      </c>
      <c r="E392" s="18" t="n">
        <v>5</v>
      </c>
    </row>
    <row r="393" customFormat="false" ht="12.8" hidden="false" customHeight="false" outlineLevel="0" collapsed="false">
      <c r="A393" s="23"/>
      <c r="B393" s="17" t="s">
        <v>1796</v>
      </c>
      <c r="C393" s="17" t="s">
        <v>444</v>
      </c>
      <c r="D393" s="17" t="s">
        <v>110</v>
      </c>
      <c r="E393" s="18" t="n">
        <v>2</v>
      </c>
    </row>
    <row r="394" customFormat="false" ht="12.8" hidden="false" customHeight="false" outlineLevel="0" collapsed="false">
      <c r="A394" s="16" t="s">
        <v>67</v>
      </c>
      <c r="B394" s="17" t="s">
        <v>1797</v>
      </c>
      <c r="C394" s="17" t="s">
        <v>629</v>
      </c>
      <c r="D394" s="17" t="s">
        <v>110</v>
      </c>
      <c r="E394" s="18" t="n">
        <v>1</v>
      </c>
    </row>
    <row r="395" customFormat="false" ht="12.8" hidden="false" customHeight="false" outlineLevel="0" collapsed="false">
      <c r="A395" s="16" t="s">
        <v>68</v>
      </c>
      <c r="B395" s="17" t="s">
        <v>1798</v>
      </c>
      <c r="C395" s="17" t="s">
        <v>853</v>
      </c>
      <c r="D395" s="17" t="s">
        <v>110</v>
      </c>
      <c r="E395" s="18" t="n">
        <v>9</v>
      </c>
    </row>
    <row r="396" customFormat="false" ht="12.8" hidden="false" customHeight="false" outlineLevel="0" collapsed="false">
      <c r="A396" s="3" t="s">
        <v>69</v>
      </c>
      <c r="B396" s="17" t="s">
        <v>1799</v>
      </c>
      <c r="C396" s="17" t="s">
        <v>497</v>
      </c>
      <c r="D396" s="17" t="s">
        <v>110</v>
      </c>
      <c r="E396" s="18" t="n">
        <v>12</v>
      </c>
    </row>
    <row r="397" customFormat="false" ht="12.8" hidden="false" customHeight="false" outlineLevel="0" collapsed="false">
      <c r="A397" s="6"/>
      <c r="B397" s="17" t="s">
        <v>1800</v>
      </c>
      <c r="C397" s="17" t="s">
        <v>661</v>
      </c>
      <c r="D397" s="17" t="s">
        <v>110</v>
      </c>
      <c r="E397" s="18" t="n">
        <v>3.5</v>
      </c>
    </row>
    <row r="398" customFormat="false" ht="12.8" hidden="false" customHeight="false" outlineLevel="0" collapsed="false">
      <c r="A398" s="6"/>
      <c r="B398" s="17" t="s">
        <v>1801</v>
      </c>
      <c r="C398" s="17" t="s">
        <v>664</v>
      </c>
      <c r="D398" s="17" t="s">
        <v>110</v>
      </c>
      <c r="E398" s="18" t="n">
        <v>3</v>
      </c>
    </row>
    <row r="399" customFormat="false" ht="12.8" hidden="false" customHeight="false" outlineLevel="0" collapsed="false">
      <c r="A399" s="6"/>
      <c r="B399" s="17" t="s">
        <v>1802</v>
      </c>
      <c r="C399" s="17" t="s">
        <v>1052</v>
      </c>
      <c r="D399" s="17" t="s">
        <v>110</v>
      </c>
      <c r="E399" s="18" t="n">
        <v>4</v>
      </c>
    </row>
    <row r="400" customFormat="false" ht="12.8" hidden="false" customHeight="false" outlineLevel="0" collapsed="false">
      <c r="A400" s="6"/>
      <c r="B400" s="17" t="s">
        <v>1803</v>
      </c>
      <c r="C400" s="17" t="s">
        <v>662</v>
      </c>
      <c r="D400" s="17" t="s">
        <v>110</v>
      </c>
      <c r="E400" s="18" t="n">
        <v>1</v>
      </c>
    </row>
    <row r="401" customFormat="false" ht="12.8" hidden="false" customHeight="false" outlineLevel="0" collapsed="false">
      <c r="A401" s="6"/>
      <c r="B401" s="19" t="s">
        <v>1804</v>
      </c>
      <c r="C401" s="19" t="s">
        <v>1326</v>
      </c>
      <c r="D401" s="19" t="s">
        <v>104</v>
      </c>
      <c r="E401" s="20" t="n">
        <v>3.5</v>
      </c>
    </row>
    <row r="402" customFormat="false" ht="12.8" hidden="false" customHeight="false" outlineLevel="0" collapsed="false">
      <c r="A402" s="23"/>
      <c r="B402" s="21"/>
      <c r="C402" s="21"/>
      <c r="D402" s="21" t="s">
        <v>110</v>
      </c>
      <c r="E402" s="22" t="n">
        <v>0.5</v>
      </c>
    </row>
    <row r="403" customFormat="false" ht="12.8" hidden="false" customHeight="false" outlineLevel="0" collapsed="false">
      <c r="A403" s="3" t="s">
        <v>70</v>
      </c>
      <c r="B403" s="17" t="s">
        <v>1805</v>
      </c>
      <c r="C403" s="17" t="s">
        <v>754</v>
      </c>
      <c r="D403" s="17" t="s">
        <v>110</v>
      </c>
      <c r="E403" s="18" t="n">
        <v>4</v>
      </c>
    </row>
    <row r="404" customFormat="false" ht="12.8" hidden="false" customHeight="false" outlineLevel="0" collapsed="false">
      <c r="A404" s="6"/>
      <c r="B404" s="17" t="s">
        <v>1806</v>
      </c>
      <c r="C404" s="17" t="s">
        <v>1140</v>
      </c>
      <c r="D404" s="17" t="s">
        <v>110</v>
      </c>
      <c r="E404" s="18" t="n">
        <v>16</v>
      </c>
    </row>
    <row r="405" customFormat="false" ht="12.8" hidden="false" customHeight="false" outlineLevel="0" collapsed="false">
      <c r="A405" s="6"/>
      <c r="B405" s="19" t="s">
        <v>1807</v>
      </c>
      <c r="C405" s="19" t="s">
        <v>1214</v>
      </c>
      <c r="D405" s="19" t="s">
        <v>104</v>
      </c>
      <c r="E405" s="20" t="n">
        <v>9.5</v>
      </c>
    </row>
    <row r="406" customFormat="false" ht="12.8" hidden="false" customHeight="false" outlineLevel="0" collapsed="false">
      <c r="A406" s="6"/>
      <c r="B406" s="21"/>
      <c r="C406" s="21"/>
      <c r="D406" s="21" t="s">
        <v>110</v>
      </c>
      <c r="E406" s="22" t="n">
        <v>10.5</v>
      </c>
    </row>
    <row r="407" customFormat="false" ht="12.8" hidden="false" customHeight="false" outlineLevel="0" collapsed="false">
      <c r="A407" s="23"/>
      <c r="B407" s="17" t="s">
        <v>755</v>
      </c>
      <c r="C407" s="17" t="s">
        <v>756</v>
      </c>
      <c r="D407" s="17" t="s">
        <v>110</v>
      </c>
      <c r="E407" s="18" t="n">
        <v>1</v>
      </c>
    </row>
    <row r="408" customFormat="false" ht="12.8" hidden="false" customHeight="false" outlineLevel="0" collapsed="false">
      <c r="A408" s="3" t="s">
        <v>71</v>
      </c>
      <c r="B408" s="17" t="s">
        <v>1808</v>
      </c>
      <c r="C408" s="17" t="s">
        <v>186</v>
      </c>
      <c r="D408" s="17" t="s">
        <v>110</v>
      </c>
      <c r="E408" s="18" t="n">
        <v>9</v>
      </c>
    </row>
    <row r="409" customFormat="false" ht="12.8" hidden="false" customHeight="false" outlineLevel="0" collapsed="false">
      <c r="A409" s="6"/>
      <c r="B409" s="19" t="s">
        <v>1809</v>
      </c>
      <c r="C409" s="19" t="s">
        <v>1056</v>
      </c>
      <c r="D409" s="19" t="s">
        <v>104</v>
      </c>
      <c r="E409" s="20" t="n">
        <v>4</v>
      </c>
    </row>
    <row r="410" customFormat="false" ht="12.8" hidden="false" customHeight="false" outlineLevel="0" collapsed="false">
      <c r="A410" s="6"/>
      <c r="B410" s="21"/>
      <c r="C410" s="21"/>
      <c r="D410" s="21" t="s">
        <v>110</v>
      </c>
      <c r="E410" s="22" t="n">
        <v>4</v>
      </c>
    </row>
    <row r="411" customFormat="false" ht="12.8" hidden="false" customHeight="false" outlineLevel="0" collapsed="false">
      <c r="A411" s="6"/>
      <c r="B411" s="19" t="s">
        <v>1810</v>
      </c>
      <c r="C411" s="19" t="s">
        <v>1057</v>
      </c>
      <c r="D411" s="19" t="s">
        <v>104</v>
      </c>
      <c r="E411" s="20" t="n">
        <v>6</v>
      </c>
    </row>
    <row r="412" customFormat="false" ht="12.8" hidden="false" customHeight="false" outlineLevel="0" collapsed="false">
      <c r="A412" s="6"/>
      <c r="B412" s="21"/>
      <c r="C412" s="21"/>
      <c r="D412" s="21" t="s">
        <v>110</v>
      </c>
      <c r="E412" s="22" t="n">
        <v>6</v>
      </c>
    </row>
    <row r="413" customFormat="false" ht="12.8" hidden="false" customHeight="false" outlineLevel="0" collapsed="false">
      <c r="A413" s="6"/>
      <c r="B413" s="17" t="s">
        <v>1811</v>
      </c>
      <c r="C413" s="17" t="s">
        <v>1375</v>
      </c>
      <c r="D413" s="17" t="s">
        <v>110</v>
      </c>
      <c r="E413" s="18" t="n">
        <v>2.5</v>
      </c>
    </row>
    <row r="414" customFormat="false" ht="12.8" hidden="false" customHeight="false" outlineLevel="0" collapsed="false">
      <c r="A414" s="23"/>
      <c r="B414" s="17" t="s">
        <v>869</v>
      </c>
      <c r="C414" s="17" t="s">
        <v>870</v>
      </c>
      <c r="D414" s="17" t="s">
        <v>110</v>
      </c>
      <c r="E414" s="18" t="n">
        <v>1</v>
      </c>
    </row>
    <row r="415" customFormat="false" ht="12.8" hidden="false" customHeight="false" outlineLevel="0" collapsed="false">
      <c r="A415" s="3" t="s">
        <v>72</v>
      </c>
      <c r="B415" s="17" t="s">
        <v>1812</v>
      </c>
      <c r="C415" s="17" t="s">
        <v>143</v>
      </c>
      <c r="D415" s="17" t="s">
        <v>104</v>
      </c>
      <c r="E415" s="18" t="n">
        <v>0.5</v>
      </c>
    </row>
    <row r="416" customFormat="false" ht="12.8" hidden="false" customHeight="false" outlineLevel="0" collapsed="false">
      <c r="A416" s="6"/>
      <c r="B416" s="17" t="s">
        <v>1813</v>
      </c>
      <c r="C416" s="17" t="s">
        <v>1041</v>
      </c>
      <c r="D416" s="17" t="s">
        <v>110</v>
      </c>
      <c r="E416" s="18" t="n">
        <v>1</v>
      </c>
    </row>
    <row r="417" customFormat="false" ht="12.8" hidden="false" customHeight="false" outlineLevel="0" collapsed="false">
      <c r="A417" s="6"/>
      <c r="B417" s="17" t="s">
        <v>1814</v>
      </c>
      <c r="C417" s="17" t="s">
        <v>1068</v>
      </c>
      <c r="D417" s="17" t="s">
        <v>110</v>
      </c>
      <c r="E417" s="18" t="n">
        <v>0.5</v>
      </c>
    </row>
    <row r="418" customFormat="false" ht="12.8" hidden="false" customHeight="false" outlineLevel="0" collapsed="false">
      <c r="A418" s="6"/>
      <c r="B418" s="17" t="s">
        <v>1351</v>
      </c>
      <c r="C418" s="17" t="s">
        <v>1335</v>
      </c>
      <c r="D418" s="17" t="s">
        <v>110</v>
      </c>
      <c r="E418" s="18" t="n">
        <v>1</v>
      </c>
    </row>
    <row r="419" customFormat="false" ht="12.8" hidden="false" customHeight="false" outlineLevel="0" collapsed="false">
      <c r="A419" s="23"/>
      <c r="B419" s="17" t="s">
        <v>144</v>
      </c>
      <c r="C419" s="17" t="s">
        <v>145</v>
      </c>
      <c r="D419" s="17" t="s">
        <v>110</v>
      </c>
      <c r="E419" s="18" t="n">
        <v>0.5</v>
      </c>
    </row>
    <row r="420" customFormat="false" ht="12.8" hidden="false" customHeight="false" outlineLevel="0" collapsed="false">
      <c r="A420" s="3" t="s">
        <v>73</v>
      </c>
      <c r="B420" s="17" t="s">
        <v>1815</v>
      </c>
      <c r="C420" s="17" t="s">
        <v>689</v>
      </c>
      <c r="D420" s="17" t="s">
        <v>110</v>
      </c>
      <c r="E420" s="18" t="n">
        <v>0.5</v>
      </c>
    </row>
    <row r="421" customFormat="false" ht="12.8" hidden="false" customHeight="false" outlineLevel="0" collapsed="false">
      <c r="A421" s="23"/>
      <c r="B421" s="17" t="s">
        <v>1816</v>
      </c>
      <c r="C421" s="17" t="s">
        <v>1342</v>
      </c>
      <c r="D421" s="17" t="s">
        <v>110</v>
      </c>
      <c r="E421" s="18" t="n">
        <v>8.5</v>
      </c>
    </row>
    <row r="422" customFormat="false" ht="12.8" hidden="false" customHeight="false" outlineLevel="0" collapsed="false">
      <c r="A422" s="3" t="s">
        <v>74</v>
      </c>
      <c r="B422" s="17" t="s">
        <v>1817</v>
      </c>
      <c r="C422" s="17" t="s">
        <v>266</v>
      </c>
      <c r="D422" s="17" t="s">
        <v>110</v>
      </c>
      <c r="E422" s="18" t="n">
        <v>0.5</v>
      </c>
    </row>
    <row r="423" customFormat="false" ht="12.8" hidden="false" customHeight="false" outlineLevel="0" collapsed="false">
      <c r="A423" s="6"/>
      <c r="B423" s="17" t="s">
        <v>1818</v>
      </c>
      <c r="C423" s="17" t="s">
        <v>267</v>
      </c>
      <c r="D423" s="17" t="s">
        <v>110</v>
      </c>
      <c r="E423" s="18" t="n">
        <v>8</v>
      </c>
    </row>
    <row r="424" customFormat="false" ht="12.8" hidden="false" customHeight="false" outlineLevel="0" collapsed="false">
      <c r="A424" s="6"/>
      <c r="B424" s="17" t="s">
        <v>1819</v>
      </c>
      <c r="C424" s="17" t="s">
        <v>675</v>
      </c>
      <c r="D424" s="17" t="s">
        <v>110</v>
      </c>
      <c r="E424" s="18" t="n">
        <v>0.5</v>
      </c>
    </row>
    <row r="425" customFormat="false" ht="12.8" hidden="false" customHeight="false" outlineLevel="0" collapsed="false">
      <c r="A425" s="6"/>
      <c r="B425" s="17" t="s">
        <v>1820</v>
      </c>
      <c r="C425" s="17" t="s">
        <v>1217</v>
      </c>
      <c r="D425" s="17" t="s">
        <v>110</v>
      </c>
      <c r="E425" s="18" t="n">
        <v>4</v>
      </c>
    </row>
    <row r="426" customFormat="false" ht="12.8" hidden="false" customHeight="false" outlineLevel="0" collapsed="false">
      <c r="A426" s="6"/>
      <c r="B426" s="17" t="s">
        <v>1367</v>
      </c>
      <c r="C426" s="17" t="s">
        <v>1355</v>
      </c>
      <c r="D426" s="17" t="s">
        <v>110</v>
      </c>
      <c r="E426" s="18" t="n">
        <v>11.5</v>
      </c>
    </row>
    <row r="427" customFormat="false" ht="12.8" hidden="false" customHeight="false" outlineLevel="0" collapsed="false">
      <c r="A427" s="23"/>
      <c r="B427" s="17" t="s">
        <v>1356</v>
      </c>
      <c r="C427" s="17" t="s">
        <v>1357</v>
      </c>
      <c r="D427" s="17" t="s">
        <v>110</v>
      </c>
      <c r="E427" s="18" t="n">
        <v>8.5</v>
      </c>
    </row>
    <row r="428" customFormat="false" ht="12.8" hidden="false" customHeight="false" outlineLevel="0" collapsed="false">
      <c r="A428" s="3" t="s">
        <v>75</v>
      </c>
      <c r="B428" s="17" t="s">
        <v>1821</v>
      </c>
      <c r="C428" s="17" t="s">
        <v>849</v>
      </c>
      <c r="D428" s="17" t="s">
        <v>110</v>
      </c>
      <c r="E428" s="18" t="n">
        <v>16</v>
      </c>
    </row>
    <row r="429" customFormat="false" ht="12.8" hidden="false" customHeight="false" outlineLevel="0" collapsed="false">
      <c r="A429" s="6"/>
      <c r="B429" s="17" t="s">
        <v>1822</v>
      </c>
      <c r="C429" s="17" t="s">
        <v>857</v>
      </c>
      <c r="D429" s="17" t="s">
        <v>110</v>
      </c>
      <c r="E429" s="18" t="n">
        <v>8</v>
      </c>
    </row>
    <row r="430" customFormat="false" ht="12.8" hidden="false" customHeight="false" outlineLevel="0" collapsed="false">
      <c r="A430" s="6"/>
      <c r="B430" s="17" t="s">
        <v>1823</v>
      </c>
      <c r="C430" s="17" t="s">
        <v>860</v>
      </c>
      <c r="D430" s="17" t="s">
        <v>110</v>
      </c>
      <c r="E430" s="18" t="n">
        <v>8</v>
      </c>
    </row>
    <row r="431" customFormat="false" ht="12.8" hidden="false" customHeight="false" outlineLevel="0" collapsed="false">
      <c r="A431" s="23"/>
      <c r="B431" s="17" t="s">
        <v>1824</v>
      </c>
      <c r="C431" s="17" t="s">
        <v>866</v>
      </c>
      <c r="D431" s="17" t="s">
        <v>110</v>
      </c>
      <c r="E431" s="18" t="n">
        <v>18</v>
      </c>
    </row>
    <row r="432" customFormat="false" ht="12.8" hidden="false" customHeight="false" outlineLevel="0" collapsed="false">
      <c r="A432" s="3" t="s">
        <v>76</v>
      </c>
      <c r="B432" s="17" t="s">
        <v>1825</v>
      </c>
      <c r="C432" s="17" t="s">
        <v>864</v>
      </c>
      <c r="D432" s="17" t="s">
        <v>110</v>
      </c>
      <c r="E432" s="18" t="n">
        <v>24</v>
      </c>
    </row>
    <row r="433" customFormat="false" ht="12.8" hidden="false" customHeight="false" outlineLevel="0" collapsed="false">
      <c r="A433" s="23"/>
      <c r="B433" s="17" t="s">
        <v>1826</v>
      </c>
      <c r="C433" s="17" t="s">
        <v>873</v>
      </c>
      <c r="D433" s="17" t="s">
        <v>110</v>
      </c>
      <c r="E433" s="18" t="n">
        <v>4.5</v>
      </c>
    </row>
    <row r="434" customFormat="false" ht="12.8" hidden="false" customHeight="false" outlineLevel="0" collapsed="false">
      <c r="A434" s="3" t="s">
        <v>77</v>
      </c>
      <c r="B434" s="17" t="s">
        <v>1827</v>
      </c>
      <c r="C434" s="17" t="s">
        <v>1242</v>
      </c>
      <c r="D434" s="17" t="s">
        <v>110</v>
      </c>
      <c r="E434" s="18" t="n">
        <v>8</v>
      </c>
    </row>
    <row r="435" customFormat="false" ht="12.8" hidden="false" customHeight="false" outlineLevel="0" collapsed="false">
      <c r="A435" s="23"/>
      <c r="B435" s="17" t="s">
        <v>1828</v>
      </c>
      <c r="C435" s="17" t="s">
        <v>1249</v>
      </c>
      <c r="D435" s="17" t="s">
        <v>110</v>
      </c>
      <c r="E435" s="18" t="n">
        <v>4</v>
      </c>
    </row>
    <row r="436" customFormat="false" ht="12.8" hidden="false" customHeight="false" outlineLevel="0" collapsed="false">
      <c r="A436" s="3" t="s">
        <v>78</v>
      </c>
      <c r="B436" s="17" t="s">
        <v>1829</v>
      </c>
      <c r="C436" s="17" t="s">
        <v>655</v>
      </c>
      <c r="D436" s="17" t="s">
        <v>110</v>
      </c>
      <c r="E436" s="18" t="n">
        <v>12</v>
      </c>
    </row>
    <row r="437" customFormat="false" ht="12.8" hidden="false" customHeight="false" outlineLevel="0" collapsed="false">
      <c r="A437" s="6"/>
      <c r="B437" s="17" t="s">
        <v>1830</v>
      </c>
      <c r="C437" s="17" t="s">
        <v>1034</v>
      </c>
      <c r="D437" s="17" t="s">
        <v>110</v>
      </c>
      <c r="E437" s="18" t="n">
        <v>8</v>
      </c>
    </row>
    <row r="438" customFormat="false" ht="12.8" hidden="false" customHeight="false" outlineLevel="0" collapsed="false">
      <c r="A438" s="6"/>
      <c r="B438" s="19" t="s">
        <v>1831</v>
      </c>
      <c r="C438" s="19" t="s">
        <v>1237</v>
      </c>
      <c r="D438" s="19" t="s">
        <v>104</v>
      </c>
      <c r="E438" s="20" t="n">
        <v>5.5</v>
      </c>
    </row>
    <row r="439" customFormat="false" ht="12.8" hidden="false" customHeight="false" outlineLevel="0" collapsed="false">
      <c r="A439" s="6"/>
      <c r="B439" s="21"/>
      <c r="C439" s="21"/>
      <c r="D439" s="21" t="s">
        <v>110</v>
      </c>
      <c r="E439" s="22" t="n">
        <v>2.5</v>
      </c>
    </row>
    <row r="440" customFormat="false" ht="12.8" hidden="false" customHeight="false" outlineLevel="0" collapsed="false">
      <c r="A440" s="6"/>
      <c r="B440" s="17" t="s">
        <v>1832</v>
      </c>
      <c r="C440" s="17" t="s">
        <v>1339</v>
      </c>
      <c r="D440" s="17" t="s">
        <v>110</v>
      </c>
      <c r="E440" s="18" t="n">
        <v>8.5</v>
      </c>
    </row>
    <row r="441" customFormat="false" ht="12.8" hidden="false" customHeight="false" outlineLevel="0" collapsed="false">
      <c r="A441" s="23"/>
      <c r="B441" s="17" t="s">
        <v>1833</v>
      </c>
      <c r="C441" s="17" t="s">
        <v>1419</v>
      </c>
      <c r="D441" s="17" t="s">
        <v>110</v>
      </c>
      <c r="E441" s="18" t="n">
        <v>8</v>
      </c>
    </row>
    <row r="442" customFormat="false" ht="12.8" hidden="false" customHeight="false" outlineLevel="0" collapsed="false">
      <c r="A442" s="3" t="s">
        <v>79</v>
      </c>
      <c r="B442" s="17" t="s">
        <v>1834</v>
      </c>
      <c r="C442" s="17" t="s">
        <v>1247</v>
      </c>
      <c r="D442" s="17" t="s">
        <v>110</v>
      </c>
      <c r="E442" s="18" t="n">
        <v>21</v>
      </c>
    </row>
    <row r="443" customFormat="false" ht="12.8" hidden="false" customHeight="false" outlineLevel="0" collapsed="false">
      <c r="A443" s="6"/>
      <c r="B443" s="17" t="s">
        <v>1835</v>
      </c>
      <c r="C443" s="17" t="s">
        <v>1254</v>
      </c>
      <c r="D443" s="17" t="s">
        <v>110</v>
      </c>
      <c r="E443" s="18" t="n">
        <v>8</v>
      </c>
    </row>
    <row r="444" customFormat="false" ht="12.8" hidden="false" customHeight="false" outlineLevel="0" collapsed="false">
      <c r="A444" s="6"/>
      <c r="B444" s="17" t="s">
        <v>1437</v>
      </c>
      <c r="C444" s="17" t="s">
        <v>1421</v>
      </c>
      <c r="D444" s="17" t="s">
        <v>110</v>
      </c>
      <c r="E444" s="18" t="n">
        <v>27</v>
      </c>
    </row>
    <row r="445" customFormat="false" ht="12.8" hidden="false" customHeight="false" outlineLevel="0" collapsed="false">
      <c r="A445" s="6"/>
      <c r="B445" s="17" t="s">
        <v>1836</v>
      </c>
      <c r="C445" s="17" t="s">
        <v>1433</v>
      </c>
      <c r="D445" s="17" t="s">
        <v>135</v>
      </c>
      <c r="E445" s="18" t="n">
        <v>8</v>
      </c>
    </row>
    <row r="446" customFormat="false" ht="12.8" hidden="false" customHeight="false" outlineLevel="0" collapsed="false">
      <c r="A446" s="23"/>
      <c r="B446" s="17" t="s">
        <v>1442</v>
      </c>
      <c r="C446" s="17" t="s">
        <v>1443</v>
      </c>
      <c r="D446" s="17" t="s">
        <v>110</v>
      </c>
      <c r="E446" s="18" t="n">
        <v>3.5</v>
      </c>
    </row>
    <row r="447" customFormat="false" ht="12.8" hidden="false" customHeight="false" outlineLevel="0" collapsed="false">
      <c r="A447" s="3" t="s">
        <v>80</v>
      </c>
      <c r="B447" s="17" t="s">
        <v>1837</v>
      </c>
      <c r="C447" s="17" t="s">
        <v>1246</v>
      </c>
      <c r="D447" s="17" t="s">
        <v>110</v>
      </c>
      <c r="E447" s="18" t="n">
        <v>8</v>
      </c>
    </row>
    <row r="448" customFormat="false" ht="12.8" hidden="false" customHeight="false" outlineLevel="0" collapsed="false">
      <c r="A448" s="6"/>
      <c r="B448" s="17" t="s">
        <v>1838</v>
      </c>
      <c r="C448" s="17" t="s">
        <v>1416</v>
      </c>
      <c r="D448" s="17" t="s">
        <v>110</v>
      </c>
      <c r="E448" s="18" t="n">
        <v>1</v>
      </c>
    </row>
    <row r="449" customFormat="false" ht="12.8" hidden="false" customHeight="false" outlineLevel="0" collapsed="false">
      <c r="A449" s="6"/>
      <c r="B449" s="17" t="s">
        <v>1422</v>
      </c>
      <c r="C449" s="17" t="s">
        <v>1423</v>
      </c>
      <c r="D449" s="17" t="s">
        <v>110</v>
      </c>
      <c r="E449" s="18" t="n">
        <v>10</v>
      </c>
    </row>
    <row r="450" customFormat="false" ht="12.8" hidden="false" customHeight="false" outlineLevel="0" collapsed="false">
      <c r="A450" s="6"/>
      <c r="B450" s="19" t="s">
        <v>1447</v>
      </c>
      <c r="C450" s="19" t="s">
        <v>1441</v>
      </c>
      <c r="D450" s="19" t="s">
        <v>104</v>
      </c>
      <c r="E450" s="20" t="n">
        <v>30</v>
      </c>
    </row>
    <row r="451" customFormat="false" ht="12.8" hidden="false" customHeight="false" outlineLevel="0" collapsed="false">
      <c r="A451" s="23"/>
      <c r="B451" s="21"/>
      <c r="C451" s="21"/>
      <c r="D451" s="21" t="s">
        <v>110</v>
      </c>
      <c r="E451" s="22" t="n">
        <v>6</v>
      </c>
    </row>
    <row r="452" customFormat="false" ht="12.8" hidden="false" customHeight="false" outlineLevel="0" collapsed="false">
      <c r="A452" s="26" t="s">
        <v>81</v>
      </c>
      <c r="B452" s="27"/>
      <c r="C452" s="27"/>
      <c r="D452" s="28"/>
      <c r="E452" s="29" t="n">
        <v>3544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Roman,標準"&amp;A</oddHeader>
    <oddFooter>&amp;C&amp;"Times New Roman,標準"頁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025" min="1" style="0" width="11.35"/>
  </cols>
  <sheetData>
    <row r="1" customFormat="false" ht="15" hidden="false" customHeight="false" outlineLevel="0" collapsed="false">
      <c r="A1" s="1" t="s">
        <v>0</v>
      </c>
      <c r="B1" s="15" t="s">
        <v>90</v>
      </c>
      <c r="C1" s="15" t="s">
        <v>91</v>
      </c>
      <c r="D1" s="15" t="s">
        <v>1839</v>
      </c>
      <c r="E1" s="15" t="s">
        <v>1840</v>
      </c>
      <c r="F1" s="15" t="s">
        <v>87</v>
      </c>
      <c r="G1" s="2" t="s">
        <v>1</v>
      </c>
    </row>
    <row r="2" customFormat="false" ht="15" hidden="false" customHeight="false" outlineLevel="0" collapsed="false">
      <c r="A2" s="16" t="s">
        <v>2</v>
      </c>
      <c r="B2" s="17" t="s">
        <v>1451</v>
      </c>
      <c r="C2" s="17" t="s">
        <v>1291</v>
      </c>
      <c r="D2" s="17"/>
      <c r="E2" s="17"/>
      <c r="F2" s="17" t="s">
        <v>110</v>
      </c>
      <c r="G2" s="18" t="n">
        <v>1</v>
      </c>
    </row>
    <row r="3" customFormat="false" ht="15" hidden="false" customHeight="false" outlineLevel="0" collapsed="false">
      <c r="A3" s="3" t="s">
        <v>3</v>
      </c>
      <c r="B3" s="17" t="s">
        <v>1452</v>
      </c>
      <c r="C3" s="17" t="s">
        <v>1266</v>
      </c>
      <c r="D3" s="17"/>
      <c r="E3" s="17"/>
      <c r="F3" s="17" t="s">
        <v>110</v>
      </c>
      <c r="G3" s="18" t="n">
        <v>8</v>
      </c>
    </row>
    <row r="4" customFormat="false" ht="15" hidden="false" customHeight="false" outlineLevel="0" collapsed="false">
      <c r="A4" s="30"/>
      <c r="B4" s="19" t="s">
        <v>1453</v>
      </c>
      <c r="C4" s="19" t="s">
        <v>1273</v>
      </c>
      <c r="D4" s="19"/>
      <c r="E4" s="19"/>
      <c r="F4" s="19" t="s">
        <v>110</v>
      </c>
      <c r="G4" s="20" t="n">
        <v>8.5</v>
      </c>
    </row>
    <row r="5" customFormat="false" ht="15" hidden="false" customHeight="false" outlineLevel="0" collapsed="false">
      <c r="A5" s="30"/>
      <c r="B5" s="21"/>
      <c r="C5" s="21"/>
      <c r="D5" s="21"/>
      <c r="E5" s="21"/>
      <c r="F5" s="21" t="s">
        <v>135</v>
      </c>
      <c r="G5" s="22" t="n">
        <v>47.5</v>
      </c>
    </row>
    <row r="6" customFormat="false" ht="15" hidden="false" customHeight="false" outlineLevel="0" collapsed="false">
      <c r="A6" s="30"/>
      <c r="B6" s="17" t="s">
        <v>1454</v>
      </c>
      <c r="C6" s="17" t="s">
        <v>1282</v>
      </c>
      <c r="D6" s="17"/>
      <c r="E6" s="17"/>
      <c r="F6" s="17" t="s">
        <v>104</v>
      </c>
      <c r="G6" s="18" t="n">
        <v>30.5</v>
      </c>
    </row>
    <row r="7" customFormat="false" ht="15" hidden="false" customHeight="false" outlineLevel="0" collapsed="false">
      <c r="A7" s="23"/>
      <c r="B7" s="17" t="s">
        <v>1455</v>
      </c>
      <c r="C7" s="17" t="s">
        <v>1263</v>
      </c>
      <c r="D7" s="17"/>
      <c r="E7" s="17"/>
      <c r="F7" s="17" t="s">
        <v>110</v>
      </c>
      <c r="G7" s="18" t="n">
        <v>2.5</v>
      </c>
    </row>
    <row r="8" customFormat="false" ht="15" hidden="false" customHeight="false" outlineLevel="0" collapsed="false">
      <c r="A8" s="3" t="s">
        <v>4</v>
      </c>
      <c r="B8" s="17" t="s">
        <v>1456</v>
      </c>
      <c r="C8" s="17" t="s">
        <v>1294</v>
      </c>
      <c r="D8" s="17"/>
      <c r="E8" s="17"/>
      <c r="F8" s="17" t="s">
        <v>110</v>
      </c>
      <c r="G8" s="18" t="n">
        <v>1.5</v>
      </c>
    </row>
    <row r="9" customFormat="false" ht="15" hidden="false" customHeight="false" outlineLevel="0" collapsed="false">
      <c r="A9" s="30"/>
      <c r="B9" s="17" t="s">
        <v>1457</v>
      </c>
      <c r="C9" s="17" t="s">
        <v>1298</v>
      </c>
      <c r="D9" s="17"/>
      <c r="E9" s="17"/>
      <c r="F9" s="17" t="s">
        <v>110</v>
      </c>
      <c r="G9" s="18" t="n">
        <v>4</v>
      </c>
    </row>
    <row r="10" customFormat="false" ht="15" hidden="false" customHeight="false" outlineLevel="0" collapsed="false">
      <c r="A10" s="30"/>
      <c r="B10" s="17" t="s">
        <v>1458</v>
      </c>
      <c r="C10" s="17" t="s">
        <v>1300</v>
      </c>
      <c r="D10" s="17"/>
      <c r="E10" s="17"/>
      <c r="F10" s="17" t="s">
        <v>110</v>
      </c>
      <c r="G10" s="18" t="n">
        <v>2.5</v>
      </c>
    </row>
    <row r="11" customFormat="false" ht="15" hidden="false" customHeight="false" outlineLevel="0" collapsed="false">
      <c r="A11" s="30"/>
      <c r="B11" s="17" t="s">
        <v>1459</v>
      </c>
      <c r="C11" s="17" t="s">
        <v>1306</v>
      </c>
      <c r="D11" s="17"/>
      <c r="E11" s="17"/>
      <c r="F11" s="17" t="s">
        <v>104</v>
      </c>
      <c r="G11" s="18" t="n">
        <v>5.5</v>
      </c>
    </row>
    <row r="12" customFormat="false" ht="15" hidden="false" customHeight="false" outlineLevel="0" collapsed="false">
      <c r="A12" s="30"/>
      <c r="B12" s="17" t="s">
        <v>1460</v>
      </c>
      <c r="C12" s="17" t="s">
        <v>1309</v>
      </c>
      <c r="D12" s="17"/>
      <c r="E12" s="17"/>
      <c r="F12" s="17" t="s">
        <v>110</v>
      </c>
      <c r="G12" s="18" t="n">
        <v>4</v>
      </c>
    </row>
    <row r="13" customFormat="false" ht="15" hidden="false" customHeight="false" outlineLevel="0" collapsed="false">
      <c r="A13" s="23"/>
      <c r="B13" s="17" t="s">
        <v>1461</v>
      </c>
      <c r="C13" s="17" t="s">
        <v>1337</v>
      </c>
      <c r="D13" s="17"/>
      <c r="E13" s="17"/>
      <c r="F13" s="17" t="s">
        <v>135</v>
      </c>
      <c r="G13" s="18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Roman,標準"&amp;A</oddHeader>
    <oddFooter>&amp;C&amp;"Times New Roman,標準"頁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zh-TW</dc:language>
  <cp:lastModifiedBy/>
  <dcterms:modified xsi:type="dcterms:W3CDTF">2020-11-19T11:40:04Z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