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854eb379e5b090c/"/>
    </mc:Choice>
  </mc:AlternateContent>
  <bookViews>
    <workbookView xWindow="0" yWindow="460" windowWidth="38400" windowHeight="21060"/>
  </bookViews>
  <sheets>
    <sheet name="2016" sheetId="4" r:id="rId1"/>
    <sheet name="2015" sheetId="3" r:id="rId2"/>
    <sheet name="2014" sheetId="2" r:id="rId3"/>
    <sheet name="2013" sheetId="1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4" l="1"/>
  <c r="CN105" i="4"/>
  <c r="BS105" i="4"/>
  <c r="CK105" i="4"/>
  <c r="BY105" i="4"/>
  <c r="BV105" i="4"/>
  <c r="BY93" i="4"/>
  <c r="CT105" i="4"/>
  <c r="CT80" i="4"/>
  <c r="CT82" i="4"/>
  <c r="CT81" i="4"/>
  <c r="CT87" i="4"/>
  <c r="BP105" i="4"/>
  <c r="BM105" i="4"/>
  <c r="AX81" i="4"/>
  <c r="BD105" i="4"/>
  <c r="BA105" i="4"/>
  <c r="AU105" i="4"/>
  <c r="AR105" i="4"/>
  <c r="AI105" i="4"/>
  <c r="AF105" i="4"/>
  <c r="AC105" i="4"/>
  <c r="Z105" i="4"/>
  <c r="Z92" i="4"/>
  <c r="W105" i="4"/>
  <c r="T105" i="4"/>
  <c r="Q105" i="4"/>
  <c r="N105" i="4"/>
  <c r="AL67" i="4"/>
  <c r="CB67" i="4"/>
  <c r="CB68" i="4"/>
  <c r="H105" i="4"/>
  <c r="K105" i="4"/>
  <c r="B105" i="4"/>
  <c r="B90" i="4"/>
  <c r="CE67" i="4"/>
  <c r="CE69" i="4"/>
  <c r="BY67" i="4"/>
  <c r="BV67" i="4"/>
  <c r="BS67" i="4"/>
  <c r="BG67" i="4"/>
  <c r="BP67" i="4"/>
  <c r="BP63" i="4"/>
  <c r="BA43" i="4"/>
  <c r="CQ4" i="4"/>
  <c r="CQ42" i="4"/>
  <c r="CQ80" i="4"/>
  <c r="CQ118" i="4"/>
  <c r="CQ156" i="4"/>
  <c r="CQ194" i="4"/>
  <c r="CQ232" i="4"/>
  <c r="CQ270" i="4"/>
  <c r="CQ308" i="4"/>
  <c r="CQ346" i="4"/>
  <c r="CQ384" i="4"/>
  <c r="CQ422" i="4"/>
  <c r="E462" i="4"/>
  <c r="CQ5" i="4"/>
  <c r="CQ43" i="4"/>
  <c r="CQ81" i="4"/>
  <c r="CQ119" i="4"/>
  <c r="CQ157" i="4"/>
  <c r="CQ195" i="4"/>
  <c r="CQ233" i="4"/>
  <c r="CQ271" i="4"/>
  <c r="CQ309" i="4"/>
  <c r="CQ347" i="4"/>
  <c r="CQ385" i="4"/>
  <c r="CQ423" i="4"/>
  <c r="E463" i="4"/>
  <c r="CQ6" i="4"/>
  <c r="CQ44" i="4"/>
  <c r="CQ82" i="4"/>
  <c r="CQ120" i="4"/>
  <c r="CQ158" i="4"/>
  <c r="CQ196" i="4"/>
  <c r="CQ234" i="4"/>
  <c r="CQ272" i="4"/>
  <c r="CQ310" i="4"/>
  <c r="CQ348" i="4"/>
  <c r="CQ386" i="4"/>
  <c r="CQ424" i="4"/>
  <c r="E464" i="4"/>
  <c r="CQ7" i="4"/>
  <c r="CQ45" i="4"/>
  <c r="CQ83" i="4"/>
  <c r="CQ121" i="4"/>
  <c r="CQ159" i="4"/>
  <c r="CQ197" i="4"/>
  <c r="CQ235" i="4"/>
  <c r="CQ273" i="4"/>
  <c r="CQ311" i="4"/>
  <c r="CQ349" i="4"/>
  <c r="CQ387" i="4"/>
  <c r="CQ425" i="4"/>
  <c r="E465" i="4"/>
  <c r="CQ8" i="4"/>
  <c r="CQ46" i="4"/>
  <c r="CQ84" i="4"/>
  <c r="CQ122" i="4"/>
  <c r="CQ160" i="4"/>
  <c r="CQ198" i="4"/>
  <c r="CQ236" i="4"/>
  <c r="CQ274" i="4"/>
  <c r="CQ312" i="4"/>
  <c r="CQ350" i="4"/>
  <c r="CQ388" i="4"/>
  <c r="CQ426" i="4"/>
  <c r="E466" i="4"/>
  <c r="E467" i="4"/>
  <c r="CQ11" i="4"/>
  <c r="CQ49" i="4"/>
  <c r="CQ87" i="4"/>
  <c r="CQ125" i="4"/>
  <c r="CQ163" i="4"/>
  <c r="CQ201" i="4"/>
  <c r="CQ239" i="4"/>
  <c r="CQ277" i="4"/>
  <c r="CQ315" i="4"/>
  <c r="CQ353" i="4"/>
  <c r="CQ391" i="4"/>
  <c r="CQ429" i="4"/>
  <c r="E469" i="4"/>
  <c r="E470" i="4"/>
  <c r="B14" i="4"/>
  <c r="CQ14" i="4"/>
  <c r="B52" i="4"/>
  <c r="CQ52" i="4"/>
  <c r="CQ90" i="4"/>
  <c r="CQ128" i="4"/>
  <c r="CQ166" i="4"/>
  <c r="CQ204" i="4"/>
  <c r="CQ242" i="4"/>
  <c r="CQ280" i="4"/>
  <c r="CQ318" i="4"/>
  <c r="CQ356" i="4"/>
  <c r="CQ394" i="4"/>
  <c r="CQ432" i="4"/>
  <c r="E472" i="4"/>
  <c r="CQ15" i="4"/>
  <c r="CQ53" i="4"/>
  <c r="CQ91" i="4"/>
  <c r="CQ129" i="4"/>
  <c r="CQ167" i="4"/>
  <c r="CQ205" i="4"/>
  <c r="CQ243" i="4"/>
  <c r="CQ281" i="4"/>
  <c r="CQ319" i="4"/>
  <c r="CQ357" i="4"/>
  <c r="CQ395" i="4"/>
  <c r="CQ433" i="4"/>
  <c r="E473" i="4"/>
  <c r="CQ16" i="4"/>
  <c r="Z54" i="4"/>
  <c r="CQ54" i="4"/>
  <c r="CQ92" i="4"/>
  <c r="CQ130" i="4"/>
  <c r="CQ168" i="4"/>
  <c r="CQ206" i="4"/>
  <c r="CQ244" i="4"/>
  <c r="CQ282" i="4"/>
  <c r="CQ320" i="4"/>
  <c r="CQ358" i="4"/>
  <c r="CQ396" i="4"/>
  <c r="CQ434" i="4"/>
  <c r="E474" i="4"/>
  <c r="CQ17" i="4"/>
  <c r="CQ55" i="4"/>
  <c r="CQ93" i="4"/>
  <c r="CQ131" i="4"/>
  <c r="CQ169" i="4"/>
  <c r="CQ207" i="4"/>
  <c r="CQ245" i="4"/>
  <c r="CQ283" i="4"/>
  <c r="CQ321" i="4"/>
  <c r="CQ359" i="4"/>
  <c r="CQ397" i="4"/>
  <c r="CQ435" i="4"/>
  <c r="E475" i="4"/>
  <c r="CH19" i="4"/>
  <c r="CQ19" i="4"/>
  <c r="CQ57" i="4"/>
  <c r="CQ95" i="4"/>
  <c r="CQ133" i="4"/>
  <c r="CQ171" i="4"/>
  <c r="CQ209" i="4"/>
  <c r="CQ247" i="4"/>
  <c r="CQ285" i="4"/>
  <c r="CQ323" i="4"/>
  <c r="CQ361" i="4"/>
  <c r="CQ399" i="4"/>
  <c r="CQ437" i="4"/>
  <c r="E477" i="4"/>
  <c r="CQ20" i="4"/>
  <c r="CQ58" i="4"/>
  <c r="CQ96" i="4"/>
  <c r="CQ134" i="4"/>
  <c r="CQ172" i="4"/>
  <c r="CQ210" i="4"/>
  <c r="CQ248" i="4"/>
  <c r="CQ286" i="4"/>
  <c r="CQ324" i="4"/>
  <c r="CQ362" i="4"/>
  <c r="CQ400" i="4"/>
  <c r="CQ438" i="4"/>
  <c r="E478" i="4"/>
  <c r="CQ21" i="4"/>
  <c r="CQ59" i="4"/>
  <c r="CQ97" i="4"/>
  <c r="CQ135" i="4"/>
  <c r="CQ173" i="4"/>
  <c r="CQ211" i="4"/>
  <c r="CQ249" i="4"/>
  <c r="CQ287" i="4"/>
  <c r="CQ325" i="4"/>
  <c r="CQ363" i="4"/>
  <c r="CQ401" i="4"/>
  <c r="CQ439" i="4"/>
  <c r="E479" i="4"/>
  <c r="E476" i="4"/>
  <c r="CQ22" i="4"/>
  <c r="CQ60" i="4"/>
  <c r="CQ98" i="4"/>
  <c r="CQ136" i="4"/>
  <c r="CQ174" i="4"/>
  <c r="CQ212" i="4"/>
  <c r="CQ250" i="4"/>
  <c r="CQ288" i="4"/>
  <c r="CQ326" i="4"/>
  <c r="CQ364" i="4"/>
  <c r="CQ402" i="4"/>
  <c r="CQ440" i="4"/>
  <c r="E480" i="4"/>
  <c r="CQ23" i="4"/>
  <c r="CQ61" i="4"/>
  <c r="CQ99" i="4"/>
  <c r="CQ137" i="4"/>
  <c r="CQ175" i="4"/>
  <c r="CQ213" i="4"/>
  <c r="CQ251" i="4"/>
  <c r="CQ289" i="4"/>
  <c r="CQ327" i="4"/>
  <c r="CQ365" i="4"/>
  <c r="CQ403" i="4"/>
  <c r="CQ441" i="4"/>
  <c r="E481" i="4"/>
  <c r="CQ25" i="4"/>
  <c r="CQ63" i="4"/>
  <c r="CQ101" i="4"/>
  <c r="CQ139" i="4"/>
  <c r="CQ177" i="4"/>
  <c r="CQ215" i="4"/>
  <c r="CQ253" i="4"/>
  <c r="CQ291" i="4"/>
  <c r="CQ329" i="4"/>
  <c r="CQ367" i="4"/>
  <c r="CQ405" i="4"/>
  <c r="CQ443" i="4"/>
  <c r="E483" i="4"/>
  <c r="CQ26" i="4"/>
  <c r="CQ64" i="4"/>
  <c r="CQ102" i="4"/>
  <c r="CQ140" i="4"/>
  <c r="CQ178" i="4"/>
  <c r="CQ216" i="4"/>
  <c r="CQ254" i="4"/>
  <c r="CQ292" i="4"/>
  <c r="CQ330" i="4"/>
  <c r="CQ368" i="4"/>
  <c r="CQ406" i="4"/>
  <c r="CQ444" i="4"/>
  <c r="E484" i="4"/>
  <c r="CQ27" i="4"/>
  <c r="CQ65" i="4"/>
  <c r="CQ103" i="4"/>
  <c r="CQ141" i="4"/>
  <c r="CQ179" i="4"/>
  <c r="CQ217" i="4"/>
  <c r="CQ255" i="4"/>
  <c r="CQ293" i="4"/>
  <c r="CQ331" i="4"/>
  <c r="CQ369" i="4"/>
  <c r="CQ407" i="4"/>
  <c r="CQ445" i="4"/>
  <c r="E485" i="4"/>
  <c r="E482" i="4"/>
  <c r="CH29" i="4"/>
  <c r="CK29" i="4"/>
  <c r="CE29" i="4"/>
  <c r="CB29" i="4"/>
  <c r="BS29" i="4"/>
  <c r="BM29" i="4"/>
  <c r="BJ29" i="4"/>
  <c r="BG29" i="4"/>
  <c r="BD29" i="4"/>
  <c r="BA29" i="4"/>
  <c r="AR29" i="4"/>
  <c r="AO29" i="4"/>
  <c r="AL29" i="4"/>
  <c r="AI29" i="4"/>
  <c r="AC29" i="4"/>
  <c r="Z29" i="4"/>
  <c r="W29" i="4"/>
  <c r="T29" i="4"/>
  <c r="H29" i="4"/>
  <c r="B29" i="4"/>
  <c r="CQ29" i="4"/>
  <c r="BD67" i="4"/>
  <c r="BA67" i="4"/>
  <c r="AX67" i="4"/>
  <c r="AO67" i="4"/>
  <c r="AI67" i="4"/>
  <c r="AF67" i="4"/>
  <c r="AC67" i="4"/>
  <c r="Z67" i="4"/>
  <c r="W67" i="4"/>
  <c r="N67" i="4"/>
  <c r="K67" i="4"/>
  <c r="H67" i="4"/>
  <c r="B67" i="4"/>
  <c r="CQ67" i="4"/>
  <c r="CQ105" i="4"/>
  <c r="CQ143" i="4"/>
  <c r="CQ181" i="4"/>
  <c r="CQ219" i="4"/>
  <c r="CQ257" i="4"/>
  <c r="CQ295" i="4"/>
  <c r="CQ333" i="4"/>
  <c r="CQ371" i="4"/>
  <c r="CQ409" i="4"/>
  <c r="CQ447" i="4"/>
  <c r="E487" i="4"/>
  <c r="CQ30" i="4"/>
  <c r="CQ68" i="4"/>
  <c r="CQ106" i="4"/>
  <c r="CQ144" i="4"/>
  <c r="CQ182" i="4"/>
  <c r="CQ220" i="4"/>
  <c r="CQ258" i="4"/>
  <c r="CQ296" i="4"/>
  <c r="CQ334" i="4"/>
  <c r="CQ372" i="4"/>
  <c r="CQ410" i="4"/>
  <c r="CQ448" i="4"/>
  <c r="E488" i="4"/>
  <c r="CQ31" i="4"/>
  <c r="CQ69" i="4"/>
  <c r="CQ107" i="4"/>
  <c r="CQ145" i="4"/>
  <c r="CQ183" i="4"/>
  <c r="CQ221" i="4"/>
  <c r="CQ259" i="4"/>
  <c r="CQ297" i="4"/>
  <c r="CQ335" i="4"/>
  <c r="CQ373" i="4"/>
  <c r="CQ411" i="4"/>
  <c r="CQ449" i="4"/>
  <c r="E489" i="4"/>
  <c r="BY32" i="4"/>
  <c r="BP32" i="4"/>
  <c r="AX32" i="4"/>
  <c r="AC32" i="4"/>
  <c r="CQ32" i="4"/>
  <c r="CQ70" i="4"/>
  <c r="CQ108" i="4"/>
  <c r="CQ146" i="4"/>
  <c r="CQ184" i="4"/>
  <c r="CQ222" i="4"/>
  <c r="CQ260" i="4"/>
  <c r="CQ298" i="4"/>
  <c r="CQ336" i="4"/>
  <c r="CQ374" i="4"/>
  <c r="CQ412" i="4"/>
  <c r="CQ450" i="4"/>
  <c r="E490" i="4"/>
  <c r="E486" i="4"/>
  <c r="E491" i="4"/>
  <c r="E492" i="4"/>
  <c r="E493" i="4"/>
  <c r="CB390" i="3"/>
  <c r="CT219" i="4"/>
  <c r="CT181" i="4"/>
  <c r="CT143" i="4"/>
  <c r="CT67" i="4"/>
  <c r="CT201" i="4"/>
  <c r="CT163" i="4"/>
  <c r="CT125" i="4"/>
  <c r="CT49" i="4"/>
  <c r="CT29" i="4"/>
  <c r="CT11" i="4"/>
  <c r="CK386" i="3"/>
  <c r="CN386" i="3"/>
  <c r="CH386" i="3"/>
  <c r="CB386" i="3"/>
  <c r="BY386" i="3"/>
  <c r="BV386" i="3"/>
  <c r="BP386" i="3"/>
  <c r="BJ386" i="3"/>
  <c r="BD386" i="3"/>
  <c r="BA386" i="3"/>
  <c r="AX386" i="3"/>
  <c r="AU386" i="3"/>
  <c r="AR386" i="3"/>
  <c r="AO386" i="3"/>
  <c r="AI386" i="3"/>
  <c r="AF386" i="3"/>
  <c r="AC386" i="3"/>
  <c r="Z386" i="3"/>
  <c r="W386" i="3"/>
  <c r="T386" i="3"/>
  <c r="Q386" i="3"/>
  <c r="K386" i="3"/>
  <c r="H386" i="3"/>
  <c r="E386" i="3"/>
  <c r="B386" i="3"/>
  <c r="CQ386" i="3"/>
  <c r="CB353" i="3"/>
  <c r="BV353" i="3"/>
  <c r="BP353" i="3"/>
  <c r="BG353" i="3"/>
  <c r="BD353" i="3"/>
  <c r="BA353" i="3"/>
  <c r="AX353" i="3"/>
  <c r="AR353" i="3"/>
  <c r="AL353" i="3"/>
  <c r="AI353" i="3"/>
  <c r="AF353" i="3"/>
  <c r="AC353" i="3"/>
  <c r="T353" i="3"/>
  <c r="Q353" i="3"/>
  <c r="N353" i="3"/>
  <c r="K353" i="3"/>
  <c r="H353" i="3"/>
  <c r="E353" i="3"/>
  <c r="CQ353" i="3"/>
  <c r="CN320" i="3"/>
  <c r="CK320" i="3"/>
  <c r="CB320" i="3"/>
  <c r="BY320" i="3"/>
  <c r="BV320" i="3"/>
  <c r="BP320" i="3"/>
  <c r="BM320" i="3"/>
  <c r="BJ320" i="3"/>
  <c r="BD320" i="3"/>
  <c r="AX320" i="3"/>
  <c r="AU320" i="3"/>
  <c r="AR320" i="3"/>
  <c r="AO320" i="3"/>
  <c r="AL320" i="3"/>
  <c r="AC320" i="3"/>
  <c r="Z320" i="3"/>
  <c r="W320" i="3"/>
  <c r="Q320" i="3"/>
  <c r="N320" i="3"/>
  <c r="H320" i="3"/>
  <c r="E320" i="3"/>
  <c r="B320" i="3"/>
  <c r="CQ320" i="3"/>
  <c r="CB287" i="3"/>
  <c r="BY287" i="3"/>
  <c r="BV287" i="3"/>
  <c r="BS287" i="3"/>
  <c r="BP287" i="3"/>
  <c r="BM287" i="3"/>
  <c r="BG287" i="3"/>
  <c r="BD287" i="3"/>
  <c r="AX287" i="3"/>
  <c r="AR287" i="3"/>
  <c r="AO287" i="3"/>
  <c r="AL287" i="3"/>
  <c r="AI287" i="3"/>
  <c r="AF287" i="3"/>
  <c r="K287" i="3"/>
  <c r="H287" i="3"/>
  <c r="E287" i="3"/>
  <c r="B287" i="3"/>
  <c r="CQ287" i="3"/>
  <c r="CN254" i="3"/>
  <c r="CK254" i="3"/>
  <c r="CH254" i="3"/>
  <c r="CE254" i="3"/>
  <c r="BY254" i="3"/>
  <c r="BV254" i="3"/>
  <c r="BM254" i="3"/>
  <c r="BJ254" i="3"/>
  <c r="BG254" i="3"/>
  <c r="BD254" i="3"/>
  <c r="BA254" i="3"/>
  <c r="AR254" i="3"/>
  <c r="AO254" i="3"/>
  <c r="AI254" i="3"/>
  <c r="W254" i="3"/>
  <c r="T254" i="3"/>
  <c r="N254" i="3"/>
  <c r="CQ254" i="3"/>
  <c r="CN221" i="3"/>
  <c r="CK221" i="3"/>
  <c r="CH221" i="3"/>
  <c r="CE221" i="3"/>
  <c r="BS221" i="3"/>
  <c r="BM221" i="3"/>
  <c r="AX221" i="3"/>
  <c r="AR221" i="3"/>
  <c r="AF221" i="3"/>
  <c r="AC221" i="3"/>
  <c r="Z221" i="3"/>
  <c r="W221" i="3"/>
  <c r="T221" i="3"/>
  <c r="Q221" i="3"/>
  <c r="K221" i="3"/>
  <c r="H221" i="3"/>
  <c r="E221" i="3"/>
  <c r="B221" i="3"/>
  <c r="CQ221" i="3"/>
  <c r="CK188" i="3"/>
  <c r="BY188" i="3"/>
  <c r="BV188" i="3"/>
  <c r="BS188" i="3"/>
  <c r="BP188" i="3"/>
  <c r="BG188" i="3"/>
  <c r="BD188" i="3"/>
  <c r="BA188" i="3"/>
  <c r="AX188" i="3"/>
  <c r="AU188" i="3"/>
  <c r="AR188" i="3"/>
  <c r="AL188" i="3"/>
  <c r="AI188" i="3"/>
  <c r="AF188" i="3"/>
  <c r="Z188" i="3"/>
  <c r="Q188" i="3"/>
  <c r="N188" i="3"/>
  <c r="K188" i="3"/>
  <c r="H188" i="3"/>
  <c r="CQ188" i="3"/>
  <c r="BV155" i="3"/>
  <c r="BD155" i="3"/>
  <c r="Z155" i="3"/>
  <c r="E155" i="3"/>
  <c r="B155" i="3"/>
  <c r="CQ155" i="3"/>
  <c r="BV122" i="3"/>
  <c r="BS122" i="3"/>
  <c r="BJ122" i="3"/>
  <c r="BA122" i="3"/>
  <c r="AX122" i="3"/>
  <c r="AC122" i="3"/>
  <c r="T122" i="3"/>
  <c r="H122" i="3"/>
  <c r="CQ122" i="3"/>
  <c r="BM89" i="3"/>
  <c r="BG89" i="3"/>
  <c r="AL89" i="3"/>
  <c r="AI89" i="3"/>
  <c r="AC89" i="3"/>
  <c r="Q89" i="3"/>
  <c r="CQ89" i="3"/>
  <c r="CB56" i="3"/>
  <c r="BG56" i="3"/>
  <c r="AL56" i="3"/>
  <c r="W56" i="3"/>
  <c r="T56" i="3"/>
  <c r="Q56" i="3"/>
  <c r="H56" i="3"/>
  <c r="CQ56" i="3"/>
  <c r="CK23" i="3"/>
  <c r="BS23" i="3"/>
  <c r="BP23" i="3"/>
  <c r="BM23" i="3"/>
  <c r="Q23" i="3"/>
  <c r="CQ23" i="3"/>
  <c r="E422" i="3"/>
  <c r="CQ387" i="3"/>
  <c r="CQ354" i="3"/>
  <c r="CQ321" i="3"/>
  <c r="CQ288" i="3"/>
  <c r="CQ255" i="3"/>
  <c r="CQ222" i="3"/>
  <c r="CQ189" i="3"/>
  <c r="CQ156" i="3"/>
  <c r="CQ123" i="3"/>
  <c r="CQ90" i="3"/>
  <c r="CQ57" i="3"/>
  <c r="CQ24" i="3"/>
  <c r="E423" i="3"/>
  <c r="BV388" i="3"/>
  <c r="AU388" i="3"/>
  <c r="CQ388" i="3"/>
  <c r="CQ355" i="3"/>
  <c r="BS322" i="3"/>
  <c r="CQ322" i="3"/>
  <c r="CQ289" i="3"/>
  <c r="CQ256" i="3"/>
  <c r="CQ223" i="3"/>
  <c r="AC190" i="3"/>
  <c r="CQ190" i="3"/>
  <c r="AC157" i="3"/>
  <c r="CQ157" i="3"/>
  <c r="AC124" i="3"/>
  <c r="CQ124" i="3"/>
  <c r="CQ91" i="3"/>
  <c r="CQ58" i="3"/>
  <c r="CQ25" i="3"/>
  <c r="E424" i="3"/>
  <c r="CQ389" i="3"/>
  <c r="CQ356" i="3"/>
  <c r="CQ323" i="3"/>
  <c r="CQ290" i="3"/>
  <c r="CQ257" i="3"/>
  <c r="CE224" i="3"/>
  <c r="CQ224" i="3"/>
  <c r="CQ191" i="3"/>
  <c r="CQ158" i="3"/>
  <c r="CQ125" i="3"/>
  <c r="AL92" i="3"/>
  <c r="CQ92" i="3"/>
  <c r="CQ59" i="3"/>
  <c r="CQ26" i="3"/>
  <c r="E425" i="3"/>
  <c r="CQ390" i="3"/>
  <c r="CQ357" i="3"/>
  <c r="CQ324" i="3"/>
  <c r="CQ291" i="3"/>
  <c r="CQ258" i="3"/>
  <c r="CQ225" i="3"/>
  <c r="CQ192" i="3"/>
  <c r="CQ159" i="3"/>
  <c r="CQ126" i="3"/>
  <c r="CQ93" i="3"/>
  <c r="CQ60" i="3"/>
  <c r="CQ27" i="3"/>
  <c r="E426" i="3"/>
  <c r="E421" i="3"/>
  <c r="B375" i="3"/>
  <c r="CQ375" i="3"/>
  <c r="B342" i="3"/>
  <c r="CQ342" i="3"/>
  <c r="CQ309" i="3"/>
  <c r="CQ276" i="3"/>
  <c r="CQ243" i="3"/>
  <c r="CQ210" i="3"/>
  <c r="CQ177" i="3"/>
  <c r="CQ144" i="3"/>
  <c r="CQ111" i="3"/>
  <c r="CQ78" i="3"/>
  <c r="B45" i="3"/>
  <c r="CQ45" i="3"/>
  <c r="B12" i="3"/>
  <c r="CQ12" i="3"/>
  <c r="E411" i="3"/>
  <c r="CQ376" i="3"/>
  <c r="CQ343" i="3"/>
  <c r="CQ310" i="3"/>
  <c r="CQ277" i="3"/>
  <c r="CQ244" i="3"/>
  <c r="CQ211" i="3"/>
  <c r="CQ178" i="3"/>
  <c r="CQ145" i="3"/>
  <c r="CQ112" i="3"/>
  <c r="H79" i="3"/>
  <c r="CQ79" i="3"/>
  <c r="CQ46" i="3"/>
  <c r="CQ13" i="3"/>
  <c r="E412" i="3"/>
  <c r="CQ377" i="3"/>
  <c r="CQ344" i="3"/>
  <c r="CQ311" i="3"/>
  <c r="CQ278" i="3"/>
  <c r="CQ245" i="3"/>
  <c r="CQ212" i="3"/>
  <c r="CQ179" i="3"/>
  <c r="CQ146" i="3"/>
  <c r="CQ113" i="3"/>
  <c r="CQ80" i="3"/>
  <c r="CQ47" i="3"/>
  <c r="CQ14" i="3"/>
  <c r="E413" i="3"/>
  <c r="BY378" i="3"/>
  <c r="AU378" i="3"/>
  <c r="CQ378" i="3"/>
  <c r="BJ345" i="3"/>
  <c r="W345" i="3"/>
  <c r="CQ345" i="3"/>
  <c r="K312" i="3"/>
  <c r="CQ312" i="3"/>
  <c r="CQ279" i="3"/>
  <c r="BV246" i="3"/>
  <c r="CQ246" i="3"/>
  <c r="K213" i="3"/>
  <c r="CQ213" i="3"/>
  <c r="CQ180" i="3"/>
  <c r="AU147" i="3"/>
  <c r="CQ147" i="3"/>
  <c r="AC114" i="3"/>
  <c r="CQ114" i="3"/>
  <c r="CQ81" i="3"/>
  <c r="CQ48" i="3"/>
  <c r="CQ15" i="3"/>
  <c r="E414" i="3"/>
  <c r="CN380" i="3"/>
  <c r="CQ380" i="3"/>
  <c r="CQ347" i="3"/>
  <c r="CQ314" i="3"/>
  <c r="CQ281" i="3"/>
  <c r="CQ248" i="3"/>
  <c r="CQ215" i="3"/>
  <c r="CQ182" i="3"/>
  <c r="CQ149" i="3"/>
  <c r="CQ116" i="3"/>
  <c r="CQ83" i="3"/>
  <c r="CQ50" i="3"/>
  <c r="CQ17" i="3"/>
  <c r="E416" i="3"/>
  <c r="CQ381" i="3"/>
  <c r="CQ348" i="3"/>
  <c r="CQ315" i="3"/>
  <c r="CQ282" i="3"/>
  <c r="CQ249" i="3"/>
  <c r="CQ216" i="3"/>
  <c r="CQ183" i="3"/>
  <c r="CQ150" i="3"/>
  <c r="CQ117" i="3"/>
  <c r="CQ84" i="3"/>
  <c r="CQ51" i="3"/>
  <c r="CQ18" i="3"/>
  <c r="E417" i="3"/>
  <c r="CQ382" i="3"/>
  <c r="CQ349" i="3"/>
  <c r="CQ316" i="3"/>
  <c r="CQ283" i="3"/>
  <c r="CQ250" i="3"/>
  <c r="CQ217" i="3"/>
  <c r="CQ184" i="3"/>
  <c r="CQ151" i="3"/>
  <c r="CQ118" i="3"/>
  <c r="CQ85" i="3"/>
  <c r="CQ52" i="3"/>
  <c r="CQ19" i="3"/>
  <c r="E418" i="3"/>
  <c r="E415" i="3"/>
  <c r="CQ383" i="3"/>
  <c r="CQ350" i="3"/>
  <c r="CQ317" i="3"/>
  <c r="CQ284" i="3"/>
  <c r="CQ251" i="3"/>
  <c r="CQ218" i="3"/>
  <c r="CQ185" i="3"/>
  <c r="CQ152" i="3"/>
  <c r="CQ119" i="3"/>
  <c r="CQ86" i="3"/>
  <c r="CQ53" i="3"/>
  <c r="CQ20" i="3"/>
  <c r="E419" i="3"/>
  <c r="CQ384" i="3"/>
  <c r="CQ351" i="3"/>
  <c r="CQ318" i="3"/>
  <c r="CQ285" i="3"/>
  <c r="CQ252" i="3"/>
  <c r="CQ219" i="3"/>
  <c r="CQ186" i="3"/>
  <c r="CQ153" i="3"/>
  <c r="CQ120" i="3"/>
  <c r="CQ87" i="3"/>
  <c r="CQ54" i="3"/>
  <c r="CQ21" i="3"/>
  <c r="E420" i="3"/>
  <c r="E427" i="3"/>
  <c r="BV367" i="3"/>
  <c r="BP367" i="3"/>
  <c r="CQ367" i="3"/>
  <c r="BY334" i="3"/>
  <c r="CQ334" i="3"/>
  <c r="CQ301" i="3"/>
  <c r="CQ268" i="3"/>
  <c r="CQ235" i="3"/>
  <c r="CQ202" i="3"/>
  <c r="AC169" i="3"/>
  <c r="CQ169" i="3"/>
  <c r="B136" i="3"/>
  <c r="CQ136" i="3"/>
  <c r="AX103" i="3"/>
  <c r="AR103" i="3"/>
  <c r="CQ103" i="3"/>
  <c r="CQ70" i="3"/>
  <c r="Z37" i="3"/>
  <c r="CQ37" i="3"/>
  <c r="BP4" i="3"/>
  <c r="CQ4" i="3"/>
  <c r="E403" i="3"/>
  <c r="CQ372" i="3"/>
  <c r="CQ339" i="3"/>
  <c r="CQ306" i="3"/>
  <c r="CQ273" i="3"/>
  <c r="CQ240" i="3"/>
  <c r="CQ207" i="3"/>
  <c r="CQ174" i="3"/>
  <c r="CQ141" i="3"/>
  <c r="CQ108" i="3"/>
  <c r="CQ75" i="3"/>
  <c r="CQ42" i="3"/>
  <c r="CQ9" i="3"/>
  <c r="E408" i="3"/>
  <c r="E409" i="3"/>
  <c r="E429" i="3"/>
  <c r="BV368" i="3"/>
  <c r="CQ28" i="4"/>
  <c r="CT5" i="4"/>
  <c r="CV5" i="4"/>
  <c r="CT430" i="4"/>
  <c r="CT432" i="4"/>
  <c r="CT436" i="4"/>
  <c r="CT442" i="4"/>
  <c r="CT446" i="4"/>
  <c r="CT451" i="4"/>
  <c r="CT452" i="4"/>
  <c r="CQ436" i="4"/>
  <c r="CQ442" i="4"/>
  <c r="CQ446" i="4"/>
  <c r="CQ451" i="4"/>
  <c r="CV451" i="4"/>
  <c r="CV450" i="4"/>
  <c r="CV449" i="4"/>
  <c r="CV448" i="4"/>
  <c r="CV447" i="4"/>
  <c r="CV446" i="4"/>
  <c r="CV445" i="4"/>
  <c r="CV444" i="4"/>
  <c r="CV443" i="4"/>
  <c r="CV442" i="4"/>
  <c r="CV441" i="4"/>
  <c r="CV440" i="4"/>
  <c r="CV439" i="4"/>
  <c r="CV438" i="4"/>
  <c r="CV437" i="4"/>
  <c r="CV436" i="4"/>
  <c r="CV435" i="4"/>
  <c r="CV434" i="4"/>
  <c r="CV433" i="4"/>
  <c r="CV432" i="4"/>
  <c r="CQ430" i="4"/>
  <c r="CV430" i="4"/>
  <c r="CV429" i="4"/>
  <c r="CT427" i="4"/>
  <c r="CQ427" i="4"/>
  <c r="CV427" i="4"/>
  <c r="CV426" i="4"/>
  <c r="CV425" i="4"/>
  <c r="CV424" i="4"/>
  <c r="CV423" i="4"/>
  <c r="CV422" i="4"/>
  <c r="CT392" i="4"/>
  <c r="CT394" i="4"/>
  <c r="CT398" i="4"/>
  <c r="CT404" i="4"/>
  <c r="CT408" i="4"/>
  <c r="CT413" i="4"/>
  <c r="CT414" i="4"/>
  <c r="CQ398" i="4"/>
  <c r="CQ404" i="4"/>
  <c r="CQ408" i="4"/>
  <c r="CQ413" i="4"/>
  <c r="CV413" i="4"/>
  <c r="CV412" i="4"/>
  <c r="CV411" i="4"/>
  <c r="CV410" i="4"/>
  <c r="CV409" i="4"/>
  <c r="CV408" i="4"/>
  <c r="CV407" i="4"/>
  <c r="CV406" i="4"/>
  <c r="CV405" i="4"/>
  <c r="CV404" i="4"/>
  <c r="CV403" i="4"/>
  <c r="CV402" i="4"/>
  <c r="CV401" i="4"/>
  <c r="CV400" i="4"/>
  <c r="CV399" i="4"/>
  <c r="CV398" i="4"/>
  <c r="CV397" i="4"/>
  <c r="CV396" i="4"/>
  <c r="CV395" i="4"/>
  <c r="CV394" i="4"/>
  <c r="CQ392" i="4"/>
  <c r="CV392" i="4"/>
  <c r="CV391" i="4"/>
  <c r="CT389" i="4"/>
  <c r="CQ389" i="4"/>
  <c r="CV389" i="4"/>
  <c r="CV388" i="4"/>
  <c r="CV387" i="4"/>
  <c r="CV386" i="4"/>
  <c r="CV385" i="4"/>
  <c r="CV384" i="4"/>
  <c r="CT354" i="4"/>
  <c r="CT356" i="4"/>
  <c r="CT360" i="4"/>
  <c r="CT366" i="4"/>
  <c r="CT370" i="4"/>
  <c r="CT375" i="4"/>
  <c r="CT376" i="4"/>
  <c r="CQ360" i="4"/>
  <c r="CQ366" i="4"/>
  <c r="CQ370" i="4"/>
  <c r="CQ375" i="4"/>
  <c r="CV375" i="4"/>
  <c r="CV374" i="4"/>
  <c r="CV373" i="4"/>
  <c r="CV372" i="4"/>
  <c r="CV371" i="4"/>
  <c r="CV370" i="4"/>
  <c r="CV369" i="4"/>
  <c r="CV368" i="4"/>
  <c r="CV367" i="4"/>
  <c r="CV366" i="4"/>
  <c r="CV365" i="4"/>
  <c r="CV364" i="4"/>
  <c r="CV363" i="4"/>
  <c r="CV362" i="4"/>
  <c r="CV361" i="4"/>
  <c r="CV360" i="4"/>
  <c r="CV359" i="4"/>
  <c r="CV358" i="4"/>
  <c r="CV357" i="4"/>
  <c r="CV356" i="4"/>
  <c r="CQ354" i="4"/>
  <c r="CV354" i="4"/>
  <c r="CV353" i="4"/>
  <c r="CT351" i="4"/>
  <c r="CQ351" i="4"/>
  <c r="CV351" i="4"/>
  <c r="CV350" i="4"/>
  <c r="CV349" i="4"/>
  <c r="CV348" i="4"/>
  <c r="CV347" i="4"/>
  <c r="CV346" i="4"/>
  <c r="CT316" i="4"/>
  <c r="CT318" i="4"/>
  <c r="CT322" i="4"/>
  <c r="CT328" i="4"/>
  <c r="CT332" i="4"/>
  <c r="CT337" i="4"/>
  <c r="CT338" i="4"/>
  <c r="CQ322" i="4"/>
  <c r="CQ328" i="4"/>
  <c r="CQ332" i="4"/>
  <c r="CQ337" i="4"/>
  <c r="CV337" i="4"/>
  <c r="CV336" i="4"/>
  <c r="CV335" i="4"/>
  <c r="CV334" i="4"/>
  <c r="CV333" i="4"/>
  <c r="CV332" i="4"/>
  <c r="CV331" i="4"/>
  <c r="CV330" i="4"/>
  <c r="CV329" i="4"/>
  <c r="CV328" i="4"/>
  <c r="CV327" i="4"/>
  <c r="CV326" i="4"/>
  <c r="CV325" i="4"/>
  <c r="CV324" i="4"/>
  <c r="CV323" i="4"/>
  <c r="CV322" i="4"/>
  <c r="CV321" i="4"/>
  <c r="CV320" i="4"/>
  <c r="CV319" i="4"/>
  <c r="CV318" i="4"/>
  <c r="CQ316" i="4"/>
  <c r="CV316" i="4"/>
  <c r="CV315" i="4"/>
  <c r="CT313" i="4"/>
  <c r="CQ313" i="4"/>
  <c r="CV313" i="4"/>
  <c r="CV312" i="4"/>
  <c r="CV311" i="4"/>
  <c r="CV310" i="4"/>
  <c r="CV309" i="4"/>
  <c r="CV308" i="4"/>
  <c r="CT278" i="4"/>
  <c r="CT280" i="4"/>
  <c r="CT284" i="4"/>
  <c r="CT290" i="4"/>
  <c r="CT294" i="4"/>
  <c r="CT299" i="4"/>
  <c r="CT300" i="4"/>
  <c r="CQ284" i="4"/>
  <c r="CQ290" i="4"/>
  <c r="CQ294" i="4"/>
  <c r="CQ299" i="4"/>
  <c r="CV299" i="4"/>
  <c r="CV298" i="4"/>
  <c r="CV297" i="4"/>
  <c r="CV296" i="4"/>
  <c r="CV295" i="4"/>
  <c r="CV294" i="4"/>
  <c r="CV293" i="4"/>
  <c r="CV292" i="4"/>
  <c r="CV291" i="4"/>
  <c r="CV290" i="4"/>
  <c r="CV289" i="4"/>
  <c r="CV288" i="4"/>
  <c r="CV287" i="4"/>
  <c r="CV286" i="4"/>
  <c r="CV285" i="4"/>
  <c r="CV284" i="4"/>
  <c r="CV283" i="4"/>
  <c r="CV282" i="4"/>
  <c r="CV281" i="4"/>
  <c r="CV280" i="4"/>
  <c r="CQ278" i="4"/>
  <c r="CV278" i="4"/>
  <c r="CV277" i="4"/>
  <c r="CT275" i="4"/>
  <c r="CQ275" i="4"/>
  <c r="CV275" i="4"/>
  <c r="CV274" i="4"/>
  <c r="CV273" i="4"/>
  <c r="CV272" i="4"/>
  <c r="CV271" i="4"/>
  <c r="CV270" i="4"/>
  <c r="CT240" i="4"/>
  <c r="CT242" i="4"/>
  <c r="CT246" i="4"/>
  <c r="CT252" i="4"/>
  <c r="CT256" i="4"/>
  <c r="CT261" i="4"/>
  <c r="CT262" i="4"/>
  <c r="CQ246" i="4"/>
  <c r="CQ252" i="4"/>
  <c r="CQ256" i="4"/>
  <c r="CQ261" i="4"/>
  <c r="CV261" i="4"/>
  <c r="CV260" i="4"/>
  <c r="CV259" i="4"/>
  <c r="CV258" i="4"/>
  <c r="CV257" i="4"/>
  <c r="CV256" i="4"/>
  <c r="CV255" i="4"/>
  <c r="CV254" i="4"/>
  <c r="CV253" i="4"/>
  <c r="CV252" i="4"/>
  <c r="CV251" i="4"/>
  <c r="CV250" i="4"/>
  <c r="CV249" i="4"/>
  <c r="CV248" i="4"/>
  <c r="CV247" i="4"/>
  <c r="CV246" i="4"/>
  <c r="CV245" i="4"/>
  <c r="CV244" i="4"/>
  <c r="CV243" i="4"/>
  <c r="CV242" i="4"/>
  <c r="CQ240" i="4"/>
  <c r="CV240" i="4"/>
  <c r="CV239" i="4"/>
  <c r="CT237" i="4"/>
  <c r="CQ237" i="4"/>
  <c r="CV237" i="4"/>
  <c r="CV236" i="4"/>
  <c r="CV235" i="4"/>
  <c r="CV234" i="4"/>
  <c r="CV233" i="4"/>
  <c r="CV232" i="4"/>
  <c r="CT194" i="4"/>
  <c r="CT202" i="4"/>
  <c r="CT204" i="4"/>
  <c r="CT208" i="4"/>
  <c r="CT214" i="4"/>
  <c r="CT218" i="4"/>
  <c r="CT223" i="4"/>
  <c r="CT224" i="4"/>
  <c r="CQ208" i="4"/>
  <c r="CQ214" i="4"/>
  <c r="CQ218" i="4"/>
  <c r="CQ223" i="4"/>
  <c r="CV223" i="4"/>
  <c r="CV222" i="4"/>
  <c r="CV221" i="4"/>
  <c r="CV220" i="4"/>
  <c r="CV219" i="4"/>
  <c r="CV218" i="4"/>
  <c r="CV217" i="4"/>
  <c r="CV216" i="4"/>
  <c r="CV215" i="4"/>
  <c r="CV214" i="4"/>
  <c r="CV213" i="4"/>
  <c r="CV212" i="4"/>
  <c r="CV211" i="4"/>
  <c r="CV210" i="4"/>
  <c r="CV209" i="4"/>
  <c r="CV208" i="4"/>
  <c r="CV207" i="4"/>
  <c r="CV206" i="4"/>
  <c r="CV205" i="4"/>
  <c r="CV204" i="4"/>
  <c r="CQ202" i="4"/>
  <c r="CV202" i="4"/>
  <c r="CV201" i="4"/>
  <c r="CT195" i="4"/>
  <c r="CT196" i="4"/>
  <c r="CT199" i="4"/>
  <c r="CQ199" i="4"/>
  <c r="CV199" i="4"/>
  <c r="CV198" i="4"/>
  <c r="CV197" i="4"/>
  <c r="CV196" i="4"/>
  <c r="CV195" i="4"/>
  <c r="CV194" i="4"/>
  <c r="CT156" i="4"/>
  <c r="CT164" i="4"/>
  <c r="CT166" i="4"/>
  <c r="CT170" i="4"/>
  <c r="CT176" i="4"/>
  <c r="CT180" i="4"/>
  <c r="CT185" i="4"/>
  <c r="CT186" i="4"/>
  <c r="CQ170" i="4"/>
  <c r="CQ176" i="4"/>
  <c r="CQ180" i="4"/>
  <c r="CQ185" i="4"/>
  <c r="CV185" i="4"/>
  <c r="CV184" i="4"/>
  <c r="CV183" i="4"/>
  <c r="CV182" i="4"/>
  <c r="CV181" i="4"/>
  <c r="CV180" i="4"/>
  <c r="CV179" i="4"/>
  <c r="CV178" i="4"/>
  <c r="CV177" i="4"/>
  <c r="CV176" i="4"/>
  <c r="CV175" i="4"/>
  <c r="CV174" i="4"/>
  <c r="CV173" i="4"/>
  <c r="CV172" i="4"/>
  <c r="CV171" i="4"/>
  <c r="CV170" i="4"/>
  <c r="CV169" i="4"/>
  <c r="CV168" i="4"/>
  <c r="CV167" i="4"/>
  <c r="CV166" i="4"/>
  <c r="CQ164" i="4"/>
  <c r="CV164" i="4"/>
  <c r="CV163" i="4"/>
  <c r="CT157" i="4"/>
  <c r="CT158" i="4"/>
  <c r="CT161" i="4"/>
  <c r="CQ161" i="4"/>
  <c r="CV161" i="4"/>
  <c r="CV160" i="4"/>
  <c r="CV159" i="4"/>
  <c r="CV158" i="4"/>
  <c r="CV157" i="4"/>
  <c r="CV156" i="4"/>
  <c r="CT118" i="4"/>
  <c r="CT126" i="4"/>
  <c r="CT128" i="4"/>
  <c r="CT132" i="4"/>
  <c r="CT138" i="4"/>
  <c r="CT142" i="4"/>
  <c r="CT147" i="4"/>
  <c r="CT148" i="4"/>
  <c r="CQ132" i="4"/>
  <c r="CQ138" i="4"/>
  <c r="CQ142" i="4"/>
  <c r="CQ147" i="4"/>
  <c r="CV147" i="4"/>
  <c r="CV146" i="4"/>
  <c r="CV145" i="4"/>
  <c r="CV144" i="4"/>
  <c r="CV143" i="4"/>
  <c r="CV142" i="4"/>
  <c r="CV141" i="4"/>
  <c r="CV140" i="4"/>
  <c r="CV139" i="4"/>
  <c r="CV138" i="4"/>
  <c r="CV137" i="4"/>
  <c r="CV136" i="4"/>
  <c r="CV135" i="4"/>
  <c r="CV134" i="4"/>
  <c r="CV133" i="4"/>
  <c r="CV132" i="4"/>
  <c r="CV131" i="4"/>
  <c r="CV130" i="4"/>
  <c r="CV129" i="4"/>
  <c r="CV128" i="4"/>
  <c r="CQ126" i="4"/>
  <c r="CV126" i="4"/>
  <c r="CV125" i="4"/>
  <c r="CT119" i="4"/>
  <c r="CT120" i="4"/>
  <c r="CT123" i="4"/>
  <c r="CQ123" i="4"/>
  <c r="CV123" i="4"/>
  <c r="CV122" i="4"/>
  <c r="CV121" i="4"/>
  <c r="CV120" i="4"/>
  <c r="CV119" i="4"/>
  <c r="CV118" i="4"/>
  <c r="CT88" i="4"/>
  <c r="CT90" i="4"/>
  <c r="CT94" i="4"/>
  <c r="CT100" i="4"/>
  <c r="CT104" i="4"/>
  <c r="CT109" i="4"/>
  <c r="CT110" i="4"/>
  <c r="CQ94" i="4"/>
  <c r="CQ100" i="4"/>
  <c r="CQ104" i="4"/>
  <c r="CQ109" i="4"/>
  <c r="CV109" i="4"/>
  <c r="CV108" i="4"/>
  <c r="CV107" i="4"/>
  <c r="CV106" i="4"/>
  <c r="CV105" i="4"/>
  <c r="CV104" i="4"/>
  <c r="CV103" i="4"/>
  <c r="CV102" i="4"/>
  <c r="CV101" i="4"/>
  <c r="CV100" i="4"/>
  <c r="CV99" i="4"/>
  <c r="CV98" i="4"/>
  <c r="CV97" i="4"/>
  <c r="CV96" i="4"/>
  <c r="CV95" i="4"/>
  <c r="CV94" i="4"/>
  <c r="CV93" i="4"/>
  <c r="CV92" i="4"/>
  <c r="CV91" i="4"/>
  <c r="CV90" i="4"/>
  <c r="CQ88" i="4"/>
  <c r="CV88" i="4"/>
  <c r="CV87" i="4"/>
  <c r="CT85" i="4"/>
  <c r="CQ85" i="4"/>
  <c r="CV85" i="4"/>
  <c r="CV84" i="4"/>
  <c r="CV83" i="4"/>
  <c r="CV82" i="4"/>
  <c r="CV81" i="4"/>
  <c r="CV80" i="4"/>
  <c r="CT42" i="4"/>
  <c r="CT50" i="4"/>
  <c r="CT52" i="4"/>
  <c r="CT56" i="4"/>
  <c r="CT62" i="4"/>
  <c r="CT66" i="4"/>
  <c r="CT71" i="4"/>
  <c r="CT72" i="4"/>
  <c r="CQ56" i="4"/>
  <c r="CQ62" i="4"/>
  <c r="CQ66" i="4"/>
  <c r="CQ71" i="4"/>
  <c r="CV71" i="4"/>
  <c r="CV70" i="4"/>
  <c r="CV69" i="4"/>
  <c r="CV68" i="4"/>
  <c r="CV67" i="4"/>
  <c r="CV66" i="4"/>
  <c r="CV65" i="4"/>
  <c r="CV64" i="4"/>
  <c r="CV63" i="4"/>
  <c r="CV62" i="4"/>
  <c r="CV61" i="4"/>
  <c r="CV60" i="4"/>
  <c r="CV59" i="4"/>
  <c r="CV58" i="4"/>
  <c r="CV57" i="4"/>
  <c r="CV56" i="4"/>
  <c r="CV55" i="4"/>
  <c r="CV54" i="4"/>
  <c r="CV53" i="4"/>
  <c r="CV52" i="4"/>
  <c r="CQ50" i="4"/>
  <c r="CV50" i="4"/>
  <c r="CV49" i="4"/>
  <c r="CT43" i="4"/>
  <c r="CT44" i="4"/>
  <c r="CT47" i="4"/>
  <c r="CQ47" i="4"/>
  <c r="CV47" i="4"/>
  <c r="CV46" i="4"/>
  <c r="CV45" i="4"/>
  <c r="CV44" i="4"/>
  <c r="CV43" i="4"/>
  <c r="CV42" i="4"/>
  <c r="CT4" i="4"/>
  <c r="CT6" i="4"/>
  <c r="CT9" i="4"/>
  <c r="CT12" i="4"/>
  <c r="CQ12" i="4"/>
  <c r="CV12" i="4"/>
  <c r="CT14" i="4"/>
  <c r="CT18" i="4"/>
  <c r="CT24" i="4"/>
  <c r="CT28" i="4"/>
  <c r="CT33" i="4"/>
  <c r="CQ18" i="4"/>
  <c r="CQ24" i="4"/>
  <c r="CV32" i="4"/>
  <c r="CV31" i="4"/>
  <c r="CV30" i="4"/>
  <c r="CV27" i="4"/>
  <c r="CV26" i="4"/>
  <c r="CV25" i="4"/>
  <c r="CV24" i="4"/>
  <c r="CV23" i="4"/>
  <c r="CV22" i="4"/>
  <c r="CV21" i="4"/>
  <c r="CV20" i="4"/>
  <c r="CV19" i="4"/>
  <c r="CV18" i="4"/>
  <c r="CV17" i="4"/>
  <c r="CV16" i="4"/>
  <c r="CV15" i="4"/>
  <c r="CV14" i="4"/>
  <c r="CV11" i="4"/>
  <c r="CT367" i="3"/>
  <c r="CV367" i="3"/>
  <c r="CT372" i="3"/>
  <c r="CV372" i="3"/>
  <c r="CV8" i="4"/>
  <c r="CV7" i="4"/>
  <c r="CV6" i="4"/>
  <c r="CV4" i="4"/>
  <c r="CQ453" i="4"/>
  <c r="CQ452" i="4"/>
  <c r="CT375" i="3"/>
  <c r="CQ415" i="4"/>
  <c r="CQ414" i="4"/>
  <c r="CQ377" i="4"/>
  <c r="CQ376" i="4"/>
  <c r="CQ339" i="4"/>
  <c r="CQ338" i="4"/>
  <c r="CQ301" i="4"/>
  <c r="CQ300" i="4"/>
  <c r="CQ263" i="4"/>
  <c r="CQ262" i="4"/>
  <c r="CQ225" i="4"/>
  <c r="CQ224" i="4"/>
  <c r="CQ187" i="4"/>
  <c r="CQ186" i="4"/>
  <c r="CQ149" i="4"/>
  <c r="CQ148" i="4"/>
  <c r="CQ111" i="4"/>
  <c r="CQ110" i="4"/>
  <c r="CQ73" i="4"/>
  <c r="CQ72" i="4"/>
  <c r="CT34" i="4"/>
  <c r="CT380" i="3"/>
  <c r="CT379" i="3"/>
  <c r="CT386" i="3"/>
  <c r="CT385" i="3"/>
  <c r="CT391" i="3"/>
  <c r="CT373" i="3"/>
  <c r="CT392" i="3"/>
  <c r="CQ385" i="3"/>
  <c r="CQ379" i="3"/>
  <c r="CQ391" i="3"/>
  <c r="CQ373" i="3"/>
  <c r="CQ393" i="3"/>
  <c r="CQ368" i="3"/>
  <c r="CQ369" i="3"/>
  <c r="CQ370" i="3"/>
  <c r="CQ392" i="3"/>
  <c r="CN427" i="4"/>
  <c r="CN430" i="4"/>
  <c r="CN436" i="4"/>
  <c r="CN442" i="4"/>
  <c r="CN446" i="4"/>
  <c r="CN451" i="4"/>
  <c r="CN452" i="4"/>
  <c r="CK427" i="4"/>
  <c r="CK430" i="4"/>
  <c r="CK436" i="4"/>
  <c r="CK442" i="4"/>
  <c r="CK446" i="4"/>
  <c r="CK451" i="4"/>
  <c r="CK452" i="4"/>
  <c r="CH427" i="4"/>
  <c r="CH430" i="4"/>
  <c r="CH436" i="4"/>
  <c r="CH442" i="4"/>
  <c r="CH446" i="4"/>
  <c r="CH451" i="4"/>
  <c r="CH452" i="4"/>
  <c r="CE427" i="4"/>
  <c r="CE430" i="4"/>
  <c r="CE436" i="4"/>
  <c r="CE442" i="4"/>
  <c r="CE446" i="4"/>
  <c r="CE451" i="4"/>
  <c r="CE452" i="4"/>
  <c r="CB427" i="4"/>
  <c r="CB430" i="4"/>
  <c r="CB436" i="4"/>
  <c r="CB442" i="4"/>
  <c r="CB446" i="4"/>
  <c r="CB451" i="4"/>
  <c r="CB452" i="4"/>
  <c r="BY427" i="4"/>
  <c r="BY430" i="4"/>
  <c r="BY436" i="4"/>
  <c r="BY442" i="4"/>
  <c r="BY446" i="4"/>
  <c r="BY451" i="4"/>
  <c r="BY452" i="4"/>
  <c r="BV427" i="4"/>
  <c r="BV430" i="4"/>
  <c r="BV436" i="4"/>
  <c r="BV442" i="4"/>
  <c r="BV446" i="4"/>
  <c r="BV451" i="4"/>
  <c r="BV452" i="4"/>
  <c r="BS427" i="4"/>
  <c r="BS430" i="4"/>
  <c r="BS436" i="4"/>
  <c r="BS442" i="4"/>
  <c r="BS446" i="4"/>
  <c r="BS451" i="4"/>
  <c r="BS452" i="4"/>
  <c r="BP427" i="4"/>
  <c r="BP430" i="4"/>
  <c r="BP436" i="4"/>
  <c r="BP442" i="4"/>
  <c r="BP446" i="4"/>
  <c r="BP451" i="4"/>
  <c r="BP452" i="4"/>
  <c r="BM427" i="4"/>
  <c r="BM430" i="4"/>
  <c r="BM436" i="4"/>
  <c r="BM442" i="4"/>
  <c r="BM446" i="4"/>
  <c r="BM451" i="4"/>
  <c r="BM452" i="4"/>
  <c r="BJ427" i="4"/>
  <c r="BJ430" i="4"/>
  <c r="BJ436" i="4"/>
  <c r="BJ442" i="4"/>
  <c r="BJ446" i="4"/>
  <c r="BJ451" i="4"/>
  <c r="BJ452" i="4"/>
  <c r="BG427" i="4"/>
  <c r="BG430" i="4"/>
  <c r="BG436" i="4"/>
  <c r="BG442" i="4"/>
  <c r="BG446" i="4"/>
  <c r="BG451" i="4"/>
  <c r="BG452" i="4"/>
  <c r="BD427" i="4"/>
  <c r="BD430" i="4"/>
  <c r="BD436" i="4"/>
  <c r="BD442" i="4"/>
  <c r="BD446" i="4"/>
  <c r="BD451" i="4"/>
  <c r="BD452" i="4"/>
  <c r="BA427" i="4"/>
  <c r="BA430" i="4"/>
  <c r="BA436" i="4"/>
  <c r="BA442" i="4"/>
  <c r="BA446" i="4"/>
  <c r="BA451" i="4"/>
  <c r="BA452" i="4"/>
  <c r="AX427" i="4"/>
  <c r="AX430" i="4"/>
  <c r="AX436" i="4"/>
  <c r="AX442" i="4"/>
  <c r="AX446" i="4"/>
  <c r="AX451" i="4"/>
  <c r="AX452" i="4"/>
  <c r="AU427" i="4"/>
  <c r="AU430" i="4"/>
  <c r="AU436" i="4"/>
  <c r="AU442" i="4"/>
  <c r="AU446" i="4"/>
  <c r="AU451" i="4"/>
  <c r="AU452" i="4"/>
  <c r="AR427" i="4"/>
  <c r="AR430" i="4"/>
  <c r="AR436" i="4"/>
  <c r="AR442" i="4"/>
  <c r="AR446" i="4"/>
  <c r="AR451" i="4"/>
  <c r="AR452" i="4"/>
  <c r="AO427" i="4"/>
  <c r="AO430" i="4"/>
  <c r="AO436" i="4"/>
  <c r="AO442" i="4"/>
  <c r="AO446" i="4"/>
  <c r="AO451" i="4"/>
  <c r="AO452" i="4"/>
  <c r="AL427" i="4"/>
  <c r="AL430" i="4"/>
  <c r="AL436" i="4"/>
  <c r="AL442" i="4"/>
  <c r="AL446" i="4"/>
  <c r="AL451" i="4"/>
  <c r="AL452" i="4"/>
  <c r="AI427" i="4"/>
  <c r="AI430" i="4"/>
  <c r="AI436" i="4"/>
  <c r="AI442" i="4"/>
  <c r="AI446" i="4"/>
  <c r="AI451" i="4"/>
  <c r="AI452" i="4"/>
  <c r="AF427" i="4"/>
  <c r="AF430" i="4"/>
  <c r="AF436" i="4"/>
  <c r="AF442" i="4"/>
  <c r="AF446" i="4"/>
  <c r="AF451" i="4"/>
  <c r="AF452" i="4"/>
  <c r="AC427" i="4"/>
  <c r="AC430" i="4"/>
  <c r="AC436" i="4"/>
  <c r="AC442" i="4"/>
  <c r="AC446" i="4"/>
  <c r="AC451" i="4"/>
  <c r="AC452" i="4"/>
  <c r="Z427" i="4"/>
  <c r="Z430" i="4"/>
  <c r="Z436" i="4"/>
  <c r="Z442" i="4"/>
  <c r="Z446" i="4"/>
  <c r="Z451" i="4"/>
  <c r="Z452" i="4"/>
  <c r="W427" i="4"/>
  <c r="W430" i="4"/>
  <c r="W436" i="4"/>
  <c r="W442" i="4"/>
  <c r="W446" i="4"/>
  <c r="W451" i="4"/>
  <c r="W452" i="4"/>
  <c r="T427" i="4"/>
  <c r="T430" i="4"/>
  <c r="T436" i="4"/>
  <c r="T442" i="4"/>
  <c r="T446" i="4"/>
  <c r="T451" i="4"/>
  <c r="T452" i="4"/>
  <c r="Q427" i="4"/>
  <c r="Q430" i="4"/>
  <c r="Q436" i="4"/>
  <c r="Q442" i="4"/>
  <c r="Q446" i="4"/>
  <c r="Q451" i="4"/>
  <c r="Q452" i="4"/>
  <c r="N427" i="4"/>
  <c r="N430" i="4"/>
  <c r="N436" i="4"/>
  <c r="N442" i="4"/>
  <c r="N446" i="4"/>
  <c r="N451" i="4"/>
  <c r="N452" i="4"/>
  <c r="K427" i="4"/>
  <c r="K430" i="4"/>
  <c r="K436" i="4"/>
  <c r="K442" i="4"/>
  <c r="K446" i="4"/>
  <c r="K451" i="4"/>
  <c r="K452" i="4"/>
  <c r="H427" i="4"/>
  <c r="H430" i="4"/>
  <c r="H436" i="4"/>
  <c r="H442" i="4"/>
  <c r="H446" i="4"/>
  <c r="H451" i="4"/>
  <c r="H452" i="4"/>
  <c r="E427" i="4"/>
  <c r="E430" i="4"/>
  <c r="E436" i="4"/>
  <c r="E442" i="4"/>
  <c r="E446" i="4"/>
  <c r="E451" i="4"/>
  <c r="E452" i="4"/>
  <c r="B427" i="4"/>
  <c r="B430" i="4"/>
  <c r="B436" i="4"/>
  <c r="B442" i="4"/>
  <c r="B446" i="4"/>
  <c r="B451" i="4"/>
  <c r="B452" i="4"/>
  <c r="CN389" i="4"/>
  <c r="CN392" i="4"/>
  <c r="CN398" i="4"/>
  <c r="CN404" i="4"/>
  <c r="CN408" i="4"/>
  <c r="CN413" i="4"/>
  <c r="CN414" i="4"/>
  <c r="CK389" i="4"/>
  <c r="CK392" i="4"/>
  <c r="CK398" i="4"/>
  <c r="CK404" i="4"/>
  <c r="CK408" i="4"/>
  <c r="CK413" i="4"/>
  <c r="CK414" i="4"/>
  <c r="CH389" i="4"/>
  <c r="CH392" i="4"/>
  <c r="CH398" i="4"/>
  <c r="CH404" i="4"/>
  <c r="CH408" i="4"/>
  <c r="CH413" i="4"/>
  <c r="CH414" i="4"/>
  <c r="CE389" i="4"/>
  <c r="CE392" i="4"/>
  <c r="CE398" i="4"/>
  <c r="CE404" i="4"/>
  <c r="CE408" i="4"/>
  <c r="CE413" i="4"/>
  <c r="CE414" i="4"/>
  <c r="CB389" i="4"/>
  <c r="CB392" i="4"/>
  <c r="CB398" i="4"/>
  <c r="CB404" i="4"/>
  <c r="CB408" i="4"/>
  <c r="CB413" i="4"/>
  <c r="CB414" i="4"/>
  <c r="BY389" i="4"/>
  <c r="BY392" i="4"/>
  <c r="BY398" i="4"/>
  <c r="BY404" i="4"/>
  <c r="BY408" i="4"/>
  <c r="BY413" i="4"/>
  <c r="BY414" i="4"/>
  <c r="BV389" i="4"/>
  <c r="BV392" i="4"/>
  <c r="BV398" i="4"/>
  <c r="BV404" i="4"/>
  <c r="BV408" i="4"/>
  <c r="BV413" i="4"/>
  <c r="BV414" i="4"/>
  <c r="BS389" i="4"/>
  <c r="BS392" i="4"/>
  <c r="BS398" i="4"/>
  <c r="BS404" i="4"/>
  <c r="BS408" i="4"/>
  <c r="BS413" i="4"/>
  <c r="BS414" i="4"/>
  <c r="BP389" i="4"/>
  <c r="BP392" i="4"/>
  <c r="BP398" i="4"/>
  <c r="BP404" i="4"/>
  <c r="BP408" i="4"/>
  <c r="BP413" i="4"/>
  <c r="BP414" i="4"/>
  <c r="BM389" i="4"/>
  <c r="BM392" i="4"/>
  <c r="BM398" i="4"/>
  <c r="BM404" i="4"/>
  <c r="BM408" i="4"/>
  <c r="BM413" i="4"/>
  <c r="BM414" i="4"/>
  <c r="BJ389" i="4"/>
  <c r="BJ392" i="4"/>
  <c r="BJ398" i="4"/>
  <c r="BJ404" i="4"/>
  <c r="BJ408" i="4"/>
  <c r="BJ413" i="4"/>
  <c r="BJ414" i="4"/>
  <c r="BG389" i="4"/>
  <c r="BG392" i="4"/>
  <c r="BG398" i="4"/>
  <c r="BG404" i="4"/>
  <c r="BG408" i="4"/>
  <c r="BG413" i="4"/>
  <c r="BG414" i="4"/>
  <c r="BD389" i="4"/>
  <c r="BD392" i="4"/>
  <c r="BD398" i="4"/>
  <c r="BD404" i="4"/>
  <c r="BD408" i="4"/>
  <c r="BD413" i="4"/>
  <c r="BD414" i="4"/>
  <c r="BA389" i="4"/>
  <c r="BA392" i="4"/>
  <c r="BA398" i="4"/>
  <c r="BA404" i="4"/>
  <c r="BA408" i="4"/>
  <c r="BA413" i="4"/>
  <c r="BA414" i="4"/>
  <c r="AX389" i="4"/>
  <c r="AX392" i="4"/>
  <c r="AX398" i="4"/>
  <c r="AX404" i="4"/>
  <c r="AX408" i="4"/>
  <c r="AX413" i="4"/>
  <c r="AX414" i="4"/>
  <c r="AU389" i="4"/>
  <c r="AU392" i="4"/>
  <c r="AU398" i="4"/>
  <c r="AU404" i="4"/>
  <c r="AU408" i="4"/>
  <c r="AU413" i="4"/>
  <c r="AU414" i="4"/>
  <c r="AR389" i="4"/>
  <c r="AR392" i="4"/>
  <c r="AR398" i="4"/>
  <c r="AR404" i="4"/>
  <c r="AR408" i="4"/>
  <c r="AR413" i="4"/>
  <c r="AR414" i="4"/>
  <c r="AO389" i="4"/>
  <c r="AO392" i="4"/>
  <c r="AO398" i="4"/>
  <c r="AO404" i="4"/>
  <c r="AO408" i="4"/>
  <c r="AO413" i="4"/>
  <c r="AO414" i="4"/>
  <c r="AL389" i="4"/>
  <c r="AL392" i="4"/>
  <c r="AL398" i="4"/>
  <c r="AL404" i="4"/>
  <c r="AL408" i="4"/>
  <c r="AL413" i="4"/>
  <c r="AL414" i="4"/>
  <c r="AI389" i="4"/>
  <c r="AI392" i="4"/>
  <c r="AI398" i="4"/>
  <c r="AI404" i="4"/>
  <c r="AI408" i="4"/>
  <c r="AI413" i="4"/>
  <c r="AI414" i="4"/>
  <c r="AF389" i="4"/>
  <c r="AF392" i="4"/>
  <c r="AF398" i="4"/>
  <c r="AF404" i="4"/>
  <c r="AF408" i="4"/>
  <c r="AF413" i="4"/>
  <c r="AF414" i="4"/>
  <c r="AC389" i="4"/>
  <c r="AC392" i="4"/>
  <c r="AC398" i="4"/>
  <c r="AC404" i="4"/>
  <c r="AC408" i="4"/>
  <c r="AC413" i="4"/>
  <c r="AC414" i="4"/>
  <c r="Z389" i="4"/>
  <c r="Z392" i="4"/>
  <c r="Z398" i="4"/>
  <c r="Z404" i="4"/>
  <c r="Z408" i="4"/>
  <c r="Z413" i="4"/>
  <c r="Z414" i="4"/>
  <c r="W389" i="4"/>
  <c r="W392" i="4"/>
  <c r="W398" i="4"/>
  <c r="W404" i="4"/>
  <c r="W408" i="4"/>
  <c r="W413" i="4"/>
  <c r="W414" i="4"/>
  <c r="T389" i="4"/>
  <c r="T392" i="4"/>
  <c r="T398" i="4"/>
  <c r="T404" i="4"/>
  <c r="T408" i="4"/>
  <c r="T413" i="4"/>
  <c r="T414" i="4"/>
  <c r="Q389" i="4"/>
  <c r="Q392" i="4"/>
  <c r="Q398" i="4"/>
  <c r="Q404" i="4"/>
  <c r="Q408" i="4"/>
  <c r="Q413" i="4"/>
  <c r="Q414" i="4"/>
  <c r="N389" i="4"/>
  <c r="N392" i="4"/>
  <c r="N398" i="4"/>
  <c r="N404" i="4"/>
  <c r="N408" i="4"/>
  <c r="N413" i="4"/>
  <c r="N414" i="4"/>
  <c r="K389" i="4"/>
  <c r="K392" i="4"/>
  <c r="K398" i="4"/>
  <c r="K404" i="4"/>
  <c r="K408" i="4"/>
  <c r="K413" i="4"/>
  <c r="K414" i="4"/>
  <c r="H389" i="4"/>
  <c r="H392" i="4"/>
  <c r="H398" i="4"/>
  <c r="H404" i="4"/>
  <c r="H408" i="4"/>
  <c r="H413" i="4"/>
  <c r="H414" i="4"/>
  <c r="E389" i="4"/>
  <c r="E392" i="4"/>
  <c r="E398" i="4"/>
  <c r="E404" i="4"/>
  <c r="E408" i="4"/>
  <c r="E413" i="4"/>
  <c r="E414" i="4"/>
  <c r="B389" i="4"/>
  <c r="B392" i="4"/>
  <c r="B398" i="4"/>
  <c r="B404" i="4"/>
  <c r="B408" i="4"/>
  <c r="B413" i="4"/>
  <c r="B414" i="4"/>
  <c r="CN351" i="4"/>
  <c r="CN354" i="4"/>
  <c r="CN360" i="4"/>
  <c r="CN366" i="4"/>
  <c r="CN370" i="4"/>
  <c r="CN375" i="4"/>
  <c r="CN376" i="4"/>
  <c r="CK351" i="4"/>
  <c r="CK354" i="4"/>
  <c r="CK360" i="4"/>
  <c r="CK366" i="4"/>
  <c r="CK370" i="4"/>
  <c r="CK375" i="4"/>
  <c r="CK376" i="4"/>
  <c r="CH351" i="4"/>
  <c r="CH354" i="4"/>
  <c r="CH360" i="4"/>
  <c r="CH366" i="4"/>
  <c r="CH370" i="4"/>
  <c r="CH375" i="4"/>
  <c r="CH376" i="4"/>
  <c r="CE351" i="4"/>
  <c r="CE354" i="4"/>
  <c r="CE360" i="4"/>
  <c r="CE366" i="4"/>
  <c r="CE370" i="4"/>
  <c r="CE375" i="4"/>
  <c r="CE376" i="4"/>
  <c r="CB351" i="4"/>
  <c r="CB354" i="4"/>
  <c r="CB360" i="4"/>
  <c r="CB366" i="4"/>
  <c r="CB370" i="4"/>
  <c r="CB375" i="4"/>
  <c r="CB376" i="4"/>
  <c r="BY351" i="4"/>
  <c r="BY354" i="4"/>
  <c r="BY360" i="4"/>
  <c r="BY366" i="4"/>
  <c r="BY370" i="4"/>
  <c r="BY375" i="4"/>
  <c r="BY376" i="4"/>
  <c r="BV351" i="4"/>
  <c r="BV354" i="4"/>
  <c r="BV360" i="4"/>
  <c r="BV366" i="4"/>
  <c r="BV370" i="4"/>
  <c r="BV375" i="4"/>
  <c r="BV376" i="4"/>
  <c r="BS351" i="4"/>
  <c r="BS354" i="4"/>
  <c r="BS360" i="4"/>
  <c r="BS366" i="4"/>
  <c r="BS370" i="4"/>
  <c r="BS375" i="4"/>
  <c r="BS376" i="4"/>
  <c r="BP351" i="4"/>
  <c r="BP354" i="4"/>
  <c r="BP360" i="4"/>
  <c r="BP366" i="4"/>
  <c r="BP370" i="4"/>
  <c r="BP375" i="4"/>
  <c r="BP376" i="4"/>
  <c r="BM351" i="4"/>
  <c r="BM354" i="4"/>
  <c r="BM360" i="4"/>
  <c r="BM366" i="4"/>
  <c r="BM370" i="4"/>
  <c r="BM375" i="4"/>
  <c r="BM376" i="4"/>
  <c r="BJ351" i="4"/>
  <c r="BJ354" i="4"/>
  <c r="BJ360" i="4"/>
  <c r="BJ366" i="4"/>
  <c r="BJ370" i="4"/>
  <c r="BJ375" i="4"/>
  <c r="BJ376" i="4"/>
  <c r="BG351" i="4"/>
  <c r="BG354" i="4"/>
  <c r="BG360" i="4"/>
  <c r="BG366" i="4"/>
  <c r="BG370" i="4"/>
  <c r="BG375" i="4"/>
  <c r="BG376" i="4"/>
  <c r="BD351" i="4"/>
  <c r="BD354" i="4"/>
  <c r="BD360" i="4"/>
  <c r="BD366" i="4"/>
  <c r="BD370" i="4"/>
  <c r="BD375" i="4"/>
  <c r="BD376" i="4"/>
  <c r="BA351" i="4"/>
  <c r="BA354" i="4"/>
  <c r="BA360" i="4"/>
  <c r="BA366" i="4"/>
  <c r="BA370" i="4"/>
  <c r="BA375" i="4"/>
  <c r="BA376" i="4"/>
  <c r="AX351" i="4"/>
  <c r="AX354" i="4"/>
  <c r="AX360" i="4"/>
  <c r="AX366" i="4"/>
  <c r="AX370" i="4"/>
  <c r="AX375" i="4"/>
  <c r="AX376" i="4"/>
  <c r="AU351" i="4"/>
  <c r="AU354" i="4"/>
  <c r="AU360" i="4"/>
  <c r="AU366" i="4"/>
  <c r="AU370" i="4"/>
  <c r="AU375" i="4"/>
  <c r="AU376" i="4"/>
  <c r="AR351" i="4"/>
  <c r="AR354" i="4"/>
  <c r="AR360" i="4"/>
  <c r="AR366" i="4"/>
  <c r="AR370" i="4"/>
  <c r="AR375" i="4"/>
  <c r="AR376" i="4"/>
  <c r="AO351" i="4"/>
  <c r="AO354" i="4"/>
  <c r="AO360" i="4"/>
  <c r="AO366" i="4"/>
  <c r="AO370" i="4"/>
  <c r="AO375" i="4"/>
  <c r="AO376" i="4"/>
  <c r="AL351" i="4"/>
  <c r="AL354" i="4"/>
  <c r="AL360" i="4"/>
  <c r="AL366" i="4"/>
  <c r="AL370" i="4"/>
  <c r="AL375" i="4"/>
  <c r="AL376" i="4"/>
  <c r="AI351" i="4"/>
  <c r="AI354" i="4"/>
  <c r="AI360" i="4"/>
  <c r="AI366" i="4"/>
  <c r="AI370" i="4"/>
  <c r="AI375" i="4"/>
  <c r="AI376" i="4"/>
  <c r="AF351" i="4"/>
  <c r="AF354" i="4"/>
  <c r="AF360" i="4"/>
  <c r="AF366" i="4"/>
  <c r="AF370" i="4"/>
  <c r="AF375" i="4"/>
  <c r="AF376" i="4"/>
  <c r="AC351" i="4"/>
  <c r="AC354" i="4"/>
  <c r="AC360" i="4"/>
  <c r="AC366" i="4"/>
  <c r="AC370" i="4"/>
  <c r="AC375" i="4"/>
  <c r="AC376" i="4"/>
  <c r="Z351" i="4"/>
  <c r="Z354" i="4"/>
  <c r="Z360" i="4"/>
  <c r="Z366" i="4"/>
  <c r="Z370" i="4"/>
  <c r="Z375" i="4"/>
  <c r="Z376" i="4"/>
  <c r="W351" i="4"/>
  <c r="W354" i="4"/>
  <c r="W360" i="4"/>
  <c r="W366" i="4"/>
  <c r="W370" i="4"/>
  <c r="W375" i="4"/>
  <c r="W376" i="4"/>
  <c r="T351" i="4"/>
  <c r="T354" i="4"/>
  <c r="T360" i="4"/>
  <c r="T366" i="4"/>
  <c r="T370" i="4"/>
  <c r="T375" i="4"/>
  <c r="T376" i="4"/>
  <c r="Q351" i="4"/>
  <c r="Q354" i="4"/>
  <c r="Q360" i="4"/>
  <c r="Q366" i="4"/>
  <c r="Q370" i="4"/>
  <c r="Q375" i="4"/>
  <c r="Q376" i="4"/>
  <c r="N351" i="4"/>
  <c r="N354" i="4"/>
  <c r="N360" i="4"/>
  <c r="N366" i="4"/>
  <c r="N370" i="4"/>
  <c r="N375" i="4"/>
  <c r="N376" i="4"/>
  <c r="K351" i="4"/>
  <c r="K354" i="4"/>
  <c r="K360" i="4"/>
  <c r="K366" i="4"/>
  <c r="K370" i="4"/>
  <c r="K375" i="4"/>
  <c r="K376" i="4"/>
  <c r="H351" i="4"/>
  <c r="H354" i="4"/>
  <c r="H360" i="4"/>
  <c r="H366" i="4"/>
  <c r="H370" i="4"/>
  <c r="H375" i="4"/>
  <c r="H376" i="4"/>
  <c r="E351" i="4"/>
  <c r="E354" i="4"/>
  <c r="E360" i="4"/>
  <c r="E366" i="4"/>
  <c r="E370" i="4"/>
  <c r="E375" i="4"/>
  <c r="E376" i="4"/>
  <c r="B351" i="4"/>
  <c r="B354" i="4"/>
  <c r="B360" i="4"/>
  <c r="B366" i="4"/>
  <c r="B370" i="4"/>
  <c r="B375" i="4"/>
  <c r="B376" i="4"/>
  <c r="CN313" i="4"/>
  <c r="CN316" i="4"/>
  <c r="CN322" i="4"/>
  <c r="CN328" i="4"/>
  <c r="CN332" i="4"/>
  <c r="CN337" i="4"/>
  <c r="CN338" i="4"/>
  <c r="CK313" i="4"/>
  <c r="CK316" i="4"/>
  <c r="CK322" i="4"/>
  <c r="CK328" i="4"/>
  <c r="CK332" i="4"/>
  <c r="CK337" i="4"/>
  <c r="CK338" i="4"/>
  <c r="CH313" i="4"/>
  <c r="CH316" i="4"/>
  <c r="CH322" i="4"/>
  <c r="CH328" i="4"/>
  <c r="CH332" i="4"/>
  <c r="CH337" i="4"/>
  <c r="CH338" i="4"/>
  <c r="CE313" i="4"/>
  <c r="CE316" i="4"/>
  <c r="CE322" i="4"/>
  <c r="CE328" i="4"/>
  <c r="CE332" i="4"/>
  <c r="CE337" i="4"/>
  <c r="CE338" i="4"/>
  <c r="CB313" i="4"/>
  <c r="CB316" i="4"/>
  <c r="CB322" i="4"/>
  <c r="CB328" i="4"/>
  <c r="CB332" i="4"/>
  <c r="CB337" i="4"/>
  <c r="CB338" i="4"/>
  <c r="BY313" i="4"/>
  <c r="BY316" i="4"/>
  <c r="BY322" i="4"/>
  <c r="BY328" i="4"/>
  <c r="BY332" i="4"/>
  <c r="BY337" i="4"/>
  <c r="BY338" i="4"/>
  <c r="BV313" i="4"/>
  <c r="BV316" i="4"/>
  <c r="BV322" i="4"/>
  <c r="BV328" i="4"/>
  <c r="BV332" i="4"/>
  <c r="BV337" i="4"/>
  <c r="BV338" i="4"/>
  <c r="BS313" i="4"/>
  <c r="BS316" i="4"/>
  <c r="BS322" i="4"/>
  <c r="BS328" i="4"/>
  <c r="BS332" i="4"/>
  <c r="BS337" i="4"/>
  <c r="BS338" i="4"/>
  <c r="BP313" i="4"/>
  <c r="BP316" i="4"/>
  <c r="BP322" i="4"/>
  <c r="BP328" i="4"/>
  <c r="BP332" i="4"/>
  <c r="BP337" i="4"/>
  <c r="BP338" i="4"/>
  <c r="BM313" i="4"/>
  <c r="BM316" i="4"/>
  <c r="BM322" i="4"/>
  <c r="BM328" i="4"/>
  <c r="BM332" i="4"/>
  <c r="BM337" i="4"/>
  <c r="BM338" i="4"/>
  <c r="BJ313" i="4"/>
  <c r="BJ316" i="4"/>
  <c r="BJ322" i="4"/>
  <c r="BJ328" i="4"/>
  <c r="BJ332" i="4"/>
  <c r="BJ337" i="4"/>
  <c r="BJ338" i="4"/>
  <c r="BG313" i="4"/>
  <c r="BG316" i="4"/>
  <c r="BG322" i="4"/>
  <c r="BG328" i="4"/>
  <c r="BG332" i="4"/>
  <c r="BG337" i="4"/>
  <c r="BG338" i="4"/>
  <c r="BD313" i="4"/>
  <c r="BD316" i="4"/>
  <c r="BD322" i="4"/>
  <c r="BD328" i="4"/>
  <c r="BD332" i="4"/>
  <c r="BD337" i="4"/>
  <c r="BD338" i="4"/>
  <c r="BA313" i="4"/>
  <c r="BA316" i="4"/>
  <c r="BA322" i="4"/>
  <c r="BA328" i="4"/>
  <c r="BA332" i="4"/>
  <c r="BA337" i="4"/>
  <c r="BA338" i="4"/>
  <c r="AX313" i="4"/>
  <c r="AX316" i="4"/>
  <c r="AX322" i="4"/>
  <c r="AX328" i="4"/>
  <c r="AX332" i="4"/>
  <c r="AX337" i="4"/>
  <c r="AX338" i="4"/>
  <c r="AU313" i="4"/>
  <c r="AU316" i="4"/>
  <c r="AU322" i="4"/>
  <c r="AU328" i="4"/>
  <c r="AU332" i="4"/>
  <c r="AU337" i="4"/>
  <c r="AU338" i="4"/>
  <c r="AR313" i="4"/>
  <c r="AR316" i="4"/>
  <c r="AR322" i="4"/>
  <c r="AR328" i="4"/>
  <c r="AR332" i="4"/>
  <c r="AR337" i="4"/>
  <c r="AR338" i="4"/>
  <c r="AO313" i="4"/>
  <c r="AO316" i="4"/>
  <c r="AO322" i="4"/>
  <c r="AO328" i="4"/>
  <c r="AO332" i="4"/>
  <c r="AO337" i="4"/>
  <c r="AO338" i="4"/>
  <c r="AL313" i="4"/>
  <c r="AL316" i="4"/>
  <c r="AL322" i="4"/>
  <c r="AL328" i="4"/>
  <c r="AL332" i="4"/>
  <c r="AL337" i="4"/>
  <c r="AL338" i="4"/>
  <c r="AI313" i="4"/>
  <c r="AI316" i="4"/>
  <c r="AI322" i="4"/>
  <c r="AI328" i="4"/>
  <c r="AI332" i="4"/>
  <c r="AI337" i="4"/>
  <c r="AI338" i="4"/>
  <c r="AF313" i="4"/>
  <c r="AF316" i="4"/>
  <c r="AF322" i="4"/>
  <c r="AF328" i="4"/>
  <c r="AF332" i="4"/>
  <c r="AF337" i="4"/>
  <c r="AF338" i="4"/>
  <c r="AC313" i="4"/>
  <c r="AC316" i="4"/>
  <c r="AC322" i="4"/>
  <c r="AC328" i="4"/>
  <c r="AC332" i="4"/>
  <c r="AC337" i="4"/>
  <c r="AC338" i="4"/>
  <c r="Z313" i="4"/>
  <c r="Z316" i="4"/>
  <c r="Z322" i="4"/>
  <c r="Z328" i="4"/>
  <c r="Z332" i="4"/>
  <c r="Z337" i="4"/>
  <c r="Z338" i="4"/>
  <c r="W313" i="4"/>
  <c r="W316" i="4"/>
  <c r="W322" i="4"/>
  <c r="W328" i="4"/>
  <c r="W332" i="4"/>
  <c r="W337" i="4"/>
  <c r="W338" i="4"/>
  <c r="T313" i="4"/>
  <c r="T316" i="4"/>
  <c r="T322" i="4"/>
  <c r="T328" i="4"/>
  <c r="T332" i="4"/>
  <c r="T337" i="4"/>
  <c r="T338" i="4"/>
  <c r="Q313" i="4"/>
  <c r="Q316" i="4"/>
  <c r="Q322" i="4"/>
  <c r="Q328" i="4"/>
  <c r="Q332" i="4"/>
  <c r="Q337" i="4"/>
  <c r="Q338" i="4"/>
  <c r="N313" i="4"/>
  <c r="N316" i="4"/>
  <c r="N322" i="4"/>
  <c r="N328" i="4"/>
  <c r="N332" i="4"/>
  <c r="N337" i="4"/>
  <c r="N338" i="4"/>
  <c r="K313" i="4"/>
  <c r="K316" i="4"/>
  <c r="K322" i="4"/>
  <c r="K328" i="4"/>
  <c r="K332" i="4"/>
  <c r="K337" i="4"/>
  <c r="K338" i="4"/>
  <c r="H313" i="4"/>
  <c r="H316" i="4"/>
  <c r="H322" i="4"/>
  <c r="H328" i="4"/>
  <c r="H332" i="4"/>
  <c r="H337" i="4"/>
  <c r="H338" i="4"/>
  <c r="E313" i="4"/>
  <c r="E316" i="4"/>
  <c r="E322" i="4"/>
  <c r="E328" i="4"/>
  <c r="E332" i="4"/>
  <c r="E337" i="4"/>
  <c r="E338" i="4"/>
  <c r="B313" i="4"/>
  <c r="B316" i="4"/>
  <c r="B322" i="4"/>
  <c r="B328" i="4"/>
  <c r="B332" i="4"/>
  <c r="B337" i="4"/>
  <c r="B338" i="4"/>
  <c r="CN275" i="4"/>
  <c r="CN278" i="4"/>
  <c r="CN284" i="4"/>
  <c r="CN290" i="4"/>
  <c r="CN294" i="4"/>
  <c r="CN299" i="4"/>
  <c r="CN300" i="4"/>
  <c r="CK275" i="4"/>
  <c r="CK278" i="4"/>
  <c r="CK284" i="4"/>
  <c r="CK290" i="4"/>
  <c r="CK294" i="4"/>
  <c r="CK299" i="4"/>
  <c r="CK300" i="4"/>
  <c r="CH275" i="4"/>
  <c r="CH278" i="4"/>
  <c r="CH284" i="4"/>
  <c r="CH290" i="4"/>
  <c r="CH294" i="4"/>
  <c r="CH299" i="4"/>
  <c r="CH300" i="4"/>
  <c r="CE275" i="4"/>
  <c r="CE278" i="4"/>
  <c r="CE284" i="4"/>
  <c r="CE290" i="4"/>
  <c r="CE294" i="4"/>
  <c r="CE299" i="4"/>
  <c r="CE300" i="4"/>
  <c r="CB275" i="4"/>
  <c r="CB278" i="4"/>
  <c r="CB284" i="4"/>
  <c r="CB290" i="4"/>
  <c r="CB294" i="4"/>
  <c r="CB299" i="4"/>
  <c r="CB300" i="4"/>
  <c r="BY275" i="4"/>
  <c r="BY278" i="4"/>
  <c r="BY284" i="4"/>
  <c r="BY290" i="4"/>
  <c r="BY294" i="4"/>
  <c r="BY299" i="4"/>
  <c r="BY300" i="4"/>
  <c r="BV275" i="4"/>
  <c r="BV278" i="4"/>
  <c r="BV284" i="4"/>
  <c r="BV290" i="4"/>
  <c r="BV294" i="4"/>
  <c r="BV299" i="4"/>
  <c r="BV300" i="4"/>
  <c r="BS275" i="4"/>
  <c r="BS278" i="4"/>
  <c r="BS284" i="4"/>
  <c r="BS290" i="4"/>
  <c r="BS294" i="4"/>
  <c r="BS299" i="4"/>
  <c r="BS300" i="4"/>
  <c r="BP275" i="4"/>
  <c r="BP278" i="4"/>
  <c r="BP284" i="4"/>
  <c r="BP290" i="4"/>
  <c r="BP294" i="4"/>
  <c r="BP299" i="4"/>
  <c r="BP300" i="4"/>
  <c r="BM275" i="4"/>
  <c r="BM278" i="4"/>
  <c r="BM284" i="4"/>
  <c r="BM290" i="4"/>
  <c r="BM294" i="4"/>
  <c r="BM299" i="4"/>
  <c r="BM300" i="4"/>
  <c r="BJ275" i="4"/>
  <c r="BJ278" i="4"/>
  <c r="BJ284" i="4"/>
  <c r="BJ290" i="4"/>
  <c r="BJ294" i="4"/>
  <c r="BJ299" i="4"/>
  <c r="BJ300" i="4"/>
  <c r="BG275" i="4"/>
  <c r="BG278" i="4"/>
  <c r="BG284" i="4"/>
  <c r="BG290" i="4"/>
  <c r="BG294" i="4"/>
  <c r="BG299" i="4"/>
  <c r="BG300" i="4"/>
  <c r="BD275" i="4"/>
  <c r="BD278" i="4"/>
  <c r="BD284" i="4"/>
  <c r="BD290" i="4"/>
  <c r="BD294" i="4"/>
  <c r="BD299" i="4"/>
  <c r="BD300" i="4"/>
  <c r="BA275" i="4"/>
  <c r="BA278" i="4"/>
  <c r="BA284" i="4"/>
  <c r="BA290" i="4"/>
  <c r="BA294" i="4"/>
  <c r="BA299" i="4"/>
  <c r="BA300" i="4"/>
  <c r="AX275" i="4"/>
  <c r="AX278" i="4"/>
  <c r="AX284" i="4"/>
  <c r="AX290" i="4"/>
  <c r="AX294" i="4"/>
  <c r="AX299" i="4"/>
  <c r="AX300" i="4"/>
  <c r="AU275" i="4"/>
  <c r="AU278" i="4"/>
  <c r="AU284" i="4"/>
  <c r="AU290" i="4"/>
  <c r="AU294" i="4"/>
  <c r="AU299" i="4"/>
  <c r="AU300" i="4"/>
  <c r="AR275" i="4"/>
  <c r="AR278" i="4"/>
  <c r="AR284" i="4"/>
  <c r="AR290" i="4"/>
  <c r="AR294" i="4"/>
  <c r="AR299" i="4"/>
  <c r="AR300" i="4"/>
  <c r="AO275" i="4"/>
  <c r="AO278" i="4"/>
  <c r="AO284" i="4"/>
  <c r="AO290" i="4"/>
  <c r="AO294" i="4"/>
  <c r="AO299" i="4"/>
  <c r="AO300" i="4"/>
  <c r="AL275" i="4"/>
  <c r="AL278" i="4"/>
  <c r="AL284" i="4"/>
  <c r="AL290" i="4"/>
  <c r="AL294" i="4"/>
  <c r="AL299" i="4"/>
  <c r="AL300" i="4"/>
  <c r="AI275" i="4"/>
  <c r="AI278" i="4"/>
  <c r="AI284" i="4"/>
  <c r="AI290" i="4"/>
  <c r="AI294" i="4"/>
  <c r="AI299" i="4"/>
  <c r="AI300" i="4"/>
  <c r="AF275" i="4"/>
  <c r="AF278" i="4"/>
  <c r="AF284" i="4"/>
  <c r="AF290" i="4"/>
  <c r="AF294" i="4"/>
  <c r="AF299" i="4"/>
  <c r="AF300" i="4"/>
  <c r="AC275" i="4"/>
  <c r="AC278" i="4"/>
  <c r="AC284" i="4"/>
  <c r="AC290" i="4"/>
  <c r="AC294" i="4"/>
  <c r="AC299" i="4"/>
  <c r="AC300" i="4"/>
  <c r="Z275" i="4"/>
  <c r="Z278" i="4"/>
  <c r="Z284" i="4"/>
  <c r="Z290" i="4"/>
  <c r="Z294" i="4"/>
  <c r="Z299" i="4"/>
  <c r="Z300" i="4"/>
  <c r="W275" i="4"/>
  <c r="W278" i="4"/>
  <c r="W284" i="4"/>
  <c r="W290" i="4"/>
  <c r="W294" i="4"/>
  <c r="W299" i="4"/>
  <c r="W300" i="4"/>
  <c r="T275" i="4"/>
  <c r="T278" i="4"/>
  <c r="T284" i="4"/>
  <c r="T290" i="4"/>
  <c r="T294" i="4"/>
  <c r="T299" i="4"/>
  <c r="T300" i="4"/>
  <c r="Q275" i="4"/>
  <c r="Q278" i="4"/>
  <c r="Q284" i="4"/>
  <c r="Q290" i="4"/>
  <c r="Q294" i="4"/>
  <c r="Q299" i="4"/>
  <c r="Q300" i="4"/>
  <c r="N275" i="4"/>
  <c r="N278" i="4"/>
  <c r="N284" i="4"/>
  <c r="N290" i="4"/>
  <c r="N294" i="4"/>
  <c r="N299" i="4"/>
  <c r="N300" i="4"/>
  <c r="K275" i="4"/>
  <c r="K278" i="4"/>
  <c r="K284" i="4"/>
  <c r="K290" i="4"/>
  <c r="K294" i="4"/>
  <c r="K299" i="4"/>
  <c r="K300" i="4"/>
  <c r="H275" i="4"/>
  <c r="H278" i="4"/>
  <c r="H284" i="4"/>
  <c r="H290" i="4"/>
  <c r="H294" i="4"/>
  <c r="H299" i="4"/>
  <c r="H300" i="4"/>
  <c r="E275" i="4"/>
  <c r="E278" i="4"/>
  <c r="E284" i="4"/>
  <c r="E290" i="4"/>
  <c r="E294" i="4"/>
  <c r="E299" i="4"/>
  <c r="E300" i="4"/>
  <c r="B275" i="4"/>
  <c r="B278" i="4"/>
  <c r="B284" i="4"/>
  <c r="B290" i="4"/>
  <c r="B294" i="4"/>
  <c r="B299" i="4"/>
  <c r="B300" i="4"/>
  <c r="CN237" i="4"/>
  <c r="CN240" i="4"/>
  <c r="CN246" i="4"/>
  <c r="CN252" i="4"/>
  <c r="CN256" i="4"/>
  <c r="CN261" i="4"/>
  <c r="CN262" i="4"/>
  <c r="CK237" i="4"/>
  <c r="CK240" i="4"/>
  <c r="CK246" i="4"/>
  <c r="CK252" i="4"/>
  <c r="CK256" i="4"/>
  <c r="CK261" i="4"/>
  <c r="CK262" i="4"/>
  <c r="CH237" i="4"/>
  <c r="CH240" i="4"/>
  <c r="CH246" i="4"/>
  <c r="CH252" i="4"/>
  <c r="CH256" i="4"/>
  <c r="CH261" i="4"/>
  <c r="CH262" i="4"/>
  <c r="CE237" i="4"/>
  <c r="CE240" i="4"/>
  <c r="CE246" i="4"/>
  <c r="CE252" i="4"/>
  <c r="CE256" i="4"/>
  <c r="CE261" i="4"/>
  <c r="CE262" i="4"/>
  <c r="CB237" i="4"/>
  <c r="CB240" i="4"/>
  <c r="CB246" i="4"/>
  <c r="CB252" i="4"/>
  <c r="CB256" i="4"/>
  <c r="CB261" i="4"/>
  <c r="CB262" i="4"/>
  <c r="BY237" i="4"/>
  <c r="BY240" i="4"/>
  <c r="BY246" i="4"/>
  <c r="BY252" i="4"/>
  <c r="BY256" i="4"/>
  <c r="BY261" i="4"/>
  <c r="BY262" i="4"/>
  <c r="BV237" i="4"/>
  <c r="BV240" i="4"/>
  <c r="BV246" i="4"/>
  <c r="BV252" i="4"/>
  <c r="BV256" i="4"/>
  <c r="BV261" i="4"/>
  <c r="BV262" i="4"/>
  <c r="BS237" i="4"/>
  <c r="BS240" i="4"/>
  <c r="BS246" i="4"/>
  <c r="BS252" i="4"/>
  <c r="BS256" i="4"/>
  <c r="BS261" i="4"/>
  <c r="BS262" i="4"/>
  <c r="BP237" i="4"/>
  <c r="BP240" i="4"/>
  <c r="BP246" i="4"/>
  <c r="BP252" i="4"/>
  <c r="BP256" i="4"/>
  <c r="BP261" i="4"/>
  <c r="BP262" i="4"/>
  <c r="BM237" i="4"/>
  <c r="BM240" i="4"/>
  <c r="BM246" i="4"/>
  <c r="BM252" i="4"/>
  <c r="BM256" i="4"/>
  <c r="BM261" i="4"/>
  <c r="BM262" i="4"/>
  <c r="BJ237" i="4"/>
  <c r="BJ240" i="4"/>
  <c r="BJ246" i="4"/>
  <c r="BJ252" i="4"/>
  <c r="BJ256" i="4"/>
  <c r="BJ261" i="4"/>
  <c r="BJ262" i="4"/>
  <c r="BG237" i="4"/>
  <c r="BG240" i="4"/>
  <c r="BG246" i="4"/>
  <c r="BG252" i="4"/>
  <c r="BG256" i="4"/>
  <c r="BG261" i="4"/>
  <c r="BG262" i="4"/>
  <c r="BD237" i="4"/>
  <c r="BD240" i="4"/>
  <c r="BD246" i="4"/>
  <c r="BD252" i="4"/>
  <c r="BD256" i="4"/>
  <c r="BD261" i="4"/>
  <c r="BD262" i="4"/>
  <c r="BA237" i="4"/>
  <c r="BA240" i="4"/>
  <c r="BA246" i="4"/>
  <c r="BA252" i="4"/>
  <c r="BA256" i="4"/>
  <c r="BA261" i="4"/>
  <c r="BA262" i="4"/>
  <c r="AX237" i="4"/>
  <c r="AX240" i="4"/>
  <c r="AX246" i="4"/>
  <c r="AX252" i="4"/>
  <c r="AX256" i="4"/>
  <c r="AX261" i="4"/>
  <c r="AX262" i="4"/>
  <c r="AU237" i="4"/>
  <c r="AU240" i="4"/>
  <c r="AU246" i="4"/>
  <c r="AU252" i="4"/>
  <c r="AU256" i="4"/>
  <c r="AU261" i="4"/>
  <c r="AU262" i="4"/>
  <c r="AR237" i="4"/>
  <c r="AR240" i="4"/>
  <c r="AR246" i="4"/>
  <c r="AR252" i="4"/>
  <c r="AR256" i="4"/>
  <c r="AR261" i="4"/>
  <c r="AR262" i="4"/>
  <c r="AO237" i="4"/>
  <c r="AO240" i="4"/>
  <c r="AO246" i="4"/>
  <c r="AO252" i="4"/>
  <c r="AO256" i="4"/>
  <c r="AO261" i="4"/>
  <c r="AO262" i="4"/>
  <c r="AL237" i="4"/>
  <c r="AL240" i="4"/>
  <c r="AL246" i="4"/>
  <c r="AL252" i="4"/>
  <c r="AL256" i="4"/>
  <c r="AL261" i="4"/>
  <c r="AL262" i="4"/>
  <c r="AI237" i="4"/>
  <c r="AI240" i="4"/>
  <c r="AI246" i="4"/>
  <c r="AI252" i="4"/>
  <c r="AI256" i="4"/>
  <c r="AI261" i="4"/>
  <c r="AI262" i="4"/>
  <c r="AF237" i="4"/>
  <c r="AF240" i="4"/>
  <c r="AF246" i="4"/>
  <c r="AF252" i="4"/>
  <c r="AF256" i="4"/>
  <c r="AF261" i="4"/>
  <c r="AF262" i="4"/>
  <c r="AC237" i="4"/>
  <c r="AC240" i="4"/>
  <c r="AC246" i="4"/>
  <c r="AC252" i="4"/>
  <c r="AC256" i="4"/>
  <c r="AC261" i="4"/>
  <c r="AC262" i="4"/>
  <c r="Z237" i="4"/>
  <c r="Z240" i="4"/>
  <c r="Z246" i="4"/>
  <c r="Z252" i="4"/>
  <c r="Z256" i="4"/>
  <c r="Z261" i="4"/>
  <c r="Z262" i="4"/>
  <c r="W237" i="4"/>
  <c r="W240" i="4"/>
  <c r="W246" i="4"/>
  <c r="W252" i="4"/>
  <c r="W256" i="4"/>
  <c r="W261" i="4"/>
  <c r="W262" i="4"/>
  <c r="T237" i="4"/>
  <c r="T240" i="4"/>
  <c r="T246" i="4"/>
  <c r="T252" i="4"/>
  <c r="T256" i="4"/>
  <c r="T261" i="4"/>
  <c r="T262" i="4"/>
  <c r="Q237" i="4"/>
  <c r="Q240" i="4"/>
  <c r="Q246" i="4"/>
  <c r="Q252" i="4"/>
  <c r="Q256" i="4"/>
  <c r="Q261" i="4"/>
  <c r="Q262" i="4"/>
  <c r="N237" i="4"/>
  <c r="N240" i="4"/>
  <c r="N246" i="4"/>
  <c r="N252" i="4"/>
  <c r="N256" i="4"/>
  <c r="N261" i="4"/>
  <c r="N262" i="4"/>
  <c r="K237" i="4"/>
  <c r="K240" i="4"/>
  <c r="K246" i="4"/>
  <c r="K252" i="4"/>
  <c r="K256" i="4"/>
  <c r="K261" i="4"/>
  <c r="K262" i="4"/>
  <c r="H237" i="4"/>
  <c r="H240" i="4"/>
  <c r="H246" i="4"/>
  <c r="H252" i="4"/>
  <c r="H256" i="4"/>
  <c r="H261" i="4"/>
  <c r="H262" i="4"/>
  <c r="E237" i="4"/>
  <c r="E240" i="4"/>
  <c r="E246" i="4"/>
  <c r="E252" i="4"/>
  <c r="E256" i="4"/>
  <c r="E261" i="4"/>
  <c r="E262" i="4"/>
  <c r="B237" i="4"/>
  <c r="B240" i="4"/>
  <c r="B246" i="4"/>
  <c r="B252" i="4"/>
  <c r="B256" i="4"/>
  <c r="B261" i="4"/>
  <c r="B262" i="4"/>
  <c r="CN199" i="4"/>
  <c r="CN202" i="4"/>
  <c r="CN208" i="4"/>
  <c r="CN214" i="4"/>
  <c r="CN218" i="4"/>
  <c r="CN223" i="4"/>
  <c r="CN224" i="4"/>
  <c r="CK199" i="4"/>
  <c r="CK202" i="4"/>
  <c r="CK208" i="4"/>
  <c r="CK214" i="4"/>
  <c r="CK218" i="4"/>
  <c r="CK223" i="4"/>
  <c r="CK224" i="4"/>
  <c r="CH199" i="4"/>
  <c r="CH202" i="4"/>
  <c r="CH208" i="4"/>
  <c r="CH214" i="4"/>
  <c r="CH218" i="4"/>
  <c r="CH223" i="4"/>
  <c r="CH224" i="4"/>
  <c r="CE199" i="4"/>
  <c r="CE202" i="4"/>
  <c r="CE208" i="4"/>
  <c r="CE214" i="4"/>
  <c r="CE218" i="4"/>
  <c r="CE223" i="4"/>
  <c r="CE224" i="4"/>
  <c r="CB199" i="4"/>
  <c r="CB202" i="4"/>
  <c r="CB208" i="4"/>
  <c r="CB214" i="4"/>
  <c r="CB218" i="4"/>
  <c r="CB223" i="4"/>
  <c r="CB224" i="4"/>
  <c r="BY199" i="4"/>
  <c r="BY202" i="4"/>
  <c r="BY208" i="4"/>
  <c r="BY214" i="4"/>
  <c r="BY218" i="4"/>
  <c r="BY223" i="4"/>
  <c r="BY224" i="4"/>
  <c r="BV199" i="4"/>
  <c r="BV202" i="4"/>
  <c r="BV208" i="4"/>
  <c r="BV214" i="4"/>
  <c r="BV218" i="4"/>
  <c r="BV223" i="4"/>
  <c r="BV224" i="4"/>
  <c r="BS199" i="4"/>
  <c r="BS202" i="4"/>
  <c r="BS208" i="4"/>
  <c r="BS214" i="4"/>
  <c r="BS218" i="4"/>
  <c r="BS223" i="4"/>
  <c r="BS224" i="4"/>
  <c r="BP199" i="4"/>
  <c r="BP202" i="4"/>
  <c r="BP208" i="4"/>
  <c r="BP214" i="4"/>
  <c r="BP218" i="4"/>
  <c r="BP223" i="4"/>
  <c r="BP224" i="4"/>
  <c r="BM199" i="4"/>
  <c r="BM202" i="4"/>
  <c r="BM208" i="4"/>
  <c r="BM214" i="4"/>
  <c r="BM218" i="4"/>
  <c r="BM223" i="4"/>
  <c r="BM224" i="4"/>
  <c r="BJ199" i="4"/>
  <c r="BJ202" i="4"/>
  <c r="BJ208" i="4"/>
  <c r="BJ214" i="4"/>
  <c r="BJ218" i="4"/>
  <c r="BJ223" i="4"/>
  <c r="BJ224" i="4"/>
  <c r="BG199" i="4"/>
  <c r="BG202" i="4"/>
  <c r="BG208" i="4"/>
  <c r="BG214" i="4"/>
  <c r="BG218" i="4"/>
  <c r="BG223" i="4"/>
  <c r="BG224" i="4"/>
  <c r="BD199" i="4"/>
  <c r="BD202" i="4"/>
  <c r="BD208" i="4"/>
  <c r="BD214" i="4"/>
  <c r="BD218" i="4"/>
  <c r="BD223" i="4"/>
  <c r="BD224" i="4"/>
  <c r="BA199" i="4"/>
  <c r="BA202" i="4"/>
  <c r="BA208" i="4"/>
  <c r="BA214" i="4"/>
  <c r="BA218" i="4"/>
  <c r="BA223" i="4"/>
  <c r="BA224" i="4"/>
  <c r="AX199" i="4"/>
  <c r="AX202" i="4"/>
  <c r="AX208" i="4"/>
  <c r="AX214" i="4"/>
  <c r="AX218" i="4"/>
  <c r="AX223" i="4"/>
  <c r="AX224" i="4"/>
  <c r="AU199" i="4"/>
  <c r="AU202" i="4"/>
  <c r="AU208" i="4"/>
  <c r="AU214" i="4"/>
  <c r="AU218" i="4"/>
  <c r="AU223" i="4"/>
  <c r="AU224" i="4"/>
  <c r="AR199" i="4"/>
  <c r="AR202" i="4"/>
  <c r="AR208" i="4"/>
  <c r="AR214" i="4"/>
  <c r="AR218" i="4"/>
  <c r="AR223" i="4"/>
  <c r="AR224" i="4"/>
  <c r="AO199" i="4"/>
  <c r="AO202" i="4"/>
  <c r="AO208" i="4"/>
  <c r="AO214" i="4"/>
  <c r="AO218" i="4"/>
  <c r="AO223" i="4"/>
  <c r="AO224" i="4"/>
  <c r="AL199" i="4"/>
  <c r="AL202" i="4"/>
  <c r="AL208" i="4"/>
  <c r="AL214" i="4"/>
  <c r="AL218" i="4"/>
  <c r="AL223" i="4"/>
  <c r="AL224" i="4"/>
  <c r="AI199" i="4"/>
  <c r="AI202" i="4"/>
  <c r="AI208" i="4"/>
  <c r="AI214" i="4"/>
  <c r="AI218" i="4"/>
  <c r="AI223" i="4"/>
  <c r="AI224" i="4"/>
  <c r="AF199" i="4"/>
  <c r="AF202" i="4"/>
  <c r="AF208" i="4"/>
  <c r="AF214" i="4"/>
  <c r="AF218" i="4"/>
  <c r="AF223" i="4"/>
  <c r="AF224" i="4"/>
  <c r="AC199" i="4"/>
  <c r="AC202" i="4"/>
  <c r="AC208" i="4"/>
  <c r="AC214" i="4"/>
  <c r="AC218" i="4"/>
  <c r="AC223" i="4"/>
  <c r="AC224" i="4"/>
  <c r="Z199" i="4"/>
  <c r="Z202" i="4"/>
  <c r="Z208" i="4"/>
  <c r="Z214" i="4"/>
  <c r="Z218" i="4"/>
  <c r="Z223" i="4"/>
  <c r="Z224" i="4"/>
  <c r="W199" i="4"/>
  <c r="W202" i="4"/>
  <c r="W208" i="4"/>
  <c r="W214" i="4"/>
  <c r="W218" i="4"/>
  <c r="W223" i="4"/>
  <c r="W224" i="4"/>
  <c r="T199" i="4"/>
  <c r="T202" i="4"/>
  <c r="T208" i="4"/>
  <c r="T214" i="4"/>
  <c r="T218" i="4"/>
  <c r="T223" i="4"/>
  <c r="T224" i="4"/>
  <c r="Q199" i="4"/>
  <c r="Q202" i="4"/>
  <c r="Q208" i="4"/>
  <c r="Q214" i="4"/>
  <c r="Q218" i="4"/>
  <c r="Q223" i="4"/>
  <c r="Q224" i="4"/>
  <c r="N199" i="4"/>
  <c r="N202" i="4"/>
  <c r="N208" i="4"/>
  <c r="N214" i="4"/>
  <c r="N218" i="4"/>
  <c r="N223" i="4"/>
  <c r="N224" i="4"/>
  <c r="K199" i="4"/>
  <c r="K202" i="4"/>
  <c r="K208" i="4"/>
  <c r="K214" i="4"/>
  <c r="K218" i="4"/>
  <c r="K223" i="4"/>
  <c r="K224" i="4"/>
  <c r="H199" i="4"/>
  <c r="H202" i="4"/>
  <c r="H208" i="4"/>
  <c r="H214" i="4"/>
  <c r="H218" i="4"/>
  <c r="H223" i="4"/>
  <c r="H224" i="4"/>
  <c r="E199" i="4"/>
  <c r="E202" i="4"/>
  <c r="E208" i="4"/>
  <c r="E214" i="4"/>
  <c r="E218" i="4"/>
  <c r="E223" i="4"/>
  <c r="E224" i="4"/>
  <c r="B199" i="4"/>
  <c r="B202" i="4"/>
  <c r="B208" i="4"/>
  <c r="B214" i="4"/>
  <c r="B218" i="4"/>
  <c r="B223" i="4"/>
  <c r="B224" i="4"/>
  <c r="CN161" i="4"/>
  <c r="CN164" i="4"/>
  <c r="CN170" i="4"/>
  <c r="CN176" i="4"/>
  <c r="CN180" i="4"/>
  <c r="CN185" i="4"/>
  <c r="CN186" i="4"/>
  <c r="CK161" i="4"/>
  <c r="CK164" i="4"/>
  <c r="CK170" i="4"/>
  <c r="CK176" i="4"/>
  <c r="CK180" i="4"/>
  <c r="CK185" i="4"/>
  <c r="CK186" i="4"/>
  <c r="CH161" i="4"/>
  <c r="CH164" i="4"/>
  <c r="CH170" i="4"/>
  <c r="CH176" i="4"/>
  <c r="CH180" i="4"/>
  <c r="CH185" i="4"/>
  <c r="CH186" i="4"/>
  <c r="CE161" i="4"/>
  <c r="CE164" i="4"/>
  <c r="CE170" i="4"/>
  <c r="CE176" i="4"/>
  <c r="CE180" i="4"/>
  <c r="CE185" i="4"/>
  <c r="CE186" i="4"/>
  <c r="CB161" i="4"/>
  <c r="CB164" i="4"/>
  <c r="CB170" i="4"/>
  <c r="CB176" i="4"/>
  <c r="CB180" i="4"/>
  <c r="CB185" i="4"/>
  <c r="CB186" i="4"/>
  <c r="BY161" i="4"/>
  <c r="BY164" i="4"/>
  <c r="BY170" i="4"/>
  <c r="BY176" i="4"/>
  <c r="BY180" i="4"/>
  <c r="BY185" i="4"/>
  <c r="BY186" i="4"/>
  <c r="BV161" i="4"/>
  <c r="BV164" i="4"/>
  <c r="BV170" i="4"/>
  <c r="BV176" i="4"/>
  <c r="BV180" i="4"/>
  <c r="BV185" i="4"/>
  <c r="BV186" i="4"/>
  <c r="BS161" i="4"/>
  <c r="BS164" i="4"/>
  <c r="BS170" i="4"/>
  <c r="BS176" i="4"/>
  <c r="BS180" i="4"/>
  <c r="BS185" i="4"/>
  <c r="BS186" i="4"/>
  <c r="BP161" i="4"/>
  <c r="BP164" i="4"/>
  <c r="BP170" i="4"/>
  <c r="BP176" i="4"/>
  <c r="BP180" i="4"/>
  <c r="BP185" i="4"/>
  <c r="BP186" i="4"/>
  <c r="BM161" i="4"/>
  <c r="BM164" i="4"/>
  <c r="BM170" i="4"/>
  <c r="BM176" i="4"/>
  <c r="BM180" i="4"/>
  <c r="BM185" i="4"/>
  <c r="BM186" i="4"/>
  <c r="BJ161" i="4"/>
  <c r="BJ164" i="4"/>
  <c r="BJ170" i="4"/>
  <c r="BJ176" i="4"/>
  <c r="BJ180" i="4"/>
  <c r="BJ185" i="4"/>
  <c r="BJ186" i="4"/>
  <c r="BG161" i="4"/>
  <c r="BG164" i="4"/>
  <c r="BG170" i="4"/>
  <c r="BG176" i="4"/>
  <c r="BG180" i="4"/>
  <c r="BG185" i="4"/>
  <c r="BG186" i="4"/>
  <c r="BD161" i="4"/>
  <c r="BD164" i="4"/>
  <c r="BD170" i="4"/>
  <c r="BD176" i="4"/>
  <c r="BD180" i="4"/>
  <c r="BD185" i="4"/>
  <c r="BD186" i="4"/>
  <c r="BA161" i="4"/>
  <c r="BA164" i="4"/>
  <c r="BA170" i="4"/>
  <c r="BA176" i="4"/>
  <c r="BA180" i="4"/>
  <c r="BA185" i="4"/>
  <c r="BA186" i="4"/>
  <c r="AX161" i="4"/>
  <c r="AX164" i="4"/>
  <c r="AX170" i="4"/>
  <c r="AX176" i="4"/>
  <c r="AX180" i="4"/>
  <c r="AX185" i="4"/>
  <c r="AX186" i="4"/>
  <c r="AU161" i="4"/>
  <c r="AU164" i="4"/>
  <c r="AU170" i="4"/>
  <c r="AU176" i="4"/>
  <c r="AU180" i="4"/>
  <c r="AU185" i="4"/>
  <c r="AU186" i="4"/>
  <c r="AR161" i="4"/>
  <c r="AR164" i="4"/>
  <c r="AR170" i="4"/>
  <c r="AR176" i="4"/>
  <c r="AR180" i="4"/>
  <c r="AR185" i="4"/>
  <c r="AR186" i="4"/>
  <c r="AO161" i="4"/>
  <c r="AO164" i="4"/>
  <c r="AO170" i="4"/>
  <c r="AO176" i="4"/>
  <c r="AO180" i="4"/>
  <c r="AO185" i="4"/>
  <c r="AO186" i="4"/>
  <c r="AL161" i="4"/>
  <c r="AL164" i="4"/>
  <c r="AL170" i="4"/>
  <c r="AL176" i="4"/>
  <c r="AL180" i="4"/>
  <c r="AL185" i="4"/>
  <c r="AL186" i="4"/>
  <c r="AI161" i="4"/>
  <c r="AI164" i="4"/>
  <c r="AI170" i="4"/>
  <c r="AI176" i="4"/>
  <c r="AI180" i="4"/>
  <c r="AI185" i="4"/>
  <c r="AI186" i="4"/>
  <c r="AF161" i="4"/>
  <c r="AF164" i="4"/>
  <c r="AF170" i="4"/>
  <c r="AF176" i="4"/>
  <c r="AF180" i="4"/>
  <c r="AF185" i="4"/>
  <c r="AF186" i="4"/>
  <c r="AC161" i="4"/>
  <c r="AC164" i="4"/>
  <c r="AC170" i="4"/>
  <c r="AC176" i="4"/>
  <c r="AC180" i="4"/>
  <c r="AC185" i="4"/>
  <c r="AC186" i="4"/>
  <c r="Z161" i="4"/>
  <c r="Z164" i="4"/>
  <c r="Z170" i="4"/>
  <c r="Z176" i="4"/>
  <c r="Z180" i="4"/>
  <c r="Z185" i="4"/>
  <c r="Z186" i="4"/>
  <c r="W161" i="4"/>
  <c r="W164" i="4"/>
  <c r="W170" i="4"/>
  <c r="W176" i="4"/>
  <c r="W180" i="4"/>
  <c r="W185" i="4"/>
  <c r="W186" i="4"/>
  <c r="T161" i="4"/>
  <c r="T164" i="4"/>
  <c r="T170" i="4"/>
  <c r="T176" i="4"/>
  <c r="T180" i="4"/>
  <c r="T185" i="4"/>
  <c r="T186" i="4"/>
  <c r="Q161" i="4"/>
  <c r="Q164" i="4"/>
  <c r="Q170" i="4"/>
  <c r="Q176" i="4"/>
  <c r="Q180" i="4"/>
  <c r="Q185" i="4"/>
  <c r="Q186" i="4"/>
  <c r="N161" i="4"/>
  <c r="N164" i="4"/>
  <c r="N170" i="4"/>
  <c r="N176" i="4"/>
  <c r="N180" i="4"/>
  <c r="N185" i="4"/>
  <c r="N186" i="4"/>
  <c r="K161" i="4"/>
  <c r="K164" i="4"/>
  <c r="K170" i="4"/>
  <c r="K176" i="4"/>
  <c r="K180" i="4"/>
  <c r="K185" i="4"/>
  <c r="K186" i="4"/>
  <c r="H161" i="4"/>
  <c r="H164" i="4"/>
  <c r="H170" i="4"/>
  <c r="H176" i="4"/>
  <c r="H180" i="4"/>
  <c r="H185" i="4"/>
  <c r="H186" i="4"/>
  <c r="E161" i="4"/>
  <c r="E164" i="4"/>
  <c r="E170" i="4"/>
  <c r="E176" i="4"/>
  <c r="E180" i="4"/>
  <c r="E185" i="4"/>
  <c r="E186" i="4"/>
  <c r="B161" i="4"/>
  <c r="B164" i="4"/>
  <c r="B170" i="4"/>
  <c r="B176" i="4"/>
  <c r="B180" i="4"/>
  <c r="B185" i="4"/>
  <c r="B186" i="4"/>
  <c r="CN123" i="4"/>
  <c r="CN126" i="4"/>
  <c r="CN132" i="4"/>
  <c r="CN138" i="4"/>
  <c r="CN142" i="4"/>
  <c r="CN147" i="4"/>
  <c r="CN148" i="4"/>
  <c r="CK123" i="4"/>
  <c r="CK126" i="4"/>
  <c r="CK132" i="4"/>
  <c r="CK138" i="4"/>
  <c r="CK142" i="4"/>
  <c r="CK147" i="4"/>
  <c r="CK148" i="4"/>
  <c r="CH123" i="4"/>
  <c r="CH126" i="4"/>
  <c r="CH132" i="4"/>
  <c r="CH138" i="4"/>
  <c r="CH142" i="4"/>
  <c r="CH147" i="4"/>
  <c r="CH148" i="4"/>
  <c r="CE123" i="4"/>
  <c r="CE126" i="4"/>
  <c r="CE132" i="4"/>
  <c r="CE138" i="4"/>
  <c r="CE142" i="4"/>
  <c r="CE147" i="4"/>
  <c r="CE148" i="4"/>
  <c r="CB123" i="4"/>
  <c r="CB126" i="4"/>
  <c r="CB132" i="4"/>
  <c r="CB138" i="4"/>
  <c r="CB142" i="4"/>
  <c r="CB147" i="4"/>
  <c r="CB148" i="4"/>
  <c r="BY123" i="4"/>
  <c r="BY126" i="4"/>
  <c r="BY132" i="4"/>
  <c r="BY138" i="4"/>
  <c r="BY142" i="4"/>
  <c r="BY147" i="4"/>
  <c r="BY148" i="4"/>
  <c r="BV123" i="4"/>
  <c r="BV126" i="4"/>
  <c r="BV132" i="4"/>
  <c r="BV138" i="4"/>
  <c r="BV142" i="4"/>
  <c r="BV147" i="4"/>
  <c r="BV148" i="4"/>
  <c r="BS123" i="4"/>
  <c r="BS126" i="4"/>
  <c r="BS132" i="4"/>
  <c r="BS138" i="4"/>
  <c r="BS142" i="4"/>
  <c r="BS147" i="4"/>
  <c r="BS148" i="4"/>
  <c r="BP123" i="4"/>
  <c r="BP126" i="4"/>
  <c r="BP132" i="4"/>
  <c r="BP138" i="4"/>
  <c r="BP142" i="4"/>
  <c r="BP147" i="4"/>
  <c r="BP148" i="4"/>
  <c r="BM123" i="4"/>
  <c r="BM126" i="4"/>
  <c r="BM132" i="4"/>
  <c r="BM138" i="4"/>
  <c r="BM142" i="4"/>
  <c r="BM147" i="4"/>
  <c r="BM148" i="4"/>
  <c r="BJ123" i="4"/>
  <c r="BJ126" i="4"/>
  <c r="BJ132" i="4"/>
  <c r="BJ138" i="4"/>
  <c r="BJ142" i="4"/>
  <c r="BJ147" i="4"/>
  <c r="BJ148" i="4"/>
  <c r="BG123" i="4"/>
  <c r="BG126" i="4"/>
  <c r="BG132" i="4"/>
  <c r="BG138" i="4"/>
  <c r="BG142" i="4"/>
  <c r="BG147" i="4"/>
  <c r="BG148" i="4"/>
  <c r="BD123" i="4"/>
  <c r="BD126" i="4"/>
  <c r="BD132" i="4"/>
  <c r="BD138" i="4"/>
  <c r="BD142" i="4"/>
  <c r="BD147" i="4"/>
  <c r="BD148" i="4"/>
  <c r="BA123" i="4"/>
  <c r="BA126" i="4"/>
  <c r="BA132" i="4"/>
  <c r="BA138" i="4"/>
  <c r="BA142" i="4"/>
  <c r="BA147" i="4"/>
  <c r="BA148" i="4"/>
  <c r="AX123" i="4"/>
  <c r="AX126" i="4"/>
  <c r="AX132" i="4"/>
  <c r="AX138" i="4"/>
  <c r="AX142" i="4"/>
  <c r="AX147" i="4"/>
  <c r="AX148" i="4"/>
  <c r="AU123" i="4"/>
  <c r="AU126" i="4"/>
  <c r="AU132" i="4"/>
  <c r="AU138" i="4"/>
  <c r="AU142" i="4"/>
  <c r="AU147" i="4"/>
  <c r="AU148" i="4"/>
  <c r="AR123" i="4"/>
  <c r="AR126" i="4"/>
  <c r="AR132" i="4"/>
  <c r="AR138" i="4"/>
  <c r="AR142" i="4"/>
  <c r="AR147" i="4"/>
  <c r="AR148" i="4"/>
  <c r="AO123" i="4"/>
  <c r="AO126" i="4"/>
  <c r="AO132" i="4"/>
  <c r="AO138" i="4"/>
  <c r="AO142" i="4"/>
  <c r="AO147" i="4"/>
  <c r="AO148" i="4"/>
  <c r="AL123" i="4"/>
  <c r="AL126" i="4"/>
  <c r="AL132" i="4"/>
  <c r="AL138" i="4"/>
  <c r="AL142" i="4"/>
  <c r="AL147" i="4"/>
  <c r="AL148" i="4"/>
  <c r="AI123" i="4"/>
  <c r="AI126" i="4"/>
  <c r="AI132" i="4"/>
  <c r="AI138" i="4"/>
  <c r="AI142" i="4"/>
  <c r="AI147" i="4"/>
  <c r="AI148" i="4"/>
  <c r="AF123" i="4"/>
  <c r="AF126" i="4"/>
  <c r="AF132" i="4"/>
  <c r="AF138" i="4"/>
  <c r="AF142" i="4"/>
  <c r="AF147" i="4"/>
  <c r="AF148" i="4"/>
  <c r="AC123" i="4"/>
  <c r="AC126" i="4"/>
  <c r="AC132" i="4"/>
  <c r="AC138" i="4"/>
  <c r="AC142" i="4"/>
  <c r="AC147" i="4"/>
  <c r="AC148" i="4"/>
  <c r="Z123" i="4"/>
  <c r="Z126" i="4"/>
  <c r="Z132" i="4"/>
  <c r="Z138" i="4"/>
  <c r="Z142" i="4"/>
  <c r="Z147" i="4"/>
  <c r="Z148" i="4"/>
  <c r="W123" i="4"/>
  <c r="W126" i="4"/>
  <c r="W132" i="4"/>
  <c r="W138" i="4"/>
  <c r="W142" i="4"/>
  <c r="W147" i="4"/>
  <c r="W148" i="4"/>
  <c r="T123" i="4"/>
  <c r="T126" i="4"/>
  <c r="T132" i="4"/>
  <c r="T138" i="4"/>
  <c r="T142" i="4"/>
  <c r="T147" i="4"/>
  <c r="T148" i="4"/>
  <c r="Q123" i="4"/>
  <c r="Q126" i="4"/>
  <c r="Q132" i="4"/>
  <c r="Q138" i="4"/>
  <c r="Q142" i="4"/>
  <c r="Q147" i="4"/>
  <c r="Q148" i="4"/>
  <c r="N123" i="4"/>
  <c r="N126" i="4"/>
  <c r="N132" i="4"/>
  <c r="N138" i="4"/>
  <c r="N142" i="4"/>
  <c r="N147" i="4"/>
  <c r="N148" i="4"/>
  <c r="K123" i="4"/>
  <c r="K126" i="4"/>
  <c r="K132" i="4"/>
  <c r="K138" i="4"/>
  <c r="K142" i="4"/>
  <c r="K147" i="4"/>
  <c r="K148" i="4"/>
  <c r="H123" i="4"/>
  <c r="H126" i="4"/>
  <c r="H132" i="4"/>
  <c r="H138" i="4"/>
  <c r="H142" i="4"/>
  <c r="H147" i="4"/>
  <c r="H148" i="4"/>
  <c r="E123" i="4"/>
  <c r="E126" i="4"/>
  <c r="E132" i="4"/>
  <c r="E138" i="4"/>
  <c r="E142" i="4"/>
  <c r="E147" i="4"/>
  <c r="E148" i="4"/>
  <c r="B123" i="4"/>
  <c r="B126" i="4"/>
  <c r="B132" i="4"/>
  <c r="B138" i="4"/>
  <c r="B142" i="4"/>
  <c r="B147" i="4"/>
  <c r="B148" i="4"/>
  <c r="CN85" i="4"/>
  <c r="CN88" i="4"/>
  <c r="CN94" i="4"/>
  <c r="CN100" i="4"/>
  <c r="CN104" i="4"/>
  <c r="CN109" i="4"/>
  <c r="CN110" i="4"/>
  <c r="CK85" i="4"/>
  <c r="CK88" i="4"/>
  <c r="CK94" i="4"/>
  <c r="CK100" i="4"/>
  <c r="CK104" i="4"/>
  <c r="CK109" i="4"/>
  <c r="CK110" i="4"/>
  <c r="CH85" i="4"/>
  <c r="CH88" i="4"/>
  <c r="CH94" i="4"/>
  <c r="CH100" i="4"/>
  <c r="CH104" i="4"/>
  <c r="CH109" i="4"/>
  <c r="CH110" i="4"/>
  <c r="CE85" i="4"/>
  <c r="CE88" i="4"/>
  <c r="CE94" i="4"/>
  <c r="CE100" i="4"/>
  <c r="CE104" i="4"/>
  <c r="CE109" i="4"/>
  <c r="CE110" i="4"/>
  <c r="CB85" i="4"/>
  <c r="CB88" i="4"/>
  <c r="CB94" i="4"/>
  <c r="CB100" i="4"/>
  <c r="CB104" i="4"/>
  <c r="CB109" i="4"/>
  <c r="CB110" i="4"/>
  <c r="BY85" i="4"/>
  <c r="BY88" i="4"/>
  <c r="BY94" i="4"/>
  <c r="BY100" i="4"/>
  <c r="BY104" i="4"/>
  <c r="BY109" i="4"/>
  <c r="BY110" i="4"/>
  <c r="BV85" i="4"/>
  <c r="BV88" i="4"/>
  <c r="BV94" i="4"/>
  <c r="BV100" i="4"/>
  <c r="BV104" i="4"/>
  <c r="BV109" i="4"/>
  <c r="BV110" i="4"/>
  <c r="BS85" i="4"/>
  <c r="BS88" i="4"/>
  <c r="BS94" i="4"/>
  <c r="BS100" i="4"/>
  <c r="BS104" i="4"/>
  <c r="BS109" i="4"/>
  <c r="BS110" i="4"/>
  <c r="BP85" i="4"/>
  <c r="BP88" i="4"/>
  <c r="BP94" i="4"/>
  <c r="BP100" i="4"/>
  <c r="BP104" i="4"/>
  <c r="BP109" i="4"/>
  <c r="BP110" i="4"/>
  <c r="BM85" i="4"/>
  <c r="BM88" i="4"/>
  <c r="BM94" i="4"/>
  <c r="BM100" i="4"/>
  <c r="BM104" i="4"/>
  <c r="BM109" i="4"/>
  <c r="BM110" i="4"/>
  <c r="BJ85" i="4"/>
  <c r="BJ88" i="4"/>
  <c r="BJ94" i="4"/>
  <c r="BJ100" i="4"/>
  <c r="BJ104" i="4"/>
  <c r="BJ109" i="4"/>
  <c r="BJ110" i="4"/>
  <c r="BG85" i="4"/>
  <c r="BG88" i="4"/>
  <c r="BG94" i="4"/>
  <c r="BG100" i="4"/>
  <c r="BG104" i="4"/>
  <c r="BG109" i="4"/>
  <c r="BG110" i="4"/>
  <c r="BD85" i="4"/>
  <c r="BD88" i="4"/>
  <c r="BD94" i="4"/>
  <c r="BD100" i="4"/>
  <c r="BD104" i="4"/>
  <c r="BD109" i="4"/>
  <c r="BD110" i="4"/>
  <c r="BA85" i="4"/>
  <c r="BA88" i="4"/>
  <c r="BA94" i="4"/>
  <c r="BA100" i="4"/>
  <c r="BA104" i="4"/>
  <c r="BA109" i="4"/>
  <c r="BA110" i="4"/>
  <c r="AX85" i="4"/>
  <c r="AX88" i="4"/>
  <c r="AX94" i="4"/>
  <c r="AX100" i="4"/>
  <c r="AX104" i="4"/>
  <c r="AX109" i="4"/>
  <c r="AX110" i="4"/>
  <c r="AU85" i="4"/>
  <c r="AU88" i="4"/>
  <c r="AU94" i="4"/>
  <c r="AU100" i="4"/>
  <c r="AU104" i="4"/>
  <c r="AU109" i="4"/>
  <c r="AU110" i="4"/>
  <c r="AR85" i="4"/>
  <c r="AR88" i="4"/>
  <c r="AR94" i="4"/>
  <c r="AR100" i="4"/>
  <c r="AR104" i="4"/>
  <c r="AR109" i="4"/>
  <c r="AR110" i="4"/>
  <c r="AO85" i="4"/>
  <c r="AO88" i="4"/>
  <c r="AO94" i="4"/>
  <c r="AO100" i="4"/>
  <c r="AO104" i="4"/>
  <c r="AO109" i="4"/>
  <c r="AO110" i="4"/>
  <c r="AL85" i="4"/>
  <c r="AL88" i="4"/>
  <c r="AL94" i="4"/>
  <c r="AL100" i="4"/>
  <c r="AL104" i="4"/>
  <c r="AL109" i="4"/>
  <c r="AL110" i="4"/>
  <c r="AI85" i="4"/>
  <c r="AI88" i="4"/>
  <c r="AI94" i="4"/>
  <c r="AI100" i="4"/>
  <c r="AI104" i="4"/>
  <c r="AI109" i="4"/>
  <c r="AI110" i="4"/>
  <c r="AF85" i="4"/>
  <c r="AF88" i="4"/>
  <c r="AF94" i="4"/>
  <c r="AF100" i="4"/>
  <c r="AF104" i="4"/>
  <c r="AF109" i="4"/>
  <c r="AF110" i="4"/>
  <c r="AC85" i="4"/>
  <c r="AC88" i="4"/>
  <c r="AC94" i="4"/>
  <c r="AC100" i="4"/>
  <c r="AC104" i="4"/>
  <c r="AC109" i="4"/>
  <c r="AC110" i="4"/>
  <c r="Z85" i="4"/>
  <c r="Z88" i="4"/>
  <c r="Z94" i="4"/>
  <c r="Z100" i="4"/>
  <c r="Z104" i="4"/>
  <c r="Z109" i="4"/>
  <c r="Z110" i="4"/>
  <c r="W85" i="4"/>
  <c r="W88" i="4"/>
  <c r="W94" i="4"/>
  <c r="W100" i="4"/>
  <c r="W104" i="4"/>
  <c r="W109" i="4"/>
  <c r="W110" i="4"/>
  <c r="T85" i="4"/>
  <c r="T88" i="4"/>
  <c r="T94" i="4"/>
  <c r="T100" i="4"/>
  <c r="T104" i="4"/>
  <c r="T109" i="4"/>
  <c r="T110" i="4"/>
  <c r="Q85" i="4"/>
  <c r="Q88" i="4"/>
  <c r="Q94" i="4"/>
  <c r="Q100" i="4"/>
  <c r="Q104" i="4"/>
  <c r="Q109" i="4"/>
  <c r="Q110" i="4"/>
  <c r="N85" i="4"/>
  <c r="N88" i="4"/>
  <c r="N94" i="4"/>
  <c r="N100" i="4"/>
  <c r="N104" i="4"/>
  <c r="N109" i="4"/>
  <c r="N110" i="4"/>
  <c r="K85" i="4"/>
  <c r="K88" i="4"/>
  <c r="K94" i="4"/>
  <c r="K100" i="4"/>
  <c r="K104" i="4"/>
  <c r="K109" i="4"/>
  <c r="K110" i="4"/>
  <c r="H85" i="4"/>
  <c r="H88" i="4"/>
  <c r="H94" i="4"/>
  <c r="H100" i="4"/>
  <c r="H104" i="4"/>
  <c r="H109" i="4"/>
  <c r="H110" i="4"/>
  <c r="E85" i="4"/>
  <c r="E88" i="4"/>
  <c r="E94" i="4"/>
  <c r="E100" i="4"/>
  <c r="E104" i="4"/>
  <c r="E109" i="4"/>
  <c r="E110" i="4"/>
  <c r="B85" i="4"/>
  <c r="B88" i="4"/>
  <c r="B94" i="4"/>
  <c r="B100" i="4"/>
  <c r="B104" i="4"/>
  <c r="B109" i="4"/>
  <c r="B110" i="4"/>
  <c r="CN47" i="4"/>
  <c r="CN50" i="4"/>
  <c r="CN56" i="4"/>
  <c r="CN62" i="4"/>
  <c r="CN66" i="4"/>
  <c r="CN71" i="4"/>
  <c r="CN72" i="4"/>
  <c r="CK47" i="4"/>
  <c r="CK50" i="4"/>
  <c r="CK56" i="4"/>
  <c r="CK62" i="4"/>
  <c r="CK66" i="4"/>
  <c r="CK71" i="4"/>
  <c r="CK72" i="4"/>
  <c r="CH47" i="4"/>
  <c r="CH50" i="4"/>
  <c r="CH56" i="4"/>
  <c r="CH62" i="4"/>
  <c r="CH66" i="4"/>
  <c r="CH71" i="4"/>
  <c r="CH72" i="4"/>
  <c r="CE47" i="4"/>
  <c r="CE50" i="4"/>
  <c r="CE56" i="4"/>
  <c r="CE62" i="4"/>
  <c r="CE66" i="4"/>
  <c r="CE71" i="4"/>
  <c r="CE72" i="4"/>
  <c r="CB47" i="4"/>
  <c r="CB50" i="4"/>
  <c r="CB56" i="4"/>
  <c r="CB62" i="4"/>
  <c r="CB66" i="4"/>
  <c r="CB71" i="4"/>
  <c r="CB72" i="4"/>
  <c r="BY47" i="4"/>
  <c r="BY50" i="4"/>
  <c r="BY56" i="4"/>
  <c r="BY62" i="4"/>
  <c r="BY66" i="4"/>
  <c r="BY71" i="4"/>
  <c r="BY72" i="4"/>
  <c r="BV47" i="4"/>
  <c r="BV50" i="4"/>
  <c r="BV56" i="4"/>
  <c r="BV62" i="4"/>
  <c r="BV66" i="4"/>
  <c r="BV71" i="4"/>
  <c r="BV72" i="4"/>
  <c r="BS47" i="4"/>
  <c r="BS50" i="4"/>
  <c r="BS56" i="4"/>
  <c r="BS62" i="4"/>
  <c r="BS66" i="4"/>
  <c r="BS71" i="4"/>
  <c r="BS72" i="4"/>
  <c r="BP47" i="4"/>
  <c r="BP50" i="4"/>
  <c r="BP56" i="4"/>
  <c r="BP62" i="4"/>
  <c r="BP66" i="4"/>
  <c r="BP71" i="4"/>
  <c r="BP72" i="4"/>
  <c r="BM47" i="4"/>
  <c r="BM50" i="4"/>
  <c r="BM56" i="4"/>
  <c r="BM62" i="4"/>
  <c r="BM66" i="4"/>
  <c r="BM71" i="4"/>
  <c r="BM72" i="4"/>
  <c r="BJ47" i="4"/>
  <c r="BJ50" i="4"/>
  <c r="BJ56" i="4"/>
  <c r="BJ62" i="4"/>
  <c r="BJ66" i="4"/>
  <c r="BJ71" i="4"/>
  <c r="BJ72" i="4"/>
  <c r="BG47" i="4"/>
  <c r="BG50" i="4"/>
  <c r="BG56" i="4"/>
  <c r="BG62" i="4"/>
  <c r="BG66" i="4"/>
  <c r="BG71" i="4"/>
  <c r="BG72" i="4"/>
  <c r="BD47" i="4"/>
  <c r="BD50" i="4"/>
  <c r="BD56" i="4"/>
  <c r="BD62" i="4"/>
  <c r="BD66" i="4"/>
  <c r="BD71" i="4"/>
  <c r="BD72" i="4"/>
  <c r="BA47" i="4"/>
  <c r="BA50" i="4"/>
  <c r="BA56" i="4"/>
  <c r="BA62" i="4"/>
  <c r="BA66" i="4"/>
  <c r="BA71" i="4"/>
  <c r="BA72" i="4"/>
  <c r="AX47" i="4"/>
  <c r="AX50" i="4"/>
  <c r="AX56" i="4"/>
  <c r="AX62" i="4"/>
  <c r="AX66" i="4"/>
  <c r="AX71" i="4"/>
  <c r="AX72" i="4"/>
  <c r="AU47" i="4"/>
  <c r="AU50" i="4"/>
  <c r="AU56" i="4"/>
  <c r="AU62" i="4"/>
  <c r="AU66" i="4"/>
  <c r="AU71" i="4"/>
  <c r="AU72" i="4"/>
  <c r="AR47" i="4"/>
  <c r="AR50" i="4"/>
  <c r="AR56" i="4"/>
  <c r="AR62" i="4"/>
  <c r="AR66" i="4"/>
  <c r="AR71" i="4"/>
  <c r="AR72" i="4"/>
  <c r="AO47" i="4"/>
  <c r="AO50" i="4"/>
  <c r="AO56" i="4"/>
  <c r="AO62" i="4"/>
  <c r="AO66" i="4"/>
  <c r="AO71" i="4"/>
  <c r="AO72" i="4"/>
  <c r="AL47" i="4"/>
  <c r="AL50" i="4"/>
  <c r="AL56" i="4"/>
  <c r="AL62" i="4"/>
  <c r="AL66" i="4"/>
  <c r="AL71" i="4"/>
  <c r="AL72" i="4"/>
  <c r="AI47" i="4"/>
  <c r="AI50" i="4"/>
  <c r="AI56" i="4"/>
  <c r="AI62" i="4"/>
  <c r="AI66" i="4"/>
  <c r="AI71" i="4"/>
  <c r="AI72" i="4"/>
  <c r="AF47" i="4"/>
  <c r="AF50" i="4"/>
  <c r="AF56" i="4"/>
  <c r="AF62" i="4"/>
  <c r="AF66" i="4"/>
  <c r="AF71" i="4"/>
  <c r="AF72" i="4"/>
  <c r="AC47" i="4"/>
  <c r="AC50" i="4"/>
  <c r="AC56" i="4"/>
  <c r="AC62" i="4"/>
  <c r="AC66" i="4"/>
  <c r="AC71" i="4"/>
  <c r="AC72" i="4"/>
  <c r="Z47" i="4"/>
  <c r="Z50" i="4"/>
  <c r="Z56" i="4"/>
  <c r="Z62" i="4"/>
  <c r="Z66" i="4"/>
  <c r="Z71" i="4"/>
  <c r="Z72" i="4"/>
  <c r="W47" i="4"/>
  <c r="W50" i="4"/>
  <c r="W56" i="4"/>
  <c r="W62" i="4"/>
  <c r="W66" i="4"/>
  <c r="W71" i="4"/>
  <c r="W72" i="4"/>
  <c r="T47" i="4"/>
  <c r="T50" i="4"/>
  <c r="T56" i="4"/>
  <c r="T62" i="4"/>
  <c r="T66" i="4"/>
  <c r="T71" i="4"/>
  <c r="T72" i="4"/>
  <c r="Q47" i="4"/>
  <c r="Q50" i="4"/>
  <c r="Q56" i="4"/>
  <c r="Q62" i="4"/>
  <c r="Q66" i="4"/>
  <c r="Q71" i="4"/>
  <c r="Q72" i="4"/>
  <c r="N47" i="4"/>
  <c r="N50" i="4"/>
  <c r="N56" i="4"/>
  <c r="N62" i="4"/>
  <c r="N66" i="4"/>
  <c r="N71" i="4"/>
  <c r="N72" i="4"/>
  <c r="K47" i="4"/>
  <c r="K50" i="4"/>
  <c r="K56" i="4"/>
  <c r="K62" i="4"/>
  <c r="K66" i="4"/>
  <c r="K71" i="4"/>
  <c r="K72" i="4"/>
  <c r="H47" i="4"/>
  <c r="H50" i="4"/>
  <c r="H56" i="4"/>
  <c r="H62" i="4"/>
  <c r="H66" i="4"/>
  <c r="H71" i="4"/>
  <c r="H72" i="4"/>
  <c r="E47" i="4"/>
  <c r="E50" i="4"/>
  <c r="E56" i="4"/>
  <c r="E62" i="4"/>
  <c r="E66" i="4"/>
  <c r="E71" i="4"/>
  <c r="E72" i="4"/>
  <c r="B47" i="4"/>
  <c r="B50" i="4"/>
  <c r="B56" i="4"/>
  <c r="B62" i="4"/>
  <c r="B66" i="4"/>
  <c r="B71" i="4"/>
  <c r="B72" i="4"/>
  <c r="CN9" i="4"/>
  <c r="CN12" i="4"/>
  <c r="CN18" i="4"/>
  <c r="CN24" i="4"/>
  <c r="CN28" i="4"/>
  <c r="CN33" i="4"/>
  <c r="CN34" i="4"/>
  <c r="CK9" i="4"/>
  <c r="CK12" i="4"/>
  <c r="CK18" i="4"/>
  <c r="CK24" i="4"/>
  <c r="CK28" i="4"/>
  <c r="CK33" i="4"/>
  <c r="CK34" i="4"/>
  <c r="CH9" i="4"/>
  <c r="CH12" i="4"/>
  <c r="CH18" i="4"/>
  <c r="CH24" i="4"/>
  <c r="CH28" i="4"/>
  <c r="CH33" i="4"/>
  <c r="CH34" i="4"/>
  <c r="CE9" i="4"/>
  <c r="CE12" i="4"/>
  <c r="CE18" i="4"/>
  <c r="CE24" i="4"/>
  <c r="CE28" i="4"/>
  <c r="CE33" i="4"/>
  <c r="CE34" i="4"/>
  <c r="CB9" i="4"/>
  <c r="CB12" i="4"/>
  <c r="CB18" i="4"/>
  <c r="CB24" i="4"/>
  <c r="CB28" i="4"/>
  <c r="CB33" i="4"/>
  <c r="CB34" i="4"/>
  <c r="BY9" i="4"/>
  <c r="BY12" i="4"/>
  <c r="BY18" i="4"/>
  <c r="BY24" i="4"/>
  <c r="BY28" i="4"/>
  <c r="BY33" i="4"/>
  <c r="BY34" i="4"/>
  <c r="BV9" i="4"/>
  <c r="BV12" i="4"/>
  <c r="BV18" i="4"/>
  <c r="BV24" i="4"/>
  <c r="BV28" i="4"/>
  <c r="BV33" i="4"/>
  <c r="BV34" i="4"/>
  <c r="BS9" i="4"/>
  <c r="BS12" i="4"/>
  <c r="BS18" i="4"/>
  <c r="BS24" i="4"/>
  <c r="BS28" i="4"/>
  <c r="BS33" i="4"/>
  <c r="BS34" i="4"/>
  <c r="BP9" i="4"/>
  <c r="BP12" i="4"/>
  <c r="BP18" i="4"/>
  <c r="BP24" i="4"/>
  <c r="BP28" i="4"/>
  <c r="BP33" i="4"/>
  <c r="BP34" i="4"/>
  <c r="BM9" i="4"/>
  <c r="BM12" i="4"/>
  <c r="BM18" i="4"/>
  <c r="BM24" i="4"/>
  <c r="BM28" i="4"/>
  <c r="BM33" i="4"/>
  <c r="BM34" i="4"/>
  <c r="BJ9" i="4"/>
  <c r="BJ12" i="4"/>
  <c r="BJ18" i="4"/>
  <c r="BJ24" i="4"/>
  <c r="BJ28" i="4"/>
  <c r="BJ33" i="4"/>
  <c r="BJ34" i="4"/>
  <c r="BG9" i="4"/>
  <c r="BG12" i="4"/>
  <c r="BG18" i="4"/>
  <c r="BG24" i="4"/>
  <c r="BG28" i="4"/>
  <c r="BG33" i="4"/>
  <c r="BG34" i="4"/>
  <c r="BD9" i="4"/>
  <c r="BD12" i="4"/>
  <c r="BD18" i="4"/>
  <c r="BD24" i="4"/>
  <c r="BD28" i="4"/>
  <c r="BD33" i="4"/>
  <c r="BD34" i="4"/>
  <c r="BA9" i="4"/>
  <c r="BA12" i="4"/>
  <c r="BA18" i="4"/>
  <c r="BA24" i="4"/>
  <c r="BA28" i="4"/>
  <c r="BA33" i="4"/>
  <c r="BA34" i="4"/>
  <c r="AX9" i="4"/>
  <c r="AX12" i="4"/>
  <c r="AX18" i="4"/>
  <c r="AX24" i="4"/>
  <c r="AX28" i="4"/>
  <c r="AX33" i="4"/>
  <c r="AX34" i="4"/>
  <c r="AU9" i="4"/>
  <c r="AU12" i="4"/>
  <c r="AU18" i="4"/>
  <c r="AU24" i="4"/>
  <c r="AU28" i="4"/>
  <c r="AU33" i="4"/>
  <c r="AU34" i="4"/>
  <c r="AR9" i="4"/>
  <c r="AR12" i="4"/>
  <c r="AR18" i="4"/>
  <c r="AR24" i="4"/>
  <c r="AR28" i="4"/>
  <c r="AR33" i="4"/>
  <c r="AR34" i="4"/>
  <c r="AO9" i="4"/>
  <c r="AO12" i="4"/>
  <c r="AO18" i="4"/>
  <c r="AO24" i="4"/>
  <c r="AO28" i="4"/>
  <c r="AO33" i="4"/>
  <c r="AO34" i="4"/>
  <c r="AL9" i="4"/>
  <c r="AL12" i="4"/>
  <c r="AL18" i="4"/>
  <c r="AL24" i="4"/>
  <c r="AL28" i="4"/>
  <c r="AL33" i="4"/>
  <c r="AL34" i="4"/>
  <c r="AI9" i="4"/>
  <c r="AI12" i="4"/>
  <c r="AI18" i="4"/>
  <c r="AI24" i="4"/>
  <c r="AI28" i="4"/>
  <c r="AI33" i="4"/>
  <c r="AI34" i="4"/>
  <c r="AF9" i="4"/>
  <c r="AF12" i="4"/>
  <c r="AF18" i="4"/>
  <c r="AF24" i="4"/>
  <c r="AF28" i="4"/>
  <c r="AF33" i="4"/>
  <c r="AF34" i="4"/>
  <c r="AC9" i="4"/>
  <c r="AC12" i="4"/>
  <c r="AC18" i="4"/>
  <c r="AC24" i="4"/>
  <c r="AC28" i="4"/>
  <c r="AC33" i="4"/>
  <c r="AC34" i="4"/>
  <c r="Z9" i="4"/>
  <c r="Z12" i="4"/>
  <c r="Z18" i="4"/>
  <c r="Z24" i="4"/>
  <c r="Z28" i="4"/>
  <c r="Z33" i="4"/>
  <c r="Z34" i="4"/>
  <c r="W9" i="4"/>
  <c r="W12" i="4"/>
  <c r="W18" i="4"/>
  <c r="W24" i="4"/>
  <c r="W28" i="4"/>
  <c r="W33" i="4"/>
  <c r="W34" i="4"/>
  <c r="T9" i="4"/>
  <c r="T12" i="4"/>
  <c r="T18" i="4"/>
  <c r="T24" i="4"/>
  <c r="T28" i="4"/>
  <c r="T33" i="4"/>
  <c r="T34" i="4"/>
  <c r="Q9" i="4"/>
  <c r="Q12" i="4"/>
  <c r="Q18" i="4"/>
  <c r="Q24" i="4"/>
  <c r="Q28" i="4"/>
  <c r="Q33" i="4"/>
  <c r="Q34" i="4"/>
  <c r="N9" i="4"/>
  <c r="N12" i="4"/>
  <c r="N18" i="4"/>
  <c r="N24" i="4"/>
  <c r="N28" i="4"/>
  <c r="N33" i="4"/>
  <c r="N34" i="4"/>
  <c r="K9" i="4"/>
  <c r="K12" i="4"/>
  <c r="K18" i="4"/>
  <c r="K24" i="4"/>
  <c r="K28" i="4"/>
  <c r="K33" i="4"/>
  <c r="K34" i="4"/>
  <c r="H9" i="4"/>
  <c r="H12" i="4"/>
  <c r="H18" i="4"/>
  <c r="H24" i="4"/>
  <c r="H28" i="4"/>
  <c r="H33" i="4"/>
  <c r="H34" i="4"/>
  <c r="E9" i="4"/>
  <c r="E12" i="4"/>
  <c r="E18" i="4"/>
  <c r="E24" i="4"/>
  <c r="E28" i="4"/>
  <c r="E33" i="4"/>
  <c r="E34" i="4"/>
  <c r="B28" i="4"/>
  <c r="B24" i="4"/>
  <c r="B18" i="4"/>
  <c r="B33" i="4"/>
  <c r="B9" i="4"/>
  <c r="CT368" i="3"/>
  <c r="BY335" i="3"/>
  <c r="AI335" i="3"/>
  <c r="CT353" i="3"/>
  <c r="CT342" i="3"/>
  <c r="B12" i="4"/>
  <c r="B34" i="4"/>
  <c r="CT320" i="3"/>
  <c r="BA269" i="3"/>
  <c r="CT269" i="3"/>
  <c r="CT268" i="3"/>
  <c r="CT306" i="3"/>
  <c r="CT303" i="3"/>
  <c r="CT302" i="3"/>
  <c r="CT301" i="3"/>
  <c r="CT287" i="3"/>
  <c r="CV285" i="3"/>
  <c r="CT339" i="3"/>
  <c r="CT273" i="3"/>
  <c r="CT369" i="3"/>
  <c r="CT336" i="3"/>
  <c r="CT335" i="3"/>
  <c r="CT334" i="3"/>
  <c r="CT270" i="3"/>
  <c r="CT254" i="3"/>
  <c r="CT240" i="3"/>
  <c r="CT236" i="3"/>
  <c r="CT235" i="3"/>
  <c r="CT237" i="3"/>
  <c r="CT347" i="3"/>
  <c r="CT314" i="3"/>
  <c r="CT281" i="3"/>
  <c r="CT248" i="3"/>
  <c r="CT204" i="3"/>
  <c r="CT203" i="3"/>
  <c r="CT221" i="3"/>
  <c r="CT220" i="3"/>
  <c r="CT207" i="3"/>
  <c r="CT202" i="3"/>
  <c r="CT169" i="3"/>
  <c r="CT188" i="3"/>
  <c r="CT186" i="3"/>
  <c r="CT190" i="3"/>
  <c r="CT155" i="3"/>
  <c r="CT122" i="3"/>
  <c r="CT121" i="3"/>
  <c r="CT103" i="3"/>
  <c r="CT108" i="3"/>
  <c r="CT109" i="3"/>
  <c r="CT111" i="3"/>
  <c r="CT116" i="3"/>
  <c r="CT115" i="3"/>
  <c r="CT127" i="3"/>
  <c r="CT128" i="3"/>
  <c r="CT105" i="3"/>
  <c r="CT104" i="3"/>
  <c r="CV124" i="3"/>
  <c r="BD38" i="3"/>
  <c r="CT89" i="3"/>
  <c r="CT88" i="3"/>
  <c r="CT70" i="3"/>
  <c r="CT56" i="3"/>
  <c r="CT55" i="3"/>
  <c r="CT154" i="3"/>
  <c r="CV287" i="3"/>
  <c r="CV389" i="3"/>
  <c r="CT23" i="3"/>
  <c r="AO353" i="2"/>
  <c r="CV377" i="3"/>
  <c r="CV376" i="3"/>
  <c r="CV344" i="3"/>
  <c r="CV343" i="3"/>
  <c r="CV311" i="3"/>
  <c r="CV310" i="3"/>
  <c r="CT309" i="3"/>
  <c r="CV309" i="3"/>
  <c r="CV278" i="3"/>
  <c r="CV277" i="3"/>
  <c r="CT276" i="3"/>
  <c r="CV276" i="3"/>
  <c r="CV244" i="3"/>
  <c r="CT243" i="3"/>
  <c r="CV212" i="3"/>
  <c r="CV211" i="3"/>
  <c r="CT210" i="3"/>
  <c r="CV179" i="3"/>
  <c r="CV178" i="3"/>
  <c r="CT177" i="3"/>
  <c r="CV146" i="3"/>
  <c r="CV145" i="3"/>
  <c r="CT144" i="3"/>
  <c r="CV144" i="3"/>
  <c r="CV113" i="3"/>
  <c r="CV112" i="3"/>
  <c r="CV111" i="3"/>
  <c r="CV80" i="3"/>
  <c r="CT78" i="3"/>
  <c r="CQ340" i="3"/>
  <c r="CQ307" i="3"/>
  <c r="CT174" i="3"/>
  <c r="CV174" i="3"/>
  <c r="CQ109" i="3"/>
  <c r="CT45" i="3"/>
  <c r="CV45" i="3"/>
  <c r="CV378" i="3"/>
  <c r="CV312" i="3"/>
  <c r="CV279" i="3"/>
  <c r="CV213" i="3"/>
  <c r="CV180" i="3"/>
  <c r="CT215" i="3"/>
  <c r="CV215" i="3"/>
  <c r="CT182" i="3"/>
  <c r="CV83" i="3"/>
  <c r="CV315" i="3"/>
  <c r="CV249" i="3"/>
  <c r="CV183" i="3"/>
  <c r="CQ148" i="3"/>
  <c r="CV382" i="3"/>
  <c r="CV349" i="3"/>
  <c r="CV283" i="3"/>
  <c r="CV250" i="3"/>
  <c r="CV217" i="3"/>
  <c r="CV85" i="3"/>
  <c r="CV383" i="3"/>
  <c r="CV317" i="3"/>
  <c r="CV251" i="3"/>
  <c r="CV218" i="3"/>
  <c r="CV185" i="3"/>
  <c r="CV86" i="3"/>
  <c r="CV384" i="3"/>
  <c r="CV351" i="3"/>
  <c r="CV219" i="3"/>
  <c r="CV186" i="3"/>
  <c r="CV87" i="3"/>
  <c r="CV353" i="3"/>
  <c r="CQ253" i="3"/>
  <c r="CV390" i="3"/>
  <c r="CV321" i="3"/>
  <c r="CV222" i="3"/>
  <c r="CV355" i="3"/>
  <c r="CV256" i="3"/>
  <c r="CV223" i="3"/>
  <c r="CV91" i="3"/>
  <c r="CV323" i="3"/>
  <c r="CV224" i="3"/>
  <c r="CV92" i="3"/>
  <c r="CV59" i="3"/>
  <c r="CV324" i="3"/>
  <c r="CV291" i="3"/>
  <c r="CV192" i="3"/>
  <c r="CV159" i="3"/>
  <c r="CV93" i="3"/>
  <c r="CV60" i="3"/>
  <c r="CQ335" i="3"/>
  <c r="CQ302" i="3"/>
  <c r="CQ269" i="3"/>
  <c r="CV269" i="3"/>
  <c r="CQ236" i="3"/>
  <c r="CQ203" i="3"/>
  <c r="CV203" i="3"/>
  <c r="CQ170" i="3"/>
  <c r="CQ137" i="3"/>
  <c r="CT137" i="3"/>
  <c r="CV137" i="3"/>
  <c r="CQ104" i="3"/>
  <c r="CQ71" i="3"/>
  <c r="CQ38" i="3"/>
  <c r="CQ5" i="3"/>
  <c r="CT346" i="3"/>
  <c r="CT352" i="3"/>
  <c r="CT319" i="3"/>
  <c r="CT274" i="3"/>
  <c r="CQ274" i="3"/>
  <c r="CV274" i="3"/>
  <c r="CT280" i="3"/>
  <c r="CV281" i="3"/>
  <c r="CT286" i="3"/>
  <c r="CT241" i="3"/>
  <c r="CT247" i="3"/>
  <c r="CT208" i="3"/>
  <c r="CT214" i="3"/>
  <c r="CT175" i="3"/>
  <c r="CT187" i="3"/>
  <c r="CT170" i="3"/>
  <c r="CT171" i="3"/>
  <c r="CT136" i="3"/>
  <c r="CT141" i="3"/>
  <c r="CT142" i="3"/>
  <c r="CT149" i="3"/>
  <c r="CT148" i="3"/>
  <c r="CT138" i="3"/>
  <c r="CT75" i="3"/>
  <c r="CT76" i="3"/>
  <c r="CQ76" i="3"/>
  <c r="CV76" i="3"/>
  <c r="CT82" i="3"/>
  <c r="CT71" i="3"/>
  <c r="CT72" i="3"/>
  <c r="CT42" i="3"/>
  <c r="CT39" i="3"/>
  <c r="CT37" i="3"/>
  <c r="CT38" i="3"/>
  <c r="CT40" i="3"/>
  <c r="CT5" i="3"/>
  <c r="CT6" i="3"/>
  <c r="CT4" i="3"/>
  <c r="CT9" i="3"/>
  <c r="CK386" i="2"/>
  <c r="CB386" i="2"/>
  <c r="CB385" i="2"/>
  <c r="BY367" i="2"/>
  <c r="BY386" i="2"/>
  <c r="BY378" i="2"/>
  <c r="BP386" i="2"/>
  <c r="BP385" i="2"/>
  <c r="BP379" i="2"/>
  <c r="BG386" i="2"/>
  <c r="BD386" i="2"/>
  <c r="CV357" i="3"/>
  <c r="CV356" i="3"/>
  <c r="CV258" i="3"/>
  <c r="CV225" i="3"/>
  <c r="CV158" i="3"/>
  <c r="CV126" i="3"/>
  <c r="CV125" i="3"/>
  <c r="AI367" i="2"/>
  <c r="AI378" i="2"/>
  <c r="AI389" i="2"/>
  <c r="W386" i="2"/>
  <c r="CV369" i="3"/>
  <c r="CN370" i="3"/>
  <c r="CN373" i="3"/>
  <c r="CN379" i="3"/>
  <c r="CN385" i="3"/>
  <c r="CN391" i="3"/>
  <c r="CK370" i="3"/>
  <c r="CK373" i="3"/>
  <c r="CK379" i="3"/>
  <c r="CK385" i="3"/>
  <c r="CH370" i="3"/>
  <c r="CH373" i="3"/>
  <c r="CH379" i="3"/>
  <c r="CH385" i="3"/>
  <c r="CH391" i="3"/>
  <c r="CE370" i="3"/>
  <c r="CE373" i="3"/>
  <c r="CE379" i="3"/>
  <c r="CE385" i="3"/>
  <c r="CE391" i="3"/>
  <c r="CB370" i="3"/>
  <c r="CB373" i="3"/>
  <c r="CB379" i="3"/>
  <c r="CB385" i="3"/>
  <c r="CB391" i="3"/>
  <c r="BY370" i="3"/>
  <c r="BY373" i="3"/>
  <c r="BY379" i="3"/>
  <c r="BY385" i="3"/>
  <c r="BV370" i="3"/>
  <c r="BV373" i="3"/>
  <c r="BV379" i="3"/>
  <c r="BV385" i="3"/>
  <c r="BV391" i="3"/>
  <c r="BS370" i="3"/>
  <c r="BS373" i="3"/>
  <c r="BS379" i="3"/>
  <c r="BS385" i="3"/>
  <c r="BS391" i="3"/>
  <c r="BP370" i="3"/>
  <c r="BP373" i="3"/>
  <c r="BP379" i="3"/>
  <c r="BP385" i="3"/>
  <c r="BM370" i="3"/>
  <c r="BM373" i="3"/>
  <c r="BM379" i="3"/>
  <c r="BM385" i="3"/>
  <c r="BM391" i="3"/>
  <c r="BM392" i="3"/>
  <c r="BJ370" i="3"/>
  <c r="BJ373" i="3"/>
  <c r="BJ379" i="3"/>
  <c r="BJ385" i="3"/>
  <c r="BJ391" i="3"/>
  <c r="BG370" i="3"/>
  <c r="BG373" i="3"/>
  <c r="BG379" i="3"/>
  <c r="BG385" i="3"/>
  <c r="BG391" i="3"/>
  <c r="BG392" i="3"/>
  <c r="BD370" i="3"/>
  <c r="BD373" i="3"/>
  <c r="BD379" i="3"/>
  <c r="BD385" i="3"/>
  <c r="BA370" i="3"/>
  <c r="BA373" i="3"/>
  <c r="BA379" i="3"/>
  <c r="BA385" i="3"/>
  <c r="BA391" i="3"/>
  <c r="AX370" i="3"/>
  <c r="AX373" i="3"/>
  <c r="AX379" i="3"/>
  <c r="AX385" i="3"/>
  <c r="AU370" i="3"/>
  <c r="AU373" i="3"/>
  <c r="AU379" i="3"/>
  <c r="AU385" i="3"/>
  <c r="AU391" i="3"/>
  <c r="AR370" i="3"/>
  <c r="AR373" i="3"/>
  <c r="AR379" i="3"/>
  <c r="AR385" i="3"/>
  <c r="AR391" i="3"/>
  <c r="AO370" i="3"/>
  <c r="AO373" i="3"/>
  <c r="AO379" i="3"/>
  <c r="AO385" i="3"/>
  <c r="AO391" i="3"/>
  <c r="AL370" i="3"/>
  <c r="AL373" i="3"/>
  <c r="AL379" i="3"/>
  <c r="AL385" i="3"/>
  <c r="AI370" i="3"/>
  <c r="AI373" i="3"/>
  <c r="AI379" i="3"/>
  <c r="AI385" i="3"/>
  <c r="AI391" i="3"/>
  <c r="AF370" i="3"/>
  <c r="AF373" i="3"/>
  <c r="AF379" i="3"/>
  <c r="AF385" i="3"/>
  <c r="AC370" i="3"/>
  <c r="AC373" i="3"/>
  <c r="AC379" i="3"/>
  <c r="AC385" i="3"/>
  <c r="Z370" i="3"/>
  <c r="Z373" i="3"/>
  <c r="Z379" i="3"/>
  <c r="Z385" i="3"/>
  <c r="Z391" i="3"/>
  <c r="W370" i="3"/>
  <c r="W373" i="3"/>
  <c r="W379" i="3"/>
  <c r="W385" i="3"/>
  <c r="T370" i="3"/>
  <c r="T373" i="3"/>
  <c r="T379" i="3"/>
  <c r="T385" i="3"/>
  <c r="T391" i="3"/>
  <c r="Q370" i="3"/>
  <c r="Q373" i="3"/>
  <c r="Q379" i="3"/>
  <c r="Q385" i="3"/>
  <c r="N370" i="3"/>
  <c r="N373" i="3"/>
  <c r="N379" i="3"/>
  <c r="N385" i="3"/>
  <c r="N391" i="3"/>
  <c r="K370" i="3"/>
  <c r="K373" i="3"/>
  <c r="K379" i="3"/>
  <c r="K385" i="3"/>
  <c r="K391" i="3"/>
  <c r="H370" i="3"/>
  <c r="H373" i="3"/>
  <c r="H379" i="3"/>
  <c r="H385" i="3"/>
  <c r="E370" i="3"/>
  <c r="E373" i="3"/>
  <c r="E379" i="3"/>
  <c r="E385" i="3"/>
  <c r="E391" i="3"/>
  <c r="E392" i="3"/>
  <c r="B370" i="3"/>
  <c r="B373" i="3"/>
  <c r="B379" i="3"/>
  <c r="B385" i="3"/>
  <c r="CV388" i="3"/>
  <c r="CV387" i="3"/>
  <c r="CV381" i="3"/>
  <c r="CQ336" i="3"/>
  <c r="CN337" i="3"/>
  <c r="CN340" i="3"/>
  <c r="CN346" i="3"/>
  <c r="CN352" i="3"/>
  <c r="CN358" i="3"/>
  <c r="CK337" i="3"/>
  <c r="CK340" i="3"/>
  <c r="CK346" i="3"/>
  <c r="CK352" i="3"/>
  <c r="CH337" i="3"/>
  <c r="CH340" i="3"/>
  <c r="CH346" i="3"/>
  <c r="CH352" i="3"/>
  <c r="CE337" i="3"/>
  <c r="CE340" i="3"/>
  <c r="CE346" i="3"/>
  <c r="CE352" i="3"/>
  <c r="CE358" i="3"/>
  <c r="CB337" i="3"/>
  <c r="CB340" i="3"/>
  <c r="CB346" i="3"/>
  <c r="CB352" i="3"/>
  <c r="CB358" i="3"/>
  <c r="BY337" i="3"/>
  <c r="BY340" i="3"/>
  <c r="BY346" i="3"/>
  <c r="BY352" i="3"/>
  <c r="BV337" i="3"/>
  <c r="BV340" i="3"/>
  <c r="BV346" i="3"/>
  <c r="BV352" i="3"/>
  <c r="BV358" i="3"/>
  <c r="BS337" i="3"/>
  <c r="BS340" i="3"/>
  <c r="BS346" i="3"/>
  <c r="BS352" i="3"/>
  <c r="BP337" i="3"/>
  <c r="BP340" i="3"/>
  <c r="BP346" i="3"/>
  <c r="BP352" i="3"/>
  <c r="BP358" i="3"/>
  <c r="BM337" i="3"/>
  <c r="BM340" i="3"/>
  <c r="BM346" i="3"/>
  <c r="BM352" i="3"/>
  <c r="BM358" i="3"/>
  <c r="BJ337" i="3"/>
  <c r="BJ340" i="3"/>
  <c r="BJ346" i="3"/>
  <c r="BJ352" i="3"/>
  <c r="BJ358" i="3"/>
  <c r="BG337" i="3"/>
  <c r="BG340" i="3"/>
  <c r="BG346" i="3"/>
  <c r="BG352" i="3"/>
  <c r="BD337" i="3"/>
  <c r="BD340" i="3"/>
  <c r="BD346" i="3"/>
  <c r="BD352" i="3"/>
  <c r="BD358" i="3"/>
  <c r="BD359" i="3"/>
  <c r="BA337" i="3"/>
  <c r="BA340" i="3"/>
  <c r="BA346" i="3"/>
  <c r="BA352" i="3"/>
  <c r="AX337" i="3"/>
  <c r="AX340" i="3"/>
  <c r="AX346" i="3"/>
  <c r="AX352" i="3"/>
  <c r="AX358" i="3"/>
  <c r="AU337" i="3"/>
  <c r="AU340" i="3"/>
  <c r="AU346" i="3"/>
  <c r="AU352" i="3"/>
  <c r="AR337" i="3"/>
  <c r="AR340" i="3"/>
  <c r="AR346" i="3"/>
  <c r="AR352" i="3"/>
  <c r="AR358" i="3"/>
  <c r="AO337" i="3"/>
  <c r="AO340" i="3"/>
  <c r="AO346" i="3"/>
  <c r="AO352" i="3"/>
  <c r="AO358" i="3"/>
  <c r="AL337" i="3"/>
  <c r="AL340" i="3"/>
  <c r="AL346" i="3"/>
  <c r="AL352" i="3"/>
  <c r="AL358" i="3"/>
  <c r="AI337" i="3"/>
  <c r="AI340" i="3"/>
  <c r="AI346" i="3"/>
  <c r="AI352" i="3"/>
  <c r="AI358" i="3"/>
  <c r="AF337" i="3"/>
  <c r="AF340" i="3"/>
  <c r="AF346" i="3"/>
  <c r="AF352" i="3"/>
  <c r="AF358" i="3"/>
  <c r="AC337" i="3"/>
  <c r="AC340" i="3"/>
  <c r="AC346" i="3"/>
  <c r="AC352" i="3"/>
  <c r="AC358" i="3"/>
  <c r="Z337" i="3"/>
  <c r="Z340" i="3"/>
  <c r="Z346" i="3"/>
  <c r="Z352" i="3"/>
  <c r="W337" i="3"/>
  <c r="W340" i="3"/>
  <c r="W346" i="3"/>
  <c r="W352" i="3"/>
  <c r="W358" i="3"/>
  <c r="T337" i="3"/>
  <c r="T340" i="3"/>
  <c r="T346" i="3"/>
  <c r="T352" i="3"/>
  <c r="Q337" i="3"/>
  <c r="Q340" i="3"/>
  <c r="Q346" i="3"/>
  <c r="Q352" i="3"/>
  <c r="Q358" i="3"/>
  <c r="N337" i="3"/>
  <c r="N340" i="3"/>
  <c r="N346" i="3"/>
  <c r="N352" i="3"/>
  <c r="N358" i="3"/>
  <c r="K337" i="3"/>
  <c r="K340" i="3"/>
  <c r="K346" i="3"/>
  <c r="K352" i="3"/>
  <c r="H337" i="3"/>
  <c r="H340" i="3"/>
  <c r="H346" i="3"/>
  <c r="H352" i="3"/>
  <c r="E337" i="3"/>
  <c r="E340" i="3"/>
  <c r="E346" i="3"/>
  <c r="E352" i="3"/>
  <c r="E358" i="3"/>
  <c r="B337" i="3"/>
  <c r="B340" i="3"/>
  <c r="B346" i="3"/>
  <c r="B352" i="3"/>
  <c r="B358" i="3"/>
  <c r="CV345" i="3"/>
  <c r="CV334" i="3"/>
  <c r="CQ303" i="3"/>
  <c r="CV303" i="3"/>
  <c r="CN304" i="3"/>
  <c r="CN307" i="3"/>
  <c r="CN313" i="3"/>
  <c r="CN319" i="3"/>
  <c r="CK304" i="3"/>
  <c r="CK307" i="3"/>
  <c r="CK313" i="3"/>
  <c r="CK319" i="3"/>
  <c r="CK325" i="3"/>
  <c r="CH304" i="3"/>
  <c r="CH307" i="3"/>
  <c r="CH313" i="3"/>
  <c r="CH319" i="3"/>
  <c r="CE304" i="3"/>
  <c r="CE307" i="3"/>
  <c r="CE313" i="3"/>
  <c r="CE319" i="3"/>
  <c r="CB304" i="3"/>
  <c r="CB307" i="3"/>
  <c r="CB313" i="3"/>
  <c r="CB319" i="3"/>
  <c r="BY304" i="3"/>
  <c r="BY307" i="3"/>
  <c r="BY313" i="3"/>
  <c r="BY319" i="3"/>
  <c r="BV304" i="3"/>
  <c r="BV307" i="3"/>
  <c r="BV313" i="3"/>
  <c r="BV319" i="3"/>
  <c r="BS304" i="3"/>
  <c r="BS307" i="3"/>
  <c r="BS313" i="3"/>
  <c r="BS319" i="3"/>
  <c r="BS325" i="3"/>
  <c r="BP304" i="3"/>
  <c r="BP307" i="3"/>
  <c r="BP313" i="3"/>
  <c r="BP319" i="3"/>
  <c r="BM304" i="3"/>
  <c r="BM307" i="3"/>
  <c r="BM313" i="3"/>
  <c r="BM319" i="3"/>
  <c r="BJ304" i="3"/>
  <c r="BJ307" i="3"/>
  <c r="BJ313" i="3"/>
  <c r="BJ319" i="3"/>
  <c r="BJ325" i="3"/>
  <c r="BG304" i="3"/>
  <c r="BG307" i="3"/>
  <c r="BG313" i="3"/>
  <c r="BG319" i="3"/>
  <c r="BG325" i="3"/>
  <c r="BD304" i="3"/>
  <c r="BD307" i="3"/>
  <c r="BD313" i="3"/>
  <c r="BD319" i="3"/>
  <c r="BA304" i="3"/>
  <c r="BA307" i="3"/>
  <c r="BA313" i="3"/>
  <c r="BA319" i="3"/>
  <c r="AX304" i="3"/>
  <c r="AX307" i="3"/>
  <c r="AX313" i="3"/>
  <c r="AX319" i="3"/>
  <c r="AU304" i="3"/>
  <c r="AU307" i="3"/>
  <c r="AU313" i="3"/>
  <c r="AU319" i="3"/>
  <c r="AU325" i="3"/>
  <c r="AU326" i="3"/>
  <c r="AR304" i="3"/>
  <c r="AR307" i="3"/>
  <c r="AR313" i="3"/>
  <c r="AR319" i="3"/>
  <c r="AO304" i="3"/>
  <c r="AO307" i="3"/>
  <c r="AO313" i="3"/>
  <c r="AO319" i="3"/>
  <c r="AO325" i="3"/>
  <c r="AL304" i="3"/>
  <c r="AL307" i="3"/>
  <c r="AL313" i="3"/>
  <c r="AL319" i="3"/>
  <c r="AI304" i="3"/>
  <c r="AI307" i="3"/>
  <c r="AI313" i="3"/>
  <c r="AI319" i="3"/>
  <c r="AI325" i="3"/>
  <c r="AF304" i="3"/>
  <c r="AF307" i="3"/>
  <c r="AF313" i="3"/>
  <c r="AF319" i="3"/>
  <c r="AC304" i="3"/>
  <c r="AC307" i="3"/>
  <c r="AC313" i="3"/>
  <c r="AC319" i="3"/>
  <c r="AC325" i="3"/>
  <c r="Z304" i="3"/>
  <c r="Z307" i="3"/>
  <c r="Z313" i="3"/>
  <c r="Z319" i="3"/>
  <c r="W304" i="3"/>
  <c r="W307" i="3"/>
  <c r="W313" i="3"/>
  <c r="W319" i="3"/>
  <c r="T304" i="3"/>
  <c r="T307" i="3"/>
  <c r="T313" i="3"/>
  <c r="T319" i="3"/>
  <c r="T325" i="3"/>
  <c r="T326" i="3"/>
  <c r="Q304" i="3"/>
  <c r="Q307" i="3"/>
  <c r="Q313" i="3"/>
  <c r="Q319" i="3"/>
  <c r="Q325" i="3"/>
  <c r="N304" i="3"/>
  <c r="N307" i="3"/>
  <c r="N313" i="3"/>
  <c r="N319" i="3"/>
  <c r="N325" i="3"/>
  <c r="K304" i="3"/>
  <c r="K307" i="3"/>
  <c r="K313" i="3"/>
  <c r="K319" i="3"/>
  <c r="K325" i="3"/>
  <c r="H304" i="3"/>
  <c r="H307" i="3"/>
  <c r="H313" i="3"/>
  <c r="H319" i="3"/>
  <c r="E304" i="3"/>
  <c r="E307" i="3"/>
  <c r="E313" i="3"/>
  <c r="E319" i="3"/>
  <c r="B304" i="3"/>
  <c r="B307" i="3"/>
  <c r="B313" i="3"/>
  <c r="B319" i="3"/>
  <c r="B325" i="3"/>
  <c r="CV322" i="3"/>
  <c r="CV320" i="3"/>
  <c r="CV318" i="3"/>
  <c r="CQ270" i="3"/>
  <c r="CN271" i="3"/>
  <c r="CN274" i="3"/>
  <c r="CN280" i="3"/>
  <c r="CN286" i="3"/>
  <c r="CK271" i="3"/>
  <c r="CK274" i="3"/>
  <c r="CK280" i="3"/>
  <c r="CK286" i="3"/>
  <c r="CK292" i="3"/>
  <c r="CH271" i="3"/>
  <c r="CH274" i="3"/>
  <c r="CH280" i="3"/>
  <c r="CH286" i="3"/>
  <c r="CH292" i="3"/>
  <c r="CE271" i="3"/>
  <c r="CE274" i="3"/>
  <c r="CE280" i="3"/>
  <c r="CE286" i="3"/>
  <c r="CB271" i="3"/>
  <c r="CB274" i="3"/>
  <c r="CB280" i="3"/>
  <c r="CB286" i="3"/>
  <c r="CB292" i="3"/>
  <c r="BY271" i="3"/>
  <c r="BY274" i="3"/>
  <c r="BY280" i="3"/>
  <c r="BY286" i="3"/>
  <c r="BY292" i="3"/>
  <c r="BV271" i="3"/>
  <c r="BV274" i="3"/>
  <c r="BV280" i="3"/>
  <c r="BV286" i="3"/>
  <c r="BV292" i="3"/>
  <c r="BS271" i="3"/>
  <c r="BS274" i="3"/>
  <c r="BS280" i="3"/>
  <c r="BS286" i="3"/>
  <c r="BS292" i="3"/>
  <c r="BP271" i="3"/>
  <c r="BP274" i="3"/>
  <c r="BP280" i="3"/>
  <c r="BP286" i="3"/>
  <c r="BM271" i="3"/>
  <c r="BM274" i="3"/>
  <c r="BM280" i="3"/>
  <c r="BM286" i="3"/>
  <c r="BJ271" i="3"/>
  <c r="BJ274" i="3"/>
  <c r="BJ280" i="3"/>
  <c r="BJ286" i="3"/>
  <c r="BJ292" i="3"/>
  <c r="BG271" i="3"/>
  <c r="BG274" i="3"/>
  <c r="BG280" i="3"/>
  <c r="BG286" i="3"/>
  <c r="BD271" i="3"/>
  <c r="BD274" i="3"/>
  <c r="BD280" i="3"/>
  <c r="BD286" i="3"/>
  <c r="BD292" i="3"/>
  <c r="BA271" i="3"/>
  <c r="BA274" i="3"/>
  <c r="BA280" i="3"/>
  <c r="BA286" i="3"/>
  <c r="BA292" i="3"/>
  <c r="BA293" i="3"/>
  <c r="AX271" i="3"/>
  <c r="AX274" i="3"/>
  <c r="AX280" i="3"/>
  <c r="AX286" i="3"/>
  <c r="AU271" i="3"/>
  <c r="AU274" i="3"/>
  <c r="AU280" i="3"/>
  <c r="AU286" i="3"/>
  <c r="AU292" i="3"/>
  <c r="AR271" i="3"/>
  <c r="AR274" i="3"/>
  <c r="AR280" i="3"/>
  <c r="AR286" i="3"/>
  <c r="AR292" i="3"/>
  <c r="AO271" i="3"/>
  <c r="AO274" i="3"/>
  <c r="AO280" i="3"/>
  <c r="AO286" i="3"/>
  <c r="AO292" i="3"/>
  <c r="AO293" i="3"/>
  <c r="AL271" i="3"/>
  <c r="AL274" i="3"/>
  <c r="AL280" i="3"/>
  <c r="AL286" i="3"/>
  <c r="AI271" i="3"/>
  <c r="AI274" i="3"/>
  <c r="AI280" i="3"/>
  <c r="AI286" i="3"/>
  <c r="AF271" i="3"/>
  <c r="AF274" i="3"/>
  <c r="AF280" i="3"/>
  <c r="AF286" i="3"/>
  <c r="AF292" i="3"/>
  <c r="AC271" i="3"/>
  <c r="AC274" i="3"/>
  <c r="AC280" i="3"/>
  <c r="AC286" i="3"/>
  <c r="AC292" i="3"/>
  <c r="Z271" i="3"/>
  <c r="Z274" i="3"/>
  <c r="Z280" i="3"/>
  <c r="Z286" i="3"/>
  <c r="Z292" i="3"/>
  <c r="W271" i="3"/>
  <c r="W274" i="3"/>
  <c r="W280" i="3"/>
  <c r="W286" i="3"/>
  <c r="W292" i="3"/>
  <c r="T271" i="3"/>
  <c r="T274" i="3"/>
  <c r="T280" i="3"/>
  <c r="T286" i="3"/>
  <c r="T292" i="3"/>
  <c r="Q271" i="3"/>
  <c r="Q274" i="3"/>
  <c r="Q280" i="3"/>
  <c r="Q286" i="3"/>
  <c r="Q292" i="3"/>
  <c r="N271" i="3"/>
  <c r="N274" i="3"/>
  <c r="N280" i="3"/>
  <c r="N286" i="3"/>
  <c r="K271" i="3"/>
  <c r="K274" i="3"/>
  <c r="K280" i="3"/>
  <c r="K286" i="3"/>
  <c r="K292" i="3"/>
  <c r="K293" i="3"/>
  <c r="H271" i="3"/>
  <c r="H274" i="3"/>
  <c r="H280" i="3"/>
  <c r="H286" i="3"/>
  <c r="E271" i="3"/>
  <c r="E274" i="3"/>
  <c r="E280" i="3"/>
  <c r="E286" i="3"/>
  <c r="E292" i="3"/>
  <c r="B271" i="3"/>
  <c r="B274" i="3"/>
  <c r="B280" i="3"/>
  <c r="B286" i="3"/>
  <c r="CV289" i="3"/>
  <c r="CV288" i="3"/>
  <c r="CV284" i="3"/>
  <c r="CV282" i="3"/>
  <c r="CQ247" i="3"/>
  <c r="CQ237" i="3"/>
  <c r="CQ238" i="3"/>
  <c r="CN238" i="3"/>
  <c r="CN241" i="3"/>
  <c r="CN247" i="3"/>
  <c r="CN253" i="3"/>
  <c r="CN259" i="3"/>
  <c r="CK238" i="3"/>
  <c r="CK241" i="3"/>
  <c r="CK247" i="3"/>
  <c r="CK253" i="3"/>
  <c r="CK259" i="3"/>
  <c r="CH238" i="3"/>
  <c r="CH241" i="3"/>
  <c r="CH247" i="3"/>
  <c r="CH253" i="3"/>
  <c r="CH259" i="3"/>
  <c r="CE238" i="3"/>
  <c r="CE241" i="3"/>
  <c r="CE247" i="3"/>
  <c r="CE253" i="3"/>
  <c r="CE259" i="3"/>
  <c r="CB238" i="3"/>
  <c r="CB241" i="3"/>
  <c r="CB247" i="3"/>
  <c r="CB253" i="3"/>
  <c r="CB259" i="3"/>
  <c r="BY238" i="3"/>
  <c r="BY241" i="3"/>
  <c r="BY247" i="3"/>
  <c r="BY253" i="3"/>
  <c r="BV238" i="3"/>
  <c r="BV241" i="3"/>
  <c r="BV247" i="3"/>
  <c r="BV253" i="3"/>
  <c r="BV259" i="3"/>
  <c r="BS238" i="3"/>
  <c r="BS241" i="3"/>
  <c r="BS247" i="3"/>
  <c r="BS253" i="3"/>
  <c r="BP238" i="3"/>
  <c r="BP241" i="3"/>
  <c r="BP247" i="3"/>
  <c r="BP253" i="3"/>
  <c r="BP259" i="3"/>
  <c r="BM238" i="3"/>
  <c r="BM241" i="3"/>
  <c r="BM247" i="3"/>
  <c r="BM253" i="3"/>
  <c r="BM259" i="3"/>
  <c r="BJ238" i="3"/>
  <c r="BJ241" i="3"/>
  <c r="BJ247" i="3"/>
  <c r="BJ253" i="3"/>
  <c r="BJ259" i="3"/>
  <c r="BG238" i="3"/>
  <c r="BG241" i="3"/>
  <c r="BG247" i="3"/>
  <c r="BG253" i="3"/>
  <c r="BG259" i="3"/>
  <c r="BG260" i="3"/>
  <c r="BD238" i="3"/>
  <c r="BD241" i="3"/>
  <c r="BD247" i="3"/>
  <c r="BD253" i="3"/>
  <c r="BA238" i="3"/>
  <c r="BA241" i="3"/>
  <c r="BA247" i="3"/>
  <c r="BA253" i="3"/>
  <c r="BA259" i="3"/>
  <c r="BA260" i="3"/>
  <c r="AX238" i="3"/>
  <c r="AX241" i="3"/>
  <c r="AX247" i="3"/>
  <c r="AX253" i="3"/>
  <c r="AU238" i="3"/>
  <c r="AU241" i="3"/>
  <c r="AU247" i="3"/>
  <c r="AU253" i="3"/>
  <c r="AU259" i="3"/>
  <c r="AR238" i="3"/>
  <c r="AR241" i="3"/>
  <c r="AR247" i="3"/>
  <c r="AR253" i="3"/>
  <c r="AR259" i="3"/>
  <c r="AO238" i="3"/>
  <c r="AO241" i="3"/>
  <c r="AO247" i="3"/>
  <c r="AO253" i="3"/>
  <c r="AL238" i="3"/>
  <c r="AL241" i="3"/>
  <c r="AL247" i="3"/>
  <c r="AL253" i="3"/>
  <c r="AL259" i="3"/>
  <c r="AI238" i="3"/>
  <c r="AI241" i="3"/>
  <c r="AI247" i="3"/>
  <c r="AI253" i="3"/>
  <c r="AI259" i="3"/>
  <c r="AF238" i="3"/>
  <c r="AF241" i="3"/>
  <c r="AF247" i="3"/>
  <c r="AF253" i="3"/>
  <c r="AC238" i="3"/>
  <c r="AC241" i="3"/>
  <c r="AC247" i="3"/>
  <c r="AC253" i="3"/>
  <c r="AC259" i="3"/>
  <c r="Z238" i="3"/>
  <c r="Z241" i="3"/>
  <c r="Z247" i="3"/>
  <c r="Z253" i="3"/>
  <c r="W238" i="3"/>
  <c r="W241" i="3"/>
  <c r="W247" i="3"/>
  <c r="W253" i="3"/>
  <c r="W259" i="3"/>
  <c r="T238" i="3"/>
  <c r="T241" i="3"/>
  <c r="T247" i="3"/>
  <c r="T253" i="3"/>
  <c r="T259" i="3"/>
  <c r="Q238" i="3"/>
  <c r="Q241" i="3"/>
  <c r="Q247" i="3"/>
  <c r="Q253" i="3"/>
  <c r="Q259" i="3"/>
  <c r="N238" i="3"/>
  <c r="N241" i="3"/>
  <c r="N247" i="3"/>
  <c r="N253" i="3"/>
  <c r="N259" i="3"/>
  <c r="K238" i="3"/>
  <c r="K241" i="3"/>
  <c r="K247" i="3"/>
  <c r="K253" i="3"/>
  <c r="H238" i="3"/>
  <c r="H241" i="3"/>
  <c r="H247" i="3"/>
  <c r="H253" i="3"/>
  <c r="E238" i="3"/>
  <c r="E241" i="3"/>
  <c r="E247" i="3"/>
  <c r="E253" i="3"/>
  <c r="E259" i="3"/>
  <c r="B238" i="3"/>
  <c r="B241" i="3"/>
  <c r="B247" i="3"/>
  <c r="B253" i="3"/>
  <c r="B259" i="3"/>
  <c r="CV255" i="3"/>
  <c r="CV252" i="3"/>
  <c r="CV248" i="3"/>
  <c r="CV246" i="3"/>
  <c r="CQ208" i="3"/>
  <c r="CQ204" i="3"/>
  <c r="CN205" i="3"/>
  <c r="CN208" i="3"/>
  <c r="CN214" i="3"/>
  <c r="CN220" i="3"/>
  <c r="CK205" i="3"/>
  <c r="CK208" i="3"/>
  <c r="CK214" i="3"/>
  <c r="CK220" i="3"/>
  <c r="CH205" i="3"/>
  <c r="CH208" i="3"/>
  <c r="CH214" i="3"/>
  <c r="CH220" i="3"/>
  <c r="CH226" i="3"/>
  <c r="CH227" i="3"/>
  <c r="CE205" i="3"/>
  <c r="CE208" i="3"/>
  <c r="CE214" i="3"/>
  <c r="CE220" i="3"/>
  <c r="CB205" i="3"/>
  <c r="CB208" i="3"/>
  <c r="CB214" i="3"/>
  <c r="CB220" i="3"/>
  <c r="BY205" i="3"/>
  <c r="BY208" i="3"/>
  <c r="BY214" i="3"/>
  <c r="BY220" i="3"/>
  <c r="BY226" i="3"/>
  <c r="BV205" i="3"/>
  <c r="BV208" i="3"/>
  <c r="BV214" i="3"/>
  <c r="BV220" i="3"/>
  <c r="BV226" i="3"/>
  <c r="BS205" i="3"/>
  <c r="BS208" i="3"/>
  <c r="BS214" i="3"/>
  <c r="BS220" i="3"/>
  <c r="BP205" i="3"/>
  <c r="BP208" i="3"/>
  <c r="BP214" i="3"/>
  <c r="BP220" i="3"/>
  <c r="BP226" i="3"/>
  <c r="BP227" i="3"/>
  <c r="BM205" i="3"/>
  <c r="BM208" i="3"/>
  <c r="BM214" i="3"/>
  <c r="BM220" i="3"/>
  <c r="BM226" i="3"/>
  <c r="BJ205" i="3"/>
  <c r="BJ208" i="3"/>
  <c r="BJ214" i="3"/>
  <c r="BJ220" i="3"/>
  <c r="BJ226" i="3"/>
  <c r="BJ227" i="3"/>
  <c r="BG205" i="3"/>
  <c r="BG208" i="3"/>
  <c r="BG214" i="3"/>
  <c r="BG220" i="3"/>
  <c r="BD205" i="3"/>
  <c r="BD208" i="3"/>
  <c r="BD214" i="3"/>
  <c r="BD220" i="3"/>
  <c r="BD226" i="3"/>
  <c r="BA205" i="3"/>
  <c r="BA208" i="3"/>
  <c r="BA214" i="3"/>
  <c r="BA220" i="3"/>
  <c r="AX205" i="3"/>
  <c r="AX208" i="3"/>
  <c r="AX214" i="3"/>
  <c r="AX220" i="3"/>
  <c r="AX226" i="3"/>
  <c r="AU205" i="3"/>
  <c r="AU208" i="3"/>
  <c r="AU214" i="3"/>
  <c r="AU220" i="3"/>
  <c r="AR205" i="3"/>
  <c r="AR208" i="3"/>
  <c r="AR214" i="3"/>
  <c r="AR220" i="3"/>
  <c r="AO205" i="3"/>
  <c r="AO208" i="3"/>
  <c r="AO214" i="3"/>
  <c r="AO220" i="3"/>
  <c r="AO226" i="3"/>
  <c r="AO227" i="3"/>
  <c r="AL205" i="3"/>
  <c r="AL208" i="3"/>
  <c r="AL214" i="3"/>
  <c r="AL220" i="3"/>
  <c r="AL226" i="3"/>
  <c r="AI205" i="3"/>
  <c r="AI208" i="3"/>
  <c r="AI214" i="3"/>
  <c r="AI220" i="3"/>
  <c r="AF205" i="3"/>
  <c r="AF208" i="3"/>
  <c r="AF214" i="3"/>
  <c r="AF220" i="3"/>
  <c r="AC205" i="3"/>
  <c r="AC208" i="3"/>
  <c r="AC214" i="3"/>
  <c r="AC220" i="3"/>
  <c r="Z205" i="3"/>
  <c r="Z208" i="3"/>
  <c r="Z214" i="3"/>
  <c r="Z220" i="3"/>
  <c r="Z226" i="3"/>
  <c r="W205" i="3"/>
  <c r="W208" i="3"/>
  <c r="W214" i="3"/>
  <c r="W220" i="3"/>
  <c r="T205" i="3"/>
  <c r="T208" i="3"/>
  <c r="T214" i="3"/>
  <c r="T220" i="3"/>
  <c r="T226" i="3"/>
  <c r="Q205" i="3"/>
  <c r="Q208" i="3"/>
  <c r="Q214" i="3"/>
  <c r="Q220" i="3"/>
  <c r="Q226" i="3"/>
  <c r="N205" i="3"/>
  <c r="N208" i="3"/>
  <c r="N214" i="3"/>
  <c r="N220" i="3"/>
  <c r="N226" i="3"/>
  <c r="N227" i="3"/>
  <c r="K205" i="3"/>
  <c r="K208" i="3"/>
  <c r="K214" i="3"/>
  <c r="K220" i="3"/>
  <c r="H205" i="3"/>
  <c r="H208" i="3"/>
  <c r="H214" i="3"/>
  <c r="H220" i="3"/>
  <c r="H226" i="3"/>
  <c r="E205" i="3"/>
  <c r="E208" i="3"/>
  <c r="E214" i="3"/>
  <c r="E220" i="3"/>
  <c r="B205" i="3"/>
  <c r="B208" i="3"/>
  <c r="B214" i="3"/>
  <c r="B220" i="3"/>
  <c r="CV207" i="3"/>
  <c r="CQ175" i="3"/>
  <c r="CQ171" i="3"/>
  <c r="CN172" i="3"/>
  <c r="CN175" i="3"/>
  <c r="CN181" i="3"/>
  <c r="CN187" i="3"/>
  <c r="CK172" i="3"/>
  <c r="CK175" i="3"/>
  <c r="CK181" i="3"/>
  <c r="CK187" i="3"/>
  <c r="CK193" i="3"/>
  <c r="CK194" i="3"/>
  <c r="CH172" i="3"/>
  <c r="CH175" i="3"/>
  <c r="CH181" i="3"/>
  <c r="CH187" i="3"/>
  <c r="CE172" i="3"/>
  <c r="CE175" i="3"/>
  <c r="CE181" i="3"/>
  <c r="CE187" i="3"/>
  <c r="CB172" i="3"/>
  <c r="CB175" i="3"/>
  <c r="CB181" i="3"/>
  <c r="CB187" i="3"/>
  <c r="BY172" i="3"/>
  <c r="BY175" i="3"/>
  <c r="BY181" i="3"/>
  <c r="BY187" i="3"/>
  <c r="BY193" i="3"/>
  <c r="BV172" i="3"/>
  <c r="BV175" i="3"/>
  <c r="BV181" i="3"/>
  <c r="BV187" i="3"/>
  <c r="BS172" i="3"/>
  <c r="BS175" i="3"/>
  <c r="BS181" i="3"/>
  <c r="BS187" i="3"/>
  <c r="BP172" i="3"/>
  <c r="BP175" i="3"/>
  <c r="BP181" i="3"/>
  <c r="BP187" i="3"/>
  <c r="BM172" i="3"/>
  <c r="BM175" i="3"/>
  <c r="BM181" i="3"/>
  <c r="BM187" i="3"/>
  <c r="BM193" i="3"/>
  <c r="BJ172" i="3"/>
  <c r="BJ175" i="3"/>
  <c r="BJ181" i="3"/>
  <c r="BJ187" i="3"/>
  <c r="BG172" i="3"/>
  <c r="BG175" i="3"/>
  <c r="BG181" i="3"/>
  <c r="BG187" i="3"/>
  <c r="BG193" i="3"/>
  <c r="BD172" i="3"/>
  <c r="BD175" i="3"/>
  <c r="BD181" i="3"/>
  <c r="BD187" i="3"/>
  <c r="BA172" i="3"/>
  <c r="BA175" i="3"/>
  <c r="BA181" i="3"/>
  <c r="BA187" i="3"/>
  <c r="BA193" i="3"/>
  <c r="AX172" i="3"/>
  <c r="AX175" i="3"/>
  <c r="AX181" i="3"/>
  <c r="AX187" i="3"/>
  <c r="AU172" i="3"/>
  <c r="AU175" i="3"/>
  <c r="AU181" i="3"/>
  <c r="AU187" i="3"/>
  <c r="AR172" i="3"/>
  <c r="AR175" i="3"/>
  <c r="AR181" i="3"/>
  <c r="AR187" i="3"/>
  <c r="AO172" i="3"/>
  <c r="AO175" i="3"/>
  <c r="AO181" i="3"/>
  <c r="AO187" i="3"/>
  <c r="AO193" i="3"/>
  <c r="AL172" i="3"/>
  <c r="AL175" i="3"/>
  <c r="AL181" i="3"/>
  <c r="AL187" i="3"/>
  <c r="AL193" i="3"/>
  <c r="AL194" i="3"/>
  <c r="AI172" i="3"/>
  <c r="AI175" i="3"/>
  <c r="AI181" i="3"/>
  <c r="AI187" i="3"/>
  <c r="AI193" i="3"/>
  <c r="AF172" i="3"/>
  <c r="AF175" i="3"/>
  <c r="AF181" i="3"/>
  <c r="AF187" i="3"/>
  <c r="AC172" i="3"/>
  <c r="AC175" i="3"/>
  <c r="AC181" i="3"/>
  <c r="AC187" i="3"/>
  <c r="AC193" i="3"/>
  <c r="Z172" i="3"/>
  <c r="Z175" i="3"/>
  <c r="Z181" i="3"/>
  <c r="Z187" i="3"/>
  <c r="W172" i="3"/>
  <c r="W175" i="3"/>
  <c r="W181" i="3"/>
  <c r="W187" i="3"/>
  <c r="W193" i="3"/>
  <c r="T172" i="3"/>
  <c r="T175" i="3"/>
  <c r="T181" i="3"/>
  <c r="T187" i="3"/>
  <c r="Q172" i="3"/>
  <c r="Q175" i="3"/>
  <c r="Q181" i="3"/>
  <c r="Q187" i="3"/>
  <c r="Q193" i="3"/>
  <c r="Q194" i="3"/>
  <c r="N172" i="3"/>
  <c r="N175" i="3"/>
  <c r="N181" i="3"/>
  <c r="N187" i="3"/>
  <c r="K172" i="3"/>
  <c r="K175" i="3"/>
  <c r="K181" i="3"/>
  <c r="K187" i="3"/>
  <c r="H172" i="3"/>
  <c r="H175" i="3"/>
  <c r="H181" i="3"/>
  <c r="H187" i="3"/>
  <c r="E172" i="3"/>
  <c r="E175" i="3"/>
  <c r="E181" i="3"/>
  <c r="E187" i="3"/>
  <c r="E193" i="3"/>
  <c r="B172" i="3"/>
  <c r="B175" i="3"/>
  <c r="B181" i="3"/>
  <c r="B187" i="3"/>
  <c r="CV190" i="3"/>
  <c r="CV189" i="3"/>
  <c r="CV188" i="3"/>
  <c r="CV171" i="3"/>
  <c r="CV169" i="3"/>
  <c r="CQ142" i="3"/>
  <c r="CQ154" i="3"/>
  <c r="CQ138" i="3"/>
  <c r="CQ139" i="3"/>
  <c r="CN139" i="3"/>
  <c r="CN142" i="3"/>
  <c r="CN148" i="3"/>
  <c r="CN154" i="3"/>
  <c r="CN160" i="3"/>
  <c r="CK139" i="3"/>
  <c r="CK142" i="3"/>
  <c r="CK148" i="3"/>
  <c r="CK154" i="3"/>
  <c r="CH139" i="3"/>
  <c r="CH142" i="3"/>
  <c r="CH148" i="3"/>
  <c r="CH154" i="3"/>
  <c r="CH160" i="3"/>
  <c r="CE139" i="3"/>
  <c r="CE142" i="3"/>
  <c r="CE148" i="3"/>
  <c r="CE154" i="3"/>
  <c r="CE160" i="3"/>
  <c r="CE161" i="3"/>
  <c r="CB139" i="3"/>
  <c r="CB142" i="3"/>
  <c r="CB148" i="3"/>
  <c r="CB154" i="3"/>
  <c r="BY139" i="3"/>
  <c r="BY142" i="3"/>
  <c r="BY148" i="3"/>
  <c r="BY154" i="3"/>
  <c r="BY160" i="3"/>
  <c r="BV139" i="3"/>
  <c r="BV142" i="3"/>
  <c r="BV148" i="3"/>
  <c r="BV154" i="3"/>
  <c r="BV160" i="3"/>
  <c r="BS139" i="3"/>
  <c r="BS142" i="3"/>
  <c r="BS148" i="3"/>
  <c r="BS154" i="3"/>
  <c r="BP139" i="3"/>
  <c r="BP142" i="3"/>
  <c r="BP148" i="3"/>
  <c r="BP154" i="3"/>
  <c r="BP160" i="3"/>
  <c r="BM139" i="3"/>
  <c r="BM142" i="3"/>
  <c r="BM148" i="3"/>
  <c r="BM154" i="3"/>
  <c r="BJ139" i="3"/>
  <c r="BJ142" i="3"/>
  <c r="BJ148" i="3"/>
  <c r="BJ154" i="3"/>
  <c r="BJ160" i="3"/>
  <c r="BG139" i="3"/>
  <c r="BG142" i="3"/>
  <c r="BG148" i="3"/>
  <c r="BG154" i="3"/>
  <c r="BG160" i="3"/>
  <c r="BD139" i="3"/>
  <c r="BD142" i="3"/>
  <c r="BD148" i="3"/>
  <c r="BD154" i="3"/>
  <c r="BD160" i="3"/>
  <c r="BA139" i="3"/>
  <c r="BA142" i="3"/>
  <c r="BA148" i="3"/>
  <c r="BA154" i="3"/>
  <c r="AX139" i="3"/>
  <c r="AX142" i="3"/>
  <c r="AX148" i="3"/>
  <c r="AX154" i="3"/>
  <c r="AX160" i="3"/>
  <c r="AX161" i="3"/>
  <c r="AU139" i="3"/>
  <c r="AU142" i="3"/>
  <c r="AU148" i="3"/>
  <c r="AU154" i="3"/>
  <c r="AR139" i="3"/>
  <c r="AR142" i="3"/>
  <c r="AR148" i="3"/>
  <c r="AR154" i="3"/>
  <c r="AR160" i="3"/>
  <c r="AO139" i="3"/>
  <c r="AO142" i="3"/>
  <c r="AO148" i="3"/>
  <c r="AO154" i="3"/>
  <c r="AO160" i="3"/>
  <c r="AL139" i="3"/>
  <c r="AL142" i="3"/>
  <c r="AL148" i="3"/>
  <c r="AL154" i="3"/>
  <c r="AL160" i="3"/>
  <c r="AI139" i="3"/>
  <c r="AI142" i="3"/>
  <c r="AI148" i="3"/>
  <c r="AI154" i="3"/>
  <c r="AI160" i="3"/>
  <c r="AF139" i="3"/>
  <c r="AF142" i="3"/>
  <c r="AF148" i="3"/>
  <c r="AF154" i="3"/>
  <c r="AC139" i="3"/>
  <c r="AC142" i="3"/>
  <c r="AC148" i="3"/>
  <c r="AC154" i="3"/>
  <c r="AC160" i="3"/>
  <c r="Z139" i="3"/>
  <c r="Z142" i="3"/>
  <c r="Z148" i="3"/>
  <c r="Z154" i="3"/>
  <c r="Z160" i="3"/>
  <c r="W139" i="3"/>
  <c r="W142" i="3"/>
  <c r="W148" i="3"/>
  <c r="W154" i="3"/>
  <c r="W160" i="3"/>
  <c r="T139" i="3"/>
  <c r="T142" i="3"/>
  <c r="T148" i="3"/>
  <c r="T154" i="3"/>
  <c r="Q139" i="3"/>
  <c r="Q142" i="3"/>
  <c r="Q148" i="3"/>
  <c r="Q154" i="3"/>
  <c r="Q160" i="3"/>
  <c r="N139" i="3"/>
  <c r="N142" i="3"/>
  <c r="N148" i="3"/>
  <c r="N154" i="3"/>
  <c r="N160" i="3"/>
  <c r="N161" i="3"/>
  <c r="K139" i="3"/>
  <c r="K142" i="3"/>
  <c r="K148" i="3"/>
  <c r="K154" i="3"/>
  <c r="K160" i="3"/>
  <c r="H139" i="3"/>
  <c r="H142" i="3"/>
  <c r="H148" i="3"/>
  <c r="H154" i="3"/>
  <c r="H160" i="3"/>
  <c r="E139" i="3"/>
  <c r="E142" i="3"/>
  <c r="E148" i="3"/>
  <c r="E154" i="3"/>
  <c r="E160" i="3"/>
  <c r="E161" i="3"/>
  <c r="B139" i="3"/>
  <c r="B142" i="3"/>
  <c r="B148" i="3"/>
  <c r="B154" i="3"/>
  <c r="B160" i="3"/>
  <c r="CV157" i="3"/>
  <c r="CV156" i="3"/>
  <c r="CV155" i="3"/>
  <c r="CV153" i="3"/>
  <c r="CV152" i="3"/>
  <c r="CV151" i="3"/>
  <c r="CV150" i="3"/>
  <c r="CV149" i="3"/>
  <c r="CV147" i="3"/>
  <c r="CV138" i="3"/>
  <c r="CV136" i="3"/>
  <c r="CQ115" i="3"/>
  <c r="CQ105" i="3"/>
  <c r="CN106" i="3"/>
  <c r="CN109" i="3"/>
  <c r="CN115" i="3"/>
  <c r="CN121" i="3"/>
  <c r="CN127" i="3"/>
  <c r="CN128" i="3"/>
  <c r="CK106" i="3"/>
  <c r="CK109" i="3"/>
  <c r="CK115" i="3"/>
  <c r="CK121" i="3"/>
  <c r="CH106" i="3"/>
  <c r="CH109" i="3"/>
  <c r="CH115" i="3"/>
  <c r="CH121" i="3"/>
  <c r="CH127" i="3"/>
  <c r="CE106" i="3"/>
  <c r="CE109" i="3"/>
  <c r="CE115" i="3"/>
  <c r="CE121" i="3"/>
  <c r="CB106" i="3"/>
  <c r="CB109" i="3"/>
  <c r="CB115" i="3"/>
  <c r="CB121" i="3"/>
  <c r="CB127" i="3"/>
  <c r="BY106" i="3"/>
  <c r="BY109" i="3"/>
  <c r="BY115" i="3"/>
  <c r="BY121" i="3"/>
  <c r="BV106" i="3"/>
  <c r="BV109" i="3"/>
  <c r="BV115" i="3"/>
  <c r="BV121" i="3"/>
  <c r="BV127" i="3"/>
  <c r="BV128" i="3"/>
  <c r="BS106" i="3"/>
  <c r="BS109" i="3"/>
  <c r="BS115" i="3"/>
  <c r="BS121" i="3"/>
  <c r="BS127" i="3"/>
  <c r="BP106" i="3"/>
  <c r="BP109" i="3"/>
  <c r="BP115" i="3"/>
  <c r="BP121" i="3"/>
  <c r="BM106" i="3"/>
  <c r="BM109" i="3"/>
  <c r="BM115" i="3"/>
  <c r="BM121" i="3"/>
  <c r="BJ106" i="3"/>
  <c r="BJ109" i="3"/>
  <c r="BJ115" i="3"/>
  <c r="BJ121" i="3"/>
  <c r="BJ127" i="3"/>
  <c r="BG106" i="3"/>
  <c r="BG109" i="3"/>
  <c r="BG115" i="3"/>
  <c r="BG121" i="3"/>
  <c r="BG127" i="3"/>
  <c r="BD106" i="3"/>
  <c r="BD109" i="3"/>
  <c r="BD115" i="3"/>
  <c r="BD121" i="3"/>
  <c r="BD127" i="3"/>
  <c r="BA106" i="3"/>
  <c r="BA109" i="3"/>
  <c r="BA115" i="3"/>
  <c r="BA121" i="3"/>
  <c r="AX106" i="3"/>
  <c r="AX109" i="3"/>
  <c r="AX115" i="3"/>
  <c r="AX121" i="3"/>
  <c r="AX127" i="3"/>
  <c r="AU106" i="3"/>
  <c r="AU109" i="3"/>
  <c r="AU115" i="3"/>
  <c r="AU121" i="3"/>
  <c r="AU127" i="3"/>
  <c r="AR106" i="3"/>
  <c r="AR109" i="3"/>
  <c r="AR115" i="3"/>
  <c r="AR121" i="3"/>
  <c r="AO106" i="3"/>
  <c r="AO109" i="3"/>
  <c r="AO115" i="3"/>
  <c r="AO121" i="3"/>
  <c r="AO127" i="3"/>
  <c r="AL106" i="3"/>
  <c r="AL109" i="3"/>
  <c r="AL115" i="3"/>
  <c r="AL121" i="3"/>
  <c r="AL127" i="3"/>
  <c r="AI106" i="3"/>
  <c r="AI109" i="3"/>
  <c r="AI115" i="3"/>
  <c r="AI121" i="3"/>
  <c r="AI127" i="3"/>
  <c r="AF106" i="3"/>
  <c r="AF109" i="3"/>
  <c r="AF115" i="3"/>
  <c r="AF121" i="3"/>
  <c r="AC106" i="3"/>
  <c r="AC109" i="3"/>
  <c r="AC115" i="3"/>
  <c r="AC121" i="3"/>
  <c r="AC127" i="3"/>
  <c r="Z106" i="3"/>
  <c r="Z109" i="3"/>
  <c r="Z115" i="3"/>
  <c r="Z121" i="3"/>
  <c r="W106" i="3"/>
  <c r="W109" i="3"/>
  <c r="W115" i="3"/>
  <c r="W121" i="3"/>
  <c r="W127" i="3"/>
  <c r="W128" i="3"/>
  <c r="T106" i="3"/>
  <c r="T109" i="3"/>
  <c r="T115" i="3"/>
  <c r="T121" i="3"/>
  <c r="Q106" i="3"/>
  <c r="Q109" i="3"/>
  <c r="Q115" i="3"/>
  <c r="Q121" i="3"/>
  <c r="N106" i="3"/>
  <c r="N109" i="3"/>
  <c r="N115" i="3"/>
  <c r="N121" i="3"/>
  <c r="N127" i="3"/>
  <c r="K106" i="3"/>
  <c r="K109" i="3"/>
  <c r="K115" i="3"/>
  <c r="K121" i="3"/>
  <c r="K127" i="3"/>
  <c r="H106" i="3"/>
  <c r="H109" i="3"/>
  <c r="H115" i="3"/>
  <c r="H121" i="3"/>
  <c r="E106" i="3"/>
  <c r="E109" i="3"/>
  <c r="E115" i="3"/>
  <c r="E121" i="3"/>
  <c r="E127" i="3"/>
  <c r="E128" i="3"/>
  <c r="B106" i="3"/>
  <c r="B109" i="3"/>
  <c r="B115" i="3"/>
  <c r="B121" i="3"/>
  <c r="B127" i="3"/>
  <c r="CV123" i="3"/>
  <c r="CV120" i="3"/>
  <c r="CV119" i="3"/>
  <c r="CV118" i="3"/>
  <c r="CV117" i="3"/>
  <c r="CV114" i="3"/>
  <c r="CV108" i="3"/>
  <c r="CQ72" i="3"/>
  <c r="CN73" i="3"/>
  <c r="CN76" i="3"/>
  <c r="CN82" i="3"/>
  <c r="CN88" i="3"/>
  <c r="CN94" i="3"/>
  <c r="CK73" i="3"/>
  <c r="CK76" i="3"/>
  <c r="CK82" i="3"/>
  <c r="CK88" i="3"/>
  <c r="CK94" i="3"/>
  <c r="CH73" i="3"/>
  <c r="CH76" i="3"/>
  <c r="CH82" i="3"/>
  <c r="CH88" i="3"/>
  <c r="CH94" i="3"/>
  <c r="CH95" i="3"/>
  <c r="CE73" i="3"/>
  <c r="CE76" i="3"/>
  <c r="CE82" i="3"/>
  <c r="CE88" i="3"/>
  <c r="CB73" i="3"/>
  <c r="CB76" i="3"/>
  <c r="CB82" i="3"/>
  <c r="CB88" i="3"/>
  <c r="CB94" i="3"/>
  <c r="BY73" i="3"/>
  <c r="BY76" i="3"/>
  <c r="BY82" i="3"/>
  <c r="BY88" i="3"/>
  <c r="BV73" i="3"/>
  <c r="BV76" i="3"/>
  <c r="BV82" i="3"/>
  <c r="BV88" i="3"/>
  <c r="BV94" i="3"/>
  <c r="BV95" i="3"/>
  <c r="BS73" i="3"/>
  <c r="BS76" i="3"/>
  <c r="BS82" i="3"/>
  <c r="BS88" i="3"/>
  <c r="BS94" i="3"/>
  <c r="BP73" i="3"/>
  <c r="BP76" i="3"/>
  <c r="BP82" i="3"/>
  <c r="BP88" i="3"/>
  <c r="BP94" i="3"/>
  <c r="BP95" i="3"/>
  <c r="BM73" i="3"/>
  <c r="BM76" i="3"/>
  <c r="BM82" i="3"/>
  <c r="BM88" i="3"/>
  <c r="BM94" i="3"/>
  <c r="BJ73" i="3"/>
  <c r="BJ76" i="3"/>
  <c r="BJ82" i="3"/>
  <c r="BJ88" i="3"/>
  <c r="BJ94" i="3"/>
  <c r="BG73" i="3"/>
  <c r="BG76" i="3"/>
  <c r="BG82" i="3"/>
  <c r="BG88" i="3"/>
  <c r="BG94" i="3"/>
  <c r="BG95" i="3"/>
  <c r="BD73" i="3"/>
  <c r="BD76" i="3"/>
  <c r="BD82" i="3"/>
  <c r="BD88" i="3"/>
  <c r="BA73" i="3"/>
  <c r="BA76" i="3"/>
  <c r="BA82" i="3"/>
  <c r="BA88" i="3"/>
  <c r="AX73" i="3"/>
  <c r="AX76" i="3"/>
  <c r="AX82" i="3"/>
  <c r="AX88" i="3"/>
  <c r="AX94" i="3"/>
  <c r="AU73" i="3"/>
  <c r="AU76" i="3"/>
  <c r="AU82" i="3"/>
  <c r="AU88" i="3"/>
  <c r="AU94" i="3"/>
  <c r="AR73" i="3"/>
  <c r="AR76" i="3"/>
  <c r="AR82" i="3"/>
  <c r="AR88" i="3"/>
  <c r="AO73" i="3"/>
  <c r="AO76" i="3"/>
  <c r="AO82" i="3"/>
  <c r="AO88" i="3"/>
  <c r="AO94" i="3"/>
  <c r="AL73" i="3"/>
  <c r="AL76" i="3"/>
  <c r="AL82" i="3"/>
  <c r="AL88" i="3"/>
  <c r="AI73" i="3"/>
  <c r="AI76" i="3"/>
  <c r="AI82" i="3"/>
  <c r="AI88" i="3"/>
  <c r="AI94" i="3"/>
  <c r="AF73" i="3"/>
  <c r="AF76" i="3"/>
  <c r="AF82" i="3"/>
  <c r="AF88" i="3"/>
  <c r="AF94" i="3"/>
  <c r="AC73" i="3"/>
  <c r="AC76" i="3"/>
  <c r="AC82" i="3"/>
  <c r="AC88" i="3"/>
  <c r="AC94" i="3"/>
  <c r="Z73" i="3"/>
  <c r="Z76" i="3"/>
  <c r="Z82" i="3"/>
  <c r="Z88" i="3"/>
  <c r="Z94" i="3"/>
  <c r="W73" i="3"/>
  <c r="W76" i="3"/>
  <c r="W82" i="3"/>
  <c r="W88" i="3"/>
  <c r="W94" i="3"/>
  <c r="W95" i="3"/>
  <c r="T73" i="3"/>
  <c r="T76" i="3"/>
  <c r="T82" i="3"/>
  <c r="T88" i="3"/>
  <c r="T94" i="3"/>
  <c r="T95" i="3"/>
  <c r="Q73" i="3"/>
  <c r="Q76" i="3"/>
  <c r="Q82" i="3"/>
  <c r="Q88" i="3"/>
  <c r="Q94" i="3"/>
  <c r="N73" i="3"/>
  <c r="N76" i="3"/>
  <c r="N82" i="3"/>
  <c r="N88" i="3"/>
  <c r="N94" i="3"/>
  <c r="K73" i="3"/>
  <c r="K76" i="3"/>
  <c r="K82" i="3"/>
  <c r="K88" i="3"/>
  <c r="H73" i="3"/>
  <c r="H76" i="3"/>
  <c r="H82" i="3"/>
  <c r="H88" i="3"/>
  <c r="E73" i="3"/>
  <c r="E76" i="3"/>
  <c r="E82" i="3"/>
  <c r="E88" i="3"/>
  <c r="B73" i="3"/>
  <c r="B76" i="3"/>
  <c r="B82" i="3"/>
  <c r="B88" i="3"/>
  <c r="B94" i="3"/>
  <c r="CV90" i="3"/>
  <c r="CV89" i="3"/>
  <c r="CV81" i="3"/>
  <c r="CV75" i="3"/>
  <c r="CV70" i="3"/>
  <c r="CQ43" i="3"/>
  <c r="CT43" i="3"/>
  <c r="CV43" i="3"/>
  <c r="CT50" i="3"/>
  <c r="CT49" i="3"/>
  <c r="CQ39" i="3"/>
  <c r="CN40" i="3"/>
  <c r="CN43" i="3"/>
  <c r="CN49" i="3"/>
  <c r="CN55" i="3"/>
  <c r="CK40" i="3"/>
  <c r="CK43" i="3"/>
  <c r="CK49" i="3"/>
  <c r="CK55" i="3"/>
  <c r="CK61" i="3"/>
  <c r="CK62" i="3"/>
  <c r="CH40" i="3"/>
  <c r="CH43" i="3"/>
  <c r="CH49" i="3"/>
  <c r="CH55" i="3"/>
  <c r="CE40" i="3"/>
  <c r="CE43" i="3"/>
  <c r="CE49" i="3"/>
  <c r="CE55" i="3"/>
  <c r="CE61" i="3"/>
  <c r="CB40" i="3"/>
  <c r="CB43" i="3"/>
  <c r="CB49" i="3"/>
  <c r="CB55" i="3"/>
  <c r="BY40" i="3"/>
  <c r="BY43" i="3"/>
  <c r="BY49" i="3"/>
  <c r="BY55" i="3"/>
  <c r="BV40" i="3"/>
  <c r="BV43" i="3"/>
  <c r="BV49" i="3"/>
  <c r="BV55" i="3"/>
  <c r="BS40" i="3"/>
  <c r="BS43" i="3"/>
  <c r="BS49" i="3"/>
  <c r="BS55" i="3"/>
  <c r="BS61" i="3"/>
  <c r="BP40" i="3"/>
  <c r="BP43" i="3"/>
  <c r="BP49" i="3"/>
  <c r="BP55" i="3"/>
  <c r="BM40" i="3"/>
  <c r="BM43" i="3"/>
  <c r="BM49" i="3"/>
  <c r="BM55" i="3"/>
  <c r="BM61" i="3"/>
  <c r="BJ40" i="3"/>
  <c r="BJ43" i="3"/>
  <c r="BJ49" i="3"/>
  <c r="BJ55" i="3"/>
  <c r="BJ61" i="3"/>
  <c r="BJ62" i="3"/>
  <c r="BG40" i="3"/>
  <c r="BG43" i="3"/>
  <c r="BG49" i="3"/>
  <c r="BG55" i="3"/>
  <c r="BD40" i="3"/>
  <c r="BD43" i="3"/>
  <c r="BD49" i="3"/>
  <c r="BD55" i="3"/>
  <c r="BA40" i="3"/>
  <c r="BA43" i="3"/>
  <c r="BA49" i="3"/>
  <c r="BA55" i="3"/>
  <c r="BA61" i="3"/>
  <c r="BA62" i="3"/>
  <c r="AX40" i="3"/>
  <c r="AX43" i="3"/>
  <c r="AX49" i="3"/>
  <c r="AX55" i="3"/>
  <c r="AU40" i="3"/>
  <c r="AU43" i="3"/>
  <c r="AU49" i="3"/>
  <c r="AU55" i="3"/>
  <c r="AU61" i="3"/>
  <c r="AR40" i="3"/>
  <c r="AR43" i="3"/>
  <c r="AR49" i="3"/>
  <c r="AR55" i="3"/>
  <c r="AO40" i="3"/>
  <c r="AO43" i="3"/>
  <c r="AO49" i="3"/>
  <c r="AO55" i="3"/>
  <c r="AO61" i="3"/>
  <c r="AO62" i="3"/>
  <c r="AL40" i="3"/>
  <c r="AL43" i="3"/>
  <c r="AL49" i="3"/>
  <c r="AL55" i="3"/>
  <c r="AI40" i="3"/>
  <c r="AI43" i="3"/>
  <c r="AI49" i="3"/>
  <c r="AI55" i="3"/>
  <c r="AI61" i="3"/>
  <c r="AF40" i="3"/>
  <c r="AF43" i="3"/>
  <c r="AF49" i="3"/>
  <c r="AF55" i="3"/>
  <c r="AC40" i="3"/>
  <c r="AC43" i="3"/>
  <c r="AC49" i="3"/>
  <c r="AC55" i="3"/>
  <c r="AC61" i="3"/>
  <c r="Z40" i="3"/>
  <c r="Z43" i="3"/>
  <c r="Z49" i="3"/>
  <c r="Z55" i="3"/>
  <c r="Z61" i="3"/>
  <c r="Z62" i="3"/>
  <c r="W40" i="3"/>
  <c r="W43" i="3"/>
  <c r="W49" i="3"/>
  <c r="W55" i="3"/>
  <c r="W61" i="3"/>
  <c r="T40" i="3"/>
  <c r="T43" i="3"/>
  <c r="T49" i="3"/>
  <c r="T55" i="3"/>
  <c r="T61" i="3"/>
  <c r="T62" i="3"/>
  <c r="Q40" i="3"/>
  <c r="Q43" i="3"/>
  <c r="Q49" i="3"/>
  <c r="Q55" i="3"/>
  <c r="N40" i="3"/>
  <c r="N43" i="3"/>
  <c r="N49" i="3"/>
  <c r="N55" i="3"/>
  <c r="N61" i="3"/>
  <c r="N62" i="3"/>
  <c r="K40" i="3"/>
  <c r="K43" i="3"/>
  <c r="K49" i="3"/>
  <c r="K55" i="3"/>
  <c r="H40" i="3"/>
  <c r="H43" i="3"/>
  <c r="H49" i="3"/>
  <c r="H55" i="3"/>
  <c r="H61" i="3"/>
  <c r="H62" i="3"/>
  <c r="E40" i="3"/>
  <c r="E43" i="3"/>
  <c r="E49" i="3"/>
  <c r="E55" i="3"/>
  <c r="B40" i="3"/>
  <c r="B43" i="3"/>
  <c r="B49" i="3"/>
  <c r="B55" i="3"/>
  <c r="CV58" i="3"/>
  <c r="CV57" i="3"/>
  <c r="CV54" i="3"/>
  <c r="CV53" i="3"/>
  <c r="CV51" i="3"/>
  <c r="CV48" i="3"/>
  <c r="CV47" i="3"/>
  <c r="CV46" i="3"/>
  <c r="CV42" i="3"/>
  <c r="CV38" i="3"/>
  <c r="CV37" i="3"/>
  <c r="CT10" i="3"/>
  <c r="CT12" i="3"/>
  <c r="CV12" i="3"/>
  <c r="CT16" i="3"/>
  <c r="CT22" i="3"/>
  <c r="CQ16" i="3"/>
  <c r="CV27" i="3"/>
  <c r="CV26" i="3"/>
  <c r="CV25" i="3"/>
  <c r="CV24" i="3"/>
  <c r="CV21" i="3"/>
  <c r="CV20" i="3"/>
  <c r="CV19" i="3"/>
  <c r="CV18" i="3"/>
  <c r="CV17" i="3"/>
  <c r="CV15" i="3"/>
  <c r="CV14" i="3"/>
  <c r="CQ10" i="3"/>
  <c r="CV10" i="3"/>
  <c r="CV9" i="3"/>
  <c r="CQ6" i="3"/>
  <c r="CQ7" i="3"/>
  <c r="CV5" i="3"/>
  <c r="CN7" i="3"/>
  <c r="CN10" i="3"/>
  <c r="CN16" i="3"/>
  <c r="CN22" i="3"/>
  <c r="CK7" i="3"/>
  <c r="CK10" i="3"/>
  <c r="CK16" i="3"/>
  <c r="CK22" i="3"/>
  <c r="CK28" i="3"/>
  <c r="CK29" i="3"/>
  <c r="CH7" i="3"/>
  <c r="CH10" i="3"/>
  <c r="CH16" i="3"/>
  <c r="CH22" i="3"/>
  <c r="CE7" i="3"/>
  <c r="CE10" i="3"/>
  <c r="CE16" i="3"/>
  <c r="CE22" i="3"/>
  <c r="CE28" i="3"/>
  <c r="CB7" i="3"/>
  <c r="CB10" i="3"/>
  <c r="CB16" i="3"/>
  <c r="CB22" i="3"/>
  <c r="BY7" i="3"/>
  <c r="BY10" i="3"/>
  <c r="BY16" i="3"/>
  <c r="BY22" i="3"/>
  <c r="BV7" i="3"/>
  <c r="BV10" i="3"/>
  <c r="BV16" i="3"/>
  <c r="BV22" i="3"/>
  <c r="BV28" i="3"/>
  <c r="BS7" i="3"/>
  <c r="BS10" i="3"/>
  <c r="BS16" i="3"/>
  <c r="BS22" i="3"/>
  <c r="BS28" i="3"/>
  <c r="BP7" i="3"/>
  <c r="BP10" i="3"/>
  <c r="BP16" i="3"/>
  <c r="BP22" i="3"/>
  <c r="BM7" i="3"/>
  <c r="BM10" i="3"/>
  <c r="BM16" i="3"/>
  <c r="BM22" i="3"/>
  <c r="BM28" i="3"/>
  <c r="BJ7" i="3"/>
  <c r="BJ10" i="3"/>
  <c r="BJ16" i="3"/>
  <c r="BJ22" i="3"/>
  <c r="BJ28" i="3"/>
  <c r="BJ29" i="3"/>
  <c r="BG7" i="3"/>
  <c r="BG10" i="3"/>
  <c r="BG16" i="3"/>
  <c r="BG22" i="3"/>
  <c r="BD7" i="3"/>
  <c r="BD10" i="3"/>
  <c r="BD16" i="3"/>
  <c r="BD22" i="3"/>
  <c r="BA7" i="3"/>
  <c r="BA10" i="3"/>
  <c r="BA16" i="3"/>
  <c r="BA22" i="3"/>
  <c r="BA28" i="3"/>
  <c r="BA29" i="3"/>
  <c r="AX7" i="3"/>
  <c r="AX10" i="3"/>
  <c r="AX16" i="3"/>
  <c r="AX22" i="3"/>
  <c r="AX28" i="3"/>
  <c r="AU7" i="3"/>
  <c r="AU10" i="3"/>
  <c r="AU16" i="3"/>
  <c r="AU22" i="3"/>
  <c r="AU28" i="3"/>
  <c r="AR7" i="3"/>
  <c r="AR10" i="3"/>
  <c r="AR16" i="3"/>
  <c r="AR22" i="3"/>
  <c r="AO7" i="3"/>
  <c r="AO10" i="3"/>
  <c r="AO16" i="3"/>
  <c r="AO22" i="3"/>
  <c r="AO28" i="3"/>
  <c r="AL7" i="3"/>
  <c r="AL10" i="3"/>
  <c r="AL16" i="3"/>
  <c r="AL22" i="3"/>
  <c r="AL28" i="3"/>
  <c r="AL29" i="3"/>
  <c r="AI7" i="3"/>
  <c r="AI10" i="3"/>
  <c r="AI16" i="3"/>
  <c r="AI22" i="3"/>
  <c r="AI28" i="3"/>
  <c r="AF7" i="3"/>
  <c r="AF10" i="3"/>
  <c r="AF16" i="3"/>
  <c r="AF22" i="3"/>
  <c r="AF28" i="3"/>
  <c r="AC7" i="3"/>
  <c r="AC10" i="3"/>
  <c r="AC16" i="3"/>
  <c r="AC22" i="3"/>
  <c r="AC28" i="3"/>
  <c r="AC29" i="3"/>
  <c r="Z7" i="3"/>
  <c r="Z10" i="3"/>
  <c r="Z16" i="3"/>
  <c r="Z22" i="3"/>
  <c r="Z28" i="3"/>
  <c r="W7" i="3"/>
  <c r="W10" i="3"/>
  <c r="W16" i="3"/>
  <c r="W22" i="3"/>
  <c r="T7" i="3"/>
  <c r="T10" i="3"/>
  <c r="T16" i="3"/>
  <c r="T22" i="3"/>
  <c r="Q7" i="3"/>
  <c r="Q10" i="3"/>
  <c r="Q16" i="3"/>
  <c r="Q22" i="3"/>
  <c r="Q28" i="3"/>
  <c r="Q29" i="3"/>
  <c r="N7" i="3"/>
  <c r="N10" i="3"/>
  <c r="N16" i="3"/>
  <c r="N22" i="3"/>
  <c r="N28" i="3"/>
  <c r="K7" i="3"/>
  <c r="K10" i="3"/>
  <c r="K16" i="3"/>
  <c r="K22" i="3"/>
  <c r="K28" i="3"/>
  <c r="H7" i="3"/>
  <c r="H10" i="3"/>
  <c r="H16" i="3"/>
  <c r="H22" i="3"/>
  <c r="E7" i="3"/>
  <c r="E10" i="3"/>
  <c r="E16" i="3"/>
  <c r="E22" i="3"/>
  <c r="E28" i="3"/>
  <c r="B7" i="3"/>
  <c r="B10" i="3"/>
  <c r="B16" i="3"/>
  <c r="B22" i="3"/>
  <c r="B28" i="3"/>
  <c r="B386" i="2"/>
  <c r="B385" i="2"/>
  <c r="E386" i="2"/>
  <c r="B375" i="2"/>
  <c r="Q389" i="2"/>
  <c r="BV353" i="2"/>
  <c r="CN379" i="2"/>
  <c r="CT386" i="2"/>
  <c r="CT385" i="2"/>
  <c r="CT375" i="2"/>
  <c r="CT380" i="2"/>
  <c r="CT379" i="2"/>
  <c r="CQ367" i="2"/>
  <c r="CQ368" i="2"/>
  <c r="CQ369" i="2"/>
  <c r="CQ372" i="2"/>
  <c r="CQ376" i="2"/>
  <c r="CV376" i="2"/>
  <c r="CQ377" i="2"/>
  <c r="CV377" i="2"/>
  <c r="CQ378" i="2"/>
  <c r="CQ380" i="2"/>
  <c r="CQ381" i="2"/>
  <c r="CQ383" i="2"/>
  <c r="CV383" i="2"/>
  <c r="CQ387" i="2"/>
  <c r="BJ353" i="2"/>
  <c r="BJ352" i="2"/>
  <c r="BJ346" i="2"/>
  <c r="BJ358" i="2"/>
  <c r="BJ337" i="2"/>
  <c r="BJ340" i="2"/>
  <c r="BJ359" i="2"/>
  <c r="BD353" i="2"/>
  <c r="BS353" i="2"/>
  <c r="BG353" i="2"/>
  <c r="CT353" i="2"/>
  <c r="CT352" i="2"/>
  <c r="CT346" i="2"/>
  <c r="CT358" i="2"/>
  <c r="AR353" i="2"/>
  <c r="CT367" i="2"/>
  <c r="W353" i="2"/>
  <c r="W352" i="2"/>
  <c r="K353" i="2"/>
  <c r="K347" i="2"/>
  <c r="CQ347" i="2"/>
  <c r="H353" i="2"/>
  <c r="H352" i="2"/>
  <c r="B353" i="2"/>
  <c r="B352" i="2"/>
  <c r="B346" i="2"/>
  <c r="B342" i="2"/>
  <c r="CN320" i="2"/>
  <c r="AX320" i="2"/>
  <c r="CE320" i="2"/>
  <c r="BY320" i="2"/>
  <c r="BY319" i="2"/>
  <c r="BV320" i="2"/>
  <c r="BV319" i="2"/>
  <c r="BS320" i="2"/>
  <c r="BS319" i="2"/>
  <c r="CT134" i="1"/>
  <c r="CT131" i="1"/>
  <c r="CK134" i="1"/>
  <c r="CK131" i="1"/>
  <c r="CB134" i="1"/>
  <c r="CB131" i="1"/>
  <c r="BY134" i="1"/>
  <c r="BY131" i="1"/>
  <c r="BY122" i="1"/>
  <c r="BY127" i="1"/>
  <c r="BY135" i="1"/>
  <c r="BP134" i="1"/>
  <c r="BP131" i="1"/>
  <c r="BP122" i="1"/>
  <c r="BP127" i="1"/>
  <c r="BG134" i="1"/>
  <c r="BG131" i="1"/>
  <c r="AR134" i="1"/>
  <c r="AR131" i="1"/>
  <c r="CQ133" i="1"/>
  <c r="CV133" i="1"/>
  <c r="CQ132" i="1"/>
  <c r="CV132" i="1"/>
  <c r="CQ104" i="1"/>
  <c r="CV104" i="1"/>
  <c r="CQ76" i="1"/>
  <c r="CQ48" i="1"/>
  <c r="CV48" i="1"/>
  <c r="CQ20" i="1"/>
  <c r="CN131" i="1"/>
  <c r="CH131" i="1"/>
  <c r="CE131" i="1"/>
  <c r="CE122" i="1"/>
  <c r="CN122" i="1"/>
  <c r="CK122" i="1"/>
  <c r="CH122" i="1"/>
  <c r="CB122" i="1"/>
  <c r="BV122" i="1"/>
  <c r="BS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122" i="1"/>
  <c r="CQ122" i="1"/>
  <c r="BA127" i="1"/>
  <c r="BA131" i="1"/>
  <c r="BA135" i="1"/>
  <c r="AX127" i="1"/>
  <c r="AX131" i="1"/>
  <c r="AX135" i="1"/>
  <c r="Z127" i="1"/>
  <c r="Z131" i="1"/>
  <c r="Z135" i="1"/>
  <c r="CE127" i="1"/>
  <c r="CB127" i="1"/>
  <c r="BV131" i="1"/>
  <c r="BS131" i="1"/>
  <c r="BM131" i="1"/>
  <c r="BJ131" i="1"/>
  <c r="BD131" i="1"/>
  <c r="AU131" i="1"/>
  <c r="AU127" i="1"/>
  <c r="AU135" i="1"/>
  <c r="AR127" i="1"/>
  <c r="CN127" i="1"/>
  <c r="CK127" i="1"/>
  <c r="CH127" i="1"/>
  <c r="BV127" i="1"/>
  <c r="BS127" i="1"/>
  <c r="BM127" i="1"/>
  <c r="BJ127" i="1"/>
  <c r="BG127" i="1"/>
  <c r="BD127" i="1"/>
  <c r="AO127" i="1"/>
  <c r="AL127" i="1"/>
  <c r="AI127" i="1"/>
  <c r="AF127" i="1"/>
  <c r="AC127" i="1"/>
  <c r="W127" i="1"/>
  <c r="T127" i="1"/>
  <c r="Q127" i="1"/>
  <c r="N127" i="1"/>
  <c r="K127" i="1"/>
  <c r="H127" i="1"/>
  <c r="E127" i="1"/>
  <c r="B127" i="1"/>
  <c r="CQ127" i="1"/>
  <c r="BS135" i="1"/>
  <c r="AI131" i="1"/>
  <c r="AI135" i="1"/>
  <c r="T131" i="1"/>
  <c r="T135" i="1"/>
  <c r="N131" i="1"/>
  <c r="N135" i="1"/>
  <c r="K131" i="1"/>
  <c r="K135" i="1"/>
  <c r="H131" i="1"/>
  <c r="H135" i="1"/>
  <c r="CT128" i="1"/>
  <c r="CT127" i="1"/>
  <c r="AO131" i="1"/>
  <c r="AL131" i="1"/>
  <c r="AF131" i="1"/>
  <c r="AC131" i="1"/>
  <c r="W131" i="1"/>
  <c r="Q131" i="1"/>
  <c r="E131" i="1"/>
  <c r="B131" i="1"/>
  <c r="CQ130" i="1"/>
  <c r="CV130" i="1"/>
  <c r="CQ129" i="1"/>
  <c r="CV129" i="1"/>
  <c r="CQ128" i="1"/>
  <c r="CQ100" i="1"/>
  <c r="CQ72" i="1"/>
  <c r="CV72" i="1"/>
  <c r="CQ44" i="1"/>
  <c r="CH135" i="1"/>
  <c r="CN135" i="1"/>
  <c r="CT122" i="1"/>
  <c r="B135" i="1"/>
  <c r="CQ126" i="1"/>
  <c r="CV126" i="1"/>
  <c r="CQ125" i="1"/>
  <c r="CQ97" i="1"/>
  <c r="CV97" i="1"/>
  <c r="CQ69" i="1"/>
  <c r="CQ41" i="1"/>
  <c r="CQ13" i="1"/>
  <c r="CV13" i="1"/>
  <c r="CQ124" i="1"/>
  <c r="CQ96" i="1"/>
  <c r="CV96" i="1"/>
  <c r="CQ68" i="1"/>
  <c r="CV68" i="1"/>
  <c r="CQ40" i="1"/>
  <c r="CV40" i="1"/>
  <c r="CQ12" i="1"/>
  <c r="CV12" i="1"/>
  <c r="CQ123" i="1"/>
  <c r="CV123" i="1"/>
  <c r="CQ95" i="1"/>
  <c r="CV95" i="1"/>
  <c r="CQ67" i="1"/>
  <c r="CV67" i="1"/>
  <c r="CQ39" i="1"/>
  <c r="CQ11" i="1"/>
  <c r="BD135" i="1"/>
  <c r="CT121" i="1"/>
  <c r="CQ121" i="1"/>
  <c r="CV121" i="1"/>
  <c r="H93" i="1"/>
  <c r="CQ65" i="1"/>
  <c r="CV65" i="1"/>
  <c r="CQ37" i="1"/>
  <c r="CV37" i="1"/>
  <c r="CQ9" i="1"/>
  <c r="CQ120" i="1"/>
  <c r="CQ92" i="1"/>
  <c r="CQ64" i="1"/>
  <c r="CV64" i="1"/>
  <c r="CQ36" i="1"/>
  <c r="CV36" i="1"/>
  <c r="CQ8" i="1"/>
  <c r="CV8" i="1"/>
  <c r="CT119" i="1"/>
  <c r="CQ119" i="1"/>
  <c r="CV119" i="1"/>
  <c r="CQ91" i="1"/>
  <c r="CV91" i="1"/>
  <c r="AU63" i="1"/>
  <c r="CQ63" i="1"/>
  <c r="CV63" i="1"/>
  <c r="CQ35" i="1"/>
  <c r="CQ7" i="1"/>
  <c r="CQ118" i="1"/>
  <c r="CT117" i="1"/>
  <c r="CT136" i="1"/>
  <c r="CQ117" i="1"/>
  <c r="CQ89" i="1"/>
  <c r="CQ61" i="1"/>
  <c r="CQ33" i="1"/>
  <c r="CQ5" i="1"/>
  <c r="CT108" i="1"/>
  <c r="CN94" i="1"/>
  <c r="CN99" i="1"/>
  <c r="CN103" i="1"/>
  <c r="CE94" i="1"/>
  <c r="CE99" i="1"/>
  <c r="CE103" i="1"/>
  <c r="BP94" i="1"/>
  <c r="BP99" i="1"/>
  <c r="BP103" i="1"/>
  <c r="BG94" i="1"/>
  <c r="BG99" i="1"/>
  <c r="BG103" i="1"/>
  <c r="AR94" i="1"/>
  <c r="AR99" i="1"/>
  <c r="AR103" i="1"/>
  <c r="AI94" i="1"/>
  <c r="AI99" i="1"/>
  <c r="AI103" i="1"/>
  <c r="AI107" i="1"/>
  <c r="T94" i="1"/>
  <c r="T99" i="1"/>
  <c r="T103" i="1"/>
  <c r="T107" i="1"/>
  <c r="K94" i="1"/>
  <c r="K99" i="1"/>
  <c r="K103" i="1"/>
  <c r="CT106" i="1"/>
  <c r="CT103" i="1"/>
  <c r="CK106" i="1"/>
  <c r="CK103" i="1"/>
  <c r="CK94" i="1"/>
  <c r="CK99" i="1"/>
  <c r="BM106" i="1"/>
  <c r="BM103" i="1"/>
  <c r="BD106" i="1"/>
  <c r="BD103" i="1"/>
  <c r="AU106" i="1"/>
  <c r="AU103" i="1"/>
  <c r="AU94" i="1"/>
  <c r="AU99" i="1"/>
  <c r="E106" i="1"/>
  <c r="CQ105" i="1"/>
  <c r="CV105" i="1"/>
  <c r="CH103" i="1"/>
  <c r="CB103" i="1"/>
  <c r="BY103" i="1"/>
  <c r="BY94" i="1"/>
  <c r="BY98" i="1"/>
  <c r="BY99" i="1"/>
  <c r="BY107" i="1"/>
  <c r="BV103" i="1"/>
  <c r="BV94" i="1"/>
  <c r="BV99" i="1"/>
  <c r="BV107" i="1"/>
  <c r="BS103" i="1"/>
  <c r="BJ103" i="1"/>
  <c r="BD94" i="1"/>
  <c r="BD99" i="1"/>
  <c r="BA103" i="1"/>
  <c r="AX103" i="1"/>
  <c r="AO103" i="1"/>
  <c r="AL103" i="1"/>
  <c r="AL94" i="1"/>
  <c r="AL99" i="1"/>
  <c r="AL107" i="1"/>
  <c r="AF103" i="1"/>
  <c r="AC103" i="1"/>
  <c r="AC94" i="1"/>
  <c r="AC99" i="1"/>
  <c r="AC107" i="1"/>
  <c r="Z103" i="1"/>
  <c r="Z94" i="1"/>
  <c r="Z99" i="1"/>
  <c r="Z107" i="1"/>
  <c r="W103" i="1"/>
  <c r="W94" i="1"/>
  <c r="W99" i="1"/>
  <c r="W107" i="1"/>
  <c r="Q103" i="1"/>
  <c r="N103" i="1"/>
  <c r="H103" i="1"/>
  <c r="E103" i="1"/>
  <c r="B103" i="1"/>
  <c r="AO94" i="1"/>
  <c r="AO99" i="1"/>
  <c r="CH99" i="1"/>
  <c r="CB99" i="1"/>
  <c r="BS99" i="1"/>
  <c r="BM99" i="1"/>
  <c r="BJ99" i="1"/>
  <c r="BA99" i="1"/>
  <c r="AX99" i="1"/>
  <c r="AF99" i="1"/>
  <c r="Q99" i="1"/>
  <c r="N99" i="1"/>
  <c r="N94" i="1"/>
  <c r="N107" i="1"/>
  <c r="H99" i="1"/>
  <c r="E99" i="1"/>
  <c r="B99" i="1"/>
  <c r="CT99" i="1"/>
  <c r="H94" i="1"/>
  <c r="CQ102" i="1"/>
  <c r="CV102" i="1"/>
  <c r="CQ101" i="1"/>
  <c r="CV101" i="1"/>
  <c r="CV100" i="1"/>
  <c r="CB90" i="1"/>
  <c r="CB94" i="1"/>
  <c r="B94" i="1"/>
  <c r="CQ98" i="1"/>
  <c r="CV98" i="1"/>
  <c r="CT94" i="1"/>
  <c r="CH94" i="1"/>
  <c r="BS94" i="1"/>
  <c r="BM94" i="1"/>
  <c r="BJ94" i="1"/>
  <c r="BA94" i="1"/>
  <c r="AX94" i="1"/>
  <c r="AF94" i="1"/>
  <c r="AF107" i="1"/>
  <c r="Q94" i="1"/>
  <c r="E94" i="1"/>
  <c r="CV92" i="1"/>
  <c r="CT75" i="1"/>
  <c r="CT71" i="1"/>
  <c r="CT66" i="1"/>
  <c r="CB66" i="1"/>
  <c r="CB71" i="1"/>
  <c r="CB75" i="1"/>
  <c r="BD66" i="1"/>
  <c r="BD71" i="1"/>
  <c r="BD75" i="1"/>
  <c r="BD79" i="1"/>
  <c r="AF66" i="1"/>
  <c r="AF71" i="1"/>
  <c r="AF75" i="1"/>
  <c r="H66" i="1"/>
  <c r="H71" i="1"/>
  <c r="H75" i="1"/>
  <c r="BY78" i="1"/>
  <c r="AX78" i="1"/>
  <c r="W78" i="1"/>
  <c r="CQ78" i="1"/>
  <c r="CV78" i="1"/>
  <c r="W75" i="1"/>
  <c r="CQ77" i="1"/>
  <c r="CV77" i="1"/>
  <c r="CV76" i="1"/>
  <c r="CN75" i="1"/>
  <c r="CK75" i="1"/>
  <c r="CH75" i="1"/>
  <c r="CH66" i="1"/>
  <c r="CH71" i="1"/>
  <c r="CH79" i="1"/>
  <c r="CE75" i="1"/>
  <c r="CE66" i="1"/>
  <c r="CE71" i="1"/>
  <c r="CE79" i="1"/>
  <c r="BV75" i="1"/>
  <c r="BV66" i="1"/>
  <c r="BV71" i="1"/>
  <c r="BV79" i="1"/>
  <c r="BS75" i="1"/>
  <c r="BP75" i="1"/>
  <c r="BM75" i="1"/>
  <c r="BJ75" i="1"/>
  <c r="BG75" i="1"/>
  <c r="BA75" i="1"/>
  <c r="AX75" i="1"/>
  <c r="AU75" i="1"/>
  <c r="AR75" i="1"/>
  <c r="AO75" i="1"/>
  <c r="AL75" i="1"/>
  <c r="AL66" i="1"/>
  <c r="AL71" i="1"/>
  <c r="AL79" i="1"/>
  <c r="AI75" i="1"/>
  <c r="AC75" i="1"/>
  <c r="Z75" i="1"/>
  <c r="T75" i="1"/>
  <c r="Q75" i="1"/>
  <c r="N75" i="1"/>
  <c r="K75" i="1"/>
  <c r="E75" i="1"/>
  <c r="E66" i="1"/>
  <c r="E71" i="1"/>
  <c r="B75" i="1"/>
  <c r="CQ74" i="1"/>
  <c r="CV74" i="1"/>
  <c r="CQ73" i="1"/>
  <c r="CV73" i="1"/>
  <c r="CN71" i="1"/>
  <c r="CK71" i="1"/>
  <c r="CK66" i="1"/>
  <c r="CN66" i="1"/>
  <c r="BY66" i="1"/>
  <c r="BS66" i="1"/>
  <c r="BP66" i="1"/>
  <c r="BM66" i="1"/>
  <c r="BJ66" i="1"/>
  <c r="BG66" i="1"/>
  <c r="BA66" i="1"/>
  <c r="AX66" i="1"/>
  <c r="AU66" i="1"/>
  <c r="AR66" i="1"/>
  <c r="AO66" i="1"/>
  <c r="AI66" i="1"/>
  <c r="AC66" i="1"/>
  <c r="Z66" i="1"/>
  <c r="W66" i="1"/>
  <c r="T66" i="1"/>
  <c r="Q66" i="1"/>
  <c r="N66" i="1"/>
  <c r="K66" i="1"/>
  <c r="B66" i="1"/>
  <c r="CQ66" i="1"/>
  <c r="BY71" i="1"/>
  <c r="BS71" i="1"/>
  <c r="BP71" i="1"/>
  <c r="BM71" i="1"/>
  <c r="BJ71" i="1"/>
  <c r="BG71" i="1"/>
  <c r="BA71" i="1"/>
  <c r="AX71" i="1"/>
  <c r="AU71" i="1"/>
  <c r="AR71" i="1"/>
  <c r="AO71" i="1"/>
  <c r="AI71" i="1"/>
  <c r="AC71" i="1"/>
  <c r="Z71" i="1"/>
  <c r="W71" i="1"/>
  <c r="T71" i="1"/>
  <c r="Q71" i="1"/>
  <c r="N71" i="1"/>
  <c r="K71" i="1"/>
  <c r="B71" i="1"/>
  <c r="CQ71" i="1"/>
  <c r="CV71" i="1"/>
  <c r="BG79" i="1"/>
  <c r="BA79" i="1"/>
  <c r="AI79" i="1"/>
  <c r="B79" i="1"/>
  <c r="T79" i="1"/>
  <c r="Q79" i="1"/>
  <c r="N79" i="1"/>
  <c r="K79" i="1"/>
  <c r="CQ70" i="1"/>
  <c r="CV70" i="1"/>
  <c r="CN79" i="1"/>
  <c r="BS79" i="1"/>
  <c r="Z79" i="1"/>
  <c r="AR79" i="1"/>
  <c r="CQ62" i="1"/>
  <c r="CH38" i="1"/>
  <c r="CH43" i="1"/>
  <c r="CH47" i="1"/>
  <c r="CQ50" i="1"/>
  <c r="CV50" i="1"/>
  <c r="CQ49" i="1"/>
  <c r="CV49" i="1"/>
  <c r="CT47" i="1"/>
  <c r="CT43" i="1"/>
  <c r="CT38" i="1"/>
  <c r="CT35" i="1"/>
  <c r="CN47" i="1"/>
  <c r="CN38" i="1"/>
  <c r="CK38" i="1"/>
  <c r="CE38" i="1"/>
  <c r="CB38" i="1"/>
  <c r="BY38" i="1"/>
  <c r="BV38" i="1"/>
  <c r="BS38" i="1"/>
  <c r="BP38" i="1"/>
  <c r="BM38" i="1"/>
  <c r="BJ38" i="1"/>
  <c r="BG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38" i="1"/>
  <c r="CQ38" i="1"/>
  <c r="CQ34" i="1"/>
  <c r="CQ42" i="1"/>
  <c r="CQ46" i="1"/>
  <c r="CK47" i="1"/>
  <c r="CE47" i="1"/>
  <c r="CB47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47" i="1"/>
  <c r="CQ47" i="1"/>
  <c r="CQ53" i="1"/>
  <c r="CN43" i="1"/>
  <c r="CV47" i="1"/>
  <c r="BD43" i="1"/>
  <c r="BD51" i="1"/>
  <c r="BA43" i="1"/>
  <c r="BA51" i="1"/>
  <c r="AO43" i="1"/>
  <c r="AO51" i="1"/>
  <c r="Z43" i="1"/>
  <c r="Z51" i="1"/>
  <c r="E43" i="1"/>
  <c r="E51" i="1"/>
  <c r="CV46" i="1"/>
  <c r="CQ45" i="1"/>
  <c r="CV45" i="1"/>
  <c r="CV44" i="1"/>
  <c r="CK43" i="1"/>
  <c r="CE43" i="1"/>
  <c r="CB43" i="1"/>
  <c r="BY43" i="1"/>
  <c r="BY51" i="1"/>
  <c r="BV43" i="1"/>
  <c r="BV51" i="1"/>
  <c r="BS43" i="1"/>
  <c r="BS51" i="1"/>
  <c r="BP43" i="1"/>
  <c r="BM43" i="1"/>
  <c r="BJ43" i="1"/>
  <c r="BJ51" i="1"/>
  <c r="BG43" i="1"/>
  <c r="BG51" i="1"/>
  <c r="AX43" i="1"/>
  <c r="AX51" i="1"/>
  <c r="AU43" i="1"/>
  <c r="AU51" i="1"/>
  <c r="AR43" i="1"/>
  <c r="AR51" i="1"/>
  <c r="AL43" i="1"/>
  <c r="AL51" i="1"/>
  <c r="AI43" i="1"/>
  <c r="AF43" i="1"/>
  <c r="AC43" i="1"/>
  <c r="W43" i="1"/>
  <c r="W51" i="1"/>
  <c r="T43" i="1"/>
  <c r="Q43" i="1"/>
  <c r="N43" i="1"/>
  <c r="N51" i="1"/>
  <c r="K43" i="1"/>
  <c r="K51" i="1"/>
  <c r="H43" i="1"/>
  <c r="H51" i="1"/>
  <c r="B43" i="1"/>
  <c r="CV41" i="1"/>
  <c r="CV39" i="1"/>
  <c r="BM51" i="1"/>
  <c r="AF51" i="1"/>
  <c r="T51" i="1"/>
  <c r="B51" i="1"/>
  <c r="CQ22" i="1"/>
  <c r="CV22" i="1"/>
  <c r="CQ21" i="1"/>
  <c r="CV21" i="1"/>
  <c r="CT19" i="1"/>
  <c r="CN19" i="1"/>
  <c r="CK19" i="1"/>
  <c r="CH19" i="1"/>
  <c r="CE19" i="1"/>
  <c r="CB19" i="1"/>
  <c r="CB10" i="1"/>
  <c r="CB15" i="1"/>
  <c r="BY19" i="1"/>
  <c r="BV19" i="1"/>
  <c r="BS19" i="1"/>
  <c r="BP19" i="1"/>
  <c r="BP10" i="1"/>
  <c r="BP15" i="1"/>
  <c r="BM19" i="1"/>
  <c r="BJ19" i="1"/>
  <c r="BJ10" i="1"/>
  <c r="BJ15" i="1"/>
  <c r="BJ23" i="1"/>
  <c r="BG19" i="1"/>
  <c r="BD19" i="1"/>
  <c r="BA19" i="1"/>
  <c r="AX19" i="1"/>
  <c r="AU19" i="1"/>
  <c r="AR19" i="1"/>
  <c r="AO19" i="1"/>
  <c r="AL19" i="1"/>
  <c r="AI19" i="1"/>
  <c r="AF19" i="1"/>
  <c r="AF10" i="1"/>
  <c r="AF15" i="1"/>
  <c r="AC19" i="1"/>
  <c r="Z19" i="1"/>
  <c r="W19" i="1"/>
  <c r="T19" i="1"/>
  <c r="T10" i="1"/>
  <c r="T15" i="1"/>
  <c r="T23" i="1"/>
  <c r="Q19" i="1"/>
  <c r="Q10" i="1"/>
  <c r="Q15" i="1"/>
  <c r="Q23" i="1"/>
  <c r="N19" i="1"/>
  <c r="K19" i="1"/>
  <c r="K10" i="1"/>
  <c r="K15" i="1"/>
  <c r="K23" i="1"/>
  <c r="H19" i="1"/>
  <c r="E19" i="1"/>
  <c r="B19" i="1"/>
  <c r="BM10" i="1"/>
  <c r="BM15" i="1"/>
  <c r="BM23" i="1"/>
  <c r="BD10" i="1"/>
  <c r="BD15" i="1"/>
  <c r="AO10" i="1"/>
  <c r="AO15" i="1"/>
  <c r="H10" i="1"/>
  <c r="H15" i="1"/>
  <c r="CQ18" i="1"/>
  <c r="CV18" i="1"/>
  <c r="CQ17" i="1"/>
  <c r="CV17" i="1"/>
  <c r="CV16" i="1"/>
  <c r="CT15" i="1"/>
  <c r="CN15" i="1"/>
  <c r="CK15" i="1"/>
  <c r="CH15" i="1"/>
  <c r="CE15" i="1"/>
  <c r="CE10" i="1"/>
  <c r="BY15" i="1"/>
  <c r="BV15" i="1"/>
  <c r="BS15" i="1"/>
  <c r="BS10" i="1"/>
  <c r="BS23" i="1"/>
  <c r="BG15" i="1"/>
  <c r="BA15" i="1"/>
  <c r="BA10" i="1"/>
  <c r="BA23" i="1"/>
  <c r="AX15" i="1"/>
  <c r="AX10" i="1"/>
  <c r="AU15" i="1"/>
  <c r="AU10" i="1"/>
  <c r="AR15" i="1"/>
  <c r="AR10" i="1"/>
  <c r="AR23" i="1"/>
  <c r="AL15" i="1"/>
  <c r="AI15" i="1"/>
  <c r="AC15" i="1"/>
  <c r="Z15" i="1"/>
  <c r="W15" i="1"/>
  <c r="W10" i="1"/>
  <c r="W23" i="1"/>
  <c r="N15" i="1"/>
  <c r="N10" i="1"/>
  <c r="N23" i="1"/>
  <c r="E15" i="1"/>
  <c r="B15" i="1"/>
  <c r="B10" i="1"/>
  <c r="B23" i="1"/>
  <c r="CQ14" i="1"/>
  <c r="CV14" i="1"/>
  <c r="CT11" i="1"/>
  <c r="CN10" i="1"/>
  <c r="CK10" i="1"/>
  <c r="CH10" i="1"/>
  <c r="BY10" i="1"/>
  <c r="BY23" i="1"/>
  <c r="BV10" i="1"/>
  <c r="BG10" i="1"/>
  <c r="AL10" i="1"/>
  <c r="AI10" i="1"/>
  <c r="AC10" i="1"/>
  <c r="AC23" i="1"/>
  <c r="Z10" i="1"/>
  <c r="E10" i="1"/>
  <c r="CV9" i="1"/>
  <c r="CV7" i="1"/>
  <c r="CQ6" i="1"/>
  <c r="CQ390" i="2"/>
  <c r="CV390" i="2"/>
  <c r="CQ388" i="2"/>
  <c r="CV388" i="2"/>
  <c r="CN385" i="2"/>
  <c r="CK385" i="2"/>
  <c r="CH385" i="2"/>
  <c r="CH379" i="2"/>
  <c r="CH391" i="2"/>
  <c r="CE385" i="2"/>
  <c r="BY385" i="2"/>
  <c r="BY379" i="2"/>
  <c r="BY391" i="2"/>
  <c r="BV385" i="2"/>
  <c r="BV379" i="2"/>
  <c r="BV391" i="2"/>
  <c r="BS385" i="2"/>
  <c r="BM385" i="2"/>
  <c r="BJ385" i="2"/>
  <c r="BJ379" i="2"/>
  <c r="BJ391" i="2"/>
  <c r="BJ370" i="2"/>
  <c r="BJ373" i="2"/>
  <c r="BG385" i="2"/>
  <c r="BD385" i="2"/>
  <c r="BD379" i="2"/>
  <c r="BD391" i="2"/>
  <c r="BA385" i="2"/>
  <c r="AX385" i="2"/>
  <c r="AX379" i="2"/>
  <c r="AX391" i="2"/>
  <c r="AX370" i="2"/>
  <c r="AX373" i="2"/>
  <c r="AU385" i="2"/>
  <c r="AR385" i="2"/>
  <c r="AO385" i="2"/>
  <c r="AL385" i="2"/>
  <c r="AL379" i="2"/>
  <c r="AI385" i="2"/>
  <c r="AF385" i="2"/>
  <c r="AC385" i="2"/>
  <c r="AC379" i="2"/>
  <c r="AC391" i="2"/>
  <c r="Z385" i="2"/>
  <c r="Z379" i="2"/>
  <c r="Z391" i="2"/>
  <c r="W385" i="2"/>
  <c r="W379" i="2"/>
  <c r="W391" i="2"/>
  <c r="T385" i="2"/>
  <c r="N385" i="2"/>
  <c r="N379" i="2"/>
  <c r="N391" i="2"/>
  <c r="K385" i="2"/>
  <c r="H385" i="2"/>
  <c r="CQ384" i="2"/>
  <c r="CV384" i="2"/>
  <c r="CQ382" i="2"/>
  <c r="CV382" i="2"/>
  <c r="CV380" i="2"/>
  <c r="CK379" i="2"/>
  <c r="CK391" i="2"/>
  <c r="CK370" i="2"/>
  <c r="CK373" i="2"/>
  <c r="CK392" i="2"/>
  <c r="CE379" i="2"/>
  <c r="CE391" i="2"/>
  <c r="CE370" i="2"/>
  <c r="CE373" i="2"/>
  <c r="CB379" i="2"/>
  <c r="BS379" i="2"/>
  <c r="BS391" i="2"/>
  <c r="BP370" i="2"/>
  <c r="BP373" i="2"/>
  <c r="BM379" i="2"/>
  <c r="BM391" i="2"/>
  <c r="BG379" i="2"/>
  <c r="BG391" i="2"/>
  <c r="BA379" i="2"/>
  <c r="BA391" i="2"/>
  <c r="BA370" i="2"/>
  <c r="BA373" i="2"/>
  <c r="BA392" i="2"/>
  <c r="AU379" i="2"/>
  <c r="AR379" i="2"/>
  <c r="AR391" i="2"/>
  <c r="AO379" i="2"/>
  <c r="AO391" i="2"/>
  <c r="AO370" i="2"/>
  <c r="AO373" i="2"/>
  <c r="AO392" i="2"/>
  <c r="AI379" i="2"/>
  <c r="AI391" i="2"/>
  <c r="AI370" i="2"/>
  <c r="AI373" i="2"/>
  <c r="AF379" i="2"/>
  <c r="AF391" i="2"/>
  <c r="AC370" i="2"/>
  <c r="AC373" i="2"/>
  <c r="T379" i="2"/>
  <c r="T391" i="2"/>
  <c r="T370" i="2"/>
  <c r="T373" i="2"/>
  <c r="Q379" i="2"/>
  <c r="K379" i="2"/>
  <c r="K391" i="2"/>
  <c r="K370" i="2"/>
  <c r="K373" i="2"/>
  <c r="H379" i="2"/>
  <c r="H391" i="2"/>
  <c r="E379" i="2"/>
  <c r="CN373" i="2"/>
  <c r="CN370" i="2"/>
  <c r="CN391" i="2"/>
  <c r="CH373" i="2"/>
  <c r="CB373" i="2"/>
  <c r="BY373" i="2"/>
  <c r="BV373" i="2"/>
  <c r="BS373" i="2"/>
  <c r="BM373" i="2"/>
  <c r="BG373" i="2"/>
  <c r="BD373" i="2"/>
  <c r="AU373" i="2"/>
  <c r="AR373" i="2"/>
  <c r="AL373" i="2"/>
  <c r="AF373" i="2"/>
  <c r="Z373" i="2"/>
  <c r="Z370" i="2"/>
  <c r="W373" i="2"/>
  <c r="W370" i="2"/>
  <c r="W392" i="2"/>
  <c r="Q373" i="2"/>
  <c r="N373" i="2"/>
  <c r="N370" i="2"/>
  <c r="N392" i="2"/>
  <c r="H373" i="2"/>
  <c r="H370" i="2"/>
  <c r="H392" i="2"/>
  <c r="E373" i="2"/>
  <c r="B373" i="2"/>
  <c r="CT372" i="2"/>
  <c r="CT373" i="2"/>
  <c r="CQ373" i="2"/>
  <c r="CV373" i="2"/>
  <c r="CH370" i="2"/>
  <c r="CB370" i="2"/>
  <c r="BY370" i="2"/>
  <c r="BV370" i="2"/>
  <c r="BV392" i="2"/>
  <c r="BS370" i="2"/>
  <c r="BM370" i="2"/>
  <c r="BG370" i="2"/>
  <c r="BD370" i="2"/>
  <c r="AU370" i="2"/>
  <c r="AR370" i="2"/>
  <c r="AL370" i="2"/>
  <c r="AF370" i="2"/>
  <c r="Q370" i="2"/>
  <c r="E370" i="2"/>
  <c r="B370" i="2"/>
  <c r="CT369" i="2"/>
  <c r="CT368" i="2"/>
  <c r="CT370" i="2"/>
  <c r="AC346" i="2"/>
  <c r="AC352" i="2"/>
  <c r="AC358" i="2"/>
  <c r="AC337" i="2"/>
  <c r="AC340" i="2"/>
  <c r="CQ357" i="2"/>
  <c r="CV357" i="2"/>
  <c r="CQ356" i="2"/>
  <c r="CV356" i="2"/>
  <c r="CQ355" i="2"/>
  <c r="CV355" i="2"/>
  <c r="CQ354" i="2"/>
  <c r="CN352" i="2"/>
  <c r="CK352" i="2"/>
  <c r="CH352" i="2"/>
  <c r="CE352" i="2"/>
  <c r="CB352" i="2"/>
  <c r="BY352" i="2"/>
  <c r="BY346" i="2"/>
  <c r="BY358" i="2"/>
  <c r="BV352" i="2"/>
  <c r="BS352" i="2"/>
  <c r="BP352" i="2"/>
  <c r="BM352" i="2"/>
  <c r="BG352" i="2"/>
  <c r="BD352" i="2"/>
  <c r="BA352" i="2"/>
  <c r="AX352" i="2"/>
  <c r="AX346" i="2"/>
  <c r="AX358" i="2"/>
  <c r="AU352" i="2"/>
  <c r="AR352" i="2"/>
  <c r="AO352" i="2"/>
  <c r="AL352" i="2"/>
  <c r="AI352" i="2"/>
  <c r="AF352" i="2"/>
  <c r="AF346" i="2"/>
  <c r="AF358" i="2"/>
  <c r="Z352" i="2"/>
  <c r="Z346" i="2"/>
  <c r="Z358" i="2"/>
  <c r="T352" i="2"/>
  <c r="T346" i="2"/>
  <c r="T358" i="2"/>
  <c r="T337" i="2"/>
  <c r="T340" i="2"/>
  <c r="T359" i="2"/>
  <c r="Q352" i="2"/>
  <c r="N352" i="2"/>
  <c r="K352" i="2"/>
  <c r="K346" i="2"/>
  <c r="K358" i="2"/>
  <c r="K337" i="2"/>
  <c r="K340" i="2"/>
  <c r="K359" i="2"/>
  <c r="E352" i="2"/>
  <c r="E346" i="2"/>
  <c r="E358" i="2"/>
  <c r="CQ351" i="2"/>
  <c r="CV351" i="2"/>
  <c r="CQ350" i="2"/>
  <c r="CV350" i="2"/>
  <c r="CQ349" i="2"/>
  <c r="CV349" i="2"/>
  <c r="CQ348" i="2"/>
  <c r="CN346" i="2"/>
  <c r="CN358" i="2"/>
  <c r="CK346" i="2"/>
  <c r="CH346" i="2"/>
  <c r="CE346" i="2"/>
  <c r="CE358" i="2"/>
  <c r="CE337" i="2"/>
  <c r="CE340" i="2"/>
  <c r="CE359" i="2"/>
  <c r="CB346" i="2"/>
  <c r="CB358" i="2"/>
  <c r="CB337" i="2"/>
  <c r="CB340" i="2"/>
  <c r="BV346" i="2"/>
  <c r="BV358" i="2"/>
  <c r="BV337" i="2"/>
  <c r="BV340" i="2"/>
  <c r="BV359" i="2"/>
  <c r="BS346" i="2"/>
  <c r="BS358" i="2"/>
  <c r="BS337" i="2"/>
  <c r="BS340" i="2"/>
  <c r="BS359" i="2"/>
  <c r="BP346" i="2"/>
  <c r="BM346" i="2"/>
  <c r="BG346" i="2"/>
  <c r="BD346" i="2"/>
  <c r="BA346" i="2"/>
  <c r="BA358" i="2"/>
  <c r="AU346" i="2"/>
  <c r="AR346" i="2"/>
  <c r="AR358" i="2"/>
  <c r="AR337" i="2"/>
  <c r="AR340" i="2"/>
  <c r="AR359" i="2"/>
  <c r="AO346" i="2"/>
  <c r="AO358" i="2"/>
  <c r="AO337" i="2"/>
  <c r="AO340" i="2"/>
  <c r="AL346" i="2"/>
  <c r="AI346" i="2"/>
  <c r="AI358" i="2"/>
  <c r="AF337" i="2"/>
  <c r="AF340" i="2"/>
  <c r="W346" i="2"/>
  <c r="W337" i="2"/>
  <c r="W340" i="2"/>
  <c r="Q346" i="2"/>
  <c r="N346" i="2"/>
  <c r="N358" i="2"/>
  <c r="N337" i="2"/>
  <c r="N340" i="2"/>
  <c r="H346" i="2"/>
  <c r="H358" i="2"/>
  <c r="E337" i="2"/>
  <c r="E340" i="2"/>
  <c r="CQ345" i="2"/>
  <c r="CV345" i="2"/>
  <c r="CQ344" i="2"/>
  <c r="CV344" i="2"/>
  <c r="CQ343" i="2"/>
  <c r="CV343" i="2"/>
  <c r="CQ342" i="2"/>
  <c r="CV342" i="2"/>
  <c r="CT339" i="2"/>
  <c r="CT340" i="2"/>
  <c r="CN340" i="2"/>
  <c r="CN337" i="2"/>
  <c r="CK340" i="2"/>
  <c r="CH340" i="2"/>
  <c r="BY340" i="2"/>
  <c r="BY337" i="2"/>
  <c r="BY359" i="2"/>
  <c r="BP340" i="2"/>
  <c r="BM340" i="2"/>
  <c r="BG340" i="2"/>
  <c r="BD340" i="2"/>
  <c r="BA340" i="2"/>
  <c r="AX340" i="2"/>
  <c r="AX337" i="2"/>
  <c r="AU340" i="2"/>
  <c r="AU337" i="2"/>
  <c r="AU358" i="2"/>
  <c r="AU359" i="2"/>
  <c r="AL340" i="2"/>
  <c r="AI340" i="2"/>
  <c r="AI337" i="2"/>
  <c r="AI359" i="2"/>
  <c r="Z340" i="2"/>
  <c r="Q340" i="2"/>
  <c r="Q337" i="2"/>
  <c r="H340" i="2"/>
  <c r="H337" i="2"/>
  <c r="H359" i="2"/>
  <c r="B340" i="2"/>
  <c r="CQ339" i="2"/>
  <c r="CK337" i="2"/>
  <c r="CH337" i="2"/>
  <c r="BP337" i="2"/>
  <c r="BM337" i="2"/>
  <c r="BG337" i="2"/>
  <c r="BG358" i="2"/>
  <c r="BG359" i="2"/>
  <c r="BD337" i="2"/>
  <c r="BA337" i="2"/>
  <c r="AL337" i="2"/>
  <c r="Z337" i="2"/>
  <c r="B337" i="2"/>
  <c r="CT336" i="2"/>
  <c r="CQ336" i="2"/>
  <c r="CT335" i="2"/>
  <c r="CQ335" i="2"/>
  <c r="CV335" i="2"/>
  <c r="CT334" i="2"/>
  <c r="CQ334" i="2"/>
  <c r="CH313" i="2"/>
  <c r="CH319" i="2"/>
  <c r="BD313" i="2"/>
  <c r="BD319" i="2"/>
  <c r="BD325" i="2"/>
  <c r="BD304" i="2"/>
  <c r="BD307" i="2"/>
  <c r="BD326" i="2"/>
  <c r="AL313" i="2"/>
  <c r="AL319" i="2"/>
  <c r="AL325" i="2"/>
  <c r="AF313" i="2"/>
  <c r="AF319" i="2"/>
  <c r="N313" i="2"/>
  <c r="N319" i="2"/>
  <c r="H313" i="2"/>
  <c r="H319" i="2"/>
  <c r="H325" i="2"/>
  <c r="H304" i="2"/>
  <c r="H307" i="2"/>
  <c r="CQ324" i="2"/>
  <c r="CV324" i="2"/>
  <c r="CQ323" i="2"/>
  <c r="CV323" i="2"/>
  <c r="CQ322" i="2"/>
  <c r="CV322" i="2"/>
  <c r="CQ321" i="2"/>
  <c r="CV321" i="2"/>
  <c r="CT320" i="2"/>
  <c r="CT319" i="2"/>
  <c r="CT313" i="2"/>
  <c r="BJ320" i="2"/>
  <c r="BA320" i="2"/>
  <c r="BA319" i="2"/>
  <c r="BA313" i="2"/>
  <c r="BA325" i="2"/>
  <c r="BA304" i="2"/>
  <c r="BA307" i="2"/>
  <c r="AU320" i="2"/>
  <c r="AU319" i="2"/>
  <c r="AU313" i="2"/>
  <c r="AU325" i="2"/>
  <c r="AO320" i="2"/>
  <c r="AO319" i="2"/>
  <c r="AO313" i="2"/>
  <c r="AO325" i="2"/>
  <c r="AO304" i="2"/>
  <c r="AO307" i="2"/>
  <c r="AC320" i="2"/>
  <c r="AC319" i="2"/>
  <c r="AC313" i="2"/>
  <c r="AC325" i="2"/>
  <c r="T320" i="2"/>
  <c r="T319" i="2"/>
  <c r="T313" i="2"/>
  <c r="T325" i="2"/>
  <c r="CN319" i="2"/>
  <c r="CK319" i="2"/>
  <c r="CK313" i="2"/>
  <c r="CK325" i="2"/>
  <c r="CE319" i="2"/>
  <c r="CE313" i="2"/>
  <c r="CE325" i="2"/>
  <c r="CB319" i="2"/>
  <c r="CB313" i="2"/>
  <c r="CB325" i="2"/>
  <c r="CB304" i="2"/>
  <c r="CB307" i="2"/>
  <c r="BP319" i="2"/>
  <c r="BM319" i="2"/>
  <c r="BG319" i="2"/>
  <c r="AR319" i="2"/>
  <c r="AR313" i="2"/>
  <c r="AR325" i="2"/>
  <c r="AI319" i="2"/>
  <c r="Z319" i="2"/>
  <c r="W319" i="2"/>
  <c r="W313" i="2"/>
  <c r="W325" i="2"/>
  <c r="W304" i="2"/>
  <c r="W307" i="2"/>
  <c r="W326" i="2"/>
  <c r="Q319" i="2"/>
  <c r="K319" i="2"/>
  <c r="E319" i="2"/>
  <c r="E313" i="2"/>
  <c r="E325" i="2"/>
  <c r="E304" i="2"/>
  <c r="E307" i="2"/>
  <c r="E326" i="2"/>
  <c r="B319" i="2"/>
  <c r="B309" i="2"/>
  <c r="B325" i="2"/>
  <c r="CQ318" i="2"/>
  <c r="CV318" i="2"/>
  <c r="CQ317" i="2"/>
  <c r="CV317" i="2"/>
  <c r="CQ316" i="2"/>
  <c r="CV316" i="2"/>
  <c r="B315" i="2"/>
  <c r="CQ315" i="2"/>
  <c r="CV315" i="2"/>
  <c r="CQ314" i="2"/>
  <c r="CN313" i="2"/>
  <c r="CN325" i="2"/>
  <c r="CN304" i="2"/>
  <c r="CN307" i="2"/>
  <c r="CN326" i="2"/>
  <c r="CK304" i="2"/>
  <c r="CK307" i="2"/>
  <c r="BY313" i="2"/>
  <c r="BV313" i="2"/>
  <c r="BS313" i="2"/>
  <c r="BP313" i="2"/>
  <c r="BP325" i="2"/>
  <c r="BM313" i="2"/>
  <c r="BJ313" i="2"/>
  <c r="BG313" i="2"/>
  <c r="BG304" i="2"/>
  <c r="BG307" i="2"/>
  <c r="AX313" i="2"/>
  <c r="AI313" i="2"/>
  <c r="AI325" i="2"/>
  <c r="AI304" i="2"/>
  <c r="AI307" i="2"/>
  <c r="AI326" i="2"/>
  <c r="Z313" i="2"/>
  <c r="Z325" i="2"/>
  <c r="Z304" i="2"/>
  <c r="Z307" i="2"/>
  <c r="T304" i="2"/>
  <c r="T307" i="2"/>
  <c r="Q313" i="2"/>
  <c r="K313" i="2"/>
  <c r="K325" i="2"/>
  <c r="CQ312" i="2"/>
  <c r="CV312" i="2"/>
  <c r="CQ311" i="2"/>
  <c r="CV311" i="2"/>
  <c r="CQ310" i="2"/>
  <c r="CV310" i="2"/>
  <c r="CQ309" i="2"/>
  <c r="CV309" i="2"/>
  <c r="B304" i="2"/>
  <c r="B307" i="2"/>
  <c r="B326" i="2"/>
  <c r="CH307" i="2"/>
  <c r="CE307" i="2"/>
  <c r="CE304" i="2"/>
  <c r="CE326" i="2"/>
  <c r="BY307" i="2"/>
  <c r="BV307" i="2"/>
  <c r="BS307" i="2"/>
  <c r="BP307" i="2"/>
  <c r="BP304" i="2"/>
  <c r="BM307" i="2"/>
  <c r="BJ307" i="2"/>
  <c r="AX307" i="2"/>
  <c r="AU307" i="2"/>
  <c r="AR307" i="2"/>
  <c r="AL307" i="2"/>
  <c r="AL304" i="2"/>
  <c r="AF307" i="2"/>
  <c r="AC307" i="2"/>
  <c r="AC304" i="2"/>
  <c r="AC326" i="2"/>
  <c r="Q307" i="2"/>
  <c r="N307" i="2"/>
  <c r="N304" i="2"/>
  <c r="K307" i="2"/>
  <c r="CT306" i="2"/>
  <c r="CQ306" i="2"/>
  <c r="CQ307" i="2"/>
  <c r="CH304" i="2"/>
  <c r="BY304" i="2"/>
  <c r="BV304" i="2"/>
  <c r="BS304" i="2"/>
  <c r="BM304" i="2"/>
  <c r="BJ304" i="2"/>
  <c r="AX304" i="2"/>
  <c r="AU304" i="2"/>
  <c r="AR304" i="2"/>
  <c r="AF304" i="2"/>
  <c r="Q304" i="2"/>
  <c r="K304" i="2"/>
  <c r="CT303" i="2"/>
  <c r="CQ303" i="2"/>
  <c r="CV303" i="2"/>
  <c r="CT302" i="2"/>
  <c r="CQ302" i="2"/>
  <c r="CV302" i="2"/>
  <c r="CT301" i="2"/>
  <c r="CQ301" i="2"/>
  <c r="CN280" i="2"/>
  <c r="CN286" i="2"/>
  <c r="CN271" i="2"/>
  <c r="CN274" i="2"/>
  <c r="CB280" i="2"/>
  <c r="CB286" i="2"/>
  <c r="BP280" i="2"/>
  <c r="BP286" i="2"/>
  <c r="AR280" i="2"/>
  <c r="AR286" i="2"/>
  <c r="AR292" i="2"/>
  <c r="AR271" i="2"/>
  <c r="AR274" i="2"/>
  <c r="AF280" i="2"/>
  <c r="AF286" i="2"/>
  <c r="AF292" i="2"/>
  <c r="T280" i="2"/>
  <c r="T286" i="2"/>
  <c r="T292" i="2"/>
  <c r="T271" i="2"/>
  <c r="T274" i="2"/>
  <c r="T293" i="2"/>
  <c r="H280" i="2"/>
  <c r="H286" i="2"/>
  <c r="CQ291" i="2"/>
  <c r="CV291" i="2"/>
  <c r="CQ290" i="2"/>
  <c r="CV290" i="2"/>
  <c r="CQ289" i="2"/>
  <c r="CV289" i="2"/>
  <c r="CQ288" i="2"/>
  <c r="CV288" i="2"/>
  <c r="BY287" i="2"/>
  <c r="BY286" i="2"/>
  <c r="BD287" i="2"/>
  <c r="BD286" i="2"/>
  <c r="AL287" i="2"/>
  <c r="AL286" i="2"/>
  <c r="AL280" i="2"/>
  <c r="AI287" i="2"/>
  <c r="Q287" i="2"/>
  <c r="Q286" i="2"/>
  <c r="Q280" i="2"/>
  <c r="Q292" i="2"/>
  <c r="Q271" i="2"/>
  <c r="Q274" i="2"/>
  <c r="N287" i="2"/>
  <c r="N286" i="2"/>
  <c r="K287" i="2"/>
  <c r="K286" i="2"/>
  <c r="K280" i="2"/>
  <c r="K292" i="2"/>
  <c r="BD280" i="2"/>
  <c r="AI280" i="2"/>
  <c r="AI271" i="2"/>
  <c r="AI274" i="2"/>
  <c r="CT286" i="2"/>
  <c r="CK286" i="2"/>
  <c r="CK280" i="2"/>
  <c r="CK292" i="2"/>
  <c r="CK271" i="2"/>
  <c r="CK274" i="2"/>
  <c r="CH286" i="2"/>
  <c r="CE286" i="2"/>
  <c r="BY280" i="2"/>
  <c r="BY292" i="2"/>
  <c r="BV286" i="2"/>
  <c r="BS286" i="2"/>
  <c r="BS280" i="2"/>
  <c r="BS292" i="2"/>
  <c r="BS271" i="2"/>
  <c r="BS274" i="2"/>
  <c r="BS293" i="2"/>
  <c r="BM286" i="2"/>
  <c r="BM280" i="2"/>
  <c r="BM292" i="2"/>
  <c r="BJ286" i="2"/>
  <c r="BG286" i="2"/>
  <c r="BA286" i="2"/>
  <c r="BA280" i="2"/>
  <c r="BA292" i="2"/>
  <c r="BA271" i="2"/>
  <c r="BA274" i="2"/>
  <c r="BA293" i="2"/>
  <c r="AX286" i="2"/>
  <c r="AU286" i="2"/>
  <c r="AO286" i="2"/>
  <c r="AC286" i="2"/>
  <c r="AC280" i="2"/>
  <c r="AC292" i="2"/>
  <c r="AC271" i="2"/>
  <c r="AC274" i="2"/>
  <c r="Z286" i="2"/>
  <c r="W286" i="2"/>
  <c r="E286" i="2"/>
  <c r="B286" i="2"/>
  <c r="B292" i="2"/>
  <c r="CQ285" i="2"/>
  <c r="CV285" i="2"/>
  <c r="CQ284" i="2"/>
  <c r="CV284" i="2"/>
  <c r="CQ283" i="2"/>
  <c r="CV283" i="2"/>
  <c r="CQ282" i="2"/>
  <c r="CV282" i="2"/>
  <c r="CQ281" i="2"/>
  <c r="CQ280" i="2"/>
  <c r="CT280" i="2"/>
  <c r="CT292" i="2"/>
  <c r="CT268" i="2"/>
  <c r="CT274" i="2"/>
  <c r="CT293" i="2"/>
  <c r="CH280" i="2"/>
  <c r="CH292" i="2"/>
  <c r="CH271" i="2"/>
  <c r="CH274" i="2"/>
  <c r="CE280" i="2"/>
  <c r="BV280" i="2"/>
  <c r="BJ280" i="2"/>
  <c r="BG280" i="2"/>
  <c r="AX280" i="2"/>
  <c r="AX292" i="2"/>
  <c r="AX271" i="2"/>
  <c r="AX274" i="2"/>
  <c r="AU280" i="2"/>
  <c r="AO280" i="2"/>
  <c r="Z280" i="2"/>
  <c r="W280" i="2"/>
  <c r="W292" i="2"/>
  <c r="W271" i="2"/>
  <c r="W274" i="2"/>
  <c r="W293" i="2"/>
  <c r="N280" i="2"/>
  <c r="K271" i="2"/>
  <c r="K274" i="2"/>
  <c r="E280" i="2"/>
  <c r="E292" i="2"/>
  <c r="E271" i="2"/>
  <c r="E274" i="2"/>
  <c r="E293" i="2"/>
  <c r="CE279" i="2"/>
  <c r="CQ279" i="2"/>
  <c r="CV279" i="2"/>
  <c r="CQ278" i="2"/>
  <c r="CV278" i="2"/>
  <c r="CQ277" i="2"/>
  <c r="CV277" i="2"/>
  <c r="CQ276" i="2"/>
  <c r="CV276" i="2"/>
  <c r="CQ273" i="2"/>
  <c r="CE274" i="2"/>
  <c r="CB274" i="2"/>
  <c r="BY274" i="2"/>
  <c r="BY271" i="2"/>
  <c r="BY293" i="2"/>
  <c r="BV274" i="2"/>
  <c r="BP274" i="2"/>
  <c r="BM274" i="2"/>
  <c r="BM271" i="2"/>
  <c r="BJ274" i="2"/>
  <c r="BG274" i="2"/>
  <c r="BD274" i="2"/>
  <c r="AU274" i="2"/>
  <c r="AO274" i="2"/>
  <c r="AL274" i="2"/>
  <c r="AL271" i="2"/>
  <c r="AF274" i="2"/>
  <c r="Z274" i="2"/>
  <c r="N274" i="2"/>
  <c r="H274" i="2"/>
  <c r="B274" i="2"/>
  <c r="B271" i="2"/>
  <c r="CE271" i="2"/>
  <c r="CB271" i="2"/>
  <c r="BV271" i="2"/>
  <c r="BP271" i="2"/>
  <c r="BJ271" i="2"/>
  <c r="BG271" i="2"/>
  <c r="AU271" i="2"/>
  <c r="AO271" i="2"/>
  <c r="AF271" i="2"/>
  <c r="Z271" i="2"/>
  <c r="N271" i="2"/>
  <c r="H271" i="2"/>
  <c r="CT270" i="2"/>
  <c r="CQ270" i="2"/>
  <c r="CT269" i="2"/>
  <c r="CQ269" i="2"/>
  <c r="CV269" i="2"/>
  <c r="BD268" i="2"/>
  <c r="CQ258" i="2"/>
  <c r="CV258" i="2"/>
  <c r="CQ257" i="2"/>
  <c r="CV257" i="2"/>
  <c r="CQ256" i="2"/>
  <c r="CV256" i="2"/>
  <c r="CQ255" i="2"/>
  <c r="CV255" i="2"/>
  <c r="CQ254" i="2"/>
  <c r="CT253" i="2"/>
  <c r="CN253" i="2"/>
  <c r="CK253" i="2"/>
  <c r="CH253" i="2"/>
  <c r="CE253" i="2"/>
  <c r="CB253" i="2"/>
  <c r="BY253" i="2"/>
  <c r="BV253" i="2"/>
  <c r="BS253" i="2"/>
  <c r="BP253" i="2"/>
  <c r="BM253" i="2"/>
  <c r="BM247" i="2"/>
  <c r="BM259" i="2"/>
  <c r="BJ253" i="2"/>
  <c r="BJ247" i="2"/>
  <c r="BJ259" i="2"/>
  <c r="BG253" i="2"/>
  <c r="BD253" i="2"/>
  <c r="BD247" i="2"/>
  <c r="BD259" i="2"/>
  <c r="BA253" i="2"/>
  <c r="AX253" i="2"/>
  <c r="AX247" i="2"/>
  <c r="AX259" i="2"/>
  <c r="AX238" i="2"/>
  <c r="AX241" i="2"/>
  <c r="AU253" i="2"/>
  <c r="AU247" i="2"/>
  <c r="AU259" i="2"/>
  <c r="AR253" i="2"/>
  <c r="AO253" i="2"/>
  <c r="AL253" i="2"/>
  <c r="AL247" i="2"/>
  <c r="AL259" i="2"/>
  <c r="AL238" i="2"/>
  <c r="AL241" i="2"/>
  <c r="AL260" i="2"/>
  <c r="AI253" i="2"/>
  <c r="AI247" i="2"/>
  <c r="AI259" i="2"/>
  <c r="AF253" i="2"/>
  <c r="AC253" i="2"/>
  <c r="AC247" i="2"/>
  <c r="AC259" i="2"/>
  <c r="Z253" i="2"/>
  <c r="W253" i="2"/>
  <c r="W247" i="2"/>
  <c r="W259" i="2"/>
  <c r="W238" i="2"/>
  <c r="W241" i="2"/>
  <c r="T253" i="2"/>
  <c r="Q253" i="2"/>
  <c r="Q247" i="2"/>
  <c r="Q259" i="2"/>
  <c r="Q238" i="2"/>
  <c r="Q241" i="2"/>
  <c r="N253" i="2"/>
  <c r="K253" i="2"/>
  <c r="H253" i="2"/>
  <c r="E253" i="2"/>
  <c r="E247" i="2"/>
  <c r="E259" i="2"/>
  <c r="B253" i="2"/>
  <c r="B247" i="2"/>
  <c r="B259" i="2"/>
  <c r="CQ252" i="2"/>
  <c r="CQ251" i="2"/>
  <c r="CV251" i="2"/>
  <c r="CQ250" i="2"/>
  <c r="CV250" i="2"/>
  <c r="CQ249" i="2"/>
  <c r="CQ248" i="2"/>
  <c r="CT247" i="2"/>
  <c r="CT259" i="2"/>
  <c r="CN247" i="2"/>
  <c r="CN259" i="2"/>
  <c r="CN238" i="2"/>
  <c r="CN241" i="2"/>
  <c r="CK247" i="2"/>
  <c r="CK259" i="2"/>
  <c r="CH247" i="2"/>
  <c r="CH259" i="2"/>
  <c r="CE247" i="2"/>
  <c r="CE259" i="2"/>
  <c r="CE238" i="2"/>
  <c r="CE241" i="2"/>
  <c r="CE260" i="2"/>
  <c r="CB247" i="2"/>
  <c r="CB259" i="2"/>
  <c r="CB238" i="2"/>
  <c r="CB241" i="2"/>
  <c r="BY247" i="2"/>
  <c r="BY259" i="2"/>
  <c r="BY238" i="2"/>
  <c r="BY241" i="2"/>
  <c r="BY260" i="2"/>
  <c r="BV247" i="2"/>
  <c r="BV259" i="2"/>
  <c r="BS247" i="2"/>
  <c r="BS259" i="2"/>
  <c r="BP247" i="2"/>
  <c r="BP259" i="2"/>
  <c r="BP238" i="2"/>
  <c r="BP241" i="2"/>
  <c r="BG247" i="2"/>
  <c r="BG259" i="2"/>
  <c r="BD238" i="2"/>
  <c r="BD241" i="2"/>
  <c r="BA247" i="2"/>
  <c r="BA259" i="2"/>
  <c r="BA238" i="2"/>
  <c r="BA241" i="2"/>
  <c r="BA260" i="2"/>
  <c r="AR247" i="2"/>
  <c r="AR259" i="2"/>
  <c r="AR238" i="2"/>
  <c r="AR241" i="2"/>
  <c r="AO247" i="2"/>
  <c r="AO259" i="2"/>
  <c r="AF247" i="2"/>
  <c r="AF259" i="2"/>
  <c r="AF238" i="2"/>
  <c r="AF241" i="2"/>
  <c r="AC238" i="2"/>
  <c r="AC241" i="2"/>
  <c r="Z247" i="2"/>
  <c r="Z259" i="2"/>
  <c r="Z238" i="2"/>
  <c r="Z241" i="2"/>
  <c r="Z260" i="2"/>
  <c r="T247" i="2"/>
  <c r="T259" i="2"/>
  <c r="T238" i="2"/>
  <c r="T241" i="2"/>
  <c r="T260" i="2"/>
  <c r="N247" i="2"/>
  <c r="N259" i="2"/>
  <c r="K247" i="2"/>
  <c r="K259" i="2"/>
  <c r="H247" i="2"/>
  <c r="H259" i="2"/>
  <c r="H238" i="2"/>
  <c r="H241" i="2"/>
  <c r="H260" i="2"/>
  <c r="CQ246" i="2"/>
  <c r="CV246" i="2"/>
  <c r="CQ245" i="2"/>
  <c r="CV245" i="2"/>
  <c r="CQ244" i="2"/>
  <c r="CV244" i="2"/>
  <c r="CQ243" i="2"/>
  <c r="CV243" i="2"/>
  <c r="CQ240" i="2"/>
  <c r="CQ241" i="2"/>
  <c r="CK241" i="2"/>
  <c r="CK238" i="2"/>
  <c r="CK260" i="2"/>
  <c r="CH241" i="2"/>
  <c r="BV241" i="2"/>
  <c r="BV238" i="2"/>
  <c r="BS241" i="2"/>
  <c r="BM241" i="2"/>
  <c r="BM238" i="2"/>
  <c r="BM260" i="2"/>
  <c r="BJ241" i="2"/>
  <c r="BG241" i="2"/>
  <c r="BG238" i="2"/>
  <c r="AU241" i="2"/>
  <c r="AU238" i="2"/>
  <c r="AO241" i="2"/>
  <c r="AI241" i="2"/>
  <c r="AI238" i="2"/>
  <c r="AI260" i="2"/>
  <c r="N241" i="2"/>
  <c r="N238" i="2"/>
  <c r="N260" i="2"/>
  <c r="K241" i="2"/>
  <c r="E241" i="2"/>
  <c r="B241" i="2"/>
  <c r="B238" i="2"/>
  <c r="CT240" i="2"/>
  <c r="CT241" i="2"/>
  <c r="CH238" i="2"/>
  <c r="BS238" i="2"/>
  <c r="BJ238" i="2"/>
  <c r="AO238" i="2"/>
  <c r="K238" i="2"/>
  <c r="E238" i="2"/>
  <c r="CQ237" i="2"/>
  <c r="CT237" i="2"/>
  <c r="CV237" i="2"/>
  <c r="CT236" i="2"/>
  <c r="CQ236" i="2"/>
  <c r="CV236" i="2"/>
  <c r="CT235" i="2"/>
  <c r="CQ235" i="2"/>
  <c r="CV235" i="2"/>
  <c r="CQ225" i="2"/>
  <c r="CV225" i="2"/>
  <c r="CQ224" i="2"/>
  <c r="CV224" i="2"/>
  <c r="CQ223" i="2"/>
  <c r="CV223" i="2"/>
  <c r="CQ222" i="2"/>
  <c r="CQ221" i="2"/>
  <c r="CV221" i="2"/>
  <c r="CT220" i="2"/>
  <c r="CT214" i="2"/>
  <c r="CT226" i="2"/>
  <c r="CN220" i="2"/>
  <c r="CN214" i="2"/>
  <c r="CN226" i="2"/>
  <c r="CN205" i="2"/>
  <c r="CN208" i="2"/>
  <c r="CK220" i="2"/>
  <c r="CK214" i="2"/>
  <c r="CK226" i="2"/>
  <c r="CK205" i="2"/>
  <c r="CK208" i="2"/>
  <c r="CH220" i="2"/>
  <c r="CH214" i="2"/>
  <c r="CH226" i="2"/>
  <c r="CE220" i="2"/>
  <c r="CB220" i="2"/>
  <c r="CB214" i="2"/>
  <c r="CB226" i="2"/>
  <c r="CB205" i="2"/>
  <c r="CB208" i="2"/>
  <c r="CB227" i="2"/>
  <c r="BY220" i="2"/>
  <c r="BV220" i="2"/>
  <c r="BS220" i="2"/>
  <c r="BP220" i="2"/>
  <c r="BP214" i="2"/>
  <c r="BP226" i="2"/>
  <c r="BP205" i="2"/>
  <c r="BP208" i="2"/>
  <c r="BM220" i="2"/>
  <c r="BJ220" i="2"/>
  <c r="BJ214" i="2"/>
  <c r="BJ226" i="2"/>
  <c r="BG220" i="2"/>
  <c r="BD220" i="2"/>
  <c r="BD214" i="2"/>
  <c r="BD226" i="2"/>
  <c r="BA220" i="2"/>
  <c r="BA214" i="2"/>
  <c r="BA226" i="2"/>
  <c r="BA205" i="2"/>
  <c r="BA208" i="2"/>
  <c r="AX220" i="2"/>
  <c r="AU220" i="2"/>
  <c r="AR220" i="2"/>
  <c r="AR214" i="2"/>
  <c r="AR226" i="2"/>
  <c r="AR205" i="2"/>
  <c r="AR208" i="2"/>
  <c r="AO220" i="2"/>
  <c r="AL220" i="2"/>
  <c r="AI220" i="2"/>
  <c r="AF220" i="2"/>
  <c r="AF214" i="2"/>
  <c r="AF226" i="2"/>
  <c r="AC220" i="2"/>
  <c r="AC214" i="2"/>
  <c r="AC226" i="2"/>
  <c r="Z220" i="2"/>
  <c r="Z214" i="2"/>
  <c r="Z226" i="2"/>
  <c r="Z205" i="2"/>
  <c r="Z208" i="2"/>
  <c r="Z227" i="2"/>
  <c r="W220" i="2"/>
  <c r="W214" i="2"/>
  <c r="W226" i="2"/>
  <c r="T220" i="2"/>
  <c r="T214" i="2"/>
  <c r="T226" i="2"/>
  <c r="T205" i="2"/>
  <c r="T208" i="2"/>
  <c r="Q220" i="2"/>
  <c r="Q214" i="2"/>
  <c r="Q226" i="2"/>
  <c r="Q205" i="2"/>
  <c r="Q208" i="2"/>
  <c r="Q227" i="2"/>
  <c r="N220" i="2"/>
  <c r="K220" i="2"/>
  <c r="H220" i="2"/>
  <c r="H214" i="2"/>
  <c r="H226" i="2"/>
  <c r="H205" i="2"/>
  <c r="H208" i="2"/>
  <c r="H227" i="2"/>
  <c r="E220" i="2"/>
  <c r="B220" i="2"/>
  <c r="B226" i="2"/>
  <c r="B205" i="2"/>
  <c r="B208" i="2"/>
  <c r="CQ219" i="2"/>
  <c r="CV219" i="2"/>
  <c r="CQ218" i="2"/>
  <c r="CV218" i="2"/>
  <c r="CQ217" i="2"/>
  <c r="CV217" i="2"/>
  <c r="CQ216" i="2"/>
  <c r="CV216" i="2"/>
  <c r="CQ215" i="2"/>
  <c r="CH205" i="2"/>
  <c r="CH208" i="2"/>
  <c r="CH227" i="2"/>
  <c r="CE214" i="2"/>
  <c r="CE226" i="2"/>
  <c r="CE205" i="2"/>
  <c r="CE208" i="2"/>
  <c r="CE227" i="2"/>
  <c r="BY214" i="2"/>
  <c r="BY226" i="2"/>
  <c r="BY205" i="2"/>
  <c r="BY208" i="2"/>
  <c r="BV214" i="2"/>
  <c r="BS214" i="2"/>
  <c r="BS226" i="2"/>
  <c r="BS205" i="2"/>
  <c r="BS208" i="2"/>
  <c r="BM214" i="2"/>
  <c r="BM226" i="2"/>
  <c r="BJ205" i="2"/>
  <c r="BJ208" i="2"/>
  <c r="BG214" i="2"/>
  <c r="BG226" i="2"/>
  <c r="BG205" i="2"/>
  <c r="BG208" i="2"/>
  <c r="BG227" i="2"/>
  <c r="AX214" i="2"/>
  <c r="AX226" i="2"/>
  <c r="AU214" i="2"/>
  <c r="AU226" i="2"/>
  <c r="AO214" i="2"/>
  <c r="AO226" i="2"/>
  <c r="AO205" i="2"/>
  <c r="AO208" i="2"/>
  <c r="AL214" i="2"/>
  <c r="AL226" i="2"/>
  <c r="AL205" i="2"/>
  <c r="AL208" i="2"/>
  <c r="AI214" i="2"/>
  <c r="AI226" i="2"/>
  <c r="N214" i="2"/>
  <c r="N226" i="2"/>
  <c r="N205" i="2"/>
  <c r="N208" i="2"/>
  <c r="K214" i="2"/>
  <c r="K226" i="2"/>
  <c r="E214" i="2"/>
  <c r="E226" i="2"/>
  <c r="E205" i="2"/>
  <c r="E208" i="2"/>
  <c r="E227" i="2"/>
  <c r="CQ213" i="2"/>
  <c r="CV213" i="2"/>
  <c r="CQ212" i="2"/>
  <c r="CV212" i="2"/>
  <c r="CQ211" i="2"/>
  <c r="CV211" i="2"/>
  <c r="CQ210" i="2"/>
  <c r="CV210" i="2"/>
  <c r="BV208" i="2"/>
  <c r="BV205" i="2"/>
  <c r="BM208" i="2"/>
  <c r="BM205" i="2"/>
  <c r="BD208" i="2"/>
  <c r="AX208" i="2"/>
  <c r="AU208" i="2"/>
  <c r="AI208" i="2"/>
  <c r="AI205" i="2"/>
  <c r="AF208" i="2"/>
  <c r="AC208" i="2"/>
  <c r="W208" i="2"/>
  <c r="W205" i="2"/>
  <c r="K208" i="2"/>
  <c r="CT207" i="2"/>
  <c r="CT208" i="2"/>
  <c r="CQ207" i="2"/>
  <c r="CQ208" i="2"/>
  <c r="BD205" i="2"/>
  <c r="AX205" i="2"/>
  <c r="AU205" i="2"/>
  <c r="AF205" i="2"/>
  <c r="AF227" i="2"/>
  <c r="AC205" i="2"/>
  <c r="K205" i="2"/>
  <c r="CT204" i="2"/>
  <c r="CT202" i="2"/>
  <c r="CT203" i="2"/>
  <c r="CT205" i="2"/>
  <c r="CQ204" i="2"/>
  <c r="CQ203" i="2"/>
  <c r="CV203" i="2"/>
  <c r="CQ202" i="2"/>
  <c r="BS181" i="2"/>
  <c r="BS187" i="2"/>
  <c r="BS193" i="2"/>
  <c r="BS172" i="2"/>
  <c r="BS175" i="2"/>
  <c r="BS194" i="2"/>
  <c r="AU181" i="2"/>
  <c r="AU187" i="2"/>
  <c r="AU193" i="2"/>
  <c r="AU172" i="2"/>
  <c r="AU175" i="2"/>
  <c r="AU194" i="2"/>
  <c r="W181" i="2"/>
  <c r="W187" i="2"/>
  <c r="W172" i="2"/>
  <c r="W175" i="2"/>
  <c r="CQ192" i="2"/>
  <c r="CV192" i="2"/>
  <c r="CQ191" i="2"/>
  <c r="CV191" i="2"/>
  <c r="CQ190" i="2"/>
  <c r="CV190" i="2"/>
  <c r="CQ189" i="2"/>
  <c r="CV189" i="2"/>
  <c r="Q188" i="2"/>
  <c r="Q187" i="2"/>
  <c r="Q181" i="2"/>
  <c r="Q193" i="2"/>
  <c r="CT187" i="2"/>
  <c r="CN187" i="2"/>
  <c r="CK187" i="2"/>
  <c r="CH187" i="2"/>
  <c r="CH181" i="2"/>
  <c r="CH193" i="2"/>
  <c r="CE187" i="2"/>
  <c r="CB187" i="2"/>
  <c r="CB181" i="2"/>
  <c r="CB193" i="2"/>
  <c r="BY187" i="2"/>
  <c r="BV187" i="2"/>
  <c r="BV181" i="2"/>
  <c r="BV193" i="2"/>
  <c r="BP187" i="2"/>
  <c r="BM187" i="2"/>
  <c r="BJ187" i="2"/>
  <c r="BG187" i="2"/>
  <c r="BG181" i="2"/>
  <c r="BG193" i="2"/>
  <c r="BG172" i="2"/>
  <c r="BG175" i="2"/>
  <c r="BD187" i="2"/>
  <c r="BA187" i="2"/>
  <c r="BA181" i="2"/>
  <c r="BA193" i="2"/>
  <c r="AX187" i="2"/>
  <c r="AX181" i="2"/>
  <c r="AX193" i="2"/>
  <c r="AR187" i="2"/>
  <c r="AR181" i="2"/>
  <c r="AR193" i="2"/>
  <c r="AR172" i="2"/>
  <c r="AR175" i="2"/>
  <c r="AO187" i="2"/>
  <c r="AL187" i="2"/>
  <c r="AI187" i="2"/>
  <c r="AI181" i="2"/>
  <c r="AI193" i="2"/>
  <c r="AI172" i="2"/>
  <c r="AI175" i="2"/>
  <c r="AI194" i="2"/>
  <c r="AF187" i="2"/>
  <c r="AF181" i="2"/>
  <c r="AF193" i="2"/>
  <c r="AF172" i="2"/>
  <c r="AF175" i="2"/>
  <c r="AC187" i="2"/>
  <c r="Z187" i="2"/>
  <c r="Z181" i="2"/>
  <c r="Z193" i="2"/>
  <c r="T187" i="2"/>
  <c r="T181" i="2"/>
  <c r="T193" i="2"/>
  <c r="N187" i="2"/>
  <c r="K187" i="2"/>
  <c r="H187" i="2"/>
  <c r="H181" i="2"/>
  <c r="E187" i="2"/>
  <c r="E181" i="2"/>
  <c r="E193" i="2"/>
  <c r="E172" i="2"/>
  <c r="E175" i="2"/>
  <c r="E194" i="2"/>
  <c r="B187" i="2"/>
  <c r="CQ186" i="2"/>
  <c r="CV186" i="2"/>
  <c r="CQ185" i="2"/>
  <c r="CV185" i="2"/>
  <c r="CQ184" i="2"/>
  <c r="CV184" i="2"/>
  <c r="CQ183" i="2"/>
  <c r="CV183" i="2"/>
  <c r="CQ182" i="2"/>
  <c r="CT181" i="2"/>
  <c r="CT193" i="2"/>
  <c r="CT169" i="2"/>
  <c r="CT175" i="2"/>
  <c r="CN181" i="2"/>
  <c r="CN193" i="2"/>
  <c r="CN172" i="2"/>
  <c r="CN175" i="2"/>
  <c r="CN194" i="2"/>
  <c r="CK181" i="2"/>
  <c r="CK193" i="2"/>
  <c r="CK172" i="2"/>
  <c r="CK175" i="2"/>
  <c r="CK194" i="2"/>
  <c r="CE181" i="2"/>
  <c r="CE193" i="2"/>
  <c r="CE172" i="2"/>
  <c r="CE175" i="2"/>
  <c r="CE194" i="2"/>
  <c r="BY181" i="2"/>
  <c r="BY193" i="2"/>
  <c r="BY172" i="2"/>
  <c r="BY175" i="2"/>
  <c r="BP181" i="2"/>
  <c r="BP193" i="2"/>
  <c r="BP172" i="2"/>
  <c r="BP175" i="2"/>
  <c r="BP194" i="2"/>
  <c r="BM181" i="2"/>
  <c r="BM172" i="2"/>
  <c r="BM175" i="2"/>
  <c r="BJ181" i="2"/>
  <c r="BJ193" i="2"/>
  <c r="BJ172" i="2"/>
  <c r="BJ175" i="2"/>
  <c r="BJ194" i="2"/>
  <c r="BD181" i="2"/>
  <c r="BD193" i="2"/>
  <c r="BA172" i="2"/>
  <c r="BA175" i="2"/>
  <c r="AO181" i="2"/>
  <c r="AO193" i="2"/>
  <c r="AO172" i="2"/>
  <c r="AO175" i="2"/>
  <c r="AL181" i="2"/>
  <c r="AL193" i="2"/>
  <c r="AC181" i="2"/>
  <c r="AC193" i="2"/>
  <c r="AC172" i="2"/>
  <c r="AC175" i="2"/>
  <c r="N181" i="2"/>
  <c r="N193" i="2"/>
  <c r="K181" i="2"/>
  <c r="K193" i="2"/>
  <c r="K172" i="2"/>
  <c r="K175" i="2"/>
  <c r="K194" i="2"/>
  <c r="H172" i="2"/>
  <c r="H175" i="2"/>
  <c r="B181" i="2"/>
  <c r="B172" i="2"/>
  <c r="B175" i="2"/>
  <c r="CQ180" i="2"/>
  <c r="CV180" i="2"/>
  <c r="CQ179" i="2"/>
  <c r="CV179" i="2"/>
  <c r="CQ178" i="2"/>
  <c r="CV178" i="2"/>
  <c r="CQ177" i="2"/>
  <c r="CV177" i="2"/>
  <c r="CH175" i="2"/>
  <c r="CH172" i="2"/>
  <c r="CB175" i="2"/>
  <c r="BV175" i="2"/>
  <c r="BV172" i="2"/>
  <c r="BD175" i="2"/>
  <c r="AX175" i="2"/>
  <c r="AX172" i="2"/>
  <c r="AL175" i="2"/>
  <c r="AL172" i="2"/>
  <c r="Z175" i="2"/>
  <c r="Z172" i="2"/>
  <c r="Z194" i="2"/>
  <c r="T175" i="2"/>
  <c r="Q175" i="2"/>
  <c r="N175" i="2"/>
  <c r="N172" i="2"/>
  <c r="N194" i="2"/>
  <c r="CQ174" i="2"/>
  <c r="CB172" i="2"/>
  <c r="CB194" i="2"/>
  <c r="BD172" i="2"/>
  <c r="T172" i="2"/>
  <c r="CT171" i="2"/>
  <c r="CQ171" i="2"/>
  <c r="CQ170" i="2"/>
  <c r="CV170" i="2"/>
  <c r="Q169" i="2"/>
  <c r="CQ159" i="2"/>
  <c r="CV159" i="2"/>
  <c r="CQ158" i="2"/>
  <c r="CV158" i="2"/>
  <c r="CQ157" i="2"/>
  <c r="CV157" i="2"/>
  <c r="CQ156" i="2"/>
  <c r="CQ155" i="2"/>
  <c r="CV155" i="2"/>
  <c r="CT154" i="2"/>
  <c r="CN154" i="2"/>
  <c r="CK154" i="2"/>
  <c r="CK148" i="2"/>
  <c r="CK160" i="2"/>
  <c r="CH154" i="2"/>
  <c r="CE154" i="2"/>
  <c r="CE148" i="2"/>
  <c r="CE160" i="2"/>
  <c r="CB154" i="2"/>
  <c r="BY154" i="2"/>
  <c r="BY148" i="2"/>
  <c r="BY160" i="2"/>
  <c r="BV154" i="2"/>
  <c r="BV148" i="2"/>
  <c r="BV160" i="2"/>
  <c r="BV139" i="2"/>
  <c r="BV142" i="2"/>
  <c r="BS154" i="2"/>
  <c r="BP154" i="2"/>
  <c r="BM154" i="2"/>
  <c r="BM148" i="2"/>
  <c r="BM160" i="2"/>
  <c r="BM139" i="2"/>
  <c r="BM142" i="2"/>
  <c r="BM161" i="2"/>
  <c r="BJ154" i="2"/>
  <c r="BG154" i="2"/>
  <c r="BG148" i="2"/>
  <c r="BG160" i="2"/>
  <c r="BG139" i="2"/>
  <c r="BG142" i="2"/>
  <c r="BG161" i="2"/>
  <c r="BD154" i="2"/>
  <c r="BA154" i="2"/>
  <c r="BA148" i="2"/>
  <c r="BA160" i="2"/>
  <c r="BA139" i="2"/>
  <c r="BA142" i="2"/>
  <c r="BA161" i="2"/>
  <c r="AX154" i="2"/>
  <c r="AX148" i="2"/>
  <c r="AX160" i="2"/>
  <c r="AU154" i="2"/>
  <c r="AR154" i="2"/>
  <c r="AO154" i="2"/>
  <c r="AO148" i="2"/>
  <c r="AO160" i="2"/>
  <c r="AO139" i="2"/>
  <c r="AO142" i="2"/>
  <c r="AL154" i="2"/>
  <c r="AI154" i="2"/>
  <c r="AF154" i="2"/>
  <c r="AC154" i="2"/>
  <c r="AC148" i="2"/>
  <c r="AC160" i="2"/>
  <c r="AC139" i="2"/>
  <c r="AC142" i="2"/>
  <c r="Z154" i="2"/>
  <c r="W154" i="2"/>
  <c r="T154" i="2"/>
  <c r="Q154" i="2"/>
  <c r="Q148" i="2"/>
  <c r="Q160" i="2"/>
  <c r="Q139" i="2"/>
  <c r="Q142" i="2"/>
  <c r="N154" i="2"/>
  <c r="N148" i="2"/>
  <c r="N160" i="2"/>
  <c r="N139" i="2"/>
  <c r="N142" i="2"/>
  <c r="K154" i="2"/>
  <c r="K148" i="2"/>
  <c r="K160" i="2"/>
  <c r="H154" i="2"/>
  <c r="E154" i="2"/>
  <c r="E148" i="2"/>
  <c r="E160" i="2"/>
  <c r="E139" i="2"/>
  <c r="E142" i="2"/>
  <c r="B154" i="2"/>
  <c r="CQ153" i="2"/>
  <c r="CV153" i="2"/>
  <c r="CQ152" i="2"/>
  <c r="CV152" i="2"/>
  <c r="CQ151" i="2"/>
  <c r="CV151" i="2"/>
  <c r="CQ150" i="2"/>
  <c r="CV150" i="2"/>
  <c r="CQ149" i="2"/>
  <c r="CV149" i="2"/>
  <c r="CT148" i="2"/>
  <c r="CT160" i="2"/>
  <c r="CN148" i="2"/>
  <c r="CN160" i="2"/>
  <c r="CN139" i="2"/>
  <c r="CN142" i="2"/>
  <c r="CN161" i="2"/>
  <c r="CH148" i="2"/>
  <c r="CH160" i="2"/>
  <c r="CH139" i="2"/>
  <c r="CH142" i="2"/>
  <c r="CH161" i="2"/>
  <c r="CE139" i="2"/>
  <c r="CE142" i="2"/>
  <c r="CE161" i="2"/>
  <c r="CB148" i="2"/>
  <c r="CB160" i="2"/>
  <c r="CB139" i="2"/>
  <c r="CB142" i="2"/>
  <c r="CB161" i="2"/>
  <c r="BS148" i="2"/>
  <c r="BS160" i="2"/>
  <c r="BP148" i="2"/>
  <c r="BJ148" i="2"/>
  <c r="BJ160" i="2"/>
  <c r="BD148" i="2"/>
  <c r="BD160" i="2"/>
  <c r="AU148" i="2"/>
  <c r="AR148" i="2"/>
  <c r="AR160" i="2"/>
  <c r="AR139" i="2"/>
  <c r="AR142" i="2"/>
  <c r="AL148" i="2"/>
  <c r="AL160" i="2"/>
  <c r="AI148" i="2"/>
  <c r="AI160" i="2"/>
  <c r="AI139" i="2"/>
  <c r="AI142" i="2"/>
  <c r="AF148" i="2"/>
  <c r="AF160" i="2"/>
  <c r="Z148" i="2"/>
  <c r="Z160" i="2"/>
  <c r="Z139" i="2"/>
  <c r="Z142" i="2"/>
  <c r="Z161" i="2"/>
  <c r="W148" i="2"/>
  <c r="T148" i="2"/>
  <c r="T160" i="2"/>
  <c r="T139" i="2"/>
  <c r="T142" i="2"/>
  <c r="T161" i="2"/>
  <c r="K139" i="2"/>
  <c r="K142" i="2"/>
  <c r="H148" i="2"/>
  <c r="H160" i="2"/>
  <c r="H139" i="2"/>
  <c r="H142" i="2"/>
  <c r="B148" i="2"/>
  <c r="B160" i="2"/>
  <c r="B139" i="2"/>
  <c r="B142" i="2"/>
  <c r="CQ147" i="2"/>
  <c r="CV147" i="2"/>
  <c r="CQ146" i="2"/>
  <c r="CV146" i="2"/>
  <c r="CQ145" i="2"/>
  <c r="CV145" i="2"/>
  <c r="CQ144" i="2"/>
  <c r="CV144" i="2"/>
  <c r="CK142" i="2"/>
  <c r="BY142" i="2"/>
  <c r="BY139" i="2"/>
  <c r="BS142" i="2"/>
  <c r="BP142" i="2"/>
  <c r="BJ142" i="2"/>
  <c r="BD142" i="2"/>
  <c r="AX142" i="2"/>
  <c r="AU142" i="2"/>
  <c r="AU139" i="2"/>
  <c r="AL142" i="2"/>
  <c r="AL139" i="2"/>
  <c r="AL161" i="2"/>
  <c r="AF142" i="2"/>
  <c r="W142" i="2"/>
  <c r="CT141" i="2"/>
  <c r="CQ141" i="2"/>
  <c r="CQ142" i="2"/>
  <c r="CK139" i="2"/>
  <c r="BS139" i="2"/>
  <c r="BP139" i="2"/>
  <c r="BJ139" i="2"/>
  <c r="BD139" i="2"/>
  <c r="AX139" i="2"/>
  <c r="AX161" i="2"/>
  <c r="AF139" i="2"/>
  <c r="W139" i="2"/>
  <c r="CT138" i="2"/>
  <c r="CQ138" i="2"/>
  <c r="CT137" i="2"/>
  <c r="CQ137" i="2"/>
  <c r="CV137" i="2"/>
  <c r="CT136" i="2"/>
  <c r="CQ136" i="2"/>
  <c r="CQ126" i="2"/>
  <c r="CV126" i="2"/>
  <c r="CQ125" i="2"/>
  <c r="CV125" i="2"/>
  <c r="CQ124" i="2"/>
  <c r="CV124" i="2"/>
  <c r="CQ123" i="2"/>
  <c r="CV123" i="2"/>
  <c r="CQ122" i="2"/>
  <c r="CT121" i="2"/>
  <c r="CN121" i="2"/>
  <c r="CN115" i="2"/>
  <c r="CN127" i="2"/>
  <c r="CK121" i="2"/>
  <c r="CH121" i="2"/>
  <c r="CH115" i="2"/>
  <c r="CH127" i="2"/>
  <c r="CE121" i="2"/>
  <c r="CE115" i="2"/>
  <c r="CE127" i="2"/>
  <c r="CB121" i="2"/>
  <c r="BY121" i="2"/>
  <c r="BY115" i="2"/>
  <c r="BY127" i="2"/>
  <c r="BY106" i="2"/>
  <c r="BY109" i="2"/>
  <c r="BV121" i="2"/>
  <c r="BS121" i="2"/>
  <c r="BS115" i="2"/>
  <c r="BS127" i="2"/>
  <c r="BS106" i="2"/>
  <c r="BS109" i="2"/>
  <c r="BP121" i="2"/>
  <c r="BM121" i="2"/>
  <c r="BJ121" i="2"/>
  <c r="BJ115" i="2"/>
  <c r="BJ127" i="2"/>
  <c r="BJ106" i="2"/>
  <c r="BJ109" i="2"/>
  <c r="BG121" i="2"/>
  <c r="BG115" i="2"/>
  <c r="BG127" i="2"/>
  <c r="BG106" i="2"/>
  <c r="BG109" i="2"/>
  <c r="BD121" i="2"/>
  <c r="BA121" i="2"/>
  <c r="BA115" i="2"/>
  <c r="BA127" i="2"/>
  <c r="AX121" i="2"/>
  <c r="AX115" i="2"/>
  <c r="AX127" i="2"/>
  <c r="AU121" i="2"/>
  <c r="AU115" i="2"/>
  <c r="AU127" i="2"/>
  <c r="AR121" i="2"/>
  <c r="AO121" i="2"/>
  <c r="AL121" i="2"/>
  <c r="AL115" i="2"/>
  <c r="AL127" i="2"/>
  <c r="AI121" i="2"/>
  <c r="AI115" i="2"/>
  <c r="AI127" i="2"/>
  <c r="AF121" i="2"/>
  <c r="AF115" i="2"/>
  <c r="AF127" i="2"/>
  <c r="AF106" i="2"/>
  <c r="AF109" i="2"/>
  <c r="AF128" i="2"/>
  <c r="AC121" i="2"/>
  <c r="Z121" i="2"/>
  <c r="W121" i="2"/>
  <c r="W115" i="2"/>
  <c r="W127" i="2"/>
  <c r="W106" i="2"/>
  <c r="W109" i="2"/>
  <c r="T121" i="2"/>
  <c r="Q121" i="2"/>
  <c r="N121" i="2"/>
  <c r="K121" i="2"/>
  <c r="K115" i="2"/>
  <c r="K127" i="2"/>
  <c r="K106" i="2"/>
  <c r="K109" i="2"/>
  <c r="H121" i="2"/>
  <c r="H115" i="2"/>
  <c r="H127" i="2"/>
  <c r="H106" i="2"/>
  <c r="H109" i="2"/>
  <c r="H128" i="2"/>
  <c r="E121" i="2"/>
  <c r="B121" i="2"/>
  <c r="B115" i="2"/>
  <c r="B127" i="2"/>
  <c r="CQ120" i="2"/>
  <c r="CV120" i="2"/>
  <c r="CQ119" i="2"/>
  <c r="CV119" i="2"/>
  <c r="CQ118" i="2"/>
  <c r="CV118" i="2"/>
  <c r="CQ117" i="2"/>
  <c r="CV117" i="2"/>
  <c r="CQ116" i="2"/>
  <c r="CQ115" i="2"/>
  <c r="CQ111" i="2"/>
  <c r="CQ112" i="2"/>
  <c r="CQ113" i="2"/>
  <c r="CV113" i="2"/>
  <c r="CQ114" i="2"/>
  <c r="CT115" i="2"/>
  <c r="CT127" i="2"/>
  <c r="CN106" i="2"/>
  <c r="CN109" i="2"/>
  <c r="CK115" i="2"/>
  <c r="CK127" i="2"/>
  <c r="CK103" i="2"/>
  <c r="CK109" i="2"/>
  <c r="CB115" i="2"/>
  <c r="CB106" i="2"/>
  <c r="CB109" i="2"/>
  <c r="BV115" i="2"/>
  <c r="BV127" i="2"/>
  <c r="BV106" i="2"/>
  <c r="BV109" i="2"/>
  <c r="BP115" i="2"/>
  <c r="BP127" i="2"/>
  <c r="BM115" i="2"/>
  <c r="BM127" i="2"/>
  <c r="BM106" i="2"/>
  <c r="BM109" i="2"/>
  <c r="BM128" i="2"/>
  <c r="BD115" i="2"/>
  <c r="AX106" i="2"/>
  <c r="AX109" i="2"/>
  <c r="AR115" i="2"/>
  <c r="AO115" i="2"/>
  <c r="AO127" i="2"/>
  <c r="AL106" i="2"/>
  <c r="AL109" i="2"/>
  <c r="AC115" i="2"/>
  <c r="AC127" i="2"/>
  <c r="AC106" i="2"/>
  <c r="AC109" i="2"/>
  <c r="AC128" i="2"/>
  <c r="Z115" i="2"/>
  <c r="Z127" i="2"/>
  <c r="Z106" i="2"/>
  <c r="Z109" i="2"/>
  <c r="Z128" i="2"/>
  <c r="T115" i="2"/>
  <c r="Q115" i="2"/>
  <c r="Q127" i="2"/>
  <c r="N115" i="2"/>
  <c r="N127" i="2"/>
  <c r="N106" i="2"/>
  <c r="N109" i="2"/>
  <c r="N128" i="2"/>
  <c r="E115" i="2"/>
  <c r="E106" i="2"/>
  <c r="E109" i="2"/>
  <c r="CV114" i="2"/>
  <c r="CV112" i="2"/>
  <c r="CV111" i="2"/>
  <c r="CT108" i="2"/>
  <c r="CH109" i="2"/>
  <c r="CE109" i="2"/>
  <c r="CE106" i="2"/>
  <c r="CE128" i="2"/>
  <c r="BP109" i="2"/>
  <c r="BP106" i="2"/>
  <c r="BD109" i="2"/>
  <c r="BD106" i="2"/>
  <c r="BA109" i="2"/>
  <c r="AU109" i="2"/>
  <c r="AU106" i="2"/>
  <c r="AU128" i="2"/>
  <c r="AR109" i="2"/>
  <c r="AR106" i="2"/>
  <c r="AO109" i="2"/>
  <c r="AO106" i="2"/>
  <c r="AO128" i="2"/>
  <c r="AI109" i="2"/>
  <c r="T109" i="2"/>
  <c r="T106" i="2"/>
  <c r="Q109" i="2"/>
  <c r="Q106" i="2"/>
  <c r="B109" i="2"/>
  <c r="CQ108" i="2"/>
  <c r="CQ109" i="2"/>
  <c r="CH106" i="2"/>
  <c r="CH128" i="2"/>
  <c r="BA106" i="2"/>
  <c r="AI106" i="2"/>
  <c r="AI128" i="2"/>
  <c r="B106" i="2"/>
  <c r="CT105" i="2"/>
  <c r="CQ105" i="2"/>
  <c r="CV105" i="2"/>
  <c r="CQ104" i="2"/>
  <c r="CV104" i="2"/>
  <c r="CT103" i="2"/>
  <c r="CQ93" i="2"/>
  <c r="CV93" i="2"/>
  <c r="CQ92" i="2"/>
  <c r="CV92" i="2"/>
  <c r="CQ91" i="2"/>
  <c r="CV91" i="2"/>
  <c r="CQ90" i="2"/>
  <c r="CV90" i="2"/>
  <c r="CQ89" i="2"/>
  <c r="CT88" i="2"/>
  <c r="CN88" i="2"/>
  <c r="CK88" i="2"/>
  <c r="CH88" i="2"/>
  <c r="CH82" i="2"/>
  <c r="CH94" i="2"/>
  <c r="CE88" i="2"/>
  <c r="CB88" i="2"/>
  <c r="BY88" i="2"/>
  <c r="BY82" i="2"/>
  <c r="BY94" i="2"/>
  <c r="BV88" i="2"/>
  <c r="BV82" i="2"/>
  <c r="BV94" i="2"/>
  <c r="BS88" i="2"/>
  <c r="BP88" i="2"/>
  <c r="BM88" i="2"/>
  <c r="BJ88" i="2"/>
  <c r="BG88" i="2"/>
  <c r="BD88" i="2"/>
  <c r="BD82" i="2"/>
  <c r="BD94" i="2"/>
  <c r="BA88" i="2"/>
  <c r="AX88" i="2"/>
  <c r="AU88" i="2"/>
  <c r="AR88" i="2"/>
  <c r="AR82" i="2"/>
  <c r="AR94" i="2"/>
  <c r="AO88" i="2"/>
  <c r="AO82" i="2"/>
  <c r="AO94" i="2"/>
  <c r="AL88" i="2"/>
  <c r="AI88" i="2"/>
  <c r="AF88" i="2"/>
  <c r="AC88" i="2"/>
  <c r="AC82" i="2"/>
  <c r="AC94" i="2"/>
  <c r="Z88" i="2"/>
  <c r="W88" i="2"/>
  <c r="T88" i="2"/>
  <c r="T82" i="2"/>
  <c r="T94" i="2"/>
  <c r="Q88" i="2"/>
  <c r="N88" i="2"/>
  <c r="N82" i="2"/>
  <c r="N94" i="2"/>
  <c r="N73" i="2"/>
  <c r="N76" i="2"/>
  <c r="N95" i="2"/>
  <c r="K88" i="2"/>
  <c r="K82" i="2"/>
  <c r="K94" i="2"/>
  <c r="H88" i="2"/>
  <c r="E88" i="2"/>
  <c r="B88" i="2"/>
  <c r="CQ87" i="2"/>
  <c r="CV87" i="2"/>
  <c r="CQ86" i="2"/>
  <c r="CV86" i="2"/>
  <c r="CQ85" i="2"/>
  <c r="CV85" i="2"/>
  <c r="CQ84" i="2"/>
  <c r="CV84" i="2"/>
  <c r="CQ83" i="2"/>
  <c r="CT82" i="2"/>
  <c r="CQ78" i="2"/>
  <c r="CQ79" i="2"/>
  <c r="CQ80" i="2"/>
  <c r="CV80" i="2"/>
  <c r="CQ81" i="2"/>
  <c r="CV81" i="2"/>
  <c r="CN82" i="2"/>
  <c r="CN94" i="2"/>
  <c r="CN73" i="2"/>
  <c r="CN76" i="2"/>
  <c r="CN95" i="2"/>
  <c r="CK82" i="2"/>
  <c r="CK73" i="2"/>
  <c r="CK76" i="2"/>
  <c r="CH73" i="2"/>
  <c r="CH76" i="2"/>
  <c r="CH95" i="2"/>
  <c r="CE82" i="2"/>
  <c r="CE94" i="2"/>
  <c r="CE73" i="2"/>
  <c r="CE76" i="2"/>
  <c r="CB82" i="2"/>
  <c r="CB73" i="2"/>
  <c r="CB76" i="2"/>
  <c r="BV73" i="2"/>
  <c r="BV76" i="2"/>
  <c r="BV95" i="2"/>
  <c r="BS82" i="2"/>
  <c r="BP82" i="2"/>
  <c r="BP94" i="2"/>
  <c r="BP73" i="2"/>
  <c r="BP76" i="2"/>
  <c r="BP95" i="2"/>
  <c r="BM82" i="2"/>
  <c r="BM94" i="2"/>
  <c r="BM73" i="2"/>
  <c r="BM76" i="2"/>
  <c r="BM95" i="2"/>
  <c r="BJ82" i="2"/>
  <c r="BJ94" i="2"/>
  <c r="BJ73" i="2"/>
  <c r="BJ76" i="2"/>
  <c r="BG82" i="2"/>
  <c r="BG94" i="2"/>
  <c r="BD73" i="2"/>
  <c r="BD76" i="2"/>
  <c r="BA82" i="2"/>
  <c r="BA94" i="2"/>
  <c r="AX82" i="2"/>
  <c r="AX94" i="2"/>
  <c r="AX73" i="2"/>
  <c r="AX76" i="2"/>
  <c r="AX95" i="2"/>
  <c r="AU82" i="2"/>
  <c r="AU73" i="2"/>
  <c r="AU76" i="2"/>
  <c r="AR73" i="2"/>
  <c r="AR76" i="2"/>
  <c r="AL82" i="2"/>
  <c r="AL94" i="2"/>
  <c r="AL73" i="2"/>
  <c r="AL76" i="2"/>
  <c r="AI82" i="2"/>
  <c r="AI94" i="2"/>
  <c r="AF82" i="2"/>
  <c r="AF94" i="2"/>
  <c r="AF73" i="2"/>
  <c r="AF76" i="2"/>
  <c r="AF95" i="2"/>
  <c r="Z82" i="2"/>
  <c r="Z94" i="2"/>
  <c r="Z73" i="2"/>
  <c r="Z76" i="2"/>
  <c r="W82" i="2"/>
  <c r="T73" i="2"/>
  <c r="T76" i="2"/>
  <c r="T95" i="2"/>
  <c r="Q82" i="2"/>
  <c r="Q94" i="2"/>
  <c r="Q73" i="2"/>
  <c r="Q76" i="2"/>
  <c r="Q95" i="2"/>
  <c r="H82" i="2"/>
  <c r="H94" i="2"/>
  <c r="H73" i="2"/>
  <c r="H76" i="2"/>
  <c r="H95" i="2"/>
  <c r="E82" i="2"/>
  <c r="E94" i="2"/>
  <c r="E73" i="2"/>
  <c r="E76" i="2"/>
  <c r="B82" i="2"/>
  <c r="B94" i="2"/>
  <c r="B73" i="2"/>
  <c r="B76" i="2"/>
  <c r="CV79" i="2"/>
  <c r="CV78" i="2"/>
  <c r="CT75" i="2"/>
  <c r="CT76" i="2"/>
  <c r="CT70" i="2"/>
  <c r="CQ75" i="2"/>
  <c r="CQ76" i="2"/>
  <c r="BY76" i="2"/>
  <c r="BS76" i="2"/>
  <c r="BG76" i="2"/>
  <c r="BG73" i="2"/>
  <c r="BG95" i="2"/>
  <c r="BA76" i="2"/>
  <c r="BA73" i="2"/>
  <c r="AO76" i="2"/>
  <c r="AO73" i="2"/>
  <c r="AO95" i="2"/>
  <c r="AI76" i="2"/>
  <c r="AI73" i="2"/>
  <c r="AC76" i="2"/>
  <c r="AC73" i="2"/>
  <c r="AC95" i="2"/>
  <c r="W76" i="2"/>
  <c r="K76" i="2"/>
  <c r="K73" i="2"/>
  <c r="BY73" i="2"/>
  <c r="BS73" i="2"/>
  <c r="W73" i="2"/>
  <c r="CT72" i="2"/>
  <c r="CQ72" i="2"/>
  <c r="CV72" i="2"/>
  <c r="CQ70" i="2"/>
  <c r="CQ71" i="2"/>
  <c r="CV71" i="2"/>
  <c r="CQ60" i="2"/>
  <c r="CV60" i="2"/>
  <c r="CQ59" i="2"/>
  <c r="CV59" i="2"/>
  <c r="CQ58" i="2"/>
  <c r="CV58" i="2"/>
  <c r="CQ57" i="2"/>
  <c r="CV57" i="2"/>
  <c r="CQ56" i="2"/>
  <c r="CT55" i="2"/>
  <c r="CT49" i="2"/>
  <c r="CT61" i="2"/>
  <c r="CT37" i="2"/>
  <c r="CT42" i="2"/>
  <c r="CN55" i="2"/>
  <c r="CK55" i="2"/>
  <c r="CK49" i="2"/>
  <c r="CK61" i="2"/>
  <c r="CH55" i="2"/>
  <c r="CE55" i="2"/>
  <c r="CE49" i="2"/>
  <c r="CE61" i="2"/>
  <c r="CE40" i="2"/>
  <c r="CE43" i="2"/>
  <c r="CB55" i="2"/>
  <c r="CB49" i="2"/>
  <c r="CB61" i="2"/>
  <c r="BY55" i="2"/>
  <c r="BV55" i="2"/>
  <c r="BV49" i="2"/>
  <c r="BV61" i="2"/>
  <c r="BS55" i="2"/>
  <c r="BP55" i="2"/>
  <c r="BM55" i="2"/>
  <c r="BM49" i="2"/>
  <c r="BJ55" i="2"/>
  <c r="BG55" i="2"/>
  <c r="BD55" i="2"/>
  <c r="BA55" i="2"/>
  <c r="BA49" i="2"/>
  <c r="BA61" i="2"/>
  <c r="BA40" i="2"/>
  <c r="BA43" i="2"/>
  <c r="AX55" i="2"/>
  <c r="AU55" i="2"/>
  <c r="AR55" i="2"/>
  <c r="AR49" i="2"/>
  <c r="AR61" i="2"/>
  <c r="AO55" i="2"/>
  <c r="AO49" i="2"/>
  <c r="AO61" i="2"/>
  <c r="AO40" i="2"/>
  <c r="AO43" i="2"/>
  <c r="AO62" i="2"/>
  <c r="AL55" i="2"/>
  <c r="AI55" i="2"/>
  <c r="AF55" i="2"/>
  <c r="AC55" i="2"/>
  <c r="Z55" i="2"/>
  <c r="W55" i="2"/>
  <c r="W49" i="2"/>
  <c r="W61" i="2"/>
  <c r="T55" i="2"/>
  <c r="T49" i="2"/>
  <c r="T61" i="2"/>
  <c r="Q55" i="2"/>
  <c r="N55" i="2"/>
  <c r="K55" i="2"/>
  <c r="H55" i="2"/>
  <c r="H49" i="2"/>
  <c r="H61" i="2"/>
  <c r="H40" i="2"/>
  <c r="H43" i="2"/>
  <c r="H62" i="2"/>
  <c r="E55" i="2"/>
  <c r="E49" i="2"/>
  <c r="E61" i="2"/>
  <c r="E40" i="2"/>
  <c r="E43" i="2"/>
  <c r="E62" i="2"/>
  <c r="B55" i="2"/>
  <c r="B49" i="2"/>
  <c r="B61" i="2"/>
  <c r="CQ54" i="2"/>
  <c r="CV54" i="2"/>
  <c r="CQ53" i="2"/>
  <c r="CV53" i="2"/>
  <c r="CQ52" i="2"/>
  <c r="CV52" i="2"/>
  <c r="CQ51" i="2"/>
  <c r="CV51" i="2"/>
  <c r="CQ50" i="2"/>
  <c r="CN49" i="2"/>
  <c r="CN61" i="2"/>
  <c r="CN40" i="2"/>
  <c r="CN43" i="2"/>
  <c r="CK40" i="2"/>
  <c r="CK43" i="2"/>
  <c r="CH49" i="2"/>
  <c r="CH61" i="2"/>
  <c r="BY49" i="2"/>
  <c r="BS49" i="2"/>
  <c r="BP49" i="2"/>
  <c r="BP61" i="2"/>
  <c r="BP40" i="2"/>
  <c r="BP43" i="2"/>
  <c r="BM40" i="2"/>
  <c r="BM43" i="2"/>
  <c r="BM61" i="2"/>
  <c r="BJ49" i="2"/>
  <c r="BJ61" i="2"/>
  <c r="BJ40" i="2"/>
  <c r="BJ43" i="2"/>
  <c r="BJ62" i="2"/>
  <c r="BG49" i="2"/>
  <c r="BD49" i="2"/>
  <c r="BD40" i="2"/>
  <c r="BD43" i="2"/>
  <c r="AX49" i="2"/>
  <c r="AX61" i="2"/>
  <c r="AX40" i="2"/>
  <c r="AX43" i="2"/>
  <c r="AX62" i="2"/>
  <c r="AU49" i="2"/>
  <c r="AU61" i="2"/>
  <c r="AU40" i="2"/>
  <c r="AU43" i="2"/>
  <c r="AU62" i="2"/>
  <c r="AR40" i="2"/>
  <c r="AR43" i="2"/>
  <c r="AL49" i="2"/>
  <c r="AL61" i="2"/>
  <c r="AI49" i="2"/>
  <c r="AF49" i="2"/>
  <c r="AF61" i="2"/>
  <c r="AF40" i="2"/>
  <c r="AF43" i="2"/>
  <c r="AC49" i="2"/>
  <c r="Z49" i="2"/>
  <c r="Z61" i="2"/>
  <c r="Z40" i="2"/>
  <c r="Z43" i="2"/>
  <c r="Z62" i="2"/>
  <c r="W40" i="2"/>
  <c r="W43" i="2"/>
  <c r="W62" i="2"/>
  <c r="Q49" i="2"/>
  <c r="Q61" i="2"/>
  <c r="Q40" i="2"/>
  <c r="Q43" i="2"/>
  <c r="Q62" i="2"/>
  <c r="N49" i="2"/>
  <c r="N61" i="2"/>
  <c r="N40" i="2"/>
  <c r="N43" i="2"/>
  <c r="K49" i="2"/>
  <c r="B40" i="2"/>
  <c r="B43" i="2"/>
  <c r="B62" i="2"/>
  <c r="CQ48" i="2"/>
  <c r="CV48" i="2"/>
  <c r="CQ47" i="2"/>
  <c r="CQ14" i="2"/>
  <c r="CV14" i="2"/>
  <c r="E413" i="2"/>
  <c r="CQ46" i="2"/>
  <c r="CV46" i="2"/>
  <c r="CQ45" i="2"/>
  <c r="CV45" i="2"/>
  <c r="CH43" i="2"/>
  <c r="CB43" i="2"/>
  <c r="CB40" i="2"/>
  <c r="CB62" i="2"/>
  <c r="BY43" i="2"/>
  <c r="BV43" i="2"/>
  <c r="BV40" i="2"/>
  <c r="BV62" i="2"/>
  <c r="BS43" i="2"/>
  <c r="BG43" i="2"/>
  <c r="AL43" i="2"/>
  <c r="AI43" i="2"/>
  <c r="AC43" i="2"/>
  <c r="T43" i="2"/>
  <c r="K43" i="2"/>
  <c r="CQ42" i="2"/>
  <c r="CQ43" i="2"/>
  <c r="CT39" i="2"/>
  <c r="CT40" i="2"/>
  <c r="CH40" i="2"/>
  <c r="CH62" i="2"/>
  <c r="BY40" i="2"/>
  <c r="BS40" i="2"/>
  <c r="BG40" i="2"/>
  <c r="AL40" i="2"/>
  <c r="AI40" i="2"/>
  <c r="AC40" i="2"/>
  <c r="T40" i="2"/>
  <c r="K40" i="2"/>
  <c r="CQ39" i="2"/>
  <c r="CV39" i="2"/>
  <c r="CQ38" i="2"/>
  <c r="CV38" i="2"/>
  <c r="CQ37" i="2"/>
  <c r="CQ27" i="2"/>
  <c r="CV27" i="2"/>
  <c r="CQ26" i="2"/>
  <c r="CV26" i="2"/>
  <c r="CQ25" i="2"/>
  <c r="CV25" i="2"/>
  <c r="CQ24" i="2"/>
  <c r="CV24" i="2"/>
  <c r="CQ23" i="2"/>
  <c r="CT22" i="2"/>
  <c r="CN22" i="2"/>
  <c r="CK22" i="2"/>
  <c r="CK16" i="2"/>
  <c r="CK28" i="2"/>
  <c r="CK7" i="2"/>
  <c r="CK10" i="2"/>
  <c r="CK29" i="2"/>
  <c r="CH22" i="2"/>
  <c r="CE22" i="2"/>
  <c r="CE16" i="2"/>
  <c r="CE28" i="2"/>
  <c r="CE7" i="2"/>
  <c r="CE10" i="2"/>
  <c r="CE29" i="2"/>
  <c r="CB22" i="2"/>
  <c r="BY22" i="2"/>
  <c r="BY16" i="2"/>
  <c r="BY28" i="2"/>
  <c r="BY7" i="2"/>
  <c r="BY10" i="2"/>
  <c r="BY29" i="2"/>
  <c r="BV22" i="2"/>
  <c r="BS22" i="2"/>
  <c r="BS16" i="2"/>
  <c r="BS28" i="2"/>
  <c r="BS7" i="2"/>
  <c r="BS10" i="2"/>
  <c r="BS29" i="2"/>
  <c r="BP22" i="2"/>
  <c r="BM22" i="2"/>
  <c r="BM16" i="2"/>
  <c r="BM28" i="2"/>
  <c r="BM7" i="2"/>
  <c r="BM10" i="2"/>
  <c r="BM29" i="2"/>
  <c r="BJ22" i="2"/>
  <c r="BG22" i="2"/>
  <c r="BG16" i="2"/>
  <c r="BG7" i="2"/>
  <c r="BG10" i="2"/>
  <c r="BD22" i="2"/>
  <c r="BA22" i="2"/>
  <c r="BA16" i="2"/>
  <c r="BA28" i="2"/>
  <c r="BA7" i="2"/>
  <c r="BA10" i="2"/>
  <c r="BA29" i="2"/>
  <c r="AX22" i="2"/>
  <c r="AU22" i="2"/>
  <c r="AU16" i="2"/>
  <c r="AU28" i="2"/>
  <c r="AU7" i="2"/>
  <c r="AU10" i="2"/>
  <c r="AU29" i="2"/>
  <c r="AR22" i="2"/>
  <c r="AO22" i="2"/>
  <c r="AO16" i="2"/>
  <c r="AO28" i="2"/>
  <c r="AO7" i="2"/>
  <c r="AO10" i="2"/>
  <c r="AO29" i="2"/>
  <c r="AL22" i="2"/>
  <c r="AL16" i="2"/>
  <c r="AL28" i="2"/>
  <c r="AL7" i="2"/>
  <c r="AL10" i="2"/>
  <c r="AI22" i="2"/>
  <c r="AI16" i="2"/>
  <c r="AI28" i="2"/>
  <c r="AI7" i="2"/>
  <c r="AI10" i="2"/>
  <c r="AF22" i="2"/>
  <c r="AF16" i="2"/>
  <c r="AF28" i="2"/>
  <c r="AF7" i="2"/>
  <c r="AF10" i="2"/>
  <c r="AF29" i="2"/>
  <c r="AC22" i="2"/>
  <c r="AC16" i="2"/>
  <c r="AC28" i="2"/>
  <c r="AC7" i="2"/>
  <c r="AC10" i="2"/>
  <c r="Z22" i="2"/>
  <c r="W22" i="2"/>
  <c r="W16" i="2"/>
  <c r="W28" i="2"/>
  <c r="W7" i="2"/>
  <c r="W10" i="2"/>
  <c r="W29" i="2"/>
  <c r="T22" i="2"/>
  <c r="Q22" i="2"/>
  <c r="Q16" i="2"/>
  <c r="Q28" i="2"/>
  <c r="Q7" i="2"/>
  <c r="Q10" i="2"/>
  <c r="Q29" i="2"/>
  <c r="N22" i="2"/>
  <c r="N16" i="2"/>
  <c r="N28" i="2"/>
  <c r="N7" i="2"/>
  <c r="N10" i="2"/>
  <c r="N29" i="2"/>
  <c r="K22" i="2"/>
  <c r="K16" i="2"/>
  <c r="K28" i="2"/>
  <c r="K7" i="2"/>
  <c r="K10" i="2"/>
  <c r="K29" i="2"/>
  <c r="H22" i="2"/>
  <c r="E22" i="2"/>
  <c r="E16" i="2"/>
  <c r="E28" i="2"/>
  <c r="B22" i="2"/>
  <c r="CQ21" i="2"/>
  <c r="CQ20" i="2"/>
  <c r="CV20" i="2"/>
  <c r="CQ19" i="2"/>
  <c r="CV19" i="2"/>
  <c r="CQ18" i="2"/>
  <c r="CV18" i="2"/>
  <c r="CQ17" i="2"/>
  <c r="CV17" i="2"/>
  <c r="CT16" i="2"/>
  <c r="CN16" i="2"/>
  <c r="CN28" i="2"/>
  <c r="CN7" i="2"/>
  <c r="CN10" i="2"/>
  <c r="CH16" i="2"/>
  <c r="CH28" i="2"/>
  <c r="CH7" i="2"/>
  <c r="CH10" i="2"/>
  <c r="CB16" i="2"/>
  <c r="CB28" i="2"/>
  <c r="CB7" i="2"/>
  <c r="CB10" i="2"/>
  <c r="BV16" i="2"/>
  <c r="BV28" i="2"/>
  <c r="BV7" i="2"/>
  <c r="BV10" i="2"/>
  <c r="BV29" i="2"/>
  <c r="BP16" i="2"/>
  <c r="BP28" i="2"/>
  <c r="BP7" i="2"/>
  <c r="BP10" i="2"/>
  <c r="BP29" i="2"/>
  <c r="BJ16" i="2"/>
  <c r="BJ28" i="2"/>
  <c r="BJ7" i="2"/>
  <c r="BJ10" i="2"/>
  <c r="BJ29" i="2"/>
  <c r="BD16" i="2"/>
  <c r="BD28" i="2"/>
  <c r="BD7" i="2"/>
  <c r="BD10" i="2"/>
  <c r="BD29" i="2"/>
  <c r="AX16" i="2"/>
  <c r="AX28" i="2"/>
  <c r="AX7" i="2"/>
  <c r="AX10" i="2"/>
  <c r="AX29" i="2"/>
  <c r="AR16" i="2"/>
  <c r="AR7" i="2"/>
  <c r="AR10" i="2"/>
  <c r="Z16" i="2"/>
  <c r="Z28" i="2"/>
  <c r="T16" i="2"/>
  <c r="T28" i="2"/>
  <c r="H16" i="2"/>
  <c r="H28" i="2"/>
  <c r="H7" i="2"/>
  <c r="H10" i="2"/>
  <c r="H29" i="2"/>
  <c r="B16" i="2"/>
  <c r="B7" i="2"/>
  <c r="B10" i="2"/>
  <c r="CQ15" i="2"/>
  <c r="CV15" i="2"/>
  <c r="CQ13" i="2"/>
  <c r="CV13" i="2"/>
  <c r="CQ12" i="2"/>
  <c r="CV12" i="2"/>
  <c r="CT9" i="2"/>
  <c r="CQ9" i="2"/>
  <c r="CQ10" i="2"/>
  <c r="CT4" i="2"/>
  <c r="CT28" i="2"/>
  <c r="Z10" i="2"/>
  <c r="Z7" i="2"/>
  <c r="Z29" i="2"/>
  <c r="T10" i="2"/>
  <c r="T7" i="2"/>
  <c r="T29" i="2"/>
  <c r="E10" i="2"/>
  <c r="E7" i="2"/>
  <c r="E29" i="2"/>
  <c r="CT6" i="2"/>
  <c r="CQ6" i="2"/>
  <c r="CV6" i="2"/>
  <c r="CQ5" i="2"/>
  <c r="CQ4" i="2"/>
  <c r="BY392" i="2"/>
  <c r="CV372" i="2"/>
  <c r="BD358" i="2"/>
  <c r="BD359" i="2"/>
  <c r="CQ337" i="2"/>
  <c r="CT359" i="2"/>
  <c r="CV314" i="2"/>
  <c r="CV83" i="2"/>
  <c r="AF161" i="2"/>
  <c r="AU227" i="2"/>
  <c r="BS260" i="2"/>
  <c r="K227" i="2"/>
  <c r="K260" i="2"/>
  <c r="CT227" i="2"/>
  <c r="CV240" i="2"/>
  <c r="CV249" i="2"/>
  <c r="AU326" i="2"/>
  <c r="CQ304" i="2"/>
  <c r="AR326" i="2"/>
  <c r="BM358" i="2"/>
  <c r="CK358" i="2"/>
  <c r="CK359" i="2"/>
  <c r="CQ188" i="2"/>
  <c r="CQ187" i="2"/>
  <c r="CV188" i="2"/>
  <c r="CV215" i="2"/>
  <c r="CV254" i="2"/>
  <c r="CT304" i="2"/>
  <c r="CV304" i="2"/>
  <c r="CT238" i="2"/>
  <c r="CV301" i="2"/>
  <c r="BV325" i="2"/>
  <c r="BV326" i="2"/>
  <c r="CT107" i="1"/>
  <c r="CU108" i="1"/>
  <c r="CV125" i="1"/>
  <c r="CV120" i="1"/>
  <c r="K326" i="2"/>
  <c r="Z359" i="2"/>
  <c r="BS392" i="2"/>
  <c r="BJ319" i="2"/>
  <c r="BJ325" i="2"/>
  <c r="CV334" i="2"/>
  <c r="BA359" i="2"/>
  <c r="CK23" i="1"/>
  <c r="CH23" i="1"/>
  <c r="B157" i="1"/>
  <c r="B156" i="1"/>
  <c r="B155" i="1"/>
  <c r="CH107" i="1"/>
  <c r="B158" i="1"/>
  <c r="CV38" i="1"/>
  <c r="CQ106" i="1"/>
  <c r="CQ134" i="1"/>
  <c r="CV134" i="1"/>
  <c r="B162" i="1"/>
  <c r="CV124" i="1"/>
  <c r="CV378" i="2"/>
  <c r="BY75" i="1"/>
  <c r="CQ75" i="1"/>
  <c r="CQ90" i="1"/>
  <c r="B146" i="1"/>
  <c r="B161" i="1"/>
  <c r="CV387" i="2"/>
  <c r="CV339" i="2"/>
  <c r="CV367" i="2"/>
  <c r="CH28" i="3"/>
  <c r="CH29" i="3"/>
  <c r="CV202" i="2"/>
  <c r="CQ49" i="2"/>
  <c r="CV49" i="2"/>
  <c r="CV50" i="2"/>
  <c r="CH260" i="2"/>
  <c r="CV348" i="2"/>
  <c r="N260" i="3"/>
  <c r="BM260" i="3"/>
  <c r="CK260" i="3"/>
  <c r="CT340" i="3"/>
  <c r="CV339" i="3"/>
  <c r="CV52" i="3"/>
  <c r="CQ49" i="3"/>
  <c r="CQ181" i="3"/>
  <c r="CV184" i="3"/>
  <c r="CQ313" i="3"/>
  <c r="CV316" i="3"/>
  <c r="CV13" i="3"/>
  <c r="CQ160" i="3"/>
  <c r="CV37" i="2"/>
  <c r="K61" i="2"/>
  <c r="BS61" i="2"/>
  <c r="BS62" i="2"/>
  <c r="CV56" i="2"/>
  <c r="BA128" i="2"/>
  <c r="AX227" i="2"/>
  <c r="BJ260" i="2"/>
  <c r="B153" i="1"/>
  <c r="CV69" i="1"/>
  <c r="CV4" i="2"/>
  <c r="CQ253" i="2"/>
  <c r="CV253" i="2"/>
  <c r="CQ148" i="2"/>
  <c r="CV148" i="2"/>
  <c r="Z292" i="2"/>
  <c r="Z293" i="2"/>
  <c r="BG292" i="2"/>
  <c r="BD292" i="2"/>
  <c r="H292" i="2"/>
  <c r="H293" i="2"/>
  <c r="BY325" i="2"/>
  <c r="BY326" i="2"/>
  <c r="CN23" i="1"/>
  <c r="CT52" i="1"/>
  <c r="CK79" i="1"/>
  <c r="BM107" i="1"/>
  <c r="AR107" i="1"/>
  <c r="CN107" i="1"/>
  <c r="B147" i="1"/>
  <c r="Q135" i="1"/>
  <c r="AO135" i="1"/>
  <c r="BM135" i="1"/>
  <c r="AO292" i="2"/>
  <c r="AO293" i="2"/>
  <c r="BV292" i="2"/>
  <c r="BV293" i="2"/>
  <c r="BP292" i="2"/>
  <c r="BP293" i="2"/>
  <c r="CH358" i="2"/>
  <c r="BG392" i="2"/>
  <c r="H23" i="1"/>
  <c r="CE51" i="1"/>
  <c r="BP107" i="1"/>
  <c r="AU79" i="1"/>
  <c r="B152" i="1"/>
  <c r="CQ375" i="2"/>
  <c r="E411" i="2"/>
  <c r="B391" i="2"/>
  <c r="B392" i="2"/>
  <c r="AO128" i="3"/>
  <c r="CH128" i="3"/>
  <c r="BP358" i="2"/>
  <c r="BP359" i="2"/>
  <c r="BD23" i="1"/>
  <c r="CT10" i="1"/>
  <c r="CQ10" i="1"/>
  <c r="CV10" i="1"/>
  <c r="CQ19" i="1"/>
  <c r="CV19" i="1"/>
  <c r="CV23" i="1"/>
  <c r="AI51" i="1"/>
  <c r="BJ79" i="1"/>
  <c r="K107" i="1"/>
  <c r="BG107" i="1"/>
  <c r="CK135" i="1"/>
  <c r="B29" i="3"/>
  <c r="H28" i="3"/>
  <c r="H29" i="3"/>
  <c r="T28" i="3"/>
  <c r="T29" i="3"/>
  <c r="Z29" i="3"/>
  <c r="AR28" i="3"/>
  <c r="AR29" i="3"/>
  <c r="BD28" i="3"/>
  <c r="BD29" i="3"/>
  <c r="BP28" i="3"/>
  <c r="BP29" i="3"/>
  <c r="CB28" i="3"/>
  <c r="CB29" i="3"/>
  <c r="CN28" i="3"/>
  <c r="CN29" i="3"/>
  <c r="CQ162" i="3"/>
  <c r="CV128" i="1"/>
  <c r="CV16" i="3"/>
  <c r="CT28" i="3"/>
  <c r="AF61" i="3"/>
  <c r="AF62" i="3"/>
  <c r="AR61" i="3"/>
  <c r="AR62" i="3"/>
  <c r="BD61" i="3"/>
  <c r="BD62" i="3"/>
  <c r="BP61" i="3"/>
  <c r="CB61" i="3"/>
  <c r="CB62" i="3"/>
  <c r="CN61" i="3"/>
  <c r="CN62" i="3"/>
  <c r="N128" i="3"/>
  <c r="AX128" i="3"/>
  <c r="B61" i="3"/>
  <c r="B62" i="3"/>
  <c r="AL61" i="3"/>
  <c r="AL62" i="3"/>
  <c r="AX61" i="3"/>
  <c r="AX62" i="3"/>
  <c r="BV61" i="3"/>
  <c r="CH61" i="3"/>
  <c r="CH62" i="3"/>
  <c r="CV72" i="3"/>
  <c r="CQ73" i="3"/>
  <c r="B128" i="3"/>
  <c r="AL227" i="3"/>
  <c r="K94" i="3"/>
  <c r="K95" i="3"/>
  <c r="CE94" i="3"/>
  <c r="CE95" i="3"/>
  <c r="BJ128" i="3"/>
  <c r="K161" i="3"/>
  <c r="BG161" i="3"/>
  <c r="CQ161" i="3"/>
  <c r="B161" i="3"/>
  <c r="AL161" i="3"/>
  <c r="BJ161" i="3"/>
  <c r="BV161" i="3"/>
  <c r="CH161" i="3"/>
  <c r="H193" i="3"/>
  <c r="T193" i="3"/>
  <c r="T194" i="3"/>
  <c r="AF193" i="3"/>
  <c r="AR193" i="3"/>
  <c r="AR194" i="3"/>
  <c r="BD193" i="3"/>
  <c r="BD194" i="3"/>
  <c r="BP193" i="3"/>
  <c r="BP194" i="3"/>
  <c r="CB193" i="3"/>
  <c r="CB194" i="3"/>
  <c r="CN193" i="3"/>
  <c r="CN194" i="3"/>
  <c r="CQ205" i="3"/>
  <c r="CV204" i="3"/>
  <c r="AR293" i="3"/>
  <c r="AI128" i="3"/>
  <c r="H161" i="3"/>
  <c r="AR161" i="3"/>
  <c r="BD161" i="3"/>
  <c r="BP161" i="3"/>
  <c r="CN161" i="3"/>
  <c r="B193" i="3"/>
  <c r="B194" i="3"/>
  <c r="H194" i="3"/>
  <c r="N193" i="3"/>
  <c r="N194" i="3"/>
  <c r="Z193" i="3"/>
  <c r="Z194" i="3"/>
  <c r="AF194" i="3"/>
  <c r="AX193" i="3"/>
  <c r="AX194" i="3"/>
  <c r="BJ193" i="3"/>
  <c r="BJ194" i="3"/>
  <c r="BV193" i="3"/>
  <c r="BV194" i="3"/>
  <c r="CH193" i="3"/>
  <c r="CH194" i="3"/>
  <c r="BS293" i="3"/>
  <c r="BA127" i="3"/>
  <c r="BA128" i="3"/>
  <c r="BM127" i="3"/>
  <c r="BM128" i="3"/>
  <c r="BY127" i="3"/>
  <c r="BY128" i="3"/>
  <c r="CK127" i="3"/>
  <c r="CK128" i="3"/>
  <c r="B260" i="3"/>
  <c r="CK226" i="3"/>
  <c r="CK227" i="3"/>
  <c r="W260" i="3"/>
  <c r="AI260" i="3"/>
  <c r="AL260" i="3"/>
  <c r="BJ260" i="3"/>
  <c r="CE260" i="3"/>
  <c r="CH260" i="3"/>
  <c r="BY293" i="3"/>
  <c r="AC326" i="3"/>
  <c r="Q359" i="3"/>
  <c r="E226" i="3"/>
  <c r="E227" i="3"/>
  <c r="AC226" i="3"/>
  <c r="AC227" i="3"/>
  <c r="BA226" i="3"/>
  <c r="BA227" i="3"/>
  <c r="BS226" i="3"/>
  <c r="BS227" i="3"/>
  <c r="CE226" i="3"/>
  <c r="CE227" i="3"/>
  <c r="E260" i="3"/>
  <c r="Q260" i="3"/>
  <c r="AC260" i="3"/>
  <c r="AU260" i="3"/>
  <c r="BJ293" i="3"/>
  <c r="E359" i="3"/>
  <c r="CB392" i="3"/>
  <c r="CT304" i="3"/>
  <c r="CV301" i="3"/>
  <c r="W226" i="3"/>
  <c r="W227" i="3"/>
  <c r="AU226" i="3"/>
  <c r="AU227" i="3"/>
  <c r="T260" i="3"/>
  <c r="CB260" i="3"/>
  <c r="CH293" i="3"/>
  <c r="CK293" i="3"/>
  <c r="BD325" i="3"/>
  <c r="BD326" i="3"/>
  <c r="H325" i="3"/>
  <c r="H326" i="3"/>
  <c r="AF325" i="3"/>
  <c r="AF326" i="3"/>
  <c r="BV325" i="3"/>
  <c r="BV326" i="3"/>
  <c r="CH325" i="3"/>
  <c r="CH326" i="3"/>
  <c r="AC359" i="3"/>
  <c r="CQ337" i="3"/>
  <c r="CT337" i="3"/>
  <c r="CV336" i="3"/>
  <c r="Z392" i="3"/>
  <c r="BV392" i="3"/>
  <c r="CV368" i="3"/>
  <c r="CQ280" i="3"/>
  <c r="CV280" i="3"/>
  <c r="CV379" i="3"/>
  <c r="CV380" i="3"/>
  <c r="CB293" i="3"/>
  <c r="AR325" i="3"/>
  <c r="AR326" i="3"/>
  <c r="BP325" i="3"/>
  <c r="BP326" i="3"/>
  <c r="CB325" i="3"/>
  <c r="CB326" i="3"/>
  <c r="CN325" i="3"/>
  <c r="CN326" i="3"/>
  <c r="AO359" i="3"/>
  <c r="BM359" i="3"/>
  <c r="N392" i="3"/>
  <c r="CH392" i="3"/>
  <c r="CT358" i="3"/>
  <c r="BV293" i="3"/>
  <c r="W359" i="3"/>
  <c r="T392" i="3"/>
  <c r="AR392" i="3"/>
  <c r="CN392" i="3"/>
  <c r="CT370" i="3"/>
  <c r="CV370" i="3"/>
  <c r="CV375" i="2"/>
  <c r="CT29" i="3"/>
  <c r="E418" i="2"/>
  <c r="CV280" i="2"/>
  <c r="AF95" i="3"/>
  <c r="CV191" i="3"/>
  <c r="CQ187" i="3"/>
  <c r="CQ214" i="3"/>
  <c r="CV214" i="3"/>
  <c r="CV216" i="3"/>
  <c r="CQ55" i="2"/>
  <c r="CV55" i="2"/>
  <c r="CV281" i="2"/>
  <c r="E424" i="2"/>
  <c r="CV106" i="1"/>
  <c r="E414" i="2"/>
  <c r="CT7" i="2"/>
  <c r="CV21" i="2"/>
  <c r="CV47" i="2"/>
  <c r="AC61" i="2"/>
  <c r="AC62" i="2"/>
  <c r="CV75" i="2"/>
  <c r="B95" i="2"/>
  <c r="CB94" i="2"/>
  <c r="CB95" i="2"/>
  <c r="CV108" i="2"/>
  <c r="CT109" i="2"/>
  <c r="CT128" i="2"/>
  <c r="BS161" i="2"/>
  <c r="AU160" i="2"/>
  <c r="AU161" i="2"/>
  <c r="BJ161" i="2"/>
  <c r="Q172" i="2"/>
  <c r="Q194" i="2"/>
  <c r="CQ169" i="2"/>
  <c r="CQ175" i="2"/>
  <c r="CQ181" i="2"/>
  <c r="T194" i="2"/>
  <c r="CH194" i="2"/>
  <c r="AO260" i="2"/>
  <c r="B148" i="1"/>
  <c r="CQ93" i="1"/>
  <c r="CV93" i="1"/>
  <c r="H107" i="1"/>
  <c r="AF135" i="1"/>
  <c r="CV350" i="3"/>
  <c r="CV348" i="3"/>
  <c r="CQ346" i="3"/>
  <c r="CV49" i="3"/>
  <c r="CQ16" i="2"/>
  <c r="CV16" i="2"/>
  <c r="E419" i="2"/>
  <c r="E426" i="2"/>
  <c r="AL62" i="2"/>
  <c r="BG194" i="2"/>
  <c r="B260" i="2"/>
  <c r="BD271" i="2"/>
  <c r="BD293" i="2"/>
  <c r="CQ268" i="2"/>
  <c r="BM325" i="2"/>
  <c r="BM326" i="2"/>
  <c r="BA107" i="1"/>
  <c r="W62" i="3"/>
  <c r="CV154" i="3"/>
  <c r="CT160" i="3"/>
  <c r="CV160" i="3"/>
  <c r="CQ88" i="3"/>
  <c r="CV88" i="3"/>
  <c r="CQ82" i="3"/>
  <c r="CV84" i="3"/>
  <c r="CQ238" i="2"/>
  <c r="CV238" i="2"/>
  <c r="CQ40" i="2"/>
  <c r="CV40" i="2"/>
  <c r="BD95" i="2"/>
  <c r="W193" i="2"/>
  <c r="W194" i="2"/>
  <c r="CV204" i="2"/>
  <c r="BP227" i="2"/>
  <c r="BV260" i="2"/>
  <c r="CV248" i="2"/>
  <c r="CQ247" i="2"/>
  <c r="CV270" i="2"/>
  <c r="CT271" i="2"/>
  <c r="BS62" i="3"/>
  <c r="CH293" i="2"/>
  <c r="CN359" i="2"/>
  <c r="AR392" i="2"/>
  <c r="AC79" i="1"/>
  <c r="E107" i="1"/>
  <c r="AX107" i="1"/>
  <c r="AX95" i="3"/>
  <c r="CB95" i="3"/>
  <c r="AO161" i="3"/>
  <c r="CV141" i="3"/>
  <c r="CN292" i="2"/>
  <c r="CN293" i="2"/>
  <c r="AO359" i="2"/>
  <c r="BM392" i="2"/>
  <c r="AL23" i="1"/>
  <c r="CV11" i="1"/>
  <c r="BP23" i="1"/>
  <c r="Q51" i="1"/>
  <c r="BP51" i="1"/>
  <c r="AO107" i="1"/>
  <c r="BJ135" i="1"/>
  <c r="E29" i="3"/>
  <c r="W28" i="3"/>
  <c r="W29" i="3"/>
  <c r="Q95" i="3"/>
  <c r="CK95" i="3"/>
  <c r="T160" i="3"/>
  <c r="T161" i="3"/>
  <c r="AX359" i="3"/>
  <c r="CV116" i="3"/>
  <c r="CE292" i="2"/>
  <c r="CE293" i="2"/>
  <c r="N292" i="2"/>
  <c r="N293" i="2"/>
  <c r="Q325" i="2"/>
  <c r="Q326" i="2"/>
  <c r="CH325" i="2"/>
  <c r="CH326" i="2"/>
  <c r="AF359" i="2"/>
  <c r="AF392" i="2"/>
  <c r="CH392" i="2"/>
  <c r="Z23" i="1"/>
  <c r="AU23" i="1"/>
  <c r="AO23" i="1"/>
  <c r="CV20" i="1"/>
  <c r="B160" i="1"/>
  <c r="B159" i="1"/>
  <c r="AO29" i="3"/>
  <c r="BV29" i="3"/>
  <c r="AU62" i="3"/>
  <c r="B95" i="3"/>
  <c r="CK160" i="3"/>
  <c r="CK161" i="3"/>
  <c r="AF359" i="3"/>
  <c r="CT73" i="3"/>
  <c r="CV73" i="3"/>
  <c r="CV71" i="3"/>
  <c r="AU391" i="2"/>
  <c r="AU392" i="2"/>
  <c r="BG23" i="1"/>
  <c r="BV23" i="1"/>
  <c r="AI23" i="1"/>
  <c r="CB23" i="1"/>
  <c r="AC51" i="1"/>
  <c r="CH51" i="1"/>
  <c r="W79" i="1"/>
  <c r="BP79" i="1"/>
  <c r="AO79" i="1"/>
  <c r="B107" i="1"/>
  <c r="CK107" i="1"/>
  <c r="W135" i="1"/>
  <c r="BV135" i="1"/>
  <c r="B151" i="1"/>
  <c r="B150" i="1"/>
  <c r="E135" i="1"/>
  <c r="BG135" i="1"/>
  <c r="BP135" i="1"/>
  <c r="E385" i="2"/>
  <c r="E391" i="2"/>
  <c r="E392" i="2"/>
  <c r="AI29" i="3"/>
  <c r="AX29" i="3"/>
  <c r="BM29" i="3"/>
  <c r="CE29" i="3"/>
  <c r="CV50" i="3"/>
  <c r="AI62" i="3"/>
  <c r="CE62" i="3"/>
  <c r="E94" i="3"/>
  <c r="E95" i="3"/>
  <c r="N95" i="3"/>
  <c r="AC95" i="3"/>
  <c r="AL94" i="3"/>
  <c r="AL95" i="3"/>
  <c r="BA94" i="3"/>
  <c r="BA95" i="3"/>
  <c r="Z127" i="3"/>
  <c r="Z128" i="3"/>
  <c r="BS160" i="3"/>
  <c r="BS161" i="3"/>
  <c r="W194" i="3"/>
  <c r="BY194" i="3"/>
  <c r="CQ40" i="3"/>
  <c r="CV40" i="3"/>
  <c r="CQ172" i="3"/>
  <c r="CQ193" i="3"/>
  <c r="CQ194" i="3"/>
  <c r="CV170" i="3"/>
  <c r="CV302" i="3"/>
  <c r="CQ304" i="3"/>
  <c r="CV304" i="3"/>
  <c r="CQ319" i="3"/>
  <c r="CQ325" i="3"/>
  <c r="CV319" i="3"/>
  <c r="BS107" i="1"/>
  <c r="CB107" i="1"/>
  <c r="CE135" i="1"/>
  <c r="AR135" i="1"/>
  <c r="AL135" i="1"/>
  <c r="AC135" i="1"/>
  <c r="B358" i="2"/>
  <c r="B359" i="2"/>
  <c r="CQ353" i="2"/>
  <c r="BP359" i="3"/>
  <c r="CV175" i="3"/>
  <c r="CT238" i="3"/>
  <c r="CV238" i="3"/>
  <c r="CV235" i="3"/>
  <c r="H227" i="3"/>
  <c r="CN260" i="3"/>
  <c r="Z293" i="3"/>
  <c r="N359" i="3"/>
  <c r="CQ286" i="3"/>
  <c r="CV286" i="3"/>
  <c r="CV290" i="3"/>
  <c r="CV354" i="3"/>
  <c r="BJ95" i="3"/>
  <c r="CN95" i="3"/>
  <c r="K128" i="3"/>
  <c r="Q127" i="3"/>
  <c r="Q128" i="3"/>
  <c r="BD128" i="3"/>
  <c r="AC161" i="3"/>
  <c r="AI194" i="3"/>
  <c r="BG194" i="3"/>
  <c r="Z227" i="3"/>
  <c r="BM227" i="3"/>
  <c r="W293" i="3"/>
  <c r="AL292" i="3"/>
  <c r="AU392" i="3"/>
  <c r="BA392" i="3"/>
  <c r="CE193" i="3"/>
  <c r="CE194" i="3"/>
  <c r="H259" i="3"/>
  <c r="H260" i="3"/>
  <c r="AF259" i="3"/>
  <c r="AF260" i="3"/>
  <c r="AX259" i="3"/>
  <c r="AX260" i="3"/>
  <c r="BS259" i="3"/>
  <c r="BS260" i="3"/>
  <c r="AF293" i="3"/>
  <c r="E325" i="3"/>
  <c r="E326" i="3"/>
  <c r="AX325" i="3"/>
  <c r="BY325" i="3"/>
  <c r="BY326" i="3"/>
  <c r="CE359" i="3"/>
  <c r="W391" i="3"/>
  <c r="BS392" i="3"/>
  <c r="CV373" i="3"/>
  <c r="CQ271" i="3"/>
  <c r="CV245" i="3"/>
  <c r="Q227" i="3"/>
  <c r="BD227" i="3"/>
  <c r="BV227" i="3"/>
  <c r="AR260" i="3"/>
  <c r="E293" i="3"/>
  <c r="N292" i="3"/>
  <c r="N293" i="3"/>
  <c r="BM292" i="3"/>
  <c r="BM293" i="3"/>
  <c r="AO326" i="3"/>
  <c r="T358" i="3"/>
  <c r="T359" i="3"/>
  <c r="AR359" i="3"/>
  <c r="BY358" i="3"/>
  <c r="BY359" i="3"/>
  <c r="AI392" i="3"/>
  <c r="CV243" i="3"/>
  <c r="AL293" i="3"/>
  <c r="AX326" i="3"/>
  <c r="W392" i="3"/>
  <c r="AC391" i="3"/>
  <c r="AC392" i="3"/>
  <c r="CT172" i="3"/>
  <c r="CV23" i="3"/>
  <c r="CV56" i="3"/>
  <c r="T293" i="3"/>
  <c r="AX292" i="3"/>
  <c r="AX293" i="3"/>
  <c r="CE292" i="3"/>
  <c r="CE293" i="3"/>
  <c r="BM325" i="3"/>
  <c r="BM326" i="3"/>
  <c r="CN359" i="3"/>
  <c r="AL391" i="3"/>
  <c r="AL392" i="3"/>
  <c r="CT307" i="3"/>
  <c r="CV307" i="3"/>
  <c r="CV306" i="3"/>
  <c r="E404" i="3"/>
  <c r="H404" i="3"/>
  <c r="CV335" i="3"/>
  <c r="CV78" i="3"/>
  <c r="CV342" i="3"/>
  <c r="CQ292" i="3"/>
  <c r="CQ294" i="3"/>
  <c r="CV247" i="2"/>
  <c r="CV169" i="2"/>
  <c r="CQ172" i="2"/>
  <c r="CQ61" i="2"/>
  <c r="CV187" i="3"/>
  <c r="CQ352" i="2"/>
  <c r="CV268" i="2"/>
  <c r="CV346" i="3"/>
  <c r="CV109" i="2"/>
  <c r="CV142" i="3"/>
  <c r="CV5" i="2"/>
  <c r="CQ7" i="2"/>
  <c r="CV7" i="2"/>
  <c r="CT10" i="2"/>
  <c r="CT29" i="2"/>
  <c r="CV10" i="2"/>
  <c r="CV9" i="2"/>
  <c r="CV252" i="2"/>
  <c r="E420" i="2"/>
  <c r="CV347" i="2"/>
  <c r="CQ346" i="2"/>
  <c r="CV346" i="2"/>
  <c r="E417" i="2"/>
  <c r="CV381" i="2"/>
  <c r="CQ379" i="2"/>
  <c r="CT106" i="3"/>
  <c r="CV104" i="3"/>
  <c r="CT271" i="3"/>
  <c r="CV271" i="3"/>
  <c r="CV268" i="3"/>
  <c r="CV79" i="3"/>
  <c r="H94" i="3"/>
  <c r="H95" i="3"/>
  <c r="CV61" i="2"/>
  <c r="CV82" i="3"/>
  <c r="CV172" i="3"/>
  <c r="AR62" i="2"/>
  <c r="BG61" i="2"/>
  <c r="BG62" i="2"/>
  <c r="BY61" i="2"/>
  <c r="BY62" i="2"/>
  <c r="E95" i="2"/>
  <c r="AR95" i="2"/>
  <c r="E127" i="2"/>
  <c r="E128" i="2"/>
  <c r="AL128" i="2"/>
  <c r="BD127" i="2"/>
  <c r="BY161" i="2"/>
  <c r="CK161" i="2"/>
  <c r="BD194" i="2"/>
  <c r="CV174" i="2"/>
  <c r="CT194" i="2"/>
  <c r="AX319" i="2"/>
  <c r="AX325" i="2"/>
  <c r="AX326" i="2"/>
  <c r="CQ320" i="2"/>
  <c r="AI359" i="3"/>
  <c r="CV254" i="3"/>
  <c r="CT253" i="3"/>
  <c r="CV253" i="3"/>
  <c r="CV386" i="3"/>
  <c r="CV207" i="2"/>
  <c r="CV352" i="2"/>
  <c r="CV115" i="3"/>
  <c r="CQ386" i="2"/>
  <c r="CV386" i="2"/>
  <c r="CQ352" i="3"/>
  <c r="CT73" i="2"/>
  <c r="E416" i="2"/>
  <c r="E415" i="2"/>
  <c r="BG28" i="2"/>
  <c r="BJ95" i="2"/>
  <c r="BD161" i="2"/>
  <c r="E161" i="2"/>
  <c r="AC161" i="2"/>
  <c r="CV156" i="2"/>
  <c r="CQ154" i="2"/>
  <c r="CQ160" i="2"/>
  <c r="AL194" i="2"/>
  <c r="CV354" i="2"/>
  <c r="E423" i="2"/>
  <c r="BD128" i="2"/>
  <c r="CV138" i="2"/>
  <c r="CT139" i="2"/>
  <c r="CV368" i="2"/>
  <c r="E404" i="2"/>
  <c r="CQ370" i="2"/>
  <c r="CV370" i="2"/>
  <c r="K29" i="3"/>
  <c r="CQ259" i="2"/>
  <c r="CV259" i="2"/>
  <c r="CQ261" i="2"/>
  <c r="E412" i="2"/>
  <c r="BG29" i="2"/>
  <c r="CV353" i="2"/>
  <c r="CV115" i="2"/>
  <c r="CV116" i="2"/>
  <c r="AC29" i="2"/>
  <c r="CV23" i="2"/>
  <c r="CQ22" i="2"/>
  <c r="CV22" i="2"/>
  <c r="CV70" i="2"/>
  <c r="CQ73" i="2"/>
  <c r="K95" i="2"/>
  <c r="AX128" i="2"/>
  <c r="CT142" i="2"/>
  <c r="CT161" i="2"/>
  <c r="CV141" i="2"/>
  <c r="BV194" i="2"/>
  <c r="CV182" i="2"/>
  <c r="CV181" i="2"/>
  <c r="BG293" i="2"/>
  <c r="CT307" i="2"/>
  <c r="CV306" i="2"/>
  <c r="CQ340" i="2"/>
  <c r="CQ358" i="2"/>
  <c r="CQ359" i="2"/>
  <c r="E408" i="2"/>
  <c r="E409" i="2"/>
  <c r="BM359" i="2"/>
  <c r="CV208" i="2"/>
  <c r="CN227" i="2"/>
  <c r="AF260" i="2"/>
  <c r="B293" i="2"/>
  <c r="AR293" i="2"/>
  <c r="T326" i="2"/>
  <c r="W358" i="2"/>
  <c r="W359" i="2"/>
  <c r="CQ205" i="2"/>
  <c r="CV205" i="2"/>
  <c r="AC227" i="2"/>
  <c r="BM227" i="2"/>
  <c r="N227" i="2"/>
  <c r="CQ214" i="2"/>
  <c r="AF293" i="2"/>
  <c r="CB326" i="2"/>
  <c r="AF325" i="2"/>
  <c r="AF326" i="2"/>
  <c r="E359" i="2"/>
  <c r="AL358" i="2"/>
  <c r="AL359" i="2"/>
  <c r="H193" i="2"/>
  <c r="H194" i="2"/>
  <c r="AF194" i="2"/>
  <c r="BD227" i="2"/>
  <c r="BY227" i="2"/>
  <c r="T227" i="2"/>
  <c r="E260" i="2"/>
  <c r="AU260" i="2"/>
  <c r="BD260" i="2"/>
  <c r="AX260" i="2"/>
  <c r="BM293" i="2"/>
  <c r="CK293" i="2"/>
  <c r="CB292" i="2"/>
  <c r="CB293" i="2"/>
  <c r="BA326" i="2"/>
  <c r="N359" i="2"/>
  <c r="CB391" i="2"/>
  <c r="CB392" i="2"/>
  <c r="BD392" i="2"/>
  <c r="AC392" i="2"/>
  <c r="E23" i="1"/>
  <c r="CK51" i="1"/>
  <c r="CQ43" i="1"/>
  <c r="AF79" i="1"/>
  <c r="B145" i="1"/>
  <c r="CV43" i="1"/>
  <c r="CV35" i="1"/>
  <c r="H79" i="1"/>
  <c r="CT80" i="1"/>
  <c r="CE107" i="1"/>
  <c r="BS29" i="3"/>
  <c r="BM62" i="3"/>
  <c r="AI161" i="3"/>
  <c r="E194" i="3"/>
  <c r="AO194" i="3"/>
  <c r="AL391" i="2"/>
  <c r="AL392" i="2"/>
  <c r="AX79" i="1"/>
  <c r="BM79" i="1"/>
  <c r="BJ107" i="1"/>
  <c r="CQ103" i="1"/>
  <c r="CV103" i="1"/>
  <c r="CQ94" i="1"/>
  <c r="CV94" i="1"/>
  <c r="CV107" i="1"/>
  <c r="Q385" i="2"/>
  <c r="Q391" i="2"/>
  <c r="Q392" i="2"/>
  <c r="CQ389" i="2"/>
  <c r="CV389" i="2"/>
  <c r="AF29" i="3"/>
  <c r="AL128" i="3"/>
  <c r="AU293" i="3"/>
  <c r="CV109" i="3"/>
  <c r="CV240" i="3"/>
  <c r="CQ241" i="3"/>
  <c r="CV241" i="3"/>
  <c r="CV39" i="3"/>
  <c r="AU95" i="3"/>
  <c r="Q161" i="3"/>
  <c r="AX227" i="3"/>
  <c r="AC293" i="3"/>
  <c r="CV270" i="3"/>
  <c r="E405" i="3"/>
  <c r="E406" i="3"/>
  <c r="K326" i="3"/>
  <c r="BS326" i="3"/>
  <c r="CE325" i="3"/>
  <c r="CE326" i="3"/>
  <c r="CV208" i="3"/>
  <c r="BG28" i="3"/>
  <c r="BG29" i="3"/>
  <c r="BY28" i="3"/>
  <c r="BY29" i="3"/>
  <c r="CV6" i="3"/>
  <c r="CT61" i="3"/>
  <c r="CT62" i="3"/>
  <c r="AC128" i="3"/>
  <c r="BS128" i="3"/>
  <c r="CB128" i="3"/>
  <c r="Z161" i="3"/>
  <c r="BY161" i="3"/>
  <c r="BA194" i="3"/>
  <c r="BM194" i="3"/>
  <c r="CV210" i="3"/>
  <c r="CT226" i="3"/>
  <c r="CT227" i="3"/>
  <c r="H292" i="3"/>
  <c r="H293" i="3"/>
  <c r="BP292" i="3"/>
  <c r="BP293" i="3"/>
  <c r="B326" i="3"/>
  <c r="K358" i="3"/>
  <c r="K359" i="3"/>
  <c r="BA358" i="3"/>
  <c r="BA359" i="3"/>
  <c r="BS358" i="3"/>
  <c r="BS359" i="3"/>
  <c r="CB359" i="3"/>
  <c r="CK358" i="3"/>
  <c r="CK359" i="3"/>
  <c r="B391" i="3"/>
  <c r="B392" i="3"/>
  <c r="AF391" i="3"/>
  <c r="AF392" i="3"/>
  <c r="BD391" i="3"/>
  <c r="BD392" i="3"/>
  <c r="BY391" i="3"/>
  <c r="BY392" i="3"/>
  <c r="CV375" i="3"/>
  <c r="K226" i="3"/>
  <c r="K227" i="3"/>
  <c r="AI226" i="3"/>
  <c r="AI227" i="3"/>
  <c r="BG226" i="3"/>
  <c r="BG227" i="3"/>
  <c r="CB226" i="3"/>
  <c r="CB227" i="3"/>
  <c r="Z259" i="3"/>
  <c r="Z260" i="3"/>
  <c r="BD259" i="3"/>
  <c r="BD260" i="3"/>
  <c r="BY259" i="3"/>
  <c r="BY260" i="3"/>
  <c r="BD293" i="3"/>
  <c r="W325" i="3"/>
  <c r="W326" i="3"/>
  <c r="BA325" i="3"/>
  <c r="BA326" i="3"/>
  <c r="BJ326" i="3"/>
  <c r="B359" i="3"/>
  <c r="BJ359" i="3"/>
  <c r="CT139" i="3"/>
  <c r="CV139" i="3"/>
  <c r="BP260" i="3"/>
  <c r="N326" i="3"/>
  <c r="CV247" i="3"/>
  <c r="CQ360" i="2"/>
  <c r="H404" i="2"/>
  <c r="CV307" i="2"/>
  <c r="CV73" i="2"/>
  <c r="CQ260" i="2"/>
  <c r="CQ358" i="3"/>
  <c r="CQ360" i="3"/>
  <c r="CV352" i="3"/>
  <c r="CQ195" i="3"/>
  <c r="CQ385" i="2"/>
  <c r="CV385" i="2"/>
  <c r="CV320" i="2"/>
  <c r="CQ319" i="2"/>
  <c r="CV319" i="2"/>
  <c r="CV358" i="2"/>
  <c r="E425" i="2"/>
  <c r="CT259" i="3"/>
  <c r="CT260" i="3"/>
  <c r="CV379" i="2"/>
  <c r="CQ391" i="2"/>
  <c r="CQ393" i="2"/>
  <c r="CQ28" i="2"/>
  <c r="CQ30" i="2"/>
  <c r="CV28" i="2"/>
  <c r="CV175" i="2"/>
  <c r="CQ359" i="3"/>
  <c r="CV358" i="3"/>
  <c r="CV122" i="3"/>
  <c r="CQ220" i="2"/>
  <c r="CQ226" i="2"/>
  <c r="CV42" i="1"/>
  <c r="CV51" i="1"/>
  <c r="CV66" i="1"/>
  <c r="CT337" i="2"/>
  <c r="CV337" i="2"/>
  <c r="CV214" i="2"/>
  <c r="AU94" i="2"/>
  <c r="AU95" i="2"/>
  <c r="CQ121" i="2"/>
  <c r="CV121" i="2"/>
  <c r="CV122" i="2"/>
  <c r="CV171" i="2"/>
  <c r="E405" i="2"/>
  <c r="CV241" i="2"/>
  <c r="CT260" i="2"/>
  <c r="BG325" i="2"/>
  <c r="BG326" i="2"/>
  <c r="CV336" i="2"/>
  <c r="CH359" i="2"/>
  <c r="CQ15" i="1"/>
  <c r="CV15" i="1"/>
  <c r="B154" i="1"/>
  <c r="BD107" i="1"/>
  <c r="Q107" i="1"/>
  <c r="CQ131" i="1"/>
  <c r="CV131" i="1"/>
  <c r="CV122" i="1"/>
  <c r="CV135" i="1"/>
  <c r="BP62" i="3"/>
  <c r="BV62" i="3"/>
  <c r="AU128" i="3"/>
  <c r="AC194" i="3"/>
  <c r="K62" i="2"/>
  <c r="CK62" i="2"/>
  <c r="CQ29" i="2"/>
  <c r="CV142" i="2"/>
  <c r="CV76" i="2"/>
  <c r="CQ293" i="3"/>
  <c r="CT161" i="3"/>
  <c r="CQ271" i="2"/>
  <c r="CQ22" i="3"/>
  <c r="CH29" i="2"/>
  <c r="AI29" i="2"/>
  <c r="T62" i="2"/>
  <c r="BP62" i="2"/>
  <c r="AI95" i="2"/>
  <c r="BP128" i="2"/>
  <c r="CQ127" i="2"/>
  <c r="CV127" i="2"/>
  <c r="H161" i="2"/>
  <c r="BP160" i="2"/>
  <c r="BP161" i="2"/>
  <c r="BV161" i="2"/>
  <c r="AC260" i="2"/>
  <c r="AI286" i="2"/>
  <c r="CQ287" i="2"/>
  <c r="CV340" i="3"/>
  <c r="CT359" i="3"/>
  <c r="CQ94" i="3"/>
  <c r="B149" i="1"/>
  <c r="CT24" i="1"/>
  <c r="BY95" i="2"/>
  <c r="CQ88" i="2"/>
  <c r="CV88" i="2"/>
  <c r="CV89" i="2"/>
  <c r="AR127" i="2"/>
  <c r="AR128" i="2"/>
  <c r="CB127" i="2"/>
  <c r="CB128" i="2"/>
  <c r="BV226" i="2"/>
  <c r="BV227" i="2"/>
  <c r="AL292" i="2"/>
  <c r="AL293" i="2"/>
  <c r="BP326" i="2"/>
  <c r="CT135" i="1"/>
  <c r="CU136" i="1"/>
  <c r="AI61" i="2"/>
  <c r="AI62" i="2"/>
  <c r="AF62" i="2"/>
  <c r="CN128" i="2"/>
  <c r="B193" i="2"/>
  <c r="B194" i="2"/>
  <c r="AO194" i="2"/>
  <c r="AR194" i="2"/>
  <c r="AI227" i="2"/>
  <c r="AL227" i="2"/>
  <c r="AL326" i="2"/>
  <c r="BJ326" i="2"/>
  <c r="AO326" i="2"/>
  <c r="CB359" i="2"/>
  <c r="B28" i="2"/>
  <c r="B29" i="2"/>
  <c r="AR28" i="2"/>
  <c r="AR29" i="2"/>
  <c r="CB29" i="2"/>
  <c r="N62" i="2"/>
  <c r="BA62" i="2"/>
  <c r="CE62" i="2"/>
  <c r="W94" i="2"/>
  <c r="W95" i="2"/>
  <c r="BS94" i="2"/>
  <c r="BS95" i="2"/>
  <c r="CE95" i="2"/>
  <c r="CT106" i="2"/>
  <c r="B128" i="2"/>
  <c r="T127" i="2"/>
  <c r="T128" i="2"/>
  <c r="BV128" i="2"/>
  <c r="CQ103" i="2"/>
  <c r="CQ106" i="2"/>
  <c r="CK106" i="2"/>
  <c r="CK128" i="2"/>
  <c r="W128" i="2"/>
  <c r="BS128" i="2"/>
  <c r="CQ139" i="2"/>
  <c r="CV136" i="2"/>
  <c r="B161" i="2"/>
  <c r="W160" i="2"/>
  <c r="W161" i="2"/>
  <c r="AR161" i="2"/>
  <c r="AX194" i="2"/>
  <c r="CT172" i="2"/>
  <c r="CV172" i="2"/>
  <c r="BJ227" i="2"/>
  <c r="CV222" i="2"/>
  <c r="CV220" i="2"/>
  <c r="CB260" i="2"/>
  <c r="AX293" i="2"/>
  <c r="CN29" i="2"/>
  <c r="CV42" i="2"/>
  <c r="CT43" i="2"/>
  <c r="CT62" i="2"/>
  <c r="Z95" i="2"/>
  <c r="AL95" i="2"/>
  <c r="CK94" i="2"/>
  <c r="CK95" i="2"/>
  <c r="Q128" i="2"/>
  <c r="BJ128" i="2"/>
  <c r="K161" i="2"/>
  <c r="N161" i="2"/>
  <c r="Q161" i="2"/>
  <c r="BA194" i="2"/>
  <c r="BM193" i="2"/>
  <c r="BM194" i="2"/>
  <c r="W227" i="2"/>
  <c r="AO227" i="2"/>
  <c r="B227" i="2"/>
  <c r="BP260" i="2"/>
  <c r="CQ274" i="2"/>
  <c r="CV274" i="2"/>
  <c r="CV273" i="2"/>
  <c r="AI292" i="2"/>
  <c r="AI293" i="2"/>
  <c r="Q293" i="2"/>
  <c r="T392" i="2"/>
  <c r="CE392" i="2"/>
  <c r="BM95" i="3"/>
  <c r="BG128" i="3"/>
  <c r="CT7" i="3"/>
  <c r="CV7" i="3"/>
  <c r="CV4" i="3"/>
  <c r="CK227" i="2"/>
  <c r="CN260" i="2"/>
  <c r="Q260" i="2"/>
  <c r="BJ292" i="2"/>
  <c r="BJ293" i="2"/>
  <c r="BS325" i="2"/>
  <c r="BS326" i="2"/>
  <c r="CQ313" i="2"/>
  <c r="CT325" i="2"/>
  <c r="N325" i="2"/>
  <c r="N326" i="2"/>
  <c r="K293" i="2"/>
  <c r="AU292" i="2"/>
  <c r="AU293" i="2"/>
  <c r="AC293" i="2"/>
  <c r="H326" i="2"/>
  <c r="AX359" i="2"/>
  <c r="Q358" i="2"/>
  <c r="Q359" i="2"/>
  <c r="CV369" i="2"/>
  <c r="N29" i="3"/>
  <c r="Z392" i="2"/>
  <c r="CN392" i="2"/>
  <c r="AX23" i="1"/>
  <c r="AF23" i="1"/>
  <c r="CB79" i="1"/>
  <c r="E79" i="1"/>
  <c r="E61" i="3"/>
  <c r="E62" i="3"/>
  <c r="Q61" i="3"/>
  <c r="Q62" i="3"/>
  <c r="AC62" i="3"/>
  <c r="BG61" i="3"/>
  <c r="BG62" i="3"/>
  <c r="AI95" i="3"/>
  <c r="BD94" i="3"/>
  <c r="BD95" i="3"/>
  <c r="BY94" i="3"/>
  <c r="BY95" i="3"/>
  <c r="T127" i="3"/>
  <c r="T128" i="3"/>
  <c r="AR127" i="3"/>
  <c r="AR128" i="3"/>
  <c r="BP127" i="3"/>
  <c r="BP128" i="3"/>
  <c r="AU160" i="3"/>
  <c r="AU161" i="3"/>
  <c r="K392" i="2"/>
  <c r="AX392" i="2"/>
  <c r="BJ392" i="2"/>
  <c r="CE23" i="1"/>
  <c r="CQ99" i="1"/>
  <c r="CV99" i="1"/>
  <c r="CT391" i="2"/>
  <c r="AU29" i="3"/>
  <c r="K61" i="3"/>
  <c r="K62" i="3"/>
  <c r="BY61" i="3"/>
  <c r="BY62" i="3"/>
  <c r="Z95" i="3"/>
  <c r="AR94" i="3"/>
  <c r="AR95" i="3"/>
  <c r="BS95" i="3"/>
  <c r="H127" i="3"/>
  <c r="H128" i="3"/>
  <c r="AF127" i="3"/>
  <c r="AF128" i="3"/>
  <c r="CE127" i="3"/>
  <c r="CE128" i="3"/>
  <c r="CQ106" i="3"/>
  <c r="CV105" i="3"/>
  <c r="AI292" i="3"/>
  <c r="AI293" i="3"/>
  <c r="CK326" i="3"/>
  <c r="AO392" i="3"/>
  <c r="BA160" i="3"/>
  <c r="BA161" i="3"/>
  <c r="K193" i="3"/>
  <c r="K194" i="3"/>
  <c r="AU193" i="3"/>
  <c r="AU194" i="3"/>
  <c r="AF226" i="3"/>
  <c r="AF227" i="3"/>
  <c r="CN226" i="3"/>
  <c r="CN227" i="3"/>
  <c r="Q326" i="3"/>
  <c r="H358" i="3"/>
  <c r="H359" i="3"/>
  <c r="BV359" i="3"/>
  <c r="Q391" i="3"/>
  <c r="Q392" i="3"/>
  <c r="AX391" i="3"/>
  <c r="AX392" i="3"/>
  <c r="BJ392" i="3"/>
  <c r="CV148" i="3"/>
  <c r="CV236" i="3"/>
  <c r="CV182" i="3"/>
  <c r="CT181" i="3"/>
  <c r="CV181" i="3"/>
  <c r="CV347" i="3"/>
  <c r="CV103" i="3"/>
  <c r="W161" i="3"/>
  <c r="AF160" i="3"/>
  <c r="AF161" i="3"/>
  <c r="CB160" i="3"/>
  <c r="CB161" i="3"/>
  <c r="BS193" i="3"/>
  <c r="BS194" i="3"/>
  <c r="B226" i="3"/>
  <c r="B227" i="3"/>
  <c r="BY227" i="3"/>
  <c r="BV260" i="3"/>
  <c r="B292" i="3"/>
  <c r="B293" i="3"/>
  <c r="Q293" i="3"/>
  <c r="Z325" i="3"/>
  <c r="Z326" i="3"/>
  <c r="Z358" i="3"/>
  <c r="Z359" i="3"/>
  <c r="AU358" i="3"/>
  <c r="AU359" i="3"/>
  <c r="H391" i="3"/>
  <c r="H392" i="3"/>
  <c r="BP391" i="3"/>
  <c r="BP392" i="3"/>
  <c r="CK391" i="3"/>
  <c r="CK392" i="3"/>
  <c r="CT94" i="3"/>
  <c r="CT313" i="3"/>
  <c r="CV313" i="3"/>
  <c r="CV314" i="3"/>
  <c r="CT193" i="3"/>
  <c r="CV193" i="3"/>
  <c r="CV177" i="3"/>
  <c r="BM160" i="3"/>
  <c r="BM161" i="3"/>
  <c r="T227" i="3"/>
  <c r="AR226" i="3"/>
  <c r="AR227" i="3"/>
  <c r="K259" i="3"/>
  <c r="K260" i="3"/>
  <c r="AO259" i="3"/>
  <c r="AO260" i="3"/>
  <c r="BG292" i="3"/>
  <c r="BG293" i="3"/>
  <c r="CN292" i="3"/>
  <c r="CN293" i="3"/>
  <c r="AL325" i="3"/>
  <c r="AL326" i="3"/>
  <c r="BG326" i="3"/>
  <c r="AL359" i="3"/>
  <c r="BG358" i="3"/>
  <c r="BG359" i="3"/>
  <c r="CH358" i="3"/>
  <c r="CH359" i="3"/>
  <c r="CE392" i="3"/>
  <c r="CV202" i="3"/>
  <c r="CT205" i="3"/>
  <c r="CV205" i="3"/>
  <c r="CV237" i="3"/>
  <c r="CV391" i="3"/>
  <c r="CQ23" i="1"/>
  <c r="CQ24" i="1"/>
  <c r="CT95" i="3"/>
  <c r="CV94" i="3"/>
  <c r="CT392" i="2"/>
  <c r="CV391" i="2"/>
  <c r="CV385" i="3"/>
  <c r="CQ325" i="2"/>
  <c r="CV325" i="2"/>
  <c r="CV139" i="2"/>
  <c r="CV103" i="2"/>
  <c r="CQ129" i="2"/>
  <c r="CQ96" i="3"/>
  <c r="CQ95" i="3"/>
  <c r="CQ25" i="1"/>
  <c r="CV313" i="2"/>
  <c r="CV226" i="2"/>
  <c r="CQ228" i="2"/>
  <c r="CV106" i="3"/>
  <c r="CQ28" i="3"/>
  <c r="CV22" i="3"/>
  <c r="CQ227" i="2"/>
  <c r="CT325" i="3"/>
  <c r="CV325" i="3"/>
  <c r="CQ286" i="2"/>
  <c r="CV286" i="2"/>
  <c r="CV287" i="2"/>
  <c r="E422" i="2"/>
  <c r="E421" i="2"/>
  <c r="CV271" i="2"/>
  <c r="CT326" i="2"/>
  <c r="CV28" i="3"/>
  <c r="CQ30" i="3"/>
  <c r="CQ29" i="3"/>
  <c r="CQ292" i="2"/>
  <c r="CQ293" i="2"/>
  <c r="CQ327" i="2"/>
  <c r="CQ326" i="2"/>
  <c r="CQ259" i="3"/>
  <c r="CV337" i="3"/>
  <c r="CT292" i="3"/>
  <c r="CV292" i="3"/>
  <c r="CT293" i="3"/>
  <c r="CV259" i="3"/>
  <c r="CQ220" i="3"/>
  <c r="CV220" i="3"/>
  <c r="CV221" i="3"/>
  <c r="CV106" i="2"/>
  <c r="CQ128" i="2"/>
  <c r="CQ326" i="3"/>
  <c r="CQ327" i="3"/>
  <c r="CV187" i="2"/>
  <c r="CQ193" i="2"/>
  <c r="AL29" i="2"/>
  <c r="CQ62" i="2"/>
  <c r="CV43" i="2"/>
  <c r="CQ63" i="2"/>
  <c r="CQ195" i="2"/>
  <c r="CQ162" i="2"/>
  <c r="CV160" i="2"/>
  <c r="CQ161" i="2"/>
  <c r="E427" i="2"/>
  <c r="CV75" i="1"/>
  <c r="CV79" i="1"/>
  <c r="CQ81" i="1"/>
  <c r="CQ294" i="2"/>
  <c r="CV292" i="2"/>
  <c r="CT194" i="3"/>
  <c r="E403" i="2"/>
  <c r="CQ392" i="2"/>
  <c r="CV340" i="2"/>
  <c r="CV154" i="2"/>
  <c r="CQ55" i="3"/>
  <c r="BY79" i="1"/>
  <c r="CQ79" i="1"/>
  <c r="CQ80" i="1"/>
  <c r="BD61" i="2"/>
  <c r="BD62" i="2"/>
  <c r="BM62" i="2"/>
  <c r="BA95" i="2"/>
  <c r="CQ82" i="2"/>
  <c r="CQ94" i="2"/>
  <c r="K128" i="2"/>
  <c r="BG128" i="2"/>
  <c r="BY128" i="2"/>
  <c r="AI161" i="2"/>
  <c r="AO161" i="2"/>
  <c r="AC194" i="2"/>
  <c r="BS227" i="2"/>
  <c r="CT326" i="3"/>
  <c r="CN62" i="2"/>
  <c r="CT94" i="2"/>
  <c r="BY194" i="2"/>
  <c r="BA227" i="2"/>
  <c r="AI392" i="2"/>
  <c r="CB135" i="1"/>
  <c r="CQ135" i="1"/>
  <c r="AR227" i="2"/>
  <c r="AR260" i="2"/>
  <c r="Z326" i="2"/>
  <c r="CV127" i="1"/>
  <c r="BG260" i="2"/>
  <c r="W260" i="2"/>
  <c r="CK326" i="2"/>
  <c r="AC359" i="2"/>
  <c r="AU107" i="1"/>
  <c r="CQ107" i="1"/>
  <c r="CQ108" i="1"/>
  <c r="CN51" i="1"/>
  <c r="CQ51" i="1"/>
  <c r="CQ52" i="1"/>
  <c r="AI326" i="3"/>
  <c r="BP391" i="2"/>
  <c r="BP392" i="2"/>
  <c r="AO95" i="3"/>
  <c r="CQ121" i="3"/>
  <c r="K392" i="3"/>
  <c r="CV273" i="3"/>
  <c r="CV257" i="3"/>
  <c r="CQ260" i="3"/>
  <c r="CQ261" i="3"/>
  <c r="CQ226" i="3"/>
  <c r="CQ227" i="3"/>
  <c r="H403" i="3"/>
  <c r="H405" i="3"/>
  <c r="E428" i="3"/>
  <c r="CV121" i="3"/>
  <c r="CQ127" i="3"/>
  <c r="CQ96" i="2"/>
  <c r="CQ95" i="2"/>
  <c r="CQ136" i="1"/>
  <c r="B164" i="1"/>
  <c r="B163" i="1"/>
  <c r="CT95" i="2"/>
  <c r="CV94" i="2"/>
  <c r="CV55" i="3"/>
  <c r="CQ61" i="3"/>
  <c r="E429" i="2"/>
  <c r="H403" i="2"/>
  <c r="H405" i="2"/>
  <c r="E406" i="2"/>
  <c r="E428" i="2"/>
  <c r="CV193" i="2"/>
  <c r="CQ194" i="2"/>
  <c r="CV82" i="2"/>
  <c r="CV226" i="3"/>
  <c r="CQ228" i="3"/>
  <c r="CQ63" i="3"/>
  <c r="CQ62" i="3"/>
  <c r="CV61" i="3"/>
  <c r="CV127" i="3"/>
  <c r="CQ128" i="3"/>
  <c r="CQ129" i="3"/>
  <c r="CV28" i="4"/>
  <c r="CQ33" i="4"/>
  <c r="CV33" i="4"/>
  <c r="CV29" i="4"/>
  <c r="CQ9" i="4"/>
  <c r="CV9" i="4"/>
  <c r="CQ35" i="4"/>
  <c r="CQ34" i="4"/>
</calcChain>
</file>

<file path=xl/sharedStrings.xml><?xml version="1.0" encoding="utf-8"?>
<sst xmlns="http://schemas.openxmlformats.org/spreadsheetml/2006/main" count="39676" uniqueCount="902">
  <si>
    <t>BUDGET 2013</t>
  </si>
  <si>
    <t>AUGUST</t>
  </si>
  <si>
    <t>16. FRIDAY</t>
  </si>
  <si>
    <t>Utilities</t>
  </si>
  <si>
    <t>Groceries</t>
  </si>
  <si>
    <t>Transportation</t>
  </si>
  <si>
    <t>Cell Phone</t>
  </si>
  <si>
    <t>Savings (10% 401k)</t>
  </si>
  <si>
    <t>Clothing</t>
  </si>
  <si>
    <t>Entertainment</t>
  </si>
  <si>
    <t>DAY TOTAL:</t>
  </si>
  <si>
    <t>1. THURSDAY</t>
  </si>
  <si>
    <t>2. FRIDAY</t>
  </si>
  <si>
    <t>3. SATURDAY</t>
  </si>
  <si>
    <t>4. SUNDAY</t>
  </si>
  <si>
    <t>5. MONDAY</t>
  </si>
  <si>
    <t>6. TUESDAY</t>
  </si>
  <si>
    <t>7. WEDNESDAY</t>
  </si>
  <si>
    <t>8. THURSDAY</t>
  </si>
  <si>
    <t>9. FRIDAY</t>
  </si>
  <si>
    <t>10. SATURDAY</t>
  </si>
  <si>
    <t>11. SUNDAY</t>
  </si>
  <si>
    <t>12. MONDAY</t>
  </si>
  <si>
    <t>13. TUESDAY</t>
  </si>
  <si>
    <t>14. WEDNESDAY</t>
  </si>
  <si>
    <t>15. THURSDAY</t>
  </si>
  <si>
    <t>17. SATURDAY</t>
  </si>
  <si>
    <t>18. SUNDAY</t>
  </si>
  <si>
    <t>19. MONDAY</t>
  </si>
  <si>
    <t>20. TUESDAY</t>
  </si>
  <si>
    <t>MONTH TOTALS</t>
  </si>
  <si>
    <t>MONTHLY BUDGET</t>
  </si>
  <si>
    <t>DIFFERENCE</t>
  </si>
  <si>
    <t>Income</t>
  </si>
  <si>
    <t>Income Deductions</t>
  </si>
  <si>
    <t>21. WEDNESDAY</t>
  </si>
  <si>
    <t>22. THURSDAY</t>
  </si>
  <si>
    <t>23. FRIDAY</t>
  </si>
  <si>
    <t>24. SATURDAY</t>
  </si>
  <si>
    <t>25. SUNDAY</t>
  </si>
  <si>
    <t>26. MONDAY</t>
  </si>
  <si>
    <t>27. TUESDAY</t>
  </si>
  <si>
    <t>28. WEDNESDAY</t>
  </si>
  <si>
    <t>29. THURSDAY</t>
  </si>
  <si>
    <t>30. FRIDAY</t>
  </si>
  <si>
    <t>31. SATURDAY</t>
  </si>
  <si>
    <t>50 to Aunt Sue for Lions game</t>
  </si>
  <si>
    <t>TOTAL SAVINGS + CASH</t>
  </si>
  <si>
    <t>Comments:</t>
  </si>
  <si>
    <t>car wash $2 tip</t>
  </si>
  <si>
    <t>Lunch, Malarkey's, DTE(Pines) Bill, Comerica Interest</t>
  </si>
  <si>
    <t>Haircut, Lansing Lugnuts YAC</t>
  </si>
  <si>
    <t>Ink</t>
  </si>
  <si>
    <t>SEPTEMBER</t>
  </si>
  <si>
    <t>XXXXXXXXXX</t>
  </si>
  <si>
    <t>1. SUNDAY</t>
  </si>
  <si>
    <t>2. MONDAY</t>
  </si>
  <si>
    <t>3. TUESDAY</t>
  </si>
  <si>
    <t>4. WEDNESDAY</t>
  </si>
  <si>
    <t>5. THURSDAY</t>
  </si>
  <si>
    <t>6. FRIDAY</t>
  </si>
  <si>
    <t>7. SATURDAY</t>
  </si>
  <si>
    <t>8. SUNDAY</t>
  </si>
  <si>
    <t>9. MONDAY</t>
  </si>
  <si>
    <t>10. TUESDAY</t>
  </si>
  <si>
    <t>11. WEDNESDAY</t>
  </si>
  <si>
    <t>12. THURSDAY</t>
  </si>
  <si>
    <t>13. FRIDAY</t>
  </si>
  <si>
    <t>14. SATURDAY</t>
  </si>
  <si>
    <t>15. SUNDAY</t>
  </si>
  <si>
    <t>16. MONDAY</t>
  </si>
  <si>
    <t>17. TUESDAY</t>
  </si>
  <si>
    <t>18. WEDNESDAY</t>
  </si>
  <si>
    <t>19. THURSDAY</t>
  </si>
  <si>
    <t>20. FRIDAY</t>
  </si>
  <si>
    <t>21. SATURDAY</t>
  </si>
  <si>
    <t>22. SUNDAY</t>
  </si>
  <si>
    <t>23. MONDAY</t>
  </si>
  <si>
    <t>24. TUESDAY</t>
  </si>
  <si>
    <t>25. WEDNESDAY</t>
  </si>
  <si>
    <t>26. THURSDAY</t>
  </si>
  <si>
    <t>27. FRIDAY</t>
  </si>
  <si>
    <t>28. SATURDAY</t>
  </si>
  <si>
    <t>29. SUNDAY</t>
  </si>
  <si>
    <t>30. MONDAY</t>
  </si>
  <si>
    <t>red apple</t>
  </si>
  <si>
    <t>date Brittany</t>
  </si>
  <si>
    <t>lunch</t>
  </si>
  <si>
    <t>Real Estate One holding fee</t>
  </si>
  <si>
    <t>QL Good Faith Deposit 
$50 Malarkeys Gift card</t>
  </si>
  <si>
    <t>OCTOBER</t>
  </si>
  <si>
    <t>NOVEMBER</t>
  </si>
  <si>
    <t>DECEMBER</t>
  </si>
  <si>
    <t>1. TUESDAY</t>
  </si>
  <si>
    <t>1. FRIDAY</t>
  </si>
  <si>
    <t>YEARLY</t>
  </si>
  <si>
    <t>YEARLY TOTALS</t>
  </si>
  <si>
    <t>CASH FLOW</t>
  </si>
  <si>
    <t>(since 8/1/13)</t>
  </si>
  <si>
    <t>Malarkeys check</t>
  </si>
  <si>
    <t>condo inspection, pant alteration, bailey's</t>
  </si>
  <si>
    <t>golf, malarkey's</t>
  </si>
  <si>
    <t>corner brewery</t>
  </si>
  <si>
    <t>sidetrack german club</t>
  </si>
  <si>
    <t>gum, date rachel</t>
  </si>
  <si>
    <t>last aleva pay, lunch tower inn, bar</t>
  </si>
  <si>
    <t>dimitri's</t>
  </si>
  <si>
    <t>sushido, Quicken earnest money</t>
  </si>
  <si>
    <t>2. WEDNESDAY</t>
  </si>
  <si>
    <t>3. THURSDAY</t>
  </si>
  <si>
    <t>4. FRIDAY</t>
  </si>
  <si>
    <t>5. SATURDAY</t>
  </si>
  <si>
    <t>6. SUNDAY</t>
  </si>
  <si>
    <t>7. MONDAY</t>
  </si>
  <si>
    <t>8. TUESDAY</t>
  </si>
  <si>
    <t>9. WEDNESDAY</t>
  </si>
  <si>
    <t>10. THURSDAY</t>
  </si>
  <si>
    <t>11. FRIDAY</t>
  </si>
  <si>
    <t>12. SATURDAY</t>
  </si>
  <si>
    <t>13. SUNDAY</t>
  </si>
  <si>
    <t>14. MONDAY</t>
  </si>
  <si>
    <t>15. TUESDAY</t>
  </si>
  <si>
    <t>16. WEDNESDAY</t>
  </si>
  <si>
    <t>17. THURSDAY</t>
  </si>
  <si>
    <t>18. FRIDAY</t>
  </si>
  <si>
    <t>19. SATURDAY</t>
  </si>
  <si>
    <t>20. SUNDAY</t>
  </si>
  <si>
    <t>21. MONDAY</t>
  </si>
  <si>
    <t>22. TUESDAY</t>
  </si>
  <si>
    <t>23. WEDNESDAY</t>
  </si>
  <si>
    <t>24. THURSDAY</t>
  </si>
  <si>
    <t>25. FRIDAY</t>
  </si>
  <si>
    <t>26. SATURDAY</t>
  </si>
  <si>
    <t>27. SUNDAY</t>
  </si>
  <si>
    <t>28. MONDAY</t>
  </si>
  <si>
    <t>29. TUESDAY</t>
  </si>
  <si>
    <t>30. WEDNESDAY</t>
  </si>
  <si>
    <t>31. THURSDAY</t>
  </si>
  <si>
    <t>Sidetrack</t>
  </si>
  <si>
    <t>Cabinets from estate sale</t>
  </si>
  <si>
    <t>chipotle</t>
  </si>
  <si>
    <t>MONTH EXPENDITURES</t>
  </si>
  <si>
    <t>DC1, headphones, sidetrack</t>
  </si>
  <si>
    <t>TV football check, broadcast booth (Allen Park)</t>
  </si>
  <si>
    <t>Cleveland</t>
  </si>
  <si>
    <t>refund from Cleveland trip, Lions/Browns game</t>
  </si>
  <si>
    <t>Dimitri's</t>
  </si>
  <si>
    <t>living room table and patio furniture from Ellen Gerber</t>
  </si>
  <si>
    <t>Closing costs $16,164.20 but only $1,639.70 from savings…$14,524.50 from AllianceBernstein…$10 processing fee. Mattress</t>
  </si>
  <si>
    <t>Meemic house insurance, chapstick, desk, bovist bday gift</t>
  </si>
  <si>
    <t>paint</t>
  </si>
  <si>
    <t>paint, pizza</t>
  </si>
  <si>
    <t>cable modem</t>
  </si>
  <si>
    <t>Jimmy John's</t>
  </si>
  <si>
    <t>Hermann's Plymouth, Hagopian carpet cleaner</t>
  </si>
  <si>
    <t>IKEA</t>
  </si>
  <si>
    <t>Housing</t>
  </si>
  <si>
    <t>2. SATURDAY</t>
  </si>
  <si>
    <t>3. SUNDAY</t>
  </si>
  <si>
    <t>4. MONDAY</t>
  </si>
  <si>
    <t>5. TUESDAY</t>
  </si>
  <si>
    <t>6. WEDNESDAY</t>
  </si>
  <si>
    <t>7. THURSDAY</t>
  </si>
  <si>
    <t>8. FRIDAY</t>
  </si>
  <si>
    <t>9. SATURDAY</t>
  </si>
  <si>
    <t>10. SUNDAY</t>
  </si>
  <si>
    <t>11. MONDAY</t>
  </si>
  <si>
    <t>12. TUESDAY</t>
  </si>
  <si>
    <t>13. WEDNESDAY</t>
  </si>
  <si>
    <t>14. THURSDAY</t>
  </si>
  <si>
    <t>15. FRIDAY</t>
  </si>
  <si>
    <t>16. SATURDAY</t>
  </si>
  <si>
    <t>17. SUNDAY</t>
  </si>
  <si>
    <t>18. MONDAY</t>
  </si>
  <si>
    <t>19. TUESDAY</t>
  </si>
  <si>
    <t>20. WEDNESDAY</t>
  </si>
  <si>
    <t>21. THURSDAY</t>
  </si>
  <si>
    <t>22. FRIDAY</t>
  </si>
  <si>
    <t>23. SATURDAY</t>
  </si>
  <si>
    <t>24. SUNDAY</t>
  </si>
  <si>
    <t>25. MONDAY</t>
  </si>
  <si>
    <t>26. TUESDAY</t>
  </si>
  <si>
    <t>27. WEDNESDAY</t>
  </si>
  <si>
    <t>28. THURSDAY</t>
  </si>
  <si>
    <t>29. FRIDAY</t>
  </si>
  <si>
    <t>30. SATURDAY</t>
  </si>
  <si>
    <t>Asia City</t>
  </si>
  <si>
    <t>Tower Inn</t>
  </si>
  <si>
    <t>Whole Foods, Kroger, Little Caesars</t>
  </si>
  <si>
    <t>Date Ruby Tuesday (Leah), Aubree's, Magic Bullet blender</t>
  </si>
  <si>
    <t>Tower Inn, Chili's</t>
  </si>
  <si>
    <t>Fort St. Brewery, Gum</t>
  </si>
  <si>
    <t>Malarkey's</t>
  </si>
  <si>
    <t>Kang's, Bab's Underground, Parking, "Jimmys"</t>
  </si>
  <si>
    <t>Dimitri's (Mike's)</t>
  </si>
  <si>
    <t>Mouse traps, Xmas (Dakkl Vic Secret, Bovist EMU Bookstore), Coat (Express)</t>
  </si>
  <si>
    <t>DTE, Student Center Thanksgiving Dinner</t>
  </si>
  <si>
    <t>Gifts</t>
  </si>
  <si>
    <t>Total Budgeted:</t>
  </si>
  <si>
    <t>Income - Income Ded.</t>
  </si>
  <si>
    <t>Bottom 2 rows MUST BE EQUAL!!</t>
  </si>
  <si>
    <t>OVER/UNDER BUDGET (Not Incl. Savings)</t>
  </si>
  <si>
    <t>Nexus trade-in (Office Max)</t>
  </si>
  <si>
    <t>Interest</t>
  </si>
  <si>
    <t>Mongolian BBQ, Miles of Golf (dad xmas), Brookstone (Bovist xmas)</t>
  </si>
  <si>
    <t>Comcast, Nexus 7 cover (eBay), Cottage Inn, Gratzi and Heidelberg (Date, Leah)</t>
  </si>
  <si>
    <t>MARK ALL CREDIT CARD EXPENSES ON THE DAY OF PURCHASE!!!</t>
  </si>
  <si>
    <t>Gas</t>
  </si>
  <si>
    <t>Car Ins</t>
  </si>
  <si>
    <t>Savings Account</t>
  </si>
  <si>
    <t>401(k)</t>
  </si>
  <si>
    <t>Netflix</t>
  </si>
  <si>
    <t>Planet Fitness</t>
  </si>
  <si>
    <t>Discrectionary</t>
  </si>
  <si>
    <t>Applebee's, Wayne Bowl</t>
  </si>
  <si>
    <t>31. TUESDAY</t>
  </si>
  <si>
    <t>Sub platter for library student xmas party</t>
  </si>
  <si>
    <t>Chase Rewards Points redemption</t>
  </si>
  <si>
    <t>1. WEDNESDAY</t>
  </si>
  <si>
    <t>2. THURSDAY</t>
  </si>
  <si>
    <t>3. FRIDAY</t>
  </si>
  <si>
    <t>4. SATURDAY</t>
  </si>
  <si>
    <t>5. SUNDAY</t>
  </si>
  <si>
    <t>6. MONDAY</t>
  </si>
  <si>
    <t>7. TUESDAY</t>
  </si>
  <si>
    <t>8. WEDNESDAY</t>
  </si>
  <si>
    <t>9. THURSDAY</t>
  </si>
  <si>
    <t>10. FRIDAY</t>
  </si>
  <si>
    <t>11. SATURDAY</t>
  </si>
  <si>
    <t>12. SUNDAY</t>
  </si>
  <si>
    <t>13. MONDAY</t>
  </si>
  <si>
    <t>14. TUESDAY</t>
  </si>
  <si>
    <t>15. WEDNESDAY</t>
  </si>
  <si>
    <t>16. THURSDAY</t>
  </si>
  <si>
    <t>17. FRIDAY</t>
  </si>
  <si>
    <t>18. SATURDAY</t>
  </si>
  <si>
    <t>19. SUNDAY</t>
  </si>
  <si>
    <t>20. MONDAY</t>
  </si>
  <si>
    <t>21. TUESDAY</t>
  </si>
  <si>
    <t>22. WEDNESDAY</t>
  </si>
  <si>
    <t>23. THURSDAY</t>
  </si>
  <si>
    <t>24. FRIDAY</t>
  </si>
  <si>
    <t>25. SATURDAY</t>
  </si>
  <si>
    <t>26. SUNDAY</t>
  </si>
  <si>
    <t>27. MONDAY</t>
  </si>
  <si>
    <t>28. TUESDAY</t>
  </si>
  <si>
    <t>29. WEDNESDAY</t>
  </si>
  <si>
    <t>30. THURSDAY</t>
  </si>
  <si>
    <t>31. FRIDAY</t>
  </si>
  <si>
    <t>1. SATURDAY</t>
  </si>
  <si>
    <t>1. MONDAY</t>
  </si>
  <si>
    <t>Quizno's, Bamboozle's</t>
  </si>
  <si>
    <t>Comcast, Football TV game check, Mike's (Dimitri's)</t>
  </si>
  <si>
    <t>Groceries for Sports Info Xmas Party</t>
  </si>
  <si>
    <t>Steak 'n' Shake</t>
  </si>
  <si>
    <r>
      <rPr>
        <sz val="11"/>
        <color rgb="FF800000"/>
        <rFont val="Calibri"/>
        <family val="2"/>
      </rPr>
      <t>DAY TOTAL:</t>
    </r>
  </si>
  <si>
    <t>MAC Football Championship [check will go toward 1/14 mortgage but reflected in 12/13 figures], Red Robin</t>
  </si>
  <si>
    <t>nexus app download</t>
  </si>
  <si>
    <t>Christmas cards, Jolly Pumpkin, UM Natural History Museum</t>
  </si>
  <si>
    <t>Monday Night Football</t>
  </si>
  <si>
    <t>Car Ins split from Dec. '13 payment</t>
  </si>
  <si>
    <t>Dining Commons</t>
  </si>
  <si>
    <t>Pizza Hut</t>
  </si>
  <si>
    <t>skate shop canton, Dunham's (Angelo gift)</t>
  </si>
  <si>
    <t>drop-in hockey</t>
  </si>
  <si>
    <t>Car Ins (wrote $236 check but split amount over 6 months on records), Football Check [check will go toward 1/14 mortgage but reflected in 12/13 figures], Red Apple, Redford Optical copay, Wayne Bowl, milk</t>
  </si>
  <si>
    <t>Christmas money</t>
  </si>
  <si>
    <t>Flight Simulator Yoke, License Plate title tranfer and renewal</t>
  </si>
  <si>
    <t>Passport renewal, Walgreen's, Post Office, College Cleaner's</t>
  </si>
  <si>
    <t>Mallie's, Broadcast Booth</t>
  </si>
  <si>
    <t>iPhone car charger</t>
  </si>
  <si>
    <t>Asia City, Dave and Buster's</t>
  </si>
  <si>
    <t>Car Ins split from Dec. '13 payment, Groceries for Gabbie's Rose Bowl Party</t>
  </si>
  <si>
    <t>Car radiator hose and thermostat, Golden Bakery</t>
  </si>
  <si>
    <t>Dollar Tree</t>
  </si>
  <si>
    <t>Xmas money from grandpa Elio, Mike's Kitchen</t>
  </si>
  <si>
    <t>Sidetrack, Corner Brewery</t>
  </si>
  <si>
    <t>Station 885, Liberty St. Pub</t>
  </si>
  <si>
    <t>DTE (Oct. 23-Dec. 10), Bowling, {used $27 on $30 gas card}</t>
  </si>
  <si>
    <t>Noodles 'n' Company, {used final $3 of $30 gas card}</t>
  </si>
  <si>
    <t>Title Company refund, Flight Sim Rudder Pedals, Mike's, {used $30 gas card}</t>
  </si>
  <si>
    <t>{received $50 Amazon gift card}</t>
  </si>
  <si>
    <t>The Commons (DC1)</t>
  </si>
  <si>
    <t>Chipotle, IAC Wild Game Dinner (tip)</t>
  </si>
  <si>
    <t>{housewarming: $150 cash; $25 Amazon GC, $50 Target GC, $50 Home Depot GC}</t>
  </si>
  <si>
    <t>{used $50 Target GC}</t>
  </si>
  <si>
    <t>Bowling</t>
  </si>
  <si>
    <t>{used $32.01 of $100 gas card}</t>
  </si>
  <si>
    <t>Bowling, Mekye's birthday (Doc's)</t>
  </si>
  <si>
    <t>Asia City, Old Chicago</t>
  </si>
  <si>
    <t>{used $33.99 of $100 gas card…$34 left}</t>
  </si>
  <si>
    <t>Mike's</t>
  </si>
  <si>
    <t>2. SUNDAY</t>
  </si>
  <si>
    <t>3. MONDAY</t>
  </si>
  <si>
    <t>4. TUESDAY</t>
  </si>
  <si>
    <t>5. WEDNESDAY</t>
  </si>
  <si>
    <t>6. THURSDAY</t>
  </si>
  <si>
    <t>7. FRIDAY</t>
  </si>
  <si>
    <t>8. SATURDAY</t>
  </si>
  <si>
    <t>9. SUNDAY</t>
  </si>
  <si>
    <t>10. MONDAY</t>
  </si>
  <si>
    <t>11. TUESDAY</t>
  </si>
  <si>
    <t>12. WEDNESDAY</t>
  </si>
  <si>
    <t>13. THURSDAY</t>
  </si>
  <si>
    <t>14. FRIDAY</t>
  </si>
  <si>
    <t>15. SATURDAY</t>
  </si>
  <si>
    <t>16. SUNDAY</t>
  </si>
  <si>
    <t>17. MONDAY</t>
  </si>
  <si>
    <t>18. TUESDAY</t>
  </si>
  <si>
    <t>19. WEDNESDAY</t>
  </si>
  <si>
    <t>20. THURSDAY</t>
  </si>
  <si>
    <t>21. FRIDAY</t>
  </si>
  <si>
    <t>22. SATURDAY</t>
  </si>
  <si>
    <t>23. SUNDAY</t>
  </si>
  <si>
    <t>24. MONDAY</t>
  </si>
  <si>
    <t>25. TUESDAY</t>
  </si>
  <si>
    <t>26. WEDNESDAY</t>
  </si>
  <si>
    <t>27. THURSDAY</t>
  </si>
  <si>
    <t>28. FRIDAY</t>
  </si>
  <si>
    <t>DTE</t>
  </si>
  <si>
    <t>The Commons</t>
  </si>
  <si>
    <t>Mongolian BBQ</t>
  </si>
  <si>
    <t>$34 in gas cards</t>
  </si>
  <si>
    <t>Car Ins split from Dec. '13 payment, Bloomberg Businessweek renewal</t>
  </si>
  <si>
    <t>Maiz (Date Katie)</t>
  </si>
  <si>
    <t>A2 Comedy Club (Date Katie), Ashley's, Parking</t>
  </si>
  <si>
    <t>A2 Comedy Showcase Tickets, Golden Egg, Bowling</t>
  </si>
  <si>
    <t>$50 from Uncle Melvin (Housewarming), Time Warner Basketball Checks, BWW</t>
  </si>
  <si>
    <t>Comcast, [grocery bill includes $28.59 for furnace filter], Dad filled gas tank</t>
  </si>
  <si>
    <t>Corner Brewery</t>
  </si>
  <si>
    <t>Chili's</t>
  </si>
  <si>
    <t>Walgreen's, Bowling</t>
  </si>
  <si>
    <t>Evylyn Christening, {used $30.01 of gas card, $3.99 remaining}</t>
  </si>
  <si>
    <t>29. SATURDAY</t>
  </si>
  <si>
    <t>30. SUNDAY</t>
  </si>
  <si>
    <t>31. MONDAY</t>
  </si>
  <si>
    <t>$25 Kroger Gift Card</t>
  </si>
  <si>
    <t>The Commons, Bowling, AA Comedy Showcase</t>
  </si>
  <si>
    <t>haircut, [used remaining $3.99 of gas card]</t>
  </si>
  <si>
    <t>Miles of Golf, Box Bar</t>
  </si>
  <si>
    <t>Wayne Bowl</t>
  </si>
  <si>
    <t>Pizza e Vino (date Liz) [$.28 interest savings acct]</t>
  </si>
  <si>
    <t>Tower Inn, Insomnia Cookies, Bowling</t>
  </si>
  <si>
    <t>Jolly Pumpkin, Comedy Club (date Samantha), Car Ins split from Dec. '13 payment</t>
  </si>
  <si>
    <t>Tower Inn, bowling</t>
  </si>
  <si>
    <t>Time Warner basketball check, The Commons, Flannery's, MLB.tv (Greg)</t>
  </si>
  <si>
    <t>Bar Louie</t>
  </si>
  <si>
    <t>Panini's</t>
  </si>
  <si>
    <t>Red Robin (date Amanda) [used $25 Korger gift card]</t>
  </si>
  <si>
    <t>Meijer (NCAA tourn party at SID)</t>
  </si>
  <si>
    <t>Refridgerator, Chili's</t>
  </si>
  <si>
    <t>MAC Tournament check, Aubree's</t>
  </si>
  <si>
    <t>Tower Inn (Adam's bill ran on Comerica card on accident [$14],  bowling</t>
  </si>
  <si>
    <t>La Fuente, Chili's</t>
  </si>
  <si>
    <t>Arby's, bowling (paid for 2 weeks), movies (Quality 16)</t>
  </si>
  <si>
    <t>haircut, Hermann's</t>
  </si>
  <si>
    <t>[$49.99 monitor adapter - used $25 Amazon giftcard and $24.99 of a $50 giftcard]</t>
  </si>
  <si>
    <t>TGI Friday's</t>
  </si>
  <si>
    <t>Crossroads Marketplace (EMU), bowling</t>
  </si>
  <si>
    <t>Asia City, Los Amigos</t>
  </si>
  <si>
    <t>2013 Tax Refund ($1140 Fed, $85 state)</t>
  </si>
  <si>
    <t>Car Ins split from Dec. '13 payment, Mike's (George owes for his half), Tower Inn</t>
  </si>
  <si>
    <t>Dunham's</t>
  </si>
  <si>
    <t>Tigers game, Qdoba, Saline softball fee</t>
  </si>
  <si>
    <t>Tower Inn, Insomnia Cookies, Aubree's, Crossroads</t>
  </si>
  <si>
    <t>Tap Room, BWW, Parking</t>
  </si>
  <si>
    <t>Interest, EMU Golf List</t>
  </si>
  <si>
    <t>Bowling payout, The Commons, Eagle Crest Range, Bum, College Cleaners, Interest (Savings)</t>
  </si>
  <si>
    <t>Bovist's Laptop (Dell.com), [used remaining $13.81 of Kroger gift card]</t>
  </si>
  <si>
    <t>Ugly Mug (date Stephanie)</t>
  </si>
  <si>
    <t>Biggby (date Megan), [$297.58 to IRA, $500 to savings]</t>
  </si>
  <si>
    <t>Golden Egg, Car Ins split from Dec. '13 payment</t>
  </si>
  <si>
    <t>Los Amigos, Malarkey's, Neil Vaughn birthday card, DTE</t>
  </si>
  <si>
    <t>DTE check for old fridge, Asia City</t>
  </si>
  <si>
    <t>Gum, Tigers game (date Annie), Nemo's, Burger King</t>
  </si>
  <si>
    <t>Eagle Crest (cart fee)</t>
  </si>
  <si>
    <t>Colonial Lanes (date Megan)</t>
  </si>
  <si>
    <t>The Commons, Los Amigos, Yogurt City</t>
  </si>
  <si>
    <t>Heidelberg (date Annie), parking, Golden Egg, Comcast</t>
  </si>
  <si>
    <t>Tigers game, Green Dot Stables</t>
  </si>
  <si>
    <t>Los Amigos, difference in money given back from dad</t>
  </si>
  <si>
    <t>Random $40 to savings</t>
  </si>
  <si>
    <t>Tilted Kilt (date Annie)</t>
  </si>
  <si>
    <t>Subway</t>
  </si>
  <si>
    <t>Pool key</t>
  </si>
  <si>
    <t>Los Amigos</t>
  </si>
  <si>
    <t>Difference of what Bovist took out of checking acct for fridge, Los Amigos, Yogurt City</t>
  </si>
  <si>
    <t>[used $48 of $50 gas card]</t>
  </si>
  <si>
    <t>Cottage Inn</t>
  </si>
  <si>
    <t>AA Farm Market, ABC, Godzilla, Sean O'Callagans (date Annie)</t>
  </si>
  <si>
    <t>Eagle Crest</t>
  </si>
  <si>
    <t>Los Amigos, Yogurt City [used remaining $2 of $50 Speedway card]</t>
  </si>
  <si>
    <t>Fantasy Baseball</t>
  </si>
  <si>
    <r>
      <t>Eagle Crest</t>
    </r>
    <r>
      <rPr>
        <sz val="11"/>
        <color rgb="FF000000"/>
        <rFont val="Calibri"/>
        <family val="2"/>
        <scheme val="minor"/>
      </rPr>
      <t xml:space="preserve"> (Marc owes $25)</t>
    </r>
    <r>
      <rPr>
        <sz val="11"/>
        <color rgb="FF000000"/>
        <rFont val="Calibri"/>
        <family val="2"/>
        <scheme val="minor"/>
      </rPr>
      <t xml:space="preserve"> [used $36.19 of $50 Kroger Card; $13.81 remaining]</t>
    </r>
  </si>
  <si>
    <t>Haircut, TGI Friday (date Annie), Starbucks</t>
  </si>
  <si>
    <t>Eagle Crest, found $6 (donated to anmial shelter for Chris Burnham memorial on 6/1</t>
  </si>
  <si>
    <t>Yogurt City</t>
  </si>
  <si>
    <t>Plane ticket to Germany (Bovist pays half of $1244.65), Headphones and Car Charger for Father's day (Dakkl pays half of $88.47), Flash drive, [$.11 difference of dad's laptop purchase]</t>
  </si>
  <si>
    <t>Beer, Beer for Dave's housewarming, $50 gas cardfor Dakkl, Dollar Tree</t>
  </si>
  <si>
    <t>Detroit FC Ticket</t>
  </si>
  <si>
    <t>Comcast, Mike's</t>
  </si>
  <si>
    <t>Student Center luncheon</t>
  </si>
  <si>
    <t>Mudgie's, Tigers game, orange Minute Maid</t>
  </si>
  <si>
    <t>Potbelly [$1.57 difference between Dakkl gift purchace and Bovist deposit]</t>
  </si>
  <si>
    <t>Eagle Crest, Los Amigos</t>
  </si>
  <si>
    <t>Asia City, Fillmore, Bucharest</t>
  </si>
  <si>
    <t>Carole InDesign tutorial, interest [+$50 Malarkey's gift card]</t>
  </si>
  <si>
    <t>Mongolian BBQ, Malarkey's</t>
  </si>
  <si>
    <t>Los Amigos, softball, Car Ins split from Jun. '14 payment</t>
  </si>
  <si>
    <t>31. SUNDAY</t>
  </si>
  <si>
    <t>Great Clips, Malarkey's</t>
  </si>
  <si>
    <t>Slow's</t>
  </si>
  <si>
    <t>Difference of Bovist's $622 for plane ticket [$200 in gas cards ($100,75,25)]</t>
  </si>
  <si>
    <t>Biggby, Saline softball</t>
  </si>
  <si>
    <t>Cassette adapter [used $25 speedway card]</t>
  </si>
  <si>
    <t>Subway, Flying Saucer, Kooky Canuck, parking [used $65 of $75 speedway card]</t>
  </si>
  <si>
    <t>Local, parking</t>
  </si>
  <si>
    <t>Central BBQ, Babalu</t>
  </si>
  <si>
    <t>Gas: 4 stops between Memphis and Ypsi, motor oil, McDonald's</t>
  </si>
  <si>
    <t>Los Amigos, Saline softball, Oscar's</t>
  </si>
  <si>
    <t>Eagle Crest, Aubree's</t>
  </si>
  <si>
    <t>Ace Hardware, Jimmy John's</t>
  </si>
  <si>
    <t>Screen door repair (Ace)</t>
  </si>
  <si>
    <t>checking acct interest, $3.28 Refund for recalled plums</t>
  </si>
  <si>
    <t>savings acct interest, Terrace, Blind Bear, parking</t>
  </si>
  <si>
    <t>Real Madrid vs. Man U (Big House) ticket, Saline softball (paid for Jon's as repay)</t>
  </si>
  <si>
    <t>Marnee Thai, Adam Kuffner $62 rent, Car Ins split from Jun. '14 payment</t>
  </si>
  <si>
    <t>Aubree's</t>
  </si>
  <si>
    <t>$66 in gas cards</t>
  </si>
  <si>
    <t>Fiesta Ranchera (date Kari), Eagle Crest [used $33.04 of $66 on Speedway Card]</t>
  </si>
  <si>
    <t>Malarkey's, SSD (Crucial.com), HDD enclosure (Newegg.com), DTE</t>
  </si>
  <si>
    <t>Dwayne bought 20" monitor for $90 Comcast, Webcam, Cheli's, Bucharest</t>
  </si>
  <si>
    <t>Benito's (Rav Rave), Interest</t>
  </si>
  <si>
    <t>2 Dell S2740L, [used last $25.01 of Amazon gift card][used $129.27 Chase credit card points]</t>
  </si>
  <si>
    <t>$200 for opening Chase checking, Los Amigos</t>
  </si>
  <si>
    <t>Eagle Café, Malarkey's [used $22.96 of $33.96 on Speedway gift card]</t>
  </si>
  <si>
    <t>Belly Buster's (Gabbie's Housewarming), Wine for Gabbie</t>
  </si>
  <si>
    <t>JR's, Stone Mountain (date Kari)</t>
  </si>
  <si>
    <t>Timothy's Pub, Gaylord Fair</t>
  </si>
  <si>
    <t>Lions vs. Giants ticket</t>
  </si>
  <si>
    <t>Bought Dakkl's Taurus</t>
  </si>
  <si>
    <t>Savings account interest, Taco Bell [used last $10 of Speedway gift card][$12.95 on HSA card for eye drops]</t>
  </si>
  <si>
    <t>Taco Bell</t>
  </si>
  <si>
    <t>Savings</t>
  </si>
  <si>
    <t>Retirement</t>
  </si>
  <si>
    <t>Pay Deductions</t>
  </si>
  <si>
    <t>EARNINGS</t>
  </si>
  <si>
    <t>DEDUCTIONS</t>
  </si>
  <si>
    <t>Car Insruance</t>
  </si>
  <si>
    <t>Gas/Electric</t>
  </si>
  <si>
    <t>Cable</t>
  </si>
  <si>
    <t>Misc.</t>
  </si>
  <si>
    <t>Discretionary</t>
  </si>
  <si>
    <t>DAY EXPENSES:</t>
  </si>
  <si>
    <t>DAY DEDUCTIONS:</t>
  </si>
  <si>
    <t>EXPENSES</t>
  </si>
  <si>
    <t>other</t>
  </si>
  <si>
    <t>DAY NET:</t>
  </si>
  <si>
    <t>SEPTEMBER '14</t>
  </si>
  <si>
    <t>2. TUESDAY</t>
  </si>
  <si>
    <t>Free Income</t>
  </si>
  <si>
    <t>3. WEDNESDAY</t>
  </si>
  <si>
    <t>4. THURSDAY</t>
  </si>
  <si>
    <t>5. FRIDAY</t>
  </si>
  <si>
    <t>6. SATURDAY</t>
  </si>
  <si>
    <t>7. SUNDAY</t>
  </si>
  <si>
    <t>8. MONDAY</t>
  </si>
  <si>
    <t>9. TUESDAY</t>
  </si>
  <si>
    <t>10. WEDNESDAY</t>
  </si>
  <si>
    <t>11. THURSDAY</t>
  </si>
  <si>
    <t>12. FRIDAY</t>
  </si>
  <si>
    <t>13. SATURDAY</t>
  </si>
  <si>
    <t>14. SUNDAY</t>
  </si>
  <si>
    <t>15. MONDAY</t>
  </si>
  <si>
    <t>16. TUESDAY</t>
  </si>
  <si>
    <t>17. WEDNESDAY</t>
  </si>
  <si>
    <t>18. THURSDAY</t>
  </si>
  <si>
    <t>19. FRIDAY</t>
  </si>
  <si>
    <t>20. SATURDAY</t>
  </si>
  <si>
    <t>21. SUNDAY</t>
  </si>
  <si>
    <t>22. MONDAY</t>
  </si>
  <si>
    <t>23. TUESDAY</t>
  </si>
  <si>
    <t>24. WEDNESDAY</t>
  </si>
  <si>
    <t>25. THURSDAY</t>
  </si>
  <si>
    <t>26. FRIDAY</t>
  </si>
  <si>
    <t>27. SATURDAY</t>
  </si>
  <si>
    <t>28. SUNDAY</t>
  </si>
  <si>
    <t>29. MONDAY</t>
  </si>
  <si>
    <t>30. TUESDAY</t>
  </si>
  <si>
    <t>XXXXXXXXXXXXX</t>
  </si>
  <si>
    <t>MONTH BUDGET</t>
  </si>
  <si>
    <t>MONTH NET:</t>
  </si>
  <si>
    <t>MONTH EARNINGS:</t>
  </si>
  <si>
    <t>MONTH DEDUCTIONS:</t>
  </si>
  <si>
    <t>MONTH EXPENSES:</t>
  </si>
  <si>
    <t>Discretionary = Free Income - Pay Deductions - Monthly Expenses (less Discretionary)</t>
  </si>
  <si>
    <t>ADD TO DISCRETIONARY</t>
  </si>
  <si>
    <t>JANUARY '14</t>
  </si>
  <si>
    <t>FEBRUARY '14</t>
  </si>
  <si>
    <t>MARCH '14</t>
  </si>
  <si>
    <t>APRIL '14</t>
  </si>
  <si>
    <t>MAY '14</t>
  </si>
  <si>
    <t>JUNE '14</t>
  </si>
  <si>
    <t>JULY '14</t>
  </si>
  <si>
    <t>AUGUST '14</t>
  </si>
  <si>
    <t>OCTOBER '14</t>
  </si>
  <si>
    <t>NOVEMBER '14</t>
  </si>
  <si>
    <t>DECEMBER '14</t>
  </si>
  <si>
    <t>YEAR EARNINGS:</t>
  </si>
  <si>
    <t>YEAR DEDUCTIONS:</t>
  </si>
  <si>
    <t>YEAR EXPENSES:</t>
  </si>
  <si>
    <t>YEAR NET:</t>
  </si>
  <si>
    <t>ACCOUNTS</t>
  </si>
  <si>
    <t>AVAILABLE CASH</t>
  </si>
  <si>
    <t>SAVINGS ACCOUNT</t>
  </si>
  <si>
    <t>[used ~$55 of $75 express gift card]</t>
  </si>
  <si>
    <t>Bowling, Kicker's, $300 moved from checking to savings</t>
  </si>
  <si>
    <t>MONTH FREE INCOME:</t>
  </si>
  <si>
    <t>The commons, bowling</t>
  </si>
  <si>
    <t>Chapstick and Gum</t>
  </si>
  <si>
    <t>$50 Kroger Gift Card</t>
  </si>
  <si>
    <t>Bovist paid</t>
  </si>
  <si>
    <t>$50 Speedway gift card</t>
  </si>
  <si>
    <t>PF Annual membership ffee</t>
  </si>
  <si>
    <t>Harry's</t>
  </si>
  <si>
    <t>NON-RET EARNINGS</t>
  </si>
  <si>
    <t>TOTAL CASH:</t>
  </si>
  <si>
    <t>YEAR FREE INCOME:</t>
  </si>
  <si>
    <t>Adam Kuffner $333 rent, Great Clips, Car Ins split from Jun. '14 payment</t>
  </si>
  <si>
    <t>Wayne Bowl pro shop (new ball, towel), Wayne Bowl</t>
  </si>
  <si>
    <t>bowling, USBC sanction fee</t>
  </si>
  <si>
    <t>Pita Pita, Tap Room</t>
  </si>
  <si>
    <t>Nemo's</t>
  </si>
  <si>
    <t>Ichiban, bowling</t>
  </si>
  <si>
    <t>Asia City, Target, Best Buy Mobile</t>
  </si>
  <si>
    <t>Los Amigos (paid for Chloe for pizza)</t>
  </si>
  <si>
    <t>Woodbridge Pub</t>
  </si>
  <si>
    <t>Fantasy baseball winnings, Noodles &amp; Co., bowling</t>
  </si>
  <si>
    <t>Evelyn birthday card and money</t>
  </si>
  <si>
    <t>Neopapalis</t>
  </si>
  <si>
    <t>Remaining house insurance balance from 13-14 cycle, S5 phone charger cable</t>
  </si>
  <si>
    <t>Green Taurus Sold, Taco Bell, bowling</t>
  </si>
  <si>
    <t>DAY GAINS:</t>
  </si>
  <si>
    <t>Football stats check</t>
  </si>
  <si>
    <t>$300 from checking to IRA</t>
  </si>
  <si>
    <t>Adam Kuffner $387 rent, plate transfer and tabs to 2004 Sable, Car Ins split from Jun. '14 payment adjusted for comp. coverage on Sable</t>
  </si>
  <si>
    <t>Los Amigos, rec poker</t>
  </si>
  <si>
    <t>Bovist's birthday gift (watch)</t>
  </si>
  <si>
    <t>EMU Salsa Grille, bowling</t>
  </si>
  <si>
    <t>beer</t>
  </si>
  <si>
    <t>Pizza House</t>
  </si>
  <si>
    <t>bowling (paid for 2 weeks), Wayne Bowl</t>
  </si>
  <si>
    <r>
      <rPr>
        <sz val="11"/>
        <color rgb="FF800000"/>
        <rFont val="Calibri"/>
        <family val="2"/>
      </rPr>
      <t>DAY NET:</t>
    </r>
  </si>
  <si>
    <t>Difference of Gabbie's salad (Leo's), new thumb slug (Wayne pro shop)</t>
  </si>
  <si>
    <t>bowling</t>
  </si>
  <si>
    <t>Bucharest</t>
  </si>
  <si>
    <t>Savings interest</t>
  </si>
  <si>
    <t>Great Clips, Oriental Chi (massage parlor)</t>
  </si>
  <si>
    <t>Frida Mexican, Hotel reservation (Muskegon)</t>
  </si>
  <si>
    <t>Minecraft</t>
  </si>
  <si>
    <t>Adam Kuffner $371 rent + $20 for poker, Bucharest, Slow's</t>
  </si>
  <si>
    <t>Bomber, Henry Ford, parking, Station Grille</t>
  </si>
  <si>
    <t>Reliable Towing ($75), car wash, Boar's Belly, Blanford's, Los Amigos, parking</t>
  </si>
  <si>
    <t>&lt;--gifts</t>
  </si>
  <si>
    <t>&lt;--towing</t>
  </si>
  <si>
    <t>&lt;-- Adjustment in monthly escrow payment</t>
  </si>
  <si>
    <t>Escrow refund put toward principal, BWW</t>
  </si>
  <si>
    <t>Sweetwater's, parking, Chili's</t>
  </si>
  <si>
    <t>Subway, bowling</t>
  </si>
  <si>
    <t>Jimmy John's, Sidetrack/Sticks (date Ashley)</t>
  </si>
  <si>
    <t>Difference of Bovist's purchase of ski equipment ($328-&gt;$327.99)</t>
  </si>
  <si>
    <t>[used $13.93 of $50 Home Depot gift card]</t>
  </si>
  <si>
    <t>Bucharest, Ford Field, Bookie's</t>
  </si>
  <si>
    <t>$104.76 Deutsche Bahn (FRA-&gt;Salzburg), $3.15 Foreign transaction fee</t>
  </si>
  <si>
    <t>31. WEDNESDAY</t>
  </si>
  <si>
    <t>John Denis (Turkey Bowl)</t>
  </si>
  <si>
    <t>Macbook Pro and Parallels 10 (Best Buy)</t>
  </si>
  <si>
    <r>
      <rPr>
        <b/>
        <sz val="11"/>
        <color theme="5" tint="-0.249977111117893"/>
        <rFont val="Calibri"/>
        <family val="2"/>
        <scheme val="minor"/>
      </rPr>
      <t>$86.90 Ticket Salzburg-&gt;Geneva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249977111117893"/>
        <rFont val="Calibri"/>
        <family val="2"/>
        <scheme val="minor"/>
      </rPr>
      <t>$37.69 Ticket Geneva-&gt;Lyon, $2.60 and $1.12 Foreign transaction fee</t>
    </r>
    <r>
      <rPr>
        <sz val="11"/>
        <color theme="1"/>
        <rFont val="Calibri"/>
        <family val="2"/>
        <scheme val="minor"/>
      </rPr>
      <t>, Paid off bowling league ($440), Groceries for Library Holiday Party</t>
    </r>
  </si>
  <si>
    <r>
      <t xml:space="preserve">Los Amigos, </t>
    </r>
    <r>
      <rPr>
        <b/>
        <sz val="11"/>
        <color theme="5" tint="-0.249977111117893"/>
        <rFont val="Calibri"/>
        <family val="2"/>
        <scheme val="minor"/>
      </rPr>
      <t>$60.95 Ticket Lyon-&gt;Karlsruhe, $23.72 Ticket Karlsruhe-&gt;Frankfurt, $0.71 Foreign transaction fee</t>
    </r>
  </si>
  <si>
    <t>Malarkey's web pay (+$70 gift card)</t>
  </si>
  <si>
    <t>Sold Nexus 7</t>
  </si>
  <si>
    <t>Tower Inn delivery</t>
  </si>
  <si>
    <t>MAC Football Championship, Slow's [used ~$8.50 of $10 Tim Horton's gift card]</t>
  </si>
  <si>
    <t>Jessica Novak's wedding</t>
  </si>
  <si>
    <t>Trans Siberian Orchestra</t>
  </si>
  <si>
    <t>Malarkey's pay, Adam Kuffner $374 rent, Seagate HDD, HDD case, (laptop bag and Sony headphones RETURNED)(Best Buy)</t>
  </si>
  <si>
    <t>Sold Toshiba laptop to Valerie Martin</t>
  </si>
  <si>
    <t>JANUARY '15</t>
  </si>
  <si>
    <t>FEBRUARY '15</t>
  </si>
  <si>
    <t>MARCH '15</t>
  </si>
  <si>
    <t>APRIL '15</t>
  </si>
  <si>
    <t>MAY '15</t>
  </si>
  <si>
    <t>JUNE '15</t>
  </si>
  <si>
    <t>JULY '15</t>
  </si>
  <si>
    <t>AUGUST '15</t>
  </si>
  <si>
    <t>SEPTEMBER '15</t>
  </si>
  <si>
    <t>OCTOBER '15</t>
  </si>
  <si>
    <t>NOVEMBER '15</t>
  </si>
  <si>
    <t>DECEMBER '15</t>
  </si>
  <si>
    <t>Football stats check, La Casita</t>
  </si>
  <si>
    <t>Mongolian BBQ, parking, Dakkl xmas gift</t>
  </si>
  <si>
    <t>Bovist xmas gift</t>
  </si>
  <si>
    <t>Bose headphones, Apple wireless keyboard and trackpad</t>
  </si>
  <si>
    <r>
      <rPr>
        <b/>
        <sz val="11"/>
        <color theme="5" tint="-0.249977111117893"/>
        <rFont val="Calibri"/>
        <family val="2"/>
        <scheme val="minor"/>
      </rPr>
      <t>$396.15 for 300 Euros</t>
    </r>
    <r>
      <rPr>
        <sz val="11"/>
        <color theme="1"/>
        <rFont val="Calibri"/>
        <family val="2"/>
        <scheme val="minor"/>
      </rPr>
      <t>, MC Sports (Kata Wings shirt), Cherry Republic, Applebee's (Geno's gift card), CVS (Rum chata, card), Home Depot (Dad's ladder) [spent rest of $50 Home Depot gift card], Kroger (beer, gum), +$3 bowling</t>
    </r>
  </si>
  <si>
    <t>Interest, Tower Inn, CVS (date Ashley)</t>
  </si>
  <si>
    <t>Ski Lesson (Mt. Brighton)</t>
  </si>
  <si>
    <t>&lt;--Xmas, Jessica's wedding</t>
  </si>
  <si>
    <t>Mt. Brighton, Thai Bistro (date Gillian)</t>
  </si>
  <si>
    <t>ski goggles, Corner Brewery, Bona Sera, iPad and cover (Best Buy)</t>
  </si>
  <si>
    <t>[used ~$54 of $60 Holiday Market gift card]</t>
  </si>
  <si>
    <t>Xmas money from Bovist, Little Caesar's</t>
  </si>
  <si>
    <t>Xmas money from Bovist</t>
  </si>
  <si>
    <t>Apple App Store [received $25 Speedway gas card]</t>
  </si>
  <si>
    <t>Los Amigos, Great Clips [received $25 Jersey Mike's gift card]</t>
  </si>
  <si>
    <t>Sold Dell Studio XPS 9100 to Gillian Reily, Bovist remibursed for iPad Smart Cover, bowling, iPad Smart Cover (returned previous cover)</t>
  </si>
  <si>
    <t>AT&amp;T International plan, water at DTW</t>
  </si>
  <si>
    <t>Russbach Bergbahn (skiing)</t>
  </si>
  <si>
    <t>Adam Kuffner $396 rent</t>
  </si>
  <si>
    <t>Taverne Les Brasseurs (Geneva)</t>
  </si>
  <si>
    <t>Coop (Geneva), Café Bon Vin</t>
  </si>
  <si>
    <t>Koffer Raum (Karlsruhe)</t>
  </si>
  <si>
    <t>Chase Credit Card points redemption, Malarkey's (tip)</t>
  </si>
  <si>
    <t>NOTE: Actual available cash will be less because car insurance payment is shown as equal payments per month</t>
  </si>
  <si>
    <t>$600 IRA contribution (actually made on 1/17/15)</t>
  </si>
  <si>
    <t>Edeka (Florian gave 50 Euros cash, which was later spent)</t>
  </si>
  <si>
    <t>Asia City, Zen pinball South Park</t>
  </si>
  <si>
    <t>Bowling mystery payout, bowling</t>
  </si>
  <si>
    <t>Bomber, Fowling, Bucharest, GP Brew</t>
  </si>
  <si>
    <t>Best Buy (ethernet adapter, DVD drive)</t>
  </si>
  <si>
    <t>Parking</t>
  </si>
  <si>
    <t>bowling, Corner Brewery</t>
  </si>
  <si>
    <t>Adam Kuffner $198 rent (Feb. 1-7), Hungry Howie's</t>
  </si>
  <si>
    <t>Cottage Inn, Butters Pinball</t>
  </si>
  <si>
    <t>Bomber (tip), Sticks</t>
  </si>
  <si>
    <t>[used $8.42 of $25 Jersey Mike's othert card]</t>
  </si>
  <si>
    <t>Bailey's, Kelly's</t>
  </si>
  <si>
    <t>Malarkey's pay, difference for Bovist's Arizona trip, REC/IM yearly membership</t>
  </si>
  <si>
    <t>Red Robin, bowling</t>
  </si>
  <si>
    <t>[$received $25 Kroger and $25 BWW gift card from Bovist]</t>
  </si>
  <si>
    <t>[used $24.98 of $25 Kroger gift card (threw card away)]</t>
  </si>
  <si>
    <t>Malarkey's (tip)</t>
  </si>
  <si>
    <t>Library flower fund, Red Robin, 3 &amp; Up, JP III's</t>
  </si>
  <si>
    <t>Tower Inn, Insomnia Cookies, bowling, JP III's, McDonald's</t>
  </si>
  <si>
    <t>Adam Kuffner $87 for 1/2 of energy bill</t>
  </si>
  <si>
    <t>President Tuxedo (Dunne's wedding), beer</t>
  </si>
  <si>
    <t>Great Clips</t>
  </si>
  <si>
    <t>EMU REC|IM</t>
  </si>
  <si>
    <t>Dunne's Bachelor Party</t>
  </si>
  <si>
    <t>(baking pans)</t>
  </si>
  <si>
    <t>Leo's, bowling, Taco Bell, JP IIIs</t>
  </si>
  <si>
    <t>Fowling Warehouse</t>
  </si>
  <si>
    <t>Football game check</t>
  </si>
  <si>
    <t>Ohio Turnpike, hotel tips, Wyndham bar, Barrio, Dive Bar</t>
  </si>
  <si>
    <t>Limo ($576-400 [$100 from each person in party]), Hofbräuhaus, pizza</t>
  </si>
  <si>
    <t>Malarkey's (tip), interest (savings)</t>
  </si>
  <si>
    <t>interest</t>
  </si>
  <si>
    <t>The Commons, bowling, JP IIIs</t>
  </si>
  <si>
    <t>One Under</t>
  </si>
  <si>
    <t>1Password (Mac, Windows, iOS, Android)</t>
  </si>
  <si>
    <t>Liquor, beer, champagne, water</t>
  </si>
  <si>
    <t>Fantasy baseball fee</t>
  </si>
  <si>
    <t>Golden Egg, Dunne's bachelor party (Bistro 555, Greektown Casino, Cricket's, limo driver tip)</t>
  </si>
  <si>
    <t>Bangkok 96, bowling, Rave Movies</t>
  </si>
  <si>
    <t>Hungry Howie's (Gabbie owes $9)</t>
  </si>
  <si>
    <t>[received 2x$50 gift cards to tigers.com]</t>
  </si>
  <si>
    <t>TunnelBear (VPN)</t>
  </si>
  <si>
    <t>Los Amigos, MLB.tv subscription (Greg), BWW</t>
  </si>
  <si>
    <t>Dunne's wedding gift (check) and card, car wash, Flowers for Cristina, bar tips, Taco Bell</t>
  </si>
  <si>
    <t>JP's III</t>
  </si>
  <si>
    <t>Pine View Golf Course</t>
  </si>
  <si>
    <t>State tax refund, MAC Basketball Tournament check, Eagle Crest golf pass</t>
  </si>
  <si>
    <t>Federal tax refund, Bowling prog. Mystery payment, Bovist shopped at Costco, The Commons, bowling, JP's III</t>
  </si>
  <si>
    <t>Harbour Club (golf), Tap Room</t>
  </si>
  <si>
    <t>OfficeMax (wireless keyboard and mouse for office), Los Amigos</t>
  </si>
  <si>
    <t>Radio Shack (Arduino board, multimeter, soldering iron), bowling, JP's III</t>
  </si>
  <si>
    <t>AmpKit (iPad), Peavey AmpKit LiNK</t>
  </si>
  <si>
    <t>Haircut</t>
  </si>
  <si>
    <t>3.SUNDAY</t>
  </si>
  <si>
    <t>4.MONDAY</t>
  </si>
  <si>
    <t>Moved $3000 from Comerica checking to savings</t>
  </si>
  <si>
    <t>Bowling payout, Subway, Romulus Lanes, bowling golf outing payment, JP's III</t>
  </si>
  <si>
    <t>Eagle Crest (tees), Chris Rivard (Pay Per View for fight)</t>
  </si>
  <si>
    <t>Plymouth ROC (date Jessica)</t>
  </si>
  <si>
    <t>EMU Salsa Grille</t>
  </si>
  <si>
    <t>Motor City Brew Works, Hopcat, Fowling Warehouse</t>
  </si>
  <si>
    <t>Thrifty Florist, Dakkl (Mother's day gift)</t>
  </si>
  <si>
    <t>Walgreen's</t>
  </si>
  <si>
    <t>Beer for Andy Burnham's birthday</t>
  </si>
  <si>
    <t>Red Robin</t>
  </si>
  <si>
    <t>Aladdin's Café</t>
  </si>
  <si>
    <t>BP station (beer, Twix)</t>
  </si>
  <si>
    <t>Ohio Turnpike</t>
  </si>
  <si>
    <t>Interest, Ohio Turnpike, Chssescake Factory</t>
  </si>
  <si>
    <t>Miles of Golf, System of a Down ticket, poker, difference of beer purchase</t>
  </si>
  <si>
    <t>The Commons, Woodbridge Pub</t>
  </si>
  <si>
    <t>Ichiban, Corner Brewery,Taco Bell, JP's III</t>
  </si>
  <si>
    <t>Aubree's (date Heather Rose)</t>
  </si>
  <si>
    <t>Los Amigos, Yogurt City</t>
  </si>
  <si>
    <t>Bowling golf outing</t>
  </si>
  <si>
    <t>The Commons, new guitar ($170 trade in for Ovation, $50 for Kuffner guitar)</t>
  </si>
  <si>
    <t>MAC Baseball check, Aubree's</t>
  </si>
  <si>
    <t>Difference of travel and Mr. Chicken purchase (Bovist), Dakkl birthday card, Dad father's day card, Dakkl Express gift card</t>
  </si>
  <si>
    <t>Cottage Inn, JP's III</t>
  </si>
  <si>
    <t>Bomber, Eagle Crest</t>
  </si>
  <si>
    <t>Father's day (1/2 of leaf blower)</t>
  </si>
  <si>
    <t>interest, DTE Music Theater</t>
  </si>
  <si>
    <t>Wurst Bar, Tim Horton's</t>
  </si>
  <si>
    <t>Ichiban</t>
  </si>
  <si>
    <t>Eagles Club (Gladwin)</t>
  </si>
  <si>
    <t>The Commons, Corner Brewery</t>
  </si>
  <si>
    <t>The Commons, Eagle Crest, Lost bet ($1) to Uncle Melvin, tip (Los Amigos)</t>
  </si>
  <si>
    <t>Dearborn Hills</t>
  </si>
  <si>
    <t>Eagle Crest, Tim Horton's, JP's III (GABBIE OWES $31)</t>
  </si>
  <si>
    <t>Hopcat, Ashley's, bum, parking</t>
  </si>
  <si>
    <t>Qdoba, Guitar Center, JP's III</t>
  </si>
  <si>
    <t>Corner Brewery, Sticks, Mr. Pizza</t>
  </si>
  <si>
    <t>Bovist birthday money [received $50 gas card from Dakkl, 2 free massages from Bovist]</t>
  </si>
  <si>
    <t>Malarkey's website pay [received $50 Malarkey's gift card]</t>
  </si>
  <si>
    <t>interest, Dad's birthday gift, Red Robin, Huckleberry, JP's III</t>
  </si>
  <si>
    <t>Pho House, JP's iii</t>
  </si>
  <si>
    <t>Los Amigos, Airbnb (Claudia, Washington DC), DC Metro Card [used credit card points to buy flight]</t>
  </si>
  <si>
    <t>Lions vs. Broncos ticket, Corner Brewery</t>
  </si>
  <si>
    <t>College Cleaners, JP's III</t>
  </si>
  <si>
    <t>Asia City, JPs III</t>
  </si>
  <si>
    <t>Home Depot (mulch, edging), Kelly's Irish Pub</t>
  </si>
  <si>
    <t>Pegasus (Greektown), Greektown Casino, Astoria Bakery, JP's III</t>
  </si>
  <si>
    <t>Tim Horton's, Wendy's</t>
  </si>
  <si>
    <t>Corner Brewery [used $40 of $50 Speedway card]</t>
  </si>
  <si>
    <t>USA Hockey Registration, bowling leauge fee, open bowling, bowling ball (Storm Max)</t>
  </si>
  <si>
    <t>Golden Egg, Coldstone</t>
  </si>
  <si>
    <t>Otsego Club pro shop, Duck Blind</t>
  </si>
  <si>
    <t>Hagopian, At Home, Home Depot, Guitar Center, Best Buy, Malarkey's (tip) [transferred $15,000 from Comerica to Chase Savings]</t>
  </si>
  <si>
    <t>Jersey Mike's, JP's III, Albert's on the Alley</t>
  </si>
  <si>
    <t xml:space="preserve">Eagle Crest, Domino's </t>
  </si>
  <si>
    <t>Home Depot</t>
  </si>
  <si>
    <t>Guitar Center</t>
  </si>
  <si>
    <t>Town 'n' Country Lanes</t>
  </si>
  <si>
    <t>Paid off Thursday Airlines bowling league, Town 'n' Country Lanes, Sports Venue</t>
  </si>
  <si>
    <t>Red Robin, Tim Horton's</t>
  </si>
  <si>
    <t>Beer</t>
  </si>
  <si>
    <t>Arts, Beats and Eats</t>
  </si>
  <si>
    <t>Los Amigos, Tigers tickets (difference from Jon's reimbursement…spent 2 $50 Tigers.com gift cards from Bovist)</t>
  </si>
  <si>
    <t>Delta (beer), Airport snack shop, Courtyard (snacks)</t>
  </si>
  <si>
    <t>Paul Bakery, Smithsonian, Iron Horse, Eriterean CCC, 18 Lounge</t>
  </si>
  <si>
    <t>Paul Bakery, Anthony (Metro fare), snack stand, Chinese food</t>
  </si>
  <si>
    <t>Subway, metro, beer, water</t>
  </si>
  <si>
    <t>Metro, Paul Bakery, Supreme Court souviners, gatorade, McDonald's</t>
  </si>
  <si>
    <t>Five Guys</t>
  </si>
  <si>
    <t>Biggby</t>
  </si>
  <si>
    <t>Perani's Hockey World, water, hockey</t>
  </si>
  <si>
    <t>Massage Envy, Malarkey's (tip)</t>
  </si>
  <si>
    <t>Tigers game, Taco Bell, JPs III</t>
  </si>
  <si>
    <t>hockey, Jimmy John's</t>
  </si>
  <si>
    <t>Table sponsorship for German American Day</t>
  </si>
  <si>
    <t>Sidetrack, Varsity Club, JPs III</t>
  </si>
  <si>
    <t>Kitchen</t>
  </si>
  <si>
    <t>Tile (Home Depot), License Plate Renewal Fee</t>
  </si>
  <si>
    <t>paid off Lodge bowling league, secretary fee, sanction fee, Lodge bar, lost bet to Mike Shumaker</t>
  </si>
  <si>
    <t>Los Amigos, hockey</t>
  </si>
  <si>
    <t>bowling, Sports Venue</t>
  </si>
  <si>
    <t>water (hockey)</t>
  </si>
  <si>
    <t>Circle K, JP's III</t>
  </si>
  <si>
    <t>Malarkey's pay, hockey</t>
  </si>
  <si>
    <t>Bovist bracelet (split with Dakkl)</t>
  </si>
  <si>
    <t>Golden Egg, Apple Store (iPhone 6s Plus, case)</t>
  </si>
  <si>
    <t>Wallgreen's (light bulbs), Corner Brewery</t>
  </si>
  <si>
    <t>difference of DIB (Bovist paid back $10 of $10.09), [used $120 from HSA for Cavity fillings]</t>
  </si>
  <si>
    <t>The Commons, [used $105 from HSA for cavity fillings]</t>
  </si>
  <si>
    <t>The Commons, bowling</t>
  </si>
  <si>
    <t>Bartz Bakery, keg contribution, hockey</t>
  </si>
  <si>
    <t>Goin' Postal, Corner Brewery</t>
  </si>
  <si>
    <t>Bovist &amp; Dad Anniversary card, Coach Insignia</t>
  </si>
  <si>
    <t>10 year High School reunion ticket</t>
  </si>
  <si>
    <t>Tower Inn, Los Amigos, Perani's (skate sharpening), hockey</t>
  </si>
  <si>
    <t>Massage Envy (tip)</t>
  </si>
  <si>
    <t>Groceries for library halloween party</t>
  </si>
  <si>
    <t>Corner Brewery, Malarkey's (tip)</t>
  </si>
  <si>
    <t>Medical/Dental/Vision</t>
  </si>
  <si>
    <t>Travel</t>
  </si>
  <si>
    <t>Lodge Lanes pro shop (ball resurfacing)</t>
  </si>
  <si>
    <t>Student Center Thanksgiving dinner ticket</t>
  </si>
  <si>
    <t>Elio's baptism</t>
  </si>
  <si>
    <t>hockey, McDonald's</t>
  </si>
  <si>
    <t>Lodge Lanes, [used $96.35 of HSA to pay for MinuteClinic]</t>
  </si>
  <si>
    <t>The Commons, hockey</t>
  </si>
  <si>
    <t>EMU Football check (Kent State), bowling</t>
  </si>
  <si>
    <t>Joe Louis Arena</t>
  </si>
  <si>
    <t>Corner Brewery, BWW (date Melanie)</t>
  </si>
  <si>
    <t>Lodge Lanes</t>
  </si>
  <si>
    <t>DiBella's</t>
  </si>
  <si>
    <t>College Cleaner's, JPs III</t>
  </si>
  <si>
    <t>beer for hockey</t>
  </si>
  <si>
    <t>interest, Bovist T-Shirt, Aubree's, Chatter's, Keno winnings</t>
  </si>
  <si>
    <t>interest, Los Amigos, Great Clips, hockey, CVS OTC meds [used $51.37 of HSA card for MinuteClinic</t>
  </si>
  <si>
    <t>interest, Los Amigos</t>
  </si>
  <si>
    <t>interest, Beer for hockey, hockey</t>
  </si>
  <si>
    <t>interest, bowling</t>
  </si>
  <si>
    <t>Bovist xmas gift (QVC)</t>
  </si>
  <si>
    <t>beer for Turkey Bowl, Bomber, drop-in hockey</t>
  </si>
  <si>
    <t>Kitchen cabinets (1418.02) [used $51.37 of HSA for Rx]</t>
  </si>
  <si>
    <t>Thanksgiving money from Bovist, Moved 200.64 and 1418.02 from savings to checking to pay for tile and cabinets</t>
  </si>
  <si>
    <t>Dearborn Inn (high school reunion), White Castle, Bailey's</t>
  </si>
  <si>
    <t>bagel (Brooke)</t>
  </si>
  <si>
    <t>EMU football check (Motor City Crewing-CBS), pickup hockey (Ice Cube)</t>
  </si>
  <si>
    <t>parking, Joe Louis Arena, hockey</t>
  </si>
  <si>
    <t xml:space="preserve">transfer $371.88 to savings, Convocation Center concessions </t>
  </si>
  <si>
    <t>MAC Football check, $200 for opening Chase savings account, Contribution to Jimmy John's platter for library holiday party, Library flower fund, Slow's</t>
  </si>
  <si>
    <t>$1000 IRA Contribution, Los Amigos, Great Clips</t>
  </si>
  <si>
    <t>EMU Bookstore (dad's sweatshirt)</t>
  </si>
  <si>
    <t>Asia City, Perani's (skate sharpening)</t>
  </si>
  <si>
    <t>Warren Astronomical Society calendar</t>
  </si>
  <si>
    <t>Los Amigos, difference of Jimmy John's order for library holiday party (put on CC), hockey</t>
  </si>
  <si>
    <t>Difference of grocery purchase for library holiday party, Corner Brewery</t>
  </si>
  <si>
    <t>Dakkl modcloth.com gift certificate, bowling</t>
  </si>
  <si>
    <t>EMU football check (Niles Media), The Commons</t>
  </si>
  <si>
    <t>drop-in hockey, groceries for Sports Info party, PetCo (gifts for dogs), Massage Green (for Heather), Ulta (for Amy Singer)</t>
  </si>
  <si>
    <t>Doc's Sports Retreat, Madonna concessions, [used $96.35 and $69 of HSA for MinuteClinic and Sachs dentistry]</t>
  </si>
  <si>
    <t>hockey, Benito's Pizza</t>
  </si>
  <si>
    <t>Primary Income</t>
  </si>
  <si>
    <t>Secondary Income</t>
  </si>
  <si>
    <t>Technology</t>
  </si>
  <si>
    <t>Subscriptions</t>
  </si>
  <si>
    <t>FEBRUARY '16</t>
  </si>
  <si>
    <t>JANUARY '16</t>
  </si>
  <si>
    <t>MARCH '16</t>
  </si>
  <si>
    <t>APRIL '16</t>
  </si>
  <si>
    <t>MAY '16</t>
  </si>
  <si>
    <t>JUNE '16</t>
  </si>
  <si>
    <t>JULY '16</t>
  </si>
  <si>
    <t>AUGUST '16</t>
  </si>
  <si>
    <t>SEPTEMBER '16</t>
  </si>
  <si>
    <t>OCTOBER '16</t>
  </si>
  <si>
    <t>NOVEMBER '16</t>
  </si>
  <si>
    <t>DECEMBER '16</t>
  </si>
  <si>
    <t>MONTH FREE INCONE:</t>
  </si>
  <si>
    <t>interest, The Commons, bowling</t>
  </si>
  <si>
    <t>Jolly Pumpkin (date Shannon Serrico), parking</t>
  </si>
  <si>
    <t>EMU football check vs. Umass, $2 to Patric Daugherty, Corner Brewery [received $25 PF Chang's gift card from Greg Steiner]</t>
  </si>
  <si>
    <t>$50 Christmas money from Aunt Rosann, $50 Christmas money from Dakkl, $1000 Christmas money from Bovist, car charger for dad, carwash gift card for uncle Jim, Amazon.com, [received and spent $25 Amazon gift card from Dakkl]</t>
  </si>
  <si>
    <t>Home Depot (liquid nail, floor backer, adhesive, sink, faucet, dishwasher), Corner Brewery</t>
  </si>
  <si>
    <t>Moved money for kitchen expenses on 12/27, paid $456 car insurance premium for Jan-Jun 2016 (shown as monthly deductions of $76)</t>
  </si>
  <si>
    <t>Perani's (Easton stick), hockey</t>
  </si>
  <si>
    <t>Macy's (laptop bag), Best Buy (2 Seagate 3TB HDDs, headphones), hockey</t>
  </si>
  <si>
    <t>Bomber, Corner Brewery, Dave &amp; Buster's</t>
  </si>
  <si>
    <t>Vision Lanes, Taco Bell</t>
  </si>
  <si>
    <t>hockey, Chinese food</t>
  </si>
  <si>
    <t>hockey</t>
  </si>
  <si>
    <t>Old Chicago</t>
  </si>
  <si>
    <t>Great Clips, hockey (paid for 4 games)</t>
  </si>
  <si>
    <t>Home Depot (grout, screws, knobs, backsplash sample, cabinet fillers), Lowe's (bi-fold door), hockey</t>
  </si>
  <si>
    <t>The Commons, Palm Palace</t>
  </si>
  <si>
    <t>Home Depot (toe kick, cabinet, paint, knobs, grout) [returned grout for store credit, returned sink and knobs]</t>
  </si>
  <si>
    <t>Difference of price of plane tickets to Phoenix (Bovist), The Commons</t>
  </si>
  <si>
    <t>interest, The Commons</t>
  </si>
  <si>
    <t>Vinology (date, Megan), parking</t>
  </si>
  <si>
    <t>McDonald's, bowling</t>
  </si>
  <si>
    <t>The Commons, MGM Grand, JP's III</t>
  </si>
  <si>
    <t>sink, faucet, flange, soap dispenser, bi-fold door, trash pull-out (Home Depot and Lowe's)</t>
  </si>
  <si>
    <t>beer for hockey, Home Depot (knobs, returned sink [subtracted from 12/27/15 total])</t>
  </si>
  <si>
    <t xml:space="preserve">Tap Room, Massage Green (tip), Lightning vs. Coyotoes Tickets (3/19 in Phoenix), </t>
  </si>
  <si>
    <t>Golden Egg</t>
  </si>
  <si>
    <t>The Commons, Paid uncle John for kitchen counter, partiton, etc.</t>
  </si>
  <si>
    <t>Hockey, Tim Horton's</t>
  </si>
  <si>
    <t>hockey (paid for 4 games)</t>
  </si>
  <si>
    <t>American Freight (couch), Marlene Thomas (Girl Scout cookies)</t>
  </si>
  <si>
    <t>The Commons, Aubree's, Ace Hardware (painter's tape)</t>
  </si>
  <si>
    <t>The Commons, bowling, JP's III</t>
  </si>
  <si>
    <t>Malarkey's website money, The Commons</t>
  </si>
  <si>
    <t>Beer for Super Bowl at Jon's</t>
  </si>
  <si>
    <t>Los Amigos, Wayfair.com (standing lamp), American Freight (couch delivery charge)</t>
  </si>
  <si>
    <t>Walgreen's (Sean Hostetter), McDonald's, bowling, Club Keno</t>
  </si>
  <si>
    <t>Cottage Inn, Crossroads</t>
  </si>
  <si>
    <t>Home Depot (lighting), hockey, Sabrina birthday ($25 Panera card) and Uncle Mario thank you ($100 Outback card), hockey</t>
  </si>
  <si>
    <t>Hagopian, The Commons, IKEA, Guitar Center, Lodge Lanes</t>
  </si>
  <si>
    <t>Uncle Mario kitchen bill, Vacuum (used $10 Best Buy rewards card)</t>
  </si>
  <si>
    <t>drop in hockey, Ichiban</t>
  </si>
  <si>
    <t xml:space="preserve">interest, bowling </t>
  </si>
  <si>
    <t>Mr. Goofy's carwash, TGI Friday's</t>
  </si>
  <si>
    <t>hockey, McDonald's, Corner Brewery</t>
  </si>
  <si>
    <t>Total Hockey, hockey</t>
  </si>
  <si>
    <t>Sold 42" Cielo TV to Justin Dunne, Great Clips, Best Buy (65" 4k TV)</t>
  </si>
  <si>
    <t>Best Buy (TV mount), beer for Thomas (gift), Speaker system from Thomas</t>
  </si>
  <si>
    <t>Dom Bakeries, Madras Masala, parking</t>
  </si>
  <si>
    <t>Cottage Inn, bowling</t>
  </si>
  <si>
    <t>Home Depot (doorbell, velcro, air fresheners, fan light shades, etc…took back fan and old doorbell)</t>
  </si>
  <si>
    <t>Malarkey's website pay, Malarkey's (tip), Target (groceries)</t>
  </si>
  <si>
    <t>Dive Bar, Barrio, Map Room, bum (Cleveland)</t>
  </si>
  <si>
    <t>Massage (at Chiropractor) [used $85 of HSA for chiropractor]</t>
  </si>
  <si>
    <t xml:space="preserve">Quicken Loans Arean concessions, Wyndham hotel bar, pizza </t>
  </si>
  <si>
    <t>Barrio, hockey</t>
  </si>
  <si>
    <t>Brewers vs. Cubs spring training (Phoenix, Ariz.)</t>
  </si>
  <si>
    <t>The Commons, MJR Southgate (Deadpool)</t>
  </si>
  <si>
    <t>beer (Brewers spring training)</t>
  </si>
  <si>
    <t>Italian Festival, Burger King, Gila River Arena</t>
  </si>
  <si>
    <t>interest (Comerica CC)</t>
  </si>
  <si>
    <t xml:space="preserve">Los Amigos, hockey </t>
  </si>
  <si>
    <t>Blue Tractor (date Janelle), parking</t>
  </si>
  <si>
    <t xml:space="preserve">Domnio's </t>
  </si>
  <si>
    <t>Ollie's, Noble's</t>
  </si>
  <si>
    <t>Flight to Memphis</t>
  </si>
  <si>
    <t>Los Amigos, PayPal transfer fee</t>
  </si>
  <si>
    <t>McDonald's, bowling [used $136.04 of HSA for Lifeforce Chiropractic]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</si>
</sst>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C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rgb="FF8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800000"/>
      <name val="Calibri"/>
      <family val="2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B00004"/>
      <name val="Calibri"/>
      <scheme val="minor"/>
    </font>
    <font>
      <b/>
      <sz val="11"/>
      <color theme="1" tint="4.9989318521683403E-2"/>
      <name val="Calibri"/>
      <scheme val="minor"/>
    </font>
    <font>
      <b/>
      <sz val="11"/>
      <color rgb="FF990000"/>
      <name val="Calibri"/>
      <scheme val="minor"/>
    </font>
    <font>
      <b/>
      <sz val="11"/>
      <color rgb="FF800000"/>
      <name val="Calibri"/>
      <scheme val="minor"/>
    </font>
    <font>
      <b/>
      <sz val="11"/>
      <color theme="5" tint="-0.499984740745262"/>
      <name val="Calibri"/>
      <scheme val="minor"/>
    </font>
    <font>
      <b/>
      <sz val="11"/>
      <color rgb="FF8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660066"/>
      <name val="Calibri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BFBF"/>
        <bgColor rgb="FFFFBFBF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BFBF"/>
        <bgColor rgb="FFFFBFBF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double">
        <color auto="1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rgb="FF7F7F7F"/>
      </right>
      <top style="thin">
        <color auto="1"/>
      </top>
      <bottom style="double">
        <color auto="1"/>
      </bottom>
      <diagonal/>
    </border>
  </borders>
  <cellStyleXfs count="1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0" borderId="1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2" fillId="0" borderId="3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5" fillId="18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5" fillId="19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44" fontId="0" fillId="0" borderId="0" xfId="0" applyNumberFormat="1"/>
    <xf numFmtId="44" fontId="2" fillId="0" borderId="0" xfId="0" applyNumberFormat="1" applyFont="1"/>
    <xf numFmtId="0" fontId="5" fillId="2" borderId="0" xfId="1"/>
    <xf numFmtId="0" fontId="2" fillId="0" borderId="1" xfId="3"/>
    <xf numFmtId="0" fontId="1" fillId="4" borderId="0" xfId="4"/>
    <xf numFmtId="0" fontId="1" fillId="5" borderId="0" xfId="5"/>
    <xf numFmtId="0" fontId="7" fillId="5" borderId="0" xfId="5" applyFont="1"/>
    <xf numFmtId="44" fontId="5" fillId="2" borderId="0" xfId="1" applyNumberFormat="1"/>
    <xf numFmtId="44" fontId="1" fillId="5" borderId="0" xfId="5" applyNumberFormat="1"/>
    <xf numFmtId="0" fontId="2" fillId="0" borderId="1" xfId="3" applyAlignment="1">
      <alignment horizontal="right"/>
    </xf>
    <xf numFmtId="44" fontId="2" fillId="0" borderId="1" xfId="3" applyNumberFormat="1"/>
    <xf numFmtId="0" fontId="7" fillId="5" borderId="2" xfId="5" applyFont="1" applyBorder="1"/>
    <xf numFmtId="44" fontId="1" fillId="5" borderId="2" xfId="5" applyNumberFormat="1" applyBorder="1"/>
    <xf numFmtId="44" fontId="1" fillId="4" borderId="0" xfId="4" applyNumberFormat="1"/>
    <xf numFmtId="0" fontId="7" fillId="4" borderId="0" xfId="4" applyFont="1"/>
    <xf numFmtId="44" fontId="7" fillId="4" borderId="0" xfId="4" applyNumberFormat="1" applyFont="1"/>
    <xf numFmtId="0" fontId="5" fillId="2" borderId="1" xfId="1" applyBorder="1" applyAlignment="1">
      <alignment horizontal="right"/>
    </xf>
    <xf numFmtId="44" fontId="5" fillId="2" borderId="1" xfId="1" applyNumberFormat="1" applyBorder="1"/>
    <xf numFmtId="0" fontId="6" fillId="3" borderId="1" xfId="2" applyBorder="1" applyAlignment="1">
      <alignment horizontal="right"/>
    </xf>
    <xf numFmtId="44" fontId="6" fillId="3" borderId="1" xfId="2" applyNumberFormat="1" applyBorder="1"/>
    <xf numFmtId="0" fontId="0" fillId="0" borderId="0" xfId="0"/>
    <xf numFmtId="0" fontId="1" fillId="4" borderId="1" xfId="4" applyBorder="1" applyAlignment="1">
      <alignment horizontal="right"/>
    </xf>
    <xf numFmtId="44" fontId="1" fillId="4" borderId="1" xfId="4" applyNumberFormat="1" applyBorder="1"/>
    <xf numFmtId="0" fontId="0" fillId="5" borderId="0" xfId="5" applyFont="1"/>
    <xf numFmtId="44" fontId="2" fillId="4" borderId="0" xfId="4" applyNumberFormat="1" applyFont="1"/>
    <xf numFmtId="44" fontId="0" fillId="0" borderId="0" xfId="0" applyNumberFormat="1" applyFont="1"/>
    <xf numFmtId="0" fontId="0" fillId="0" borderId="0" xfId="0"/>
    <xf numFmtId="44" fontId="8" fillId="6" borderId="1" xfId="3" applyNumberFormat="1" applyFont="1" applyFill="1"/>
    <xf numFmtId="44" fontId="0" fillId="4" borderId="0" xfId="4" applyNumberFormat="1" applyFont="1"/>
    <xf numFmtId="0" fontId="0" fillId="0" borderId="0" xfId="0"/>
    <xf numFmtId="0" fontId="0" fillId="7" borderId="0" xfId="0" applyFill="1"/>
    <xf numFmtId="0" fontId="9" fillId="0" borderId="0" xfId="0" applyFont="1"/>
    <xf numFmtId="44" fontId="7" fillId="8" borderId="0" xfId="6" applyNumberFormat="1" applyFill="1"/>
    <xf numFmtId="44" fontId="7" fillId="8" borderId="2" xfId="6" applyNumberFormat="1" applyFill="1" applyBorder="1"/>
    <xf numFmtId="44" fontId="1" fillId="8" borderId="0" xfId="1" applyNumberFormat="1" applyFont="1" applyFill="1"/>
    <xf numFmtId="0" fontId="7" fillId="4" borderId="0" xfId="6" applyFill="1"/>
    <xf numFmtId="44" fontId="7" fillId="4" borderId="0" xfId="6" applyNumberFormat="1" applyFill="1"/>
    <xf numFmtId="0" fontId="2" fillId="4" borderId="1" xfId="4" applyFont="1" applyBorder="1" applyAlignment="1">
      <alignment horizontal="right"/>
    </xf>
    <xf numFmtId="44" fontId="2" fillId="4" borderId="1" xfId="4" applyNumberFormat="1" applyFont="1" applyBorder="1"/>
    <xf numFmtId="0" fontId="10" fillId="3" borderId="1" xfId="3" applyFont="1" applyFill="1" applyAlignment="1">
      <alignment horizontal="right"/>
    </xf>
    <xf numFmtId="44" fontId="10" fillId="3" borderId="1" xfId="3" applyNumberFormat="1" applyFont="1" applyFill="1"/>
    <xf numFmtId="0" fontId="0" fillId="0" borderId="0" xfId="0"/>
    <xf numFmtId="44" fontId="7" fillId="5" borderId="0" xfId="5" applyNumberFormat="1" applyFont="1"/>
    <xf numFmtId="44" fontId="0" fillId="0" borderId="0" xfId="7" applyFont="1"/>
    <xf numFmtId="0" fontId="0" fillId="0" borderId="0" xfId="0"/>
    <xf numFmtId="0" fontId="11" fillId="5" borderId="0" xfId="5" applyFont="1"/>
    <xf numFmtId="44" fontId="11" fillId="5" borderId="0" xfId="5" applyNumberFormat="1" applyFont="1"/>
    <xf numFmtId="44" fontId="6" fillId="3" borderId="0" xfId="2" applyNumberFormat="1"/>
    <xf numFmtId="0" fontId="2" fillId="5" borderId="0" xfId="5" applyFont="1"/>
    <xf numFmtId="0" fontId="2" fillId="9" borderId="1" xfId="3" applyFill="1"/>
    <xf numFmtId="44" fontId="2" fillId="9" borderId="1" xfId="3" applyNumberFormat="1" applyFill="1"/>
    <xf numFmtId="0" fontId="13" fillId="9" borderId="3" xfId="8" applyFont="1" applyFill="1"/>
    <xf numFmtId="44" fontId="13" fillId="9" borderId="3" xfId="8" applyNumberFormat="1" applyFont="1" applyFill="1"/>
    <xf numFmtId="44" fontId="2" fillId="2" borderId="1" xfId="3" applyNumberFormat="1" applyFill="1"/>
    <xf numFmtId="0" fontId="0" fillId="0" borderId="0" xfId="0"/>
    <xf numFmtId="44" fontId="0" fillId="5" borderId="0" xfId="5" applyNumberFormat="1" applyFont="1"/>
    <xf numFmtId="44" fontId="7" fillId="8" borderId="0" xfId="1" applyNumberFormat="1" applyFont="1" applyFill="1"/>
    <xf numFmtId="0" fontId="14" fillId="10" borderId="1" xfId="1" applyFont="1" applyFill="1" applyBorder="1" applyAlignment="1">
      <alignment horizontal="right"/>
    </xf>
    <xf numFmtId="44" fontId="14" fillId="10" borderId="1" xfId="1" applyNumberFormat="1" applyFont="1" applyFill="1" applyBorder="1"/>
    <xf numFmtId="44" fontId="15" fillId="0" borderId="0" xfId="0" applyNumberFormat="1" applyFont="1"/>
    <xf numFmtId="0" fontId="2" fillId="0" borderId="0" xfId="0" applyFont="1" applyBorder="1"/>
    <xf numFmtId="0" fontId="0" fillId="0" borderId="0" xfId="0" applyBorder="1"/>
    <xf numFmtId="44" fontId="1" fillId="5" borderId="6" xfId="5" applyNumberFormat="1" applyBorder="1"/>
    <xf numFmtId="0" fontId="1" fillId="5" borderId="5" xfId="5" applyBorder="1" applyAlignment="1">
      <alignment horizontal="right"/>
    </xf>
    <xf numFmtId="0" fontId="21" fillId="5" borderId="5" xfId="5" applyFont="1" applyBorder="1"/>
    <xf numFmtId="0" fontId="22" fillId="5" borderId="5" xfId="5" applyFont="1" applyBorder="1" applyAlignment="1"/>
    <xf numFmtId="0" fontId="22" fillId="5" borderId="5" xfId="5" applyFont="1" applyBorder="1"/>
    <xf numFmtId="0" fontId="11" fillId="5" borderId="5" xfId="5" applyFont="1" applyBorder="1" applyAlignment="1">
      <alignment horizontal="right"/>
    </xf>
    <xf numFmtId="0" fontId="2" fillId="5" borderId="7" xfId="5" applyFont="1" applyBorder="1" applyAlignment="1">
      <alignment horizontal="right"/>
    </xf>
    <xf numFmtId="44" fontId="2" fillId="5" borderId="8" xfId="5" applyNumberFormat="1" applyFont="1" applyBorder="1"/>
    <xf numFmtId="0" fontId="23" fillId="11" borderId="9" xfId="9" applyFont="1" applyBorder="1" applyAlignment="1">
      <alignment horizontal="right"/>
    </xf>
    <xf numFmtId="44" fontId="23" fillId="11" borderId="10" xfId="9" applyNumberFormat="1" applyFont="1" applyBorder="1"/>
    <xf numFmtId="0" fontId="2" fillId="5" borderId="15" xfId="5" applyFont="1" applyBorder="1" applyAlignment="1">
      <alignment horizontal="right"/>
    </xf>
    <xf numFmtId="44" fontId="2" fillId="5" borderId="16" xfId="5" applyNumberFormat="1" applyFont="1" applyBorder="1"/>
    <xf numFmtId="44" fontId="1" fillId="5" borderId="6" xfId="7" applyFill="1" applyBorder="1"/>
    <xf numFmtId="0" fontId="2" fillId="12" borderId="0" xfId="10" applyFont="1" applyBorder="1" applyAlignment="1"/>
    <xf numFmtId="44" fontId="1" fillId="5" borderId="0" xfId="7" applyFill="1" applyBorder="1"/>
    <xf numFmtId="0" fontId="0" fillId="0" borderId="0" xfId="0" applyBorder="1" applyAlignment="1">
      <alignment wrapText="1"/>
    </xf>
    <xf numFmtId="44" fontId="2" fillId="5" borderId="0" xfId="7" applyFont="1" applyFill="1" applyBorder="1"/>
    <xf numFmtId="44" fontId="0" fillId="5" borderId="18" xfId="5" applyNumberFormat="1" applyFont="1" applyBorder="1" applyAlignment="1"/>
    <xf numFmtId="0" fontId="11" fillId="5" borderId="17" xfId="5" applyFont="1" applyBorder="1" applyAlignment="1">
      <alignment horizontal="right"/>
    </xf>
    <xf numFmtId="0" fontId="20" fillId="13" borderId="0" xfId="11"/>
    <xf numFmtId="0" fontId="0" fillId="0" borderId="0" xfId="0"/>
    <xf numFmtId="44" fontId="16" fillId="5" borderId="0" xfId="7" applyFont="1" applyFill="1" applyBorder="1"/>
    <xf numFmtId="44" fontId="10" fillId="5" borderId="0" xfId="7" applyFont="1" applyFill="1" applyBorder="1"/>
    <xf numFmtId="44" fontId="11" fillId="5" borderId="6" xfId="5" applyNumberFormat="1" applyFont="1" applyBorder="1"/>
    <xf numFmtId="0" fontId="6" fillId="3" borderId="9" xfId="2" applyBorder="1" applyAlignment="1">
      <alignment horizontal="right"/>
    </xf>
    <xf numFmtId="44" fontId="6" fillId="3" borderId="10" xfId="2" applyNumberFormat="1" applyBorder="1"/>
    <xf numFmtId="0" fontId="5" fillId="2" borderId="9" xfId="1" applyBorder="1" applyAlignment="1">
      <alignment horizontal="right"/>
    </xf>
    <xf numFmtId="44" fontId="5" fillId="2" borderId="10" xfId="1" applyNumberFormat="1" applyBorder="1"/>
    <xf numFmtId="0" fontId="5" fillId="2" borderId="15" xfId="1" applyBorder="1" applyAlignment="1">
      <alignment horizontal="right"/>
    </xf>
    <xf numFmtId="44" fontId="5" fillId="2" borderId="16" xfId="1" applyNumberFormat="1" applyBorder="1"/>
    <xf numFmtId="0" fontId="0" fillId="0" borderId="5" xfId="0" applyBorder="1"/>
    <xf numFmtId="0" fontId="0" fillId="0" borderId="6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44" fontId="1" fillId="5" borderId="6" xfId="5" applyNumberFormat="1" applyFont="1" applyBorder="1"/>
    <xf numFmtId="44" fontId="11" fillId="5" borderId="6" xfId="7" applyFont="1" applyFill="1" applyBorder="1"/>
    <xf numFmtId="44" fontId="17" fillId="5" borderId="0" xfId="7" applyFont="1" applyFill="1" applyBorder="1"/>
    <xf numFmtId="0" fontId="24" fillId="2" borderId="9" xfId="1" applyFont="1" applyBorder="1" applyAlignment="1">
      <alignment horizontal="right"/>
    </xf>
    <xf numFmtId="44" fontId="24" fillId="2" borderId="10" xfId="1" applyNumberFormat="1" applyFont="1" applyBorder="1"/>
    <xf numFmtId="0" fontId="25" fillId="15" borderId="9" xfId="9" applyFont="1" applyFill="1" applyBorder="1" applyAlignment="1">
      <alignment horizontal="right"/>
    </xf>
    <xf numFmtId="44" fontId="25" fillId="15" borderId="10" xfId="9" applyNumberFormat="1" applyFont="1" applyFill="1" applyBorder="1"/>
    <xf numFmtId="0" fontId="25" fillId="15" borderId="9" xfId="9" applyFont="1" applyFill="1" applyBorder="1" applyAlignment="1">
      <alignment horizontal="right"/>
    </xf>
    <xf numFmtId="44" fontId="25" fillId="15" borderId="10" xfId="9" applyNumberFormat="1" applyFont="1" applyFill="1" applyBorder="1"/>
    <xf numFmtId="44" fontId="0" fillId="5" borderId="6" xfId="5" applyNumberFormat="1" applyFont="1" applyBorder="1"/>
    <xf numFmtId="14" fontId="0" fillId="0" borderId="0" xfId="0" applyNumberFormat="1"/>
    <xf numFmtId="0" fontId="0" fillId="0" borderId="0" xfId="0"/>
    <xf numFmtId="0" fontId="0" fillId="0" borderId="5" xfId="0" applyBorder="1"/>
    <xf numFmtId="0" fontId="0" fillId="0" borderId="6" xfId="0" applyBorder="1"/>
    <xf numFmtId="0" fontId="18" fillId="11" borderId="15" xfId="9" applyBorder="1" applyAlignment="1">
      <alignment horizontal="right"/>
    </xf>
    <xf numFmtId="44" fontId="18" fillId="11" borderId="16" xfId="9" applyNumberFormat="1" applyBorder="1"/>
    <xf numFmtId="0" fontId="18" fillId="11" borderId="9" xfId="9" applyBorder="1" applyAlignment="1">
      <alignment horizontal="right"/>
    </xf>
    <xf numFmtId="44" fontId="18" fillId="11" borderId="10" xfId="9" applyNumberFormat="1" applyBorder="1"/>
    <xf numFmtId="0" fontId="1" fillId="5" borderId="5" xfId="5" applyFont="1" applyBorder="1" applyAlignment="1">
      <alignment horizontal="right"/>
    </xf>
    <xf numFmtId="44" fontId="1" fillId="5" borderId="6" xfId="7" applyFont="1" applyFill="1" applyBorder="1"/>
    <xf numFmtId="0" fontId="0" fillId="0" borderId="0" xfId="0" applyFont="1"/>
    <xf numFmtId="44" fontId="1" fillId="5" borderId="0" xfId="7" applyFont="1" applyFill="1" applyBorder="1"/>
    <xf numFmtId="0" fontId="6" fillId="3" borderId="15" xfId="2" applyBorder="1" applyAlignment="1">
      <alignment horizontal="right"/>
    </xf>
    <xf numFmtId="44" fontId="6" fillId="3" borderId="16" xfId="2" applyNumberFormat="1" applyBorder="1"/>
    <xf numFmtId="44" fontId="29" fillId="5" borderId="0" xfId="7" applyFont="1" applyFill="1" applyBorder="1"/>
    <xf numFmtId="44" fontId="30" fillId="5" borderId="0" xfId="7" applyFont="1" applyFill="1" applyBorder="1"/>
    <xf numFmtId="44" fontId="19" fillId="17" borderId="6" xfId="0" applyNumberFormat="1" applyFont="1" applyFill="1" applyBorder="1"/>
    <xf numFmtId="44" fontId="31" fillId="5" borderId="0" xfId="7" applyFont="1" applyFill="1" applyBorder="1"/>
    <xf numFmtId="44" fontId="32" fillId="5" borderId="0" xfId="7" applyFont="1" applyFill="1" applyBorder="1"/>
    <xf numFmtId="0" fontId="0" fillId="5" borderId="5" xfId="5" applyFont="1" applyBorder="1" applyAlignment="1">
      <alignment horizontal="right"/>
    </xf>
    <xf numFmtId="44" fontId="0" fillId="5" borderId="6" xfId="7" applyFont="1" applyFill="1" applyBorder="1"/>
    <xf numFmtId="44" fontId="33" fillId="5" borderId="0" xfId="7" applyFont="1" applyFill="1" applyBorder="1"/>
    <xf numFmtId="44" fontId="34" fillId="5" borderId="0" xfId="7" applyFont="1" applyFill="1" applyBorder="1"/>
    <xf numFmtId="0" fontId="35" fillId="19" borderId="9" xfId="64" applyBorder="1" applyAlignment="1">
      <alignment horizontal="right"/>
    </xf>
    <xf numFmtId="44" fontId="35" fillId="19" borderId="10" xfId="64" applyNumberFormat="1" applyBorder="1"/>
    <xf numFmtId="0" fontId="0" fillId="0" borderId="0" xfId="0"/>
    <xf numFmtId="44" fontId="35" fillId="19" borderId="26" xfId="64" applyNumberFormat="1" applyBorder="1"/>
    <xf numFmtId="44" fontId="36" fillId="5" borderId="0" xfId="7" applyFont="1" applyFill="1" applyBorder="1"/>
    <xf numFmtId="0" fontId="6" fillId="3" borderId="17" xfId="2" applyBorder="1" applyAlignment="1">
      <alignment horizontal="center"/>
    </xf>
    <xf numFmtId="0" fontId="6" fillId="3" borderId="18" xfId="2" applyBorder="1" applyAlignment="1">
      <alignment horizontal="center"/>
    </xf>
    <xf numFmtId="0" fontId="0" fillId="0" borderId="0" xfId="0"/>
    <xf numFmtId="0" fontId="8" fillId="5" borderId="5" xfId="5" applyFont="1" applyBorder="1" applyAlignment="1">
      <alignment horizontal="left"/>
    </xf>
    <xf numFmtId="0" fontId="18" fillId="11" borderId="7" xfId="9" applyBorder="1" applyAlignment="1">
      <alignment horizontal="right"/>
    </xf>
    <xf numFmtId="44" fontId="18" fillId="11" borderId="8" xfId="9" applyNumberFormat="1" applyBorder="1"/>
    <xf numFmtId="0" fontId="11" fillId="5" borderId="15" xfId="5" applyFont="1" applyBorder="1" applyAlignment="1">
      <alignment horizontal="right"/>
    </xf>
    <xf numFmtId="44" fontId="11" fillId="5" borderId="16" xfId="5" applyNumberFormat="1" applyFont="1" applyBorder="1"/>
    <xf numFmtId="0" fontId="2" fillId="12" borderId="0" xfId="10" applyFont="1" applyAlignment="1">
      <alignment horizontal="center"/>
    </xf>
    <xf numFmtId="44" fontId="2" fillId="5" borderId="0" xfId="5" applyNumberFormat="1" applyFont="1"/>
    <xf numFmtId="44" fontId="1" fillId="5" borderId="0" xfId="5" applyNumberFormat="1" applyFont="1"/>
    <xf numFmtId="0" fontId="35" fillId="19" borderId="29" xfId="64" applyBorder="1" applyAlignment="1">
      <alignment horizontal="right"/>
    </xf>
    <xf numFmtId="44" fontId="38" fillId="5" borderId="0" xfId="7" applyFont="1" applyFill="1" applyBorder="1"/>
    <xf numFmtId="44" fontId="16" fillId="5" borderId="0" xfId="5" applyNumberFormat="1" applyFont="1"/>
    <xf numFmtId="0" fontId="0" fillId="0" borderId="0" xfId="0" applyAlignment="1">
      <alignment horizontal="left"/>
    </xf>
    <xf numFmtId="0" fontId="18" fillId="11" borderId="27" xfId="9" applyBorder="1" applyAlignment="1">
      <alignment horizontal="left" wrapText="1"/>
    </xf>
    <xf numFmtId="164" fontId="18" fillId="11" borderId="28" xfId="9" applyNumberFormat="1" applyBorder="1" applyAlignment="1">
      <alignment horizontal="left" wrapText="1"/>
    </xf>
    <xf numFmtId="0" fontId="35" fillId="19" borderId="15" xfId="64" applyBorder="1" applyAlignment="1">
      <alignment horizontal="right"/>
    </xf>
    <xf numFmtId="44" fontId="35" fillId="19" borderId="16" xfId="64" applyNumberFormat="1" applyBorder="1"/>
    <xf numFmtId="0" fontId="6" fillId="3" borderId="27" xfId="2" applyBorder="1" applyAlignment="1">
      <alignment horizontal="right" wrapText="1"/>
    </xf>
    <xf numFmtId="164" fontId="6" fillId="3" borderId="28" xfId="2" applyNumberFormat="1" applyBorder="1" applyAlignment="1">
      <alignment horizontal="left" wrapText="1"/>
    </xf>
    <xf numFmtId="0" fontId="6" fillId="3" borderId="7" xfId="2" applyBorder="1" applyAlignment="1">
      <alignment horizontal="right"/>
    </xf>
    <xf numFmtId="44" fontId="6" fillId="3" borderId="8" xfId="2" applyNumberFormat="1" applyBorder="1"/>
    <xf numFmtId="44" fontId="32" fillId="5" borderId="0" xfId="5" applyNumberFormat="1" applyFont="1"/>
    <xf numFmtId="44" fontId="34" fillId="5" borderId="0" xfId="5" applyNumberFormat="1" applyFont="1"/>
    <xf numFmtId="0" fontId="6" fillId="3" borderId="9" xfId="2" applyBorder="1" applyAlignment="1">
      <alignment horizontal="right" wrapText="1"/>
    </xf>
    <xf numFmtId="164" fontId="6" fillId="3" borderId="10" xfId="2" applyNumberFormat="1" applyBorder="1" applyAlignment="1">
      <alignment wrapText="1"/>
    </xf>
    <xf numFmtId="0" fontId="5" fillId="2" borderId="7" xfId="1" applyBorder="1" applyAlignment="1">
      <alignment horizontal="right"/>
    </xf>
    <xf numFmtId="44" fontId="5" fillId="2" borderId="8" xfId="1" applyNumberFormat="1" applyBorder="1"/>
    <xf numFmtId="0" fontId="5" fillId="2" borderId="27" xfId="1" applyBorder="1" applyAlignment="1">
      <alignment horizontal="right" wrapText="1"/>
    </xf>
    <xf numFmtId="164" fontId="5" fillId="2" borderId="28" xfId="1" applyNumberFormat="1" applyBorder="1" applyAlignment="1">
      <alignment horizontal="left" wrapText="1"/>
    </xf>
    <xf numFmtId="0" fontId="0" fillId="12" borderId="17" xfId="10" applyFont="1" applyBorder="1" applyAlignment="1">
      <alignment horizontal="center"/>
    </xf>
    <xf numFmtId="0" fontId="0" fillId="12" borderId="18" xfId="10" applyFont="1" applyBorder="1" applyAlignment="1">
      <alignment horizontal="center"/>
    </xf>
    <xf numFmtId="0" fontId="1" fillId="14" borderId="17" xfId="12" applyBorder="1" applyAlignment="1">
      <alignment horizontal="center"/>
    </xf>
    <xf numFmtId="0" fontId="1" fillId="14" borderId="18" xfId="12" applyBorder="1" applyAlignment="1">
      <alignment horizontal="center"/>
    </xf>
    <xf numFmtId="0" fontId="6" fillId="3" borderId="17" xfId="2" applyBorder="1" applyAlignment="1">
      <alignment horizontal="center"/>
    </xf>
    <xf numFmtId="0" fontId="6" fillId="3" borderId="18" xfId="2" applyBorder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35" fillId="18" borderId="17" xfId="61" applyBorder="1" applyAlignment="1">
      <alignment horizontal="center"/>
    </xf>
    <xf numFmtId="0" fontId="35" fillId="18" borderId="18" xfId="61" applyBorder="1" applyAlignment="1">
      <alignment horizontal="center"/>
    </xf>
    <xf numFmtId="0" fontId="4" fillId="12" borderId="17" xfId="10" applyFont="1" applyBorder="1" applyAlignment="1">
      <alignment horizontal="center"/>
    </xf>
    <xf numFmtId="0" fontId="4" fillId="12" borderId="18" xfId="10" applyFont="1" applyBorder="1" applyAlignment="1">
      <alignment horizontal="center"/>
    </xf>
    <xf numFmtId="0" fontId="2" fillId="12" borderId="17" xfId="10" applyFont="1" applyBorder="1" applyAlignment="1">
      <alignment horizontal="center"/>
    </xf>
    <xf numFmtId="0" fontId="2" fillId="12" borderId="18" xfId="10" applyFont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14" borderId="17" xfId="12" applyFont="1" applyBorder="1" applyAlignment="1">
      <alignment horizont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19" fillId="0" borderId="22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23" xfId="0" applyFont="1" applyBorder="1" applyAlignment="1">
      <alignment horizontal="left" wrapText="1"/>
    </xf>
    <xf numFmtId="0" fontId="19" fillId="0" borderId="24" xfId="0" applyFont="1" applyBorder="1" applyAlignment="1">
      <alignment horizontal="left" wrapText="1"/>
    </xf>
    <xf numFmtId="0" fontId="19" fillId="0" borderId="25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/>
    <xf numFmtId="0" fontId="0" fillId="0" borderId="19" xfId="0" applyBorder="1" applyAlignment="1">
      <alignment wrapText="1"/>
    </xf>
    <xf numFmtId="0" fontId="0" fillId="0" borderId="20" xfId="0" applyBorder="1"/>
    <xf numFmtId="0" fontId="1" fillId="12" borderId="17" xfId="10" applyBorder="1" applyAlignment="1">
      <alignment horizontal="center"/>
    </xf>
    <xf numFmtId="0" fontId="1" fillId="12" borderId="18" xfId="10" applyBorder="1" applyAlignment="1">
      <alignment horizontal="center"/>
    </xf>
    <xf numFmtId="0" fontId="20" fillId="16" borderId="17" xfId="10" applyFont="1" applyFill="1" applyBorder="1" applyAlignment="1">
      <alignment horizontal="center"/>
    </xf>
    <xf numFmtId="0" fontId="20" fillId="16" borderId="18" xfId="10" applyFont="1" applyFill="1" applyBorder="1" applyAlignment="1">
      <alignment horizontal="center"/>
    </xf>
    <xf numFmtId="0" fontId="26" fillId="0" borderId="13" xfId="0" applyFont="1" applyBorder="1" applyAlignment="1">
      <alignment horizontal="left" wrapText="1"/>
    </xf>
    <xf numFmtId="0" fontId="2" fillId="5" borderId="4" xfId="5" applyFont="1" applyBorder="1" applyAlignment="1">
      <alignment horizontal="center"/>
    </xf>
  </cellXfs>
  <cellStyles count="145">
    <cellStyle name="20% - Accent1" xfId="4" builtinId="30"/>
    <cellStyle name="20% - Accent3" xfId="5" builtinId="38"/>
    <cellStyle name="20% - Accent6" xfId="12" builtinId="50"/>
    <cellStyle name="40% - Accent1" xfId="10" builtinId="31"/>
    <cellStyle name="Accent2" xfId="64" builtinId="33"/>
    <cellStyle name="Accent3" xfId="11" builtinId="37"/>
    <cellStyle name="Accent5" xfId="61" builtinId="45"/>
    <cellStyle name="Bad" xfId="2" builtinId="27"/>
    <cellStyle name="Currency" xfId="7" builtinId="4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Good" xfId="1" builtinId="26"/>
    <cellStyle name="Heading 3" xfId="8" builtinId="18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eutral" xfId="9" builtinId="28"/>
    <cellStyle name="Normal" xfId="0" builtinId="0"/>
    <cellStyle name="Total" xfId="3" builtinId="25"/>
    <cellStyle name="Warning Text" xfId="6" builtinId="11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X495"/>
  <sheetViews>
    <sheetView tabSelected="1" topLeftCell="A105" workbookViewId="0">
      <selection activeCell="C140" sqref="C140"/>
    </sheetView>
  </sheetViews>
  <sheetFormatPr baseColWidth="10" defaultColWidth="11.5" defaultRowHeight="15" x14ac:dyDescent="0.2"/>
  <cols>
    <col min="1" max="1" width="18.1640625" bestFit="1" customWidth="1"/>
    <col min="2" max="2" width="11.1640625" customWidth="1"/>
    <col min="4" max="4" width="18.1640625" bestFit="1" customWidth="1"/>
    <col min="5" max="5" width="11.6640625" customWidth="1"/>
    <col min="7" max="7" width="18.1640625" bestFit="1" customWidth="1"/>
    <col min="8" max="8" width="10.83203125" bestFit="1" customWidth="1"/>
    <col min="10" max="10" width="18.1640625" bestFit="1" customWidth="1"/>
    <col min="11" max="11" width="10.5" bestFit="1" customWidth="1"/>
    <col min="13" max="13" width="18.1640625" bestFit="1" customWidth="1"/>
    <col min="14" max="14" width="9.6640625" customWidth="1"/>
    <col min="16" max="16" width="18.1640625" bestFit="1" customWidth="1"/>
    <col min="17" max="17" width="9.5" customWidth="1"/>
    <col min="19" max="19" width="18.1640625" bestFit="1" customWidth="1"/>
    <col min="20" max="20" width="10.5" bestFit="1" customWidth="1"/>
    <col min="22" max="22" width="18.1640625" bestFit="1" customWidth="1"/>
    <col min="23" max="23" width="10" customWidth="1"/>
    <col min="25" max="25" width="18.1640625" bestFit="1" customWidth="1"/>
    <col min="26" max="26" width="10.5" customWidth="1"/>
    <col min="28" max="28" width="18.1640625" bestFit="1" customWidth="1"/>
    <col min="29" max="29" width="10.5" bestFit="1" customWidth="1"/>
    <col min="31" max="31" width="18.1640625" bestFit="1" customWidth="1"/>
    <col min="32" max="32" width="9.6640625" customWidth="1"/>
    <col min="34" max="34" width="18.1640625" bestFit="1" customWidth="1"/>
    <col min="35" max="35" width="9.83203125" customWidth="1"/>
    <col min="37" max="37" width="18.1640625" bestFit="1" customWidth="1"/>
    <col min="38" max="38" width="9.6640625" bestFit="1" customWidth="1"/>
    <col min="40" max="40" width="18.1640625" bestFit="1" customWidth="1"/>
    <col min="41" max="41" width="12.33203125" bestFit="1" customWidth="1"/>
    <col min="43" max="43" width="18.1640625" bestFit="1" customWidth="1"/>
    <col min="44" max="44" width="8.5" customWidth="1"/>
    <col min="46" max="46" width="18.1640625" bestFit="1" customWidth="1"/>
    <col min="47" max="47" width="9.83203125" bestFit="1" customWidth="1"/>
    <col min="49" max="49" width="18.1640625" bestFit="1" customWidth="1"/>
    <col min="50" max="50" width="10.5" bestFit="1" customWidth="1"/>
    <col min="52" max="52" width="18.1640625" bestFit="1" customWidth="1"/>
    <col min="53" max="53" width="10.6640625" customWidth="1"/>
    <col min="55" max="55" width="18.1640625" bestFit="1" customWidth="1"/>
    <col min="56" max="56" width="8.6640625" bestFit="1" customWidth="1"/>
    <col min="58" max="58" width="18.1640625" bestFit="1" customWidth="1"/>
    <col min="59" max="59" width="9.6640625" bestFit="1" customWidth="1"/>
    <col min="61" max="61" width="18.1640625" bestFit="1" customWidth="1"/>
    <col min="62" max="62" width="10.5" bestFit="1" customWidth="1"/>
    <col min="64" max="64" width="18.1640625" bestFit="1" customWidth="1"/>
    <col min="65" max="65" width="11.33203125" customWidth="1"/>
    <col min="67" max="67" width="18.1640625" bestFit="1" customWidth="1"/>
    <col min="68" max="68" width="10.33203125" customWidth="1"/>
    <col min="70" max="70" width="18.1640625" bestFit="1" customWidth="1"/>
    <col min="71" max="71" width="11.5" customWidth="1"/>
    <col min="73" max="73" width="18.1640625" bestFit="1" customWidth="1"/>
    <col min="74" max="74" width="10.1640625" customWidth="1"/>
    <col min="76" max="76" width="18.1640625" bestFit="1" customWidth="1"/>
    <col min="77" max="77" width="9" customWidth="1"/>
    <col min="79" max="79" width="18.1640625" bestFit="1" customWidth="1"/>
    <col min="80" max="80" width="11.33203125" bestFit="1" customWidth="1"/>
    <col min="82" max="82" width="18.1640625" bestFit="1" customWidth="1"/>
    <col min="83" max="83" width="10.5" bestFit="1" customWidth="1"/>
    <col min="85" max="85" width="18.1640625" bestFit="1" customWidth="1"/>
    <col min="86" max="86" width="9" customWidth="1"/>
    <col min="88" max="88" width="18.1640625" bestFit="1" customWidth="1"/>
    <col min="89" max="89" width="9.1640625" customWidth="1"/>
    <col min="91" max="91" width="18.1640625" bestFit="1" customWidth="1"/>
    <col min="92" max="92" width="10.6640625" customWidth="1"/>
    <col min="93" max="93" width="10.83203125" customWidth="1"/>
    <col min="94" max="94" width="22.83203125" customWidth="1"/>
    <col min="97" max="97" width="23" customWidth="1"/>
  </cols>
  <sheetData>
    <row r="1" spans="1:100" ht="22" thickBot="1" x14ac:dyDescent="0.3">
      <c r="A1" s="36" t="s">
        <v>823</v>
      </c>
      <c r="B1" s="138"/>
    </row>
    <row r="2" spans="1:100" ht="16" thickBot="1" x14ac:dyDescent="0.25">
      <c r="A2" s="172" t="s">
        <v>94</v>
      </c>
      <c r="B2" s="173"/>
      <c r="D2" s="172" t="s">
        <v>157</v>
      </c>
      <c r="E2" s="173"/>
      <c r="G2" s="172" t="s">
        <v>158</v>
      </c>
      <c r="H2" s="173"/>
      <c r="J2" s="172" t="s">
        <v>159</v>
      </c>
      <c r="K2" s="173"/>
      <c r="M2" s="172" t="s">
        <v>160</v>
      </c>
      <c r="N2" s="173"/>
      <c r="P2" s="172" t="s">
        <v>161</v>
      </c>
      <c r="Q2" s="173"/>
      <c r="S2" s="172" t="s">
        <v>162</v>
      </c>
      <c r="T2" s="173"/>
      <c r="V2" s="172" t="s">
        <v>163</v>
      </c>
      <c r="W2" s="173"/>
      <c r="Y2" s="172" t="s">
        <v>164</v>
      </c>
      <c r="Z2" s="173"/>
      <c r="AB2" s="172" t="s">
        <v>165</v>
      </c>
      <c r="AC2" s="173"/>
      <c r="AE2" s="172" t="s">
        <v>166</v>
      </c>
      <c r="AF2" s="173"/>
      <c r="AH2" s="172" t="s">
        <v>167</v>
      </c>
      <c r="AI2" s="173"/>
      <c r="AK2" s="172" t="s">
        <v>168</v>
      </c>
      <c r="AL2" s="173"/>
      <c r="AN2" s="172" t="s">
        <v>169</v>
      </c>
      <c r="AO2" s="173"/>
      <c r="AQ2" s="172" t="s">
        <v>170</v>
      </c>
      <c r="AR2" s="173"/>
      <c r="AT2" s="172" t="s">
        <v>171</v>
      </c>
      <c r="AU2" s="173"/>
      <c r="AW2" s="172" t="s">
        <v>172</v>
      </c>
      <c r="AX2" s="173"/>
      <c r="AZ2" s="172" t="s">
        <v>173</v>
      </c>
      <c r="BA2" s="173"/>
      <c r="BC2" s="172" t="s">
        <v>174</v>
      </c>
      <c r="BD2" s="173"/>
      <c r="BF2" s="172" t="s">
        <v>175</v>
      </c>
      <c r="BG2" s="173"/>
      <c r="BI2" s="172" t="s">
        <v>176</v>
      </c>
      <c r="BJ2" s="173"/>
      <c r="BL2" s="172" t="s">
        <v>177</v>
      </c>
      <c r="BM2" s="173"/>
      <c r="BO2" s="172" t="s">
        <v>178</v>
      </c>
      <c r="BP2" s="173"/>
      <c r="BR2" s="172" t="s">
        <v>179</v>
      </c>
      <c r="BS2" s="173"/>
      <c r="BU2" s="172" t="s">
        <v>180</v>
      </c>
      <c r="BV2" s="173"/>
      <c r="BX2" s="172" t="s">
        <v>181</v>
      </c>
      <c r="BY2" s="173"/>
      <c r="CA2" s="172" t="s">
        <v>182</v>
      </c>
      <c r="CB2" s="173"/>
      <c r="CD2" s="172" t="s">
        <v>183</v>
      </c>
      <c r="CE2" s="173"/>
      <c r="CG2" s="172" t="s">
        <v>184</v>
      </c>
      <c r="CH2" s="173"/>
      <c r="CJ2" s="172" t="s">
        <v>185</v>
      </c>
      <c r="CK2" s="173"/>
      <c r="CM2" s="172" t="s">
        <v>409</v>
      </c>
      <c r="CN2" s="173"/>
      <c r="CP2" s="188" t="s">
        <v>30</v>
      </c>
      <c r="CQ2" s="189"/>
      <c r="CS2" s="188" t="s">
        <v>490</v>
      </c>
      <c r="CT2" s="189"/>
      <c r="CV2" s="149" t="s">
        <v>32</v>
      </c>
    </row>
    <row r="3" spans="1:100" ht="16" thickBot="1" x14ac:dyDescent="0.25">
      <c r="A3" s="174" t="s">
        <v>446</v>
      </c>
      <c r="B3" s="175"/>
      <c r="D3" s="174" t="s">
        <v>446</v>
      </c>
      <c r="E3" s="175"/>
      <c r="G3" s="174" t="s">
        <v>446</v>
      </c>
      <c r="H3" s="175"/>
      <c r="J3" s="174" t="s">
        <v>446</v>
      </c>
      <c r="K3" s="175"/>
      <c r="M3" s="174" t="s">
        <v>446</v>
      </c>
      <c r="N3" s="175"/>
      <c r="P3" s="174" t="s">
        <v>446</v>
      </c>
      <c r="Q3" s="175"/>
      <c r="S3" s="174" t="s">
        <v>446</v>
      </c>
      <c r="T3" s="175"/>
      <c r="V3" s="174" t="s">
        <v>446</v>
      </c>
      <c r="W3" s="175"/>
      <c r="Y3" s="174" t="s">
        <v>446</v>
      </c>
      <c r="Z3" s="175"/>
      <c r="AB3" s="174" t="s">
        <v>446</v>
      </c>
      <c r="AC3" s="175"/>
      <c r="AE3" s="174" t="s">
        <v>446</v>
      </c>
      <c r="AF3" s="175"/>
      <c r="AH3" s="174" t="s">
        <v>446</v>
      </c>
      <c r="AI3" s="175"/>
      <c r="AK3" s="174" t="s">
        <v>446</v>
      </c>
      <c r="AL3" s="175"/>
      <c r="AN3" s="174" t="s">
        <v>446</v>
      </c>
      <c r="AO3" s="175"/>
      <c r="AQ3" s="174" t="s">
        <v>446</v>
      </c>
      <c r="AR3" s="175"/>
      <c r="AT3" s="174" t="s">
        <v>446</v>
      </c>
      <c r="AU3" s="175"/>
      <c r="AW3" s="174" t="s">
        <v>446</v>
      </c>
      <c r="AX3" s="175"/>
      <c r="AZ3" s="174" t="s">
        <v>446</v>
      </c>
      <c r="BA3" s="175"/>
      <c r="BC3" s="174" t="s">
        <v>446</v>
      </c>
      <c r="BD3" s="175"/>
      <c r="BF3" s="174" t="s">
        <v>446</v>
      </c>
      <c r="BG3" s="175"/>
      <c r="BI3" s="174" t="s">
        <v>446</v>
      </c>
      <c r="BJ3" s="175"/>
      <c r="BL3" s="174" t="s">
        <v>446</v>
      </c>
      <c r="BM3" s="175"/>
      <c r="BO3" s="174" t="s">
        <v>446</v>
      </c>
      <c r="BP3" s="175"/>
      <c r="BR3" s="174" t="s">
        <v>446</v>
      </c>
      <c r="BS3" s="175"/>
      <c r="BU3" s="174" t="s">
        <v>446</v>
      </c>
      <c r="BV3" s="175"/>
      <c r="BX3" s="174" t="s">
        <v>446</v>
      </c>
      <c r="BY3" s="175"/>
      <c r="CA3" s="174" t="s">
        <v>446</v>
      </c>
      <c r="CB3" s="175"/>
      <c r="CD3" s="174" t="s">
        <v>446</v>
      </c>
      <c r="CE3" s="175"/>
      <c r="CG3" s="174" t="s">
        <v>446</v>
      </c>
      <c r="CH3" s="175"/>
      <c r="CJ3" s="174" t="s">
        <v>446</v>
      </c>
      <c r="CK3" s="175"/>
      <c r="CM3" s="174" t="s">
        <v>446</v>
      </c>
      <c r="CN3" s="175"/>
      <c r="CP3" s="174" t="s">
        <v>446</v>
      </c>
      <c r="CQ3" s="175"/>
      <c r="CS3" s="174" t="s">
        <v>446</v>
      </c>
      <c r="CT3" s="175"/>
      <c r="CV3" s="10"/>
    </row>
    <row r="4" spans="1:100" x14ac:dyDescent="0.2">
      <c r="A4" s="69" t="s">
        <v>818</v>
      </c>
      <c r="B4" s="79">
        <v>0</v>
      </c>
      <c r="D4" s="69" t="s">
        <v>818</v>
      </c>
      <c r="E4" s="79">
        <v>0</v>
      </c>
      <c r="G4" s="69" t="s">
        <v>818</v>
      </c>
      <c r="H4" s="79">
        <v>0</v>
      </c>
      <c r="J4" s="69" t="s">
        <v>818</v>
      </c>
      <c r="K4" s="79">
        <v>0</v>
      </c>
      <c r="M4" s="69" t="s">
        <v>818</v>
      </c>
      <c r="N4" s="79">
        <v>0</v>
      </c>
      <c r="P4" s="69" t="s">
        <v>818</v>
      </c>
      <c r="Q4" s="79">
        <v>0</v>
      </c>
      <c r="S4" s="69" t="s">
        <v>818</v>
      </c>
      <c r="T4" s="79">
        <v>1592.36</v>
      </c>
      <c r="V4" s="69" t="s">
        <v>818</v>
      </c>
      <c r="W4" s="79">
        <v>0</v>
      </c>
      <c r="Y4" s="69" t="s">
        <v>818</v>
      </c>
      <c r="Z4" s="79">
        <v>0</v>
      </c>
      <c r="AB4" s="69" t="s">
        <v>818</v>
      </c>
      <c r="AC4" s="79">
        <v>0</v>
      </c>
      <c r="AE4" s="69" t="s">
        <v>818</v>
      </c>
      <c r="AF4" s="79">
        <v>0</v>
      </c>
      <c r="AH4" s="69" t="s">
        <v>818</v>
      </c>
      <c r="AI4" s="79">
        <v>0</v>
      </c>
      <c r="AK4" s="69" t="s">
        <v>818</v>
      </c>
      <c r="AL4" s="79">
        <v>0</v>
      </c>
      <c r="AN4" s="69" t="s">
        <v>818</v>
      </c>
      <c r="AO4" s="79">
        <v>0</v>
      </c>
      <c r="AQ4" s="69" t="s">
        <v>818</v>
      </c>
      <c r="AR4" s="79">
        <v>0</v>
      </c>
      <c r="AT4" s="69" t="s">
        <v>818</v>
      </c>
      <c r="AU4" s="79">
        <v>0</v>
      </c>
      <c r="AW4" s="69" t="s">
        <v>818</v>
      </c>
      <c r="AX4" s="79">
        <v>0</v>
      </c>
      <c r="AZ4" s="69" t="s">
        <v>818</v>
      </c>
      <c r="BA4" s="79">
        <v>0</v>
      </c>
      <c r="BC4" s="69" t="s">
        <v>818</v>
      </c>
      <c r="BD4" s="79">
        <v>0</v>
      </c>
      <c r="BF4" s="69" t="s">
        <v>818</v>
      </c>
      <c r="BG4" s="79">
        <v>0</v>
      </c>
      <c r="BI4" s="69" t="s">
        <v>818</v>
      </c>
      <c r="BJ4" s="79">
        <v>1587.29</v>
      </c>
      <c r="BL4" s="69" t="s">
        <v>818</v>
      </c>
      <c r="BM4" s="79">
        <v>0</v>
      </c>
      <c r="BO4" s="69" t="s">
        <v>818</v>
      </c>
      <c r="BP4" s="79">
        <v>0</v>
      </c>
      <c r="BR4" s="69" t="s">
        <v>818</v>
      </c>
      <c r="BS4" s="79">
        <v>0</v>
      </c>
      <c r="BU4" s="69" t="s">
        <v>818</v>
      </c>
      <c r="BV4" s="79">
        <v>0</v>
      </c>
      <c r="BX4" s="69" t="s">
        <v>818</v>
      </c>
      <c r="BY4" s="79">
        <v>0</v>
      </c>
      <c r="CA4" s="69" t="s">
        <v>818</v>
      </c>
      <c r="CB4" s="79">
        <v>0</v>
      </c>
      <c r="CD4" s="69" t="s">
        <v>818</v>
      </c>
      <c r="CE4" s="79">
        <v>0</v>
      </c>
      <c r="CG4" s="69" t="s">
        <v>818</v>
      </c>
      <c r="CH4" s="79">
        <v>0</v>
      </c>
      <c r="CJ4" s="69" t="s">
        <v>818</v>
      </c>
      <c r="CK4" s="79">
        <v>0</v>
      </c>
      <c r="CM4" s="69" t="s">
        <v>818</v>
      </c>
      <c r="CN4" s="79">
        <v>0</v>
      </c>
      <c r="CP4" s="69" t="s">
        <v>818</v>
      </c>
      <c r="CQ4" s="79">
        <f>SUM(CH4+CN4+CK4+CE4+CB4+BY4+BV4+BS4+BP4+BM4+BJ4+BG4+BD4+BA4+AX4+AU4+AR4+AO4+AL4+AI4+AF4+AC4+Z4+W4+T4+Q4+N4+K4+H4+E4+B4)</f>
        <v>3179.6499999999996</v>
      </c>
      <c r="CS4" s="69" t="s">
        <v>818</v>
      </c>
      <c r="CT4" s="79">
        <f>1592.24+1586.87</f>
        <v>3179.1099999999997</v>
      </c>
      <c r="CV4" s="151">
        <f t="shared" ref="CV4:CV9" si="0">CQ4-CT4</f>
        <v>0.53999999999996362</v>
      </c>
    </row>
    <row r="5" spans="1:100" x14ac:dyDescent="0.2">
      <c r="A5" s="69" t="s">
        <v>443</v>
      </c>
      <c r="B5" s="79">
        <v>0</v>
      </c>
      <c r="D5" s="69" t="s">
        <v>443</v>
      </c>
      <c r="E5" s="79">
        <v>0</v>
      </c>
      <c r="G5" s="69" t="s">
        <v>443</v>
      </c>
      <c r="H5" s="79">
        <v>0</v>
      </c>
      <c r="J5" s="69" t="s">
        <v>443</v>
      </c>
      <c r="K5" s="79">
        <v>0</v>
      </c>
      <c r="M5" s="69" t="s">
        <v>443</v>
      </c>
      <c r="N5" s="79">
        <v>0</v>
      </c>
      <c r="P5" s="69" t="s">
        <v>443</v>
      </c>
      <c r="Q5" s="79">
        <v>0</v>
      </c>
      <c r="S5" s="69" t="s">
        <v>443</v>
      </c>
      <c r="T5" s="79">
        <v>144.81</v>
      </c>
      <c r="V5" s="69" t="s">
        <v>443</v>
      </c>
      <c r="W5" s="79">
        <v>0</v>
      </c>
      <c r="Y5" s="69" t="s">
        <v>443</v>
      </c>
      <c r="Z5" s="79">
        <v>0</v>
      </c>
      <c r="AB5" s="69" t="s">
        <v>443</v>
      </c>
      <c r="AC5" s="79">
        <v>0</v>
      </c>
      <c r="AE5" s="69" t="s">
        <v>443</v>
      </c>
      <c r="AF5" s="79">
        <v>0</v>
      </c>
      <c r="AH5" s="69" t="s">
        <v>443</v>
      </c>
      <c r="AI5" s="79">
        <v>0</v>
      </c>
      <c r="AK5" s="69" t="s">
        <v>443</v>
      </c>
      <c r="AL5" s="79">
        <v>0</v>
      </c>
      <c r="AN5" s="69" t="s">
        <v>443</v>
      </c>
      <c r="AO5" s="79">
        <v>0</v>
      </c>
      <c r="AQ5" s="69" t="s">
        <v>443</v>
      </c>
      <c r="AR5" s="79">
        <v>0</v>
      </c>
      <c r="AT5" s="69" t="s">
        <v>443</v>
      </c>
      <c r="AU5" s="79">
        <v>0</v>
      </c>
      <c r="AW5" s="69" t="s">
        <v>443</v>
      </c>
      <c r="AX5" s="79">
        <v>0</v>
      </c>
      <c r="AZ5" s="69" t="s">
        <v>443</v>
      </c>
      <c r="BA5" s="79">
        <v>0</v>
      </c>
      <c r="BC5" s="69" t="s">
        <v>443</v>
      </c>
      <c r="BD5" s="79">
        <v>0.19</v>
      </c>
      <c r="BF5" s="69" t="s">
        <v>443</v>
      </c>
      <c r="BG5" s="79">
        <v>0</v>
      </c>
      <c r="BI5" s="69" t="s">
        <v>443</v>
      </c>
      <c r="BJ5" s="79">
        <v>149.88</v>
      </c>
      <c r="BL5" s="69" t="s">
        <v>443</v>
      </c>
      <c r="BM5" s="79">
        <v>0</v>
      </c>
      <c r="BO5" s="69" t="s">
        <v>443</v>
      </c>
      <c r="BP5" s="79">
        <v>0</v>
      </c>
      <c r="BR5" s="69" t="s">
        <v>443</v>
      </c>
      <c r="BS5" s="79">
        <v>0</v>
      </c>
      <c r="BU5" s="69" t="s">
        <v>443</v>
      </c>
      <c r="BV5" s="79">
        <v>0</v>
      </c>
      <c r="BX5" s="69" t="s">
        <v>443</v>
      </c>
      <c r="BY5" s="79">
        <v>0</v>
      </c>
      <c r="CA5" s="69" t="s">
        <v>443</v>
      </c>
      <c r="CB5" s="79">
        <v>0</v>
      </c>
      <c r="CD5" s="69" t="s">
        <v>443</v>
      </c>
      <c r="CE5" s="79">
        <v>0</v>
      </c>
      <c r="CG5" s="69" t="s">
        <v>443</v>
      </c>
      <c r="CH5" s="79">
        <v>0</v>
      </c>
      <c r="CJ5" s="69" t="s">
        <v>443</v>
      </c>
      <c r="CK5" s="79">
        <v>0</v>
      </c>
      <c r="CM5" s="69" t="s">
        <v>443</v>
      </c>
      <c r="CN5" s="79">
        <v>0</v>
      </c>
      <c r="CP5" s="69" t="s">
        <v>443</v>
      </c>
      <c r="CQ5" s="79">
        <f>SUM(CH5+CN5+CK5+CE5+CB5+BY5+BV5+BS5+BP5+BM5+BJ5+BG5+BD5+BA5+AX5+AU5+AR5+AO5+AL5+AI5+AF5+AC5+Z5+W5+T5+Q5+N5+K5+H5+E5+B5)</f>
        <v>294.88</v>
      </c>
      <c r="CS5" s="69" t="s">
        <v>443</v>
      </c>
      <c r="CT5" s="79">
        <f>144.93+150</f>
        <v>294.93</v>
      </c>
      <c r="CV5" s="151">
        <f t="shared" si="0"/>
        <v>-5.0000000000011369E-2</v>
      </c>
    </row>
    <row r="6" spans="1:100" x14ac:dyDescent="0.2">
      <c r="A6" s="69" t="s">
        <v>444</v>
      </c>
      <c r="B6" s="79">
        <v>0</v>
      </c>
      <c r="D6" s="69" t="s">
        <v>444</v>
      </c>
      <c r="E6" s="79">
        <v>0</v>
      </c>
      <c r="G6" s="69" t="s">
        <v>444</v>
      </c>
      <c r="H6" s="79">
        <v>0</v>
      </c>
      <c r="J6" s="69" t="s">
        <v>444</v>
      </c>
      <c r="K6" s="79">
        <v>0</v>
      </c>
      <c r="M6" s="69" t="s">
        <v>444</v>
      </c>
      <c r="N6" s="79">
        <v>0</v>
      </c>
      <c r="P6" s="69" t="s">
        <v>444</v>
      </c>
      <c r="Q6" s="79">
        <v>0</v>
      </c>
      <c r="S6" s="69" t="s">
        <v>444</v>
      </c>
      <c r="T6" s="79">
        <v>193.02</v>
      </c>
      <c r="V6" s="69" t="s">
        <v>444</v>
      </c>
      <c r="W6" s="79">
        <v>0</v>
      </c>
      <c r="Y6" s="69" t="s">
        <v>444</v>
      </c>
      <c r="Z6" s="79">
        <v>0</v>
      </c>
      <c r="AB6" s="69" t="s">
        <v>444</v>
      </c>
      <c r="AC6" s="79">
        <v>0</v>
      </c>
      <c r="AE6" s="69" t="s">
        <v>444</v>
      </c>
      <c r="AF6" s="79">
        <v>0</v>
      </c>
      <c r="AH6" s="69" t="s">
        <v>444</v>
      </c>
      <c r="AI6" s="79">
        <v>0</v>
      </c>
      <c r="AK6" s="69" t="s">
        <v>444</v>
      </c>
      <c r="AL6" s="79">
        <v>0</v>
      </c>
      <c r="AN6" s="69" t="s">
        <v>444</v>
      </c>
      <c r="AO6" s="79">
        <v>0</v>
      </c>
      <c r="AQ6" s="69" t="s">
        <v>444</v>
      </c>
      <c r="AR6" s="79">
        <v>0</v>
      </c>
      <c r="AT6" s="69" t="s">
        <v>444</v>
      </c>
      <c r="AU6" s="79">
        <v>0</v>
      </c>
      <c r="AW6" s="69" t="s">
        <v>444</v>
      </c>
      <c r="AX6" s="79">
        <v>0</v>
      </c>
      <c r="AZ6" s="69" t="s">
        <v>444</v>
      </c>
      <c r="BA6" s="79">
        <v>0</v>
      </c>
      <c r="BC6" s="69" t="s">
        <v>444</v>
      </c>
      <c r="BD6" s="79">
        <v>0</v>
      </c>
      <c r="BF6" s="69" t="s">
        <v>444</v>
      </c>
      <c r="BG6" s="79">
        <v>0</v>
      </c>
      <c r="BI6" s="69" t="s">
        <v>444</v>
      </c>
      <c r="BJ6" s="79">
        <v>193.02</v>
      </c>
      <c r="BL6" s="69" t="s">
        <v>444</v>
      </c>
      <c r="BM6" s="79">
        <v>0</v>
      </c>
      <c r="BO6" s="69" t="s">
        <v>444</v>
      </c>
      <c r="BP6" s="79">
        <v>0</v>
      </c>
      <c r="BR6" s="69" t="s">
        <v>444</v>
      </c>
      <c r="BS6" s="79">
        <v>0</v>
      </c>
      <c r="BU6" s="69" t="s">
        <v>444</v>
      </c>
      <c r="BV6" s="79">
        <v>0</v>
      </c>
      <c r="BX6" s="69" t="s">
        <v>444</v>
      </c>
      <c r="BY6" s="79">
        <v>0</v>
      </c>
      <c r="CA6" s="69" t="s">
        <v>444</v>
      </c>
      <c r="CB6" s="79">
        <v>0</v>
      </c>
      <c r="CD6" s="69" t="s">
        <v>444</v>
      </c>
      <c r="CE6" s="79">
        <v>0</v>
      </c>
      <c r="CG6" s="69" t="s">
        <v>444</v>
      </c>
      <c r="CH6" s="79">
        <v>0</v>
      </c>
      <c r="CJ6" s="69" t="s">
        <v>444</v>
      </c>
      <c r="CK6" s="79">
        <v>0</v>
      </c>
      <c r="CM6" s="69" t="s">
        <v>444</v>
      </c>
      <c r="CN6" s="79">
        <v>0</v>
      </c>
      <c r="CP6" s="69" t="s">
        <v>444</v>
      </c>
      <c r="CQ6" s="79">
        <f>SUM(CH6+CN6+CK6+CE6+CB6+BY6+BV6+BS6+BP6+BM6+BJ6+BG6+BD6+BA6+AX6+AU6+AR6+AO6+AL6+AI6+AF6+AC6+Z6+W6+T6+Q6+N6+K6+H6+E6+B6)</f>
        <v>386.04</v>
      </c>
      <c r="CS6" s="69" t="s">
        <v>444</v>
      </c>
      <c r="CT6" s="79">
        <f>193.02+193.02</f>
        <v>386.04</v>
      </c>
      <c r="CV6" s="151">
        <f t="shared" si="0"/>
        <v>0</v>
      </c>
    </row>
    <row r="7" spans="1:100" x14ac:dyDescent="0.2">
      <c r="A7" s="69" t="s">
        <v>819</v>
      </c>
      <c r="B7" s="79">
        <v>0</v>
      </c>
      <c r="D7" s="69" t="s">
        <v>819</v>
      </c>
      <c r="E7" s="79">
        <v>0</v>
      </c>
      <c r="G7" s="69" t="s">
        <v>819</v>
      </c>
      <c r="H7" s="79">
        <v>0</v>
      </c>
      <c r="J7" s="69" t="s">
        <v>819</v>
      </c>
      <c r="K7" s="79">
        <v>0</v>
      </c>
      <c r="M7" s="69" t="s">
        <v>819</v>
      </c>
      <c r="N7" s="79">
        <v>0</v>
      </c>
      <c r="P7" s="69" t="s">
        <v>819</v>
      </c>
      <c r="Q7" s="79">
        <v>0</v>
      </c>
      <c r="S7" s="69" t="s">
        <v>819</v>
      </c>
      <c r="T7" s="79">
        <v>0</v>
      </c>
      <c r="V7" s="69" t="s">
        <v>819</v>
      </c>
      <c r="W7" s="79">
        <v>0</v>
      </c>
      <c r="Y7" s="69" t="s">
        <v>819</v>
      </c>
      <c r="Z7" s="79">
        <v>0</v>
      </c>
      <c r="AB7" s="69" t="s">
        <v>819</v>
      </c>
      <c r="AC7" s="79">
        <v>0</v>
      </c>
      <c r="AE7" s="69" t="s">
        <v>819</v>
      </c>
      <c r="AF7" s="79">
        <v>0</v>
      </c>
      <c r="AH7" s="69" t="s">
        <v>819</v>
      </c>
      <c r="AI7" s="79">
        <v>0</v>
      </c>
      <c r="AK7" s="69" t="s">
        <v>819</v>
      </c>
      <c r="AL7" s="79">
        <v>0</v>
      </c>
      <c r="AN7" s="69" t="s">
        <v>819</v>
      </c>
      <c r="AO7" s="79">
        <v>0</v>
      </c>
      <c r="AQ7" s="69" t="s">
        <v>819</v>
      </c>
      <c r="AR7" s="79">
        <v>0</v>
      </c>
      <c r="AT7" s="69" t="s">
        <v>819</v>
      </c>
      <c r="AU7" s="79">
        <v>0</v>
      </c>
      <c r="AW7" s="69" t="s">
        <v>819</v>
      </c>
      <c r="AX7" s="79">
        <v>0</v>
      </c>
      <c r="AZ7" s="69" t="s">
        <v>819</v>
      </c>
      <c r="BA7" s="79">
        <v>0</v>
      </c>
      <c r="BC7" s="69" t="s">
        <v>819</v>
      </c>
      <c r="BD7" s="79">
        <v>0</v>
      </c>
      <c r="BF7" s="69" t="s">
        <v>819</v>
      </c>
      <c r="BG7" s="79">
        <v>0</v>
      </c>
      <c r="BI7" s="69" t="s">
        <v>819</v>
      </c>
      <c r="BJ7" s="79">
        <v>0</v>
      </c>
      <c r="BL7" s="69" t="s">
        <v>819</v>
      </c>
      <c r="BM7" s="79">
        <v>0</v>
      </c>
      <c r="BO7" s="69" t="s">
        <v>819</v>
      </c>
      <c r="BP7" s="79">
        <v>0</v>
      </c>
      <c r="BR7" s="69" t="s">
        <v>819</v>
      </c>
      <c r="BS7" s="79">
        <v>0</v>
      </c>
      <c r="BU7" s="69" t="s">
        <v>819</v>
      </c>
      <c r="BV7" s="79">
        <v>0</v>
      </c>
      <c r="BX7" s="69" t="s">
        <v>819</v>
      </c>
      <c r="BY7" s="79">
        <v>0</v>
      </c>
      <c r="CA7" s="69" t="s">
        <v>819</v>
      </c>
      <c r="CB7" s="79">
        <v>0</v>
      </c>
      <c r="CD7" s="69" t="s">
        <v>819</v>
      </c>
      <c r="CE7" s="79">
        <v>0</v>
      </c>
      <c r="CG7" s="69" t="s">
        <v>819</v>
      </c>
      <c r="CH7" s="79">
        <v>0</v>
      </c>
      <c r="CJ7" s="69" t="s">
        <v>819</v>
      </c>
      <c r="CK7" s="79">
        <v>0</v>
      </c>
      <c r="CM7" s="69" t="s">
        <v>819</v>
      </c>
      <c r="CN7" s="79">
        <v>0</v>
      </c>
      <c r="CP7" s="69" t="s">
        <v>819</v>
      </c>
      <c r="CQ7" s="79">
        <f>SUM(CH7+CN7+CK7+CE7+CB7+BY7+BV7+BS7+BP7+BM7+BJ7+BG7+BD7+BA7+AX7+AU7+AR7+AO7+AL7+AI7+AF7+AC7+Z7+W7+T7+Q7+N7+K7+H7+E7+B7)</f>
        <v>0</v>
      </c>
      <c r="CS7" s="69" t="s">
        <v>819</v>
      </c>
      <c r="CT7" s="79">
        <v>0</v>
      </c>
      <c r="CV7" s="13">
        <f t="shared" si="0"/>
        <v>0</v>
      </c>
    </row>
    <row r="8" spans="1:100" x14ac:dyDescent="0.2">
      <c r="A8" s="69" t="s">
        <v>197</v>
      </c>
      <c r="B8" s="79">
        <v>0</v>
      </c>
      <c r="D8" s="69" t="s">
        <v>197</v>
      </c>
      <c r="E8" s="79">
        <v>0</v>
      </c>
      <c r="G8" s="69" t="s">
        <v>197</v>
      </c>
      <c r="H8" s="79">
        <v>0</v>
      </c>
      <c r="J8" s="69" t="s">
        <v>197</v>
      </c>
      <c r="K8" s="79">
        <v>0</v>
      </c>
      <c r="M8" s="69" t="s">
        <v>197</v>
      </c>
      <c r="N8" s="79">
        <v>0</v>
      </c>
      <c r="P8" s="69" t="s">
        <v>197</v>
      </c>
      <c r="Q8" s="79">
        <v>0</v>
      </c>
      <c r="S8" s="69" t="s">
        <v>197</v>
      </c>
      <c r="T8" s="79">
        <v>0</v>
      </c>
      <c r="V8" s="69" t="s">
        <v>197</v>
      </c>
      <c r="W8" s="79">
        <v>0</v>
      </c>
      <c r="Y8" s="69" t="s">
        <v>197</v>
      </c>
      <c r="Z8" s="79">
        <v>0</v>
      </c>
      <c r="AB8" s="69" t="s">
        <v>197</v>
      </c>
      <c r="AC8" s="79">
        <v>0</v>
      </c>
      <c r="AE8" s="69" t="s">
        <v>197</v>
      </c>
      <c r="AF8" s="79">
        <v>0</v>
      </c>
      <c r="AH8" s="69" t="s">
        <v>197</v>
      </c>
      <c r="AI8" s="79">
        <v>0</v>
      </c>
      <c r="AK8" s="69" t="s">
        <v>197</v>
      </c>
      <c r="AL8" s="79">
        <v>0.02</v>
      </c>
      <c r="AN8" s="69" t="s">
        <v>197</v>
      </c>
      <c r="AO8" s="79">
        <v>0</v>
      </c>
      <c r="AQ8" s="69" t="s">
        <v>197</v>
      </c>
      <c r="AR8" s="79">
        <v>0</v>
      </c>
      <c r="AT8" s="69" t="s">
        <v>197</v>
      </c>
      <c r="AU8" s="79">
        <v>0</v>
      </c>
      <c r="AW8" s="69" t="s">
        <v>197</v>
      </c>
      <c r="AX8" s="79">
        <v>0</v>
      </c>
      <c r="AZ8" s="69" t="s">
        <v>197</v>
      </c>
      <c r="BA8" s="79">
        <v>0</v>
      </c>
      <c r="BC8" s="69" t="s">
        <v>197</v>
      </c>
      <c r="BD8" s="79">
        <v>0</v>
      </c>
      <c r="BF8" s="69" t="s">
        <v>197</v>
      </c>
      <c r="BG8" s="79">
        <v>0</v>
      </c>
      <c r="BI8" s="69" t="s">
        <v>197</v>
      </c>
      <c r="BJ8" s="79">
        <v>0</v>
      </c>
      <c r="BL8" s="69" t="s">
        <v>197</v>
      </c>
      <c r="BM8" s="79">
        <v>0</v>
      </c>
      <c r="BO8" s="69" t="s">
        <v>197</v>
      </c>
      <c r="BP8" s="79">
        <v>0</v>
      </c>
      <c r="BR8" s="69" t="s">
        <v>197</v>
      </c>
      <c r="BS8" s="79">
        <v>0</v>
      </c>
      <c r="BU8" s="69" t="s">
        <v>197</v>
      </c>
      <c r="BV8" s="79">
        <v>0</v>
      </c>
      <c r="BX8" s="69" t="s">
        <v>197</v>
      </c>
      <c r="BY8" s="79">
        <v>0</v>
      </c>
      <c r="CA8" s="69" t="s">
        <v>197</v>
      </c>
      <c r="CB8" s="79">
        <v>0</v>
      </c>
      <c r="CD8" s="69" t="s">
        <v>197</v>
      </c>
      <c r="CE8" s="79">
        <v>0</v>
      </c>
      <c r="CG8" s="69" t="s">
        <v>197</v>
      </c>
      <c r="CH8" s="79">
        <v>0</v>
      </c>
      <c r="CJ8" s="69" t="s">
        <v>197</v>
      </c>
      <c r="CK8" s="79">
        <v>0</v>
      </c>
      <c r="CM8" s="69" t="s">
        <v>197</v>
      </c>
      <c r="CN8" s="79">
        <v>0</v>
      </c>
      <c r="CP8" s="69" t="s">
        <v>197</v>
      </c>
      <c r="CQ8" s="79">
        <f>SUM(CH8+CN8+CK8+CE8+CB8+BY8+BV8+BS8+BP8+BM8+BJ8+BG8+BD8+BA8+AX8+AU8+AR8+AO8+AL8+AI8+AF8+AC8+Z8+W8+T8+Q8+N8+K8+H8+E8+B8)</f>
        <v>0.02</v>
      </c>
      <c r="CS8" s="69" t="s">
        <v>197</v>
      </c>
      <c r="CT8" s="79">
        <v>0</v>
      </c>
      <c r="CV8" s="13">
        <f t="shared" si="0"/>
        <v>0.02</v>
      </c>
    </row>
    <row r="9" spans="1:100" ht="16" thickBot="1" x14ac:dyDescent="0.25">
      <c r="A9" s="77" t="s">
        <v>542</v>
      </c>
      <c r="B9" s="78">
        <f>SUM(B4:B8)</f>
        <v>0</v>
      </c>
      <c r="D9" s="77" t="s">
        <v>542</v>
      </c>
      <c r="E9" s="78">
        <f>SUM(E4:E8)</f>
        <v>0</v>
      </c>
      <c r="G9" s="77" t="s">
        <v>542</v>
      </c>
      <c r="H9" s="78">
        <f>SUM(H4:H8)</f>
        <v>0</v>
      </c>
      <c r="J9" s="77" t="s">
        <v>542</v>
      </c>
      <c r="K9" s="78">
        <f>SUM(K4:K8)</f>
        <v>0</v>
      </c>
      <c r="M9" s="77" t="s">
        <v>542</v>
      </c>
      <c r="N9" s="78">
        <f>SUM(N4:N8)</f>
        <v>0</v>
      </c>
      <c r="P9" s="77" t="s">
        <v>542</v>
      </c>
      <c r="Q9" s="78">
        <f>SUM(Q4:Q8)</f>
        <v>0</v>
      </c>
      <c r="S9" s="77" t="s">
        <v>542</v>
      </c>
      <c r="T9" s="78">
        <f>SUM(T4:T8)</f>
        <v>1930.1899999999998</v>
      </c>
      <c r="V9" s="77" t="s">
        <v>542</v>
      </c>
      <c r="W9" s="78">
        <f>SUM(W4:W8)</f>
        <v>0</v>
      </c>
      <c r="Y9" s="77" t="s">
        <v>542</v>
      </c>
      <c r="Z9" s="78">
        <f>SUM(Z4:Z8)</f>
        <v>0</v>
      </c>
      <c r="AB9" s="77" t="s">
        <v>542</v>
      </c>
      <c r="AC9" s="78">
        <f>SUM(AC4:AC8)</f>
        <v>0</v>
      </c>
      <c r="AE9" s="77" t="s">
        <v>542</v>
      </c>
      <c r="AF9" s="78">
        <f>SUM(AF4:AF8)</f>
        <v>0</v>
      </c>
      <c r="AH9" s="77" t="s">
        <v>542</v>
      </c>
      <c r="AI9" s="78">
        <f>SUM(AI4:AI8)</f>
        <v>0</v>
      </c>
      <c r="AK9" s="77" t="s">
        <v>542</v>
      </c>
      <c r="AL9" s="78">
        <f>SUM(AL4:AL8)</f>
        <v>0.02</v>
      </c>
      <c r="AN9" s="77" t="s">
        <v>542</v>
      </c>
      <c r="AO9" s="78">
        <f>SUM(AO4:AO8)</f>
        <v>0</v>
      </c>
      <c r="AQ9" s="77" t="s">
        <v>542</v>
      </c>
      <c r="AR9" s="78">
        <f>SUM(AR4:AR8)</f>
        <v>0</v>
      </c>
      <c r="AT9" s="77" t="s">
        <v>542</v>
      </c>
      <c r="AU9" s="78">
        <f>SUM(AU4:AU8)</f>
        <v>0</v>
      </c>
      <c r="AW9" s="77" t="s">
        <v>542</v>
      </c>
      <c r="AX9" s="78">
        <f>SUM(AX4:AX8)</f>
        <v>0</v>
      </c>
      <c r="AZ9" s="77" t="s">
        <v>542</v>
      </c>
      <c r="BA9" s="78">
        <f>SUM(BA4:BA8)</f>
        <v>0</v>
      </c>
      <c r="BC9" s="77" t="s">
        <v>542</v>
      </c>
      <c r="BD9" s="78">
        <f>SUM(BD4:BD8)</f>
        <v>0.19</v>
      </c>
      <c r="BF9" s="77" t="s">
        <v>542</v>
      </c>
      <c r="BG9" s="78">
        <f>SUM(BG4:BG8)</f>
        <v>0</v>
      </c>
      <c r="BI9" s="77" t="s">
        <v>542</v>
      </c>
      <c r="BJ9" s="78">
        <f>SUM(BJ4:BJ8)</f>
        <v>1930.19</v>
      </c>
      <c r="BL9" s="77" t="s">
        <v>542</v>
      </c>
      <c r="BM9" s="78">
        <f>SUM(BM4:BM8)</f>
        <v>0</v>
      </c>
      <c r="BO9" s="77" t="s">
        <v>542</v>
      </c>
      <c r="BP9" s="78">
        <f>SUM(BP4:BP8)</f>
        <v>0</v>
      </c>
      <c r="BR9" s="77" t="s">
        <v>542</v>
      </c>
      <c r="BS9" s="78">
        <f>SUM(BS4:BS8)</f>
        <v>0</v>
      </c>
      <c r="BU9" s="77" t="s">
        <v>542</v>
      </c>
      <c r="BV9" s="78">
        <f>SUM(BV4:BV8)</f>
        <v>0</v>
      </c>
      <c r="BX9" s="77" t="s">
        <v>542</v>
      </c>
      <c r="BY9" s="78">
        <f>SUM(BY4:BY8)</f>
        <v>0</v>
      </c>
      <c r="CA9" s="77" t="s">
        <v>542</v>
      </c>
      <c r="CB9" s="78">
        <f>SUM(CB4:CB8)</f>
        <v>0</v>
      </c>
      <c r="CD9" s="77" t="s">
        <v>542</v>
      </c>
      <c r="CE9" s="78">
        <f>SUM(CE4:CE8)</f>
        <v>0</v>
      </c>
      <c r="CG9" s="77" t="s">
        <v>542</v>
      </c>
      <c r="CH9" s="78">
        <f>SUM(CH4:CH8)</f>
        <v>0</v>
      </c>
      <c r="CJ9" s="77" t="s">
        <v>542</v>
      </c>
      <c r="CK9" s="78">
        <f>SUM(CK4:CK8)</f>
        <v>0</v>
      </c>
      <c r="CM9" s="77" t="s">
        <v>542</v>
      </c>
      <c r="CN9" s="78">
        <f>SUM(CN4:CN8)</f>
        <v>0</v>
      </c>
      <c r="CP9" s="77" t="s">
        <v>492</v>
      </c>
      <c r="CQ9" s="78">
        <f>SUM(CQ4:CQ8)</f>
        <v>3860.5899999999997</v>
      </c>
      <c r="CS9" s="77" t="s">
        <v>492</v>
      </c>
      <c r="CT9" s="78">
        <f>SUM(CT4:CT8)</f>
        <v>3860.0799999999995</v>
      </c>
      <c r="CV9" s="154">
        <f t="shared" si="0"/>
        <v>0.51000000000021828</v>
      </c>
    </row>
    <row r="10" spans="1:100" ht="16" thickBot="1" x14ac:dyDescent="0.25">
      <c r="A10" s="176" t="s">
        <v>447</v>
      </c>
      <c r="B10" s="177"/>
      <c r="D10" s="176" t="s">
        <v>447</v>
      </c>
      <c r="E10" s="177"/>
      <c r="G10" s="176" t="s">
        <v>447</v>
      </c>
      <c r="H10" s="177"/>
      <c r="J10" s="176" t="s">
        <v>447</v>
      </c>
      <c r="K10" s="177"/>
      <c r="M10" s="176" t="s">
        <v>447</v>
      </c>
      <c r="N10" s="177"/>
      <c r="P10" s="176" t="s">
        <v>447</v>
      </c>
      <c r="Q10" s="177"/>
      <c r="S10" s="176" t="s">
        <v>447</v>
      </c>
      <c r="T10" s="177"/>
      <c r="V10" s="176" t="s">
        <v>447</v>
      </c>
      <c r="W10" s="177"/>
      <c r="Y10" s="176" t="s">
        <v>447</v>
      </c>
      <c r="Z10" s="177"/>
      <c r="AB10" s="176" t="s">
        <v>447</v>
      </c>
      <c r="AC10" s="177"/>
      <c r="AE10" s="176" t="s">
        <v>447</v>
      </c>
      <c r="AF10" s="177"/>
      <c r="AH10" s="176" t="s">
        <v>447</v>
      </c>
      <c r="AI10" s="177"/>
      <c r="AK10" s="176" t="s">
        <v>447</v>
      </c>
      <c r="AL10" s="177"/>
      <c r="AN10" s="176" t="s">
        <v>447</v>
      </c>
      <c r="AO10" s="177"/>
      <c r="AQ10" s="176" t="s">
        <v>447</v>
      </c>
      <c r="AR10" s="177"/>
      <c r="AT10" s="176" t="s">
        <v>447</v>
      </c>
      <c r="AU10" s="177"/>
      <c r="AW10" s="176" t="s">
        <v>447</v>
      </c>
      <c r="AX10" s="177"/>
      <c r="AZ10" s="176" t="s">
        <v>447</v>
      </c>
      <c r="BA10" s="177"/>
      <c r="BC10" s="176" t="s">
        <v>447</v>
      </c>
      <c r="BD10" s="177"/>
      <c r="BF10" s="176" t="s">
        <v>447</v>
      </c>
      <c r="BG10" s="177"/>
      <c r="BI10" s="176" t="s">
        <v>447</v>
      </c>
      <c r="BJ10" s="177"/>
      <c r="BL10" s="176" t="s">
        <v>447</v>
      </c>
      <c r="BM10" s="177"/>
      <c r="BO10" s="176" t="s">
        <v>447</v>
      </c>
      <c r="BP10" s="177"/>
      <c r="BR10" s="176" t="s">
        <v>447</v>
      </c>
      <c r="BS10" s="177"/>
      <c r="BU10" s="176" t="s">
        <v>447</v>
      </c>
      <c r="BV10" s="177"/>
      <c r="BX10" s="176" t="s">
        <v>447</v>
      </c>
      <c r="BY10" s="177"/>
      <c r="CA10" s="176" t="s">
        <v>447</v>
      </c>
      <c r="CB10" s="177"/>
      <c r="CD10" s="176" t="s">
        <v>447</v>
      </c>
      <c r="CE10" s="177"/>
      <c r="CG10" s="176" t="s">
        <v>447</v>
      </c>
      <c r="CH10" s="177"/>
      <c r="CJ10" s="176" t="s">
        <v>447</v>
      </c>
      <c r="CK10" s="177"/>
      <c r="CM10" s="176" t="s">
        <v>447</v>
      </c>
      <c r="CN10" s="177"/>
      <c r="CP10" s="176" t="s">
        <v>447</v>
      </c>
      <c r="CQ10" s="177"/>
      <c r="CS10" s="176" t="s">
        <v>447</v>
      </c>
      <c r="CT10" s="177"/>
      <c r="CV10" s="10"/>
    </row>
    <row r="11" spans="1:100" x14ac:dyDescent="0.2">
      <c r="A11" s="70" t="s">
        <v>445</v>
      </c>
      <c r="B11" s="67">
        <v>0</v>
      </c>
      <c r="D11" s="70" t="s">
        <v>445</v>
      </c>
      <c r="E11" s="67">
        <v>0</v>
      </c>
      <c r="G11" s="70" t="s">
        <v>445</v>
      </c>
      <c r="H11" s="67">
        <v>0</v>
      </c>
      <c r="J11" s="70" t="s">
        <v>445</v>
      </c>
      <c r="K11" s="67">
        <v>0</v>
      </c>
      <c r="M11" s="70" t="s">
        <v>445</v>
      </c>
      <c r="N11" s="67">
        <v>0</v>
      </c>
      <c r="P11" s="70" t="s">
        <v>445</v>
      </c>
      <c r="Q11" s="67">
        <v>0</v>
      </c>
      <c r="S11" s="70" t="s">
        <v>445</v>
      </c>
      <c r="T11" s="67">
        <v>530.41</v>
      </c>
      <c r="V11" s="70" t="s">
        <v>445</v>
      </c>
      <c r="W11" s="67">
        <v>0</v>
      </c>
      <c r="Y11" s="70" t="s">
        <v>445</v>
      </c>
      <c r="Z11" s="67">
        <v>0</v>
      </c>
      <c r="AB11" s="70" t="s">
        <v>445</v>
      </c>
      <c r="AC11" s="67">
        <v>0</v>
      </c>
      <c r="AE11" s="70" t="s">
        <v>445</v>
      </c>
      <c r="AF11" s="67">
        <v>0</v>
      </c>
      <c r="AH11" s="70" t="s">
        <v>445</v>
      </c>
      <c r="AI11" s="67">
        <v>0</v>
      </c>
      <c r="AK11" s="70" t="s">
        <v>445</v>
      </c>
      <c r="AL11" s="67">
        <v>0</v>
      </c>
      <c r="AN11" s="70" t="s">
        <v>445</v>
      </c>
      <c r="AO11" s="67">
        <v>0</v>
      </c>
      <c r="AQ11" s="70" t="s">
        <v>445</v>
      </c>
      <c r="AR11" s="67">
        <v>0</v>
      </c>
      <c r="AT11" s="70" t="s">
        <v>445</v>
      </c>
      <c r="AU11" s="67">
        <v>0</v>
      </c>
      <c r="AW11" s="70" t="s">
        <v>445</v>
      </c>
      <c r="AX11" s="67">
        <v>0</v>
      </c>
      <c r="AZ11" s="70" t="s">
        <v>445</v>
      </c>
      <c r="BA11" s="67">
        <v>0</v>
      </c>
      <c r="BC11" s="70" t="s">
        <v>445</v>
      </c>
      <c r="BD11" s="67">
        <v>0</v>
      </c>
      <c r="BF11" s="70" t="s">
        <v>445</v>
      </c>
      <c r="BG11" s="67">
        <v>0</v>
      </c>
      <c r="BI11" s="70" t="s">
        <v>445</v>
      </c>
      <c r="BJ11" s="67">
        <v>488.15</v>
      </c>
      <c r="BL11" s="70" t="s">
        <v>445</v>
      </c>
      <c r="BM11" s="67">
        <v>0</v>
      </c>
      <c r="BO11" s="70" t="s">
        <v>445</v>
      </c>
      <c r="BP11" s="67">
        <v>0</v>
      </c>
      <c r="BR11" s="70" t="s">
        <v>445</v>
      </c>
      <c r="BS11" s="67">
        <v>0</v>
      </c>
      <c r="BU11" s="70" t="s">
        <v>445</v>
      </c>
      <c r="BV11" s="67">
        <v>0</v>
      </c>
      <c r="BX11" s="70" t="s">
        <v>445</v>
      </c>
      <c r="BY11" s="67">
        <v>0</v>
      </c>
      <c r="CA11" s="70" t="s">
        <v>445</v>
      </c>
      <c r="CB11" s="67">
        <v>0</v>
      </c>
      <c r="CD11" s="70" t="s">
        <v>445</v>
      </c>
      <c r="CE11" s="67">
        <v>0</v>
      </c>
      <c r="CG11" s="70" t="s">
        <v>445</v>
      </c>
      <c r="CH11" s="67">
        <v>0</v>
      </c>
      <c r="CJ11" s="70" t="s">
        <v>445</v>
      </c>
      <c r="CK11" s="67">
        <v>0</v>
      </c>
      <c r="CM11" s="70" t="s">
        <v>445</v>
      </c>
      <c r="CN11" s="67">
        <v>0</v>
      </c>
      <c r="CP11" s="70" t="s">
        <v>445</v>
      </c>
      <c r="CQ11" s="79">
        <f>SUM(CH11+CN11+CK11+CE11+CB11+BY11+BV11+BS11+BP11+BM11+BJ11+BG11+BD11+BA11+AX11+AU11+AR11+AO11+AL11+AI11+AF11+AC11+Z11+W11+T11+Q11+N11+K11+H11+E11+B11)</f>
        <v>1018.56</v>
      </c>
      <c r="CS11" s="70" t="s">
        <v>445</v>
      </c>
      <c r="CT11" s="67">
        <f>530.41+488.15</f>
        <v>1018.56</v>
      </c>
      <c r="CV11" s="13">
        <f>CT11-CQ11</f>
        <v>0</v>
      </c>
    </row>
    <row r="12" spans="1:100" ht="16" thickBot="1" x14ac:dyDescent="0.25">
      <c r="A12" s="77" t="s">
        <v>454</v>
      </c>
      <c r="B12" s="78">
        <f>SUM(B11)</f>
        <v>0</v>
      </c>
      <c r="D12" s="77" t="s">
        <v>454</v>
      </c>
      <c r="E12" s="78">
        <f>SUM(E11)</f>
        <v>0</v>
      </c>
      <c r="G12" s="77" t="s">
        <v>454</v>
      </c>
      <c r="H12" s="78">
        <f>SUM(H11)</f>
        <v>0</v>
      </c>
      <c r="J12" s="77" t="s">
        <v>454</v>
      </c>
      <c r="K12" s="78">
        <f>SUM(K11)</f>
        <v>0</v>
      </c>
      <c r="M12" s="77" t="s">
        <v>454</v>
      </c>
      <c r="N12" s="78">
        <f>SUM(N11)</f>
        <v>0</v>
      </c>
      <c r="P12" s="77" t="s">
        <v>454</v>
      </c>
      <c r="Q12" s="78">
        <f>SUM(Q11)</f>
        <v>0</v>
      </c>
      <c r="S12" s="77" t="s">
        <v>454</v>
      </c>
      <c r="T12" s="78">
        <f>SUM(T11)</f>
        <v>530.41</v>
      </c>
      <c r="V12" s="77" t="s">
        <v>454</v>
      </c>
      <c r="W12" s="78">
        <f>SUM(W11)</f>
        <v>0</v>
      </c>
      <c r="Y12" s="77" t="s">
        <v>454</v>
      </c>
      <c r="Z12" s="78">
        <f>SUM(Z11)</f>
        <v>0</v>
      </c>
      <c r="AB12" s="77" t="s">
        <v>454</v>
      </c>
      <c r="AC12" s="78">
        <f>SUM(AC11)</f>
        <v>0</v>
      </c>
      <c r="AE12" s="77" t="s">
        <v>454</v>
      </c>
      <c r="AF12" s="78">
        <f>SUM(AF11)</f>
        <v>0</v>
      </c>
      <c r="AH12" s="77" t="s">
        <v>454</v>
      </c>
      <c r="AI12" s="78">
        <f>SUM(AI11)</f>
        <v>0</v>
      </c>
      <c r="AK12" s="77" t="s">
        <v>454</v>
      </c>
      <c r="AL12" s="78">
        <f>SUM(AL11)</f>
        <v>0</v>
      </c>
      <c r="AN12" s="77" t="s">
        <v>454</v>
      </c>
      <c r="AO12" s="78">
        <f>SUM(AO11)</f>
        <v>0</v>
      </c>
      <c r="AQ12" s="77" t="s">
        <v>454</v>
      </c>
      <c r="AR12" s="78">
        <f>SUM(AR11)</f>
        <v>0</v>
      </c>
      <c r="AT12" s="77" t="s">
        <v>454</v>
      </c>
      <c r="AU12" s="78">
        <f>SUM(AU11)</f>
        <v>0</v>
      </c>
      <c r="AW12" s="77" t="s">
        <v>454</v>
      </c>
      <c r="AX12" s="78">
        <f>SUM(AX11)</f>
        <v>0</v>
      </c>
      <c r="AZ12" s="77" t="s">
        <v>454</v>
      </c>
      <c r="BA12" s="78">
        <f>SUM(BA11)</f>
        <v>0</v>
      </c>
      <c r="BC12" s="77" t="s">
        <v>454</v>
      </c>
      <c r="BD12" s="78">
        <f>SUM(BD11)</f>
        <v>0</v>
      </c>
      <c r="BF12" s="77" t="s">
        <v>454</v>
      </c>
      <c r="BG12" s="78">
        <f>SUM(BG11)</f>
        <v>0</v>
      </c>
      <c r="BI12" s="77" t="s">
        <v>454</v>
      </c>
      <c r="BJ12" s="78">
        <f>SUM(BJ11)</f>
        <v>488.15</v>
      </c>
      <c r="BL12" s="77" t="s">
        <v>454</v>
      </c>
      <c r="BM12" s="78">
        <f>SUM(BM11)</f>
        <v>0</v>
      </c>
      <c r="BO12" s="77" t="s">
        <v>454</v>
      </c>
      <c r="BP12" s="78">
        <f>SUM(BP11)</f>
        <v>0</v>
      </c>
      <c r="BR12" s="77" t="s">
        <v>454</v>
      </c>
      <c r="BS12" s="78">
        <f>SUM(BS11)</f>
        <v>0</v>
      </c>
      <c r="BU12" s="77" t="s">
        <v>454</v>
      </c>
      <c r="BV12" s="78">
        <f>SUM(BV11)</f>
        <v>0</v>
      </c>
      <c r="BX12" s="77" t="s">
        <v>454</v>
      </c>
      <c r="BY12" s="78">
        <f>SUM(BY11)</f>
        <v>0</v>
      </c>
      <c r="CA12" s="77" t="s">
        <v>454</v>
      </c>
      <c r="CB12" s="78">
        <f>SUM(CB11)</f>
        <v>0</v>
      </c>
      <c r="CD12" s="77" t="s">
        <v>454</v>
      </c>
      <c r="CE12" s="78">
        <f>SUM(CE11)</f>
        <v>0</v>
      </c>
      <c r="CG12" s="77" t="s">
        <v>454</v>
      </c>
      <c r="CH12" s="78">
        <f>SUM(CH11)</f>
        <v>0</v>
      </c>
      <c r="CJ12" s="77" t="s">
        <v>454</v>
      </c>
      <c r="CK12" s="78">
        <f>SUM(CK11)</f>
        <v>0</v>
      </c>
      <c r="CM12" s="77" t="s">
        <v>454</v>
      </c>
      <c r="CN12" s="78">
        <f>SUM(CN11)</f>
        <v>0</v>
      </c>
      <c r="CP12" s="77" t="s">
        <v>493</v>
      </c>
      <c r="CQ12" s="78">
        <f>SUM(CQ11)</f>
        <v>1018.56</v>
      </c>
      <c r="CS12" s="77" t="s">
        <v>493</v>
      </c>
      <c r="CT12" s="78">
        <f>SUM(CT11)</f>
        <v>1018.56</v>
      </c>
      <c r="CV12" s="150">
        <f>CT12-CQ12</f>
        <v>0</v>
      </c>
    </row>
    <row r="13" spans="1:100" ht="16" thickBot="1" x14ac:dyDescent="0.25">
      <c r="A13" s="141" t="s">
        <v>455</v>
      </c>
      <c r="B13" s="142"/>
      <c r="D13" s="141" t="s">
        <v>455</v>
      </c>
      <c r="E13" s="142"/>
      <c r="G13" s="141" t="s">
        <v>455</v>
      </c>
      <c r="H13" s="142"/>
      <c r="J13" s="141" t="s">
        <v>455</v>
      </c>
      <c r="K13" s="142"/>
      <c r="M13" s="141" t="s">
        <v>455</v>
      </c>
      <c r="N13" s="142"/>
      <c r="P13" s="141" t="s">
        <v>455</v>
      </c>
      <c r="Q13" s="142"/>
      <c r="S13" s="141" t="s">
        <v>455</v>
      </c>
      <c r="T13" s="142"/>
      <c r="V13" s="141" t="s">
        <v>455</v>
      </c>
      <c r="W13" s="142"/>
      <c r="Y13" s="141" t="s">
        <v>455</v>
      </c>
      <c r="Z13" s="142"/>
      <c r="AB13" s="141" t="s">
        <v>455</v>
      </c>
      <c r="AC13" s="142"/>
      <c r="AE13" s="141" t="s">
        <v>455</v>
      </c>
      <c r="AF13" s="142"/>
      <c r="AH13" s="141" t="s">
        <v>455</v>
      </c>
      <c r="AI13" s="142"/>
      <c r="AK13" s="141" t="s">
        <v>455</v>
      </c>
      <c r="AL13" s="142"/>
      <c r="AN13" s="141" t="s">
        <v>455</v>
      </c>
      <c r="AO13" s="142"/>
      <c r="AQ13" s="141" t="s">
        <v>455</v>
      </c>
      <c r="AR13" s="142"/>
      <c r="AT13" s="141" t="s">
        <v>455</v>
      </c>
      <c r="AU13" s="142"/>
      <c r="AW13" s="141" t="s">
        <v>455</v>
      </c>
      <c r="AX13" s="142"/>
      <c r="AZ13" s="141" t="s">
        <v>455</v>
      </c>
      <c r="BA13" s="142"/>
      <c r="BC13" s="141" t="s">
        <v>455</v>
      </c>
      <c r="BD13" s="142"/>
      <c r="BF13" s="141" t="s">
        <v>455</v>
      </c>
      <c r="BG13" s="142"/>
      <c r="BI13" s="141" t="s">
        <v>455</v>
      </c>
      <c r="BJ13" s="142"/>
      <c r="BL13" s="141" t="s">
        <v>455</v>
      </c>
      <c r="BM13" s="142"/>
      <c r="BO13" s="141" t="s">
        <v>455</v>
      </c>
      <c r="BP13" s="142"/>
      <c r="BR13" s="141" t="s">
        <v>455</v>
      </c>
      <c r="BS13" s="142"/>
      <c r="BU13" s="141" t="s">
        <v>455</v>
      </c>
      <c r="BV13" s="142"/>
      <c r="BX13" s="141" t="s">
        <v>455</v>
      </c>
      <c r="BY13" s="142"/>
      <c r="CA13" s="141" t="s">
        <v>455</v>
      </c>
      <c r="CB13" s="142"/>
      <c r="CD13" s="141" t="s">
        <v>455</v>
      </c>
      <c r="CE13" s="142"/>
      <c r="CG13" s="141" t="s">
        <v>455</v>
      </c>
      <c r="CH13" s="142"/>
      <c r="CJ13" s="141" t="s">
        <v>455</v>
      </c>
      <c r="CK13" s="142"/>
      <c r="CM13" s="141" t="s">
        <v>455</v>
      </c>
      <c r="CN13" s="142"/>
      <c r="CP13" s="141" t="s">
        <v>455</v>
      </c>
      <c r="CQ13" s="142"/>
      <c r="CS13" s="141" t="s">
        <v>455</v>
      </c>
      <c r="CT13" s="142"/>
      <c r="CV13" s="10"/>
    </row>
    <row r="14" spans="1:100" x14ac:dyDescent="0.2">
      <c r="A14" s="71" t="s">
        <v>156</v>
      </c>
      <c r="B14" s="67">
        <f>519.12+260</f>
        <v>779.12</v>
      </c>
      <c r="D14" s="71" t="s">
        <v>156</v>
      </c>
      <c r="E14" s="67">
        <v>0</v>
      </c>
      <c r="G14" s="71" t="s">
        <v>156</v>
      </c>
      <c r="H14" s="67">
        <v>0</v>
      </c>
      <c r="J14" s="71" t="s">
        <v>156</v>
      </c>
      <c r="K14" s="67">
        <v>0</v>
      </c>
      <c r="M14" s="71" t="s">
        <v>156</v>
      </c>
      <c r="N14" s="67">
        <v>0</v>
      </c>
      <c r="P14" s="71" t="s">
        <v>156</v>
      </c>
      <c r="Q14" s="67">
        <v>0</v>
      </c>
      <c r="S14" s="71" t="s">
        <v>156</v>
      </c>
      <c r="T14" s="67">
        <v>0</v>
      </c>
      <c r="V14" s="71" t="s">
        <v>156</v>
      </c>
      <c r="W14" s="67">
        <v>0</v>
      </c>
      <c r="Y14" s="71" t="s">
        <v>156</v>
      </c>
      <c r="Z14" s="67">
        <v>0</v>
      </c>
      <c r="AB14" s="71" t="s">
        <v>156</v>
      </c>
      <c r="AC14" s="67">
        <v>0</v>
      </c>
      <c r="AE14" s="71" t="s">
        <v>156</v>
      </c>
      <c r="AF14" s="67">
        <v>0</v>
      </c>
      <c r="AH14" s="71" t="s">
        <v>156</v>
      </c>
      <c r="AI14" s="67">
        <v>0</v>
      </c>
      <c r="AK14" s="71" t="s">
        <v>156</v>
      </c>
      <c r="AL14" s="67">
        <v>0</v>
      </c>
      <c r="AN14" s="71" t="s">
        <v>156</v>
      </c>
      <c r="AO14" s="67">
        <v>0</v>
      </c>
      <c r="AQ14" s="71" t="s">
        <v>156</v>
      </c>
      <c r="AR14" s="67">
        <v>0</v>
      </c>
      <c r="AT14" s="71" t="s">
        <v>156</v>
      </c>
      <c r="AU14" s="67">
        <v>0</v>
      </c>
      <c r="AW14" s="71" t="s">
        <v>156</v>
      </c>
      <c r="AX14" s="67">
        <v>0</v>
      </c>
      <c r="AZ14" s="71" t="s">
        <v>156</v>
      </c>
      <c r="BA14" s="67">
        <v>0</v>
      </c>
      <c r="BC14" s="71" t="s">
        <v>156</v>
      </c>
      <c r="BD14" s="67">
        <v>0</v>
      </c>
      <c r="BF14" s="71" t="s">
        <v>156</v>
      </c>
      <c r="BG14" s="67">
        <v>0</v>
      </c>
      <c r="BI14" s="71" t="s">
        <v>156</v>
      </c>
      <c r="BJ14" s="67">
        <v>0</v>
      </c>
      <c r="BL14" s="71" t="s">
        <v>156</v>
      </c>
      <c r="BM14" s="67">
        <v>0</v>
      </c>
      <c r="BO14" s="71" t="s">
        <v>156</v>
      </c>
      <c r="BP14" s="67">
        <v>0</v>
      </c>
      <c r="BR14" s="71" t="s">
        <v>156</v>
      </c>
      <c r="BS14" s="67">
        <v>0</v>
      </c>
      <c r="BU14" s="71" t="s">
        <v>156</v>
      </c>
      <c r="BV14" s="67">
        <v>0</v>
      </c>
      <c r="BX14" s="71" t="s">
        <v>156</v>
      </c>
      <c r="BY14" s="67">
        <v>0</v>
      </c>
      <c r="CA14" s="71" t="s">
        <v>156</v>
      </c>
      <c r="CB14" s="67">
        <v>0</v>
      </c>
      <c r="CD14" s="71" t="s">
        <v>156</v>
      </c>
      <c r="CE14" s="67">
        <v>0</v>
      </c>
      <c r="CG14" s="71" t="s">
        <v>156</v>
      </c>
      <c r="CH14" s="67">
        <v>0</v>
      </c>
      <c r="CJ14" s="71" t="s">
        <v>156</v>
      </c>
      <c r="CK14" s="67">
        <v>0</v>
      </c>
      <c r="CM14" s="71" t="s">
        <v>156</v>
      </c>
      <c r="CN14" s="67">
        <v>0</v>
      </c>
      <c r="CP14" s="71" t="s">
        <v>156</v>
      </c>
      <c r="CQ14" s="79">
        <f>SUM(CH14+CN14+CK14+CE14+CB14+BY14+BV14+BS14+BP14+BM14+BJ14+BG14+BD14+BA14+AX14+AU14+AR14+AO14+AL14+AI14+AF14+AC14+Z14+W14+T14+Q14+N14+K14+H14+E14+B14)</f>
        <v>779.12</v>
      </c>
      <c r="CS14" s="71" t="s">
        <v>156</v>
      </c>
      <c r="CT14" s="67">
        <f>519.12+260</f>
        <v>779.12</v>
      </c>
      <c r="CV14" s="150">
        <f t="shared" ref="CV14:CV33" si="1">CT14-CQ14</f>
        <v>0</v>
      </c>
    </row>
    <row r="15" spans="1:100" x14ac:dyDescent="0.2">
      <c r="A15" s="71" t="s">
        <v>449</v>
      </c>
      <c r="B15" s="67">
        <v>0</v>
      </c>
      <c r="D15" s="71" t="s">
        <v>449</v>
      </c>
      <c r="E15" s="67">
        <v>0</v>
      </c>
      <c r="G15" s="71" t="s">
        <v>449</v>
      </c>
      <c r="H15" s="67">
        <v>0</v>
      </c>
      <c r="J15" s="71" t="s">
        <v>449</v>
      </c>
      <c r="K15" s="67">
        <v>109.33</v>
      </c>
      <c r="M15" s="71" t="s">
        <v>449</v>
      </c>
      <c r="N15" s="67">
        <v>0</v>
      </c>
      <c r="P15" s="71" t="s">
        <v>449</v>
      </c>
      <c r="Q15" s="67">
        <v>0</v>
      </c>
      <c r="S15" s="71" t="s">
        <v>449</v>
      </c>
      <c r="T15" s="67">
        <v>0</v>
      </c>
      <c r="V15" s="71" t="s">
        <v>449</v>
      </c>
      <c r="W15" s="67">
        <v>0</v>
      </c>
      <c r="Y15" s="71" t="s">
        <v>449</v>
      </c>
      <c r="Z15" s="67">
        <v>0</v>
      </c>
      <c r="AB15" s="71" t="s">
        <v>449</v>
      </c>
      <c r="AC15" s="67">
        <v>0</v>
      </c>
      <c r="AE15" s="71" t="s">
        <v>449</v>
      </c>
      <c r="AF15" s="67">
        <v>0</v>
      </c>
      <c r="AH15" s="71" t="s">
        <v>449</v>
      </c>
      <c r="AI15" s="67">
        <v>0</v>
      </c>
      <c r="AK15" s="71" t="s">
        <v>449</v>
      </c>
      <c r="AL15" s="67">
        <v>0</v>
      </c>
      <c r="AN15" s="71" t="s">
        <v>449</v>
      </c>
      <c r="AO15" s="67">
        <v>0</v>
      </c>
      <c r="AQ15" s="71" t="s">
        <v>449</v>
      </c>
      <c r="AR15" s="67">
        <v>0</v>
      </c>
      <c r="AT15" s="71" t="s">
        <v>449</v>
      </c>
      <c r="AU15" s="67">
        <v>0</v>
      </c>
      <c r="AW15" s="71" t="s">
        <v>449</v>
      </c>
      <c r="AX15" s="67">
        <v>0</v>
      </c>
      <c r="AZ15" s="71" t="s">
        <v>449</v>
      </c>
      <c r="BA15" s="67">
        <v>0</v>
      </c>
      <c r="BC15" s="71" t="s">
        <v>449</v>
      </c>
      <c r="BD15" s="67">
        <v>0</v>
      </c>
      <c r="BF15" s="71" t="s">
        <v>449</v>
      </c>
      <c r="BG15" s="67">
        <v>0</v>
      </c>
      <c r="BI15" s="71" t="s">
        <v>449</v>
      </c>
      <c r="BJ15" s="67">
        <v>0</v>
      </c>
      <c r="BL15" s="71" t="s">
        <v>449</v>
      </c>
      <c r="BM15" s="67">
        <v>0</v>
      </c>
      <c r="BO15" s="71" t="s">
        <v>449</v>
      </c>
      <c r="BP15" s="67">
        <v>0</v>
      </c>
      <c r="BR15" s="71" t="s">
        <v>449</v>
      </c>
      <c r="BS15" s="67">
        <v>0</v>
      </c>
      <c r="BU15" s="71" t="s">
        <v>449</v>
      </c>
      <c r="BV15" s="67">
        <v>0</v>
      </c>
      <c r="BX15" s="71" t="s">
        <v>449</v>
      </c>
      <c r="BY15" s="67">
        <v>0</v>
      </c>
      <c r="CA15" s="71" t="s">
        <v>449</v>
      </c>
      <c r="CB15" s="67">
        <v>0</v>
      </c>
      <c r="CD15" s="71" t="s">
        <v>449</v>
      </c>
      <c r="CE15" s="67">
        <v>0</v>
      </c>
      <c r="CG15" s="71" t="s">
        <v>449</v>
      </c>
      <c r="CH15" s="67">
        <v>0</v>
      </c>
      <c r="CJ15" s="71" t="s">
        <v>449</v>
      </c>
      <c r="CK15" s="67">
        <v>0</v>
      </c>
      <c r="CM15" s="71" t="s">
        <v>449</v>
      </c>
      <c r="CN15" s="67">
        <v>0</v>
      </c>
      <c r="CP15" s="71" t="s">
        <v>449</v>
      </c>
      <c r="CQ15" s="79">
        <f>SUM(CH15+CN15+CK15+CE15+CB15+BY15+BV15+BS15+BP15+BM15+BJ15+BG15+BD15+BA15+AX15+AU15+AR15+AO15+AL15+AI15+AF15+AC15+Z15+W15+T15+Q15+N15+K15+H15+E15+B15)</f>
        <v>109.33</v>
      </c>
      <c r="CS15" s="71" t="s">
        <v>449</v>
      </c>
      <c r="CT15" s="67">
        <v>140</v>
      </c>
      <c r="CV15" s="154">
        <f t="shared" si="1"/>
        <v>30.67</v>
      </c>
    </row>
    <row r="16" spans="1:100" x14ac:dyDescent="0.2">
      <c r="A16" s="71" t="s">
        <v>450</v>
      </c>
      <c r="B16" s="67">
        <v>0</v>
      </c>
      <c r="D16" s="71" t="s">
        <v>450</v>
      </c>
      <c r="E16" s="67">
        <v>0</v>
      </c>
      <c r="G16" s="71" t="s">
        <v>450</v>
      </c>
      <c r="H16" s="67">
        <v>0</v>
      </c>
      <c r="J16" s="71" t="s">
        <v>450</v>
      </c>
      <c r="K16" s="67">
        <v>0</v>
      </c>
      <c r="M16" s="71" t="s">
        <v>450</v>
      </c>
      <c r="N16" s="67">
        <v>0</v>
      </c>
      <c r="P16" s="71" t="s">
        <v>450</v>
      </c>
      <c r="Q16" s="67">
        <v>0</v>
      </c>
      <c r="S16" s="71" t="s">
        <v>450</v>
      </c>
      <c r="T16" s="67">
        <v>0</v>
      </c>
      <c r="V16" s="71" t="s">
        <v>450</v>
      </c>
      <c r="W16" s="67">
        <v>0</v>
      </c>
      <c r="Y16" s="71" t="s">
        <v>450</v>
      </c>
      <c r="Z16" s="67">
        <v>116.14</v>
      </c>
      <c r="AB16" s="71" t="s">
        <v>450</v>
      </c>
      <c r="AC16" s="67">
        <v>0</v>
      </c>
      <c r="AE16" s="71" t="s">
        <v>450</v>
      </c>
      <c r="AF16" s="67">
        <v>0</v>
      </c>
      <c r="AH16" s="71" t="s">
        <v>450</v>
      </c>
      <c r="AI16" s="67">
        <v>0</v>
      </c>
      <c r="AK16" s="71" t="s">
        <v>450</v>
      </c>
      <c r="AL16" s="67">
        <v>0</v>
      </c>
      <c r="AN16" s="71" t="s">
        <v>450</v>
      </c>
      <c r="AO16" s="67">
        <v>0</v>
      </c>
      <c r="AQ16" s="71" t="s">
        <v>450</v>
      </c>
      <c r="AR16" s="67">
        <v>0</v>
      </c>
      <c r="AT16" s="71" t="s">
        <v>450</v>
      </c>
      <c r="AU16" s="67">
        <v>0</v>
      </c>
      <c r="AW16" s="71" t="s">
        <v>450</v>
      </c>
      <c r="AX16" s="67">
        <v>0</v>
      </c>
      <c r="AZ16" s="71" t="s">
        <v>450</v>
      </c>
      <c r="BA16" s="67">
        <v>0</v>
      </c>
      <c r="BC16" s="71" t="s">
        <v>450</v>
      </c>
      <c r="BD16" s="67">
        <v>0</v>
      </c>
      <c r="BF16" s="71" t="s">
        <v>450</v>
      </c>
      <c r="BG16" s="67">
        <v>0</v>
      </c>
      <c r="BI16" s="71" t="s">
        <v>450</v>
      </c>
      <c r="BJ16" s="67">
        <v>0</v>
      </c>
      <c r="BL16" s="71" t="s">
        <v>450</v>
      </c>
      <c r="BM16" s="67">
        <v>0</v>
      </c>
      <c r="BO16" s="71" t="s">
        <v>450</v>
      </c>
      <c r="BP16" s="67">
        <v>0</v>
      </c>
      <c r="BR16" s="71" t="s">
        <v>450</v>
      </c>
      <c r="BS16" s="67">
        <v>0</v>
      </c>
      <c r="BU16" s="71" t="s">
        <v>450</v>
      </c>
      <c r="BV16" s="67">
        <v>0</v>
      </c>
      <c r="BX16" s="71" t="s">
        <v>450</v>
      </c>
      <c r="BY16" s="67">
        <v>0</v>
      </c>
      <c r="CA16" s="71" t="s">
        <v>450</v>
      </c>
      <c r="CB16" s="67">
        <v>0</v>
      </c>
      <c r="CD16" s="71" t="s">
        <v>450</v>
      </c>
      <c r="CE16" s="67">
        <v>0</v>
      </c>
      <c r="CG16" s="71" t="s">
        <v>450</v>
      </c>
      <c r="CH16" s="67">
        <v>0</v>
      </c>
      <c r="CJ16" s="71" t="s">
        <v>450</v>
      </c>
      <c r="CK16" s="67">
        <v>0</v>
      </c>
      <c r="CM16" s="71" t="s">
        <v>450</v>
      </c>
      <c r="CN16" s="67">
        <v>0</v>
      </c>
      <c r="CP16" s="71" t="s">
        <v>450</v>
      </c>
      <c r="CQ16" s="79">
        <f>SUM(CH16+CN16+CK16+CE16+CB16+BY16+BV16+BS16+BP16+BM16+BJ16+BG16+BD16+BA16+AX16+AU16+AR16+AO16+AL16+AI16+AF16+AC16+Z16+W16+T16+Q16+N16+K16+H16+E16+B16)</f>
        <v>116.14</v>
      </c>
      <c r="CS16" s="71" t="s">
        <v>450</v>
      </c>
      <c r="CT16" s="67">
        <v>116.44</v>
      </c>
      <c r="CV16" s="154">
        <f t="shared" si="1"/>
        <v>0.29999999999999716</v>
      </c>
    </row>
    <row r="17" spans="1:100" x14ac:dyDescent="0.2">
      <c r="A17" s="71" t="s">
        <v>4</v>
      </c>
      <c r="B17" s="67">
        <v>0</v>
      </c>
      <c r="D17" s="71" t="s">
        <v>4</v>
      </c>
      <c r="E17" s="67">
        <v>0</v>
      </c>
      <c r="G17" s="71" t="s">
        <v>4</v>
      </c>
      <c r="H17" s="67">
        <v>38.15</v>
      </c>
      <c r="J17" s="71" t="s">
        <v>4</v>
      </c>
      <c r="K17" s="67">
        <v>0</v>
      </c>
      <c r="M17" s="71" t="s">
        <v>4</v>
      </c>
      <c r="N17" s="67">
        <v>0</v>
      </c>
      <c r="P17" s="71" t="s">
        <v>4</v>
      </c>
      <c r="Q17" s="67">
        <v>0</v>
      </c>
      <c r="S17" s="71" t="s">
        <v>4</v>
      </c>
      <c r="T17" s="67">
        <v>0</v>
      </c>
      <c r="V17" s="71" t="s">
        <v>4</v>
      </c>
      <c r="W17" s="67">
        <v>0</v>
      </c>
      <c r="Y17" s="71" t="s">
        <v>4</v>
      </c>
      <c r="Z17" s="67">
        <v>33.71</v>
      </c>
      <c r="AB17" s="71" t="s">
        <v>4</v>
      </c>
      <c r="AC17" s="67">
        <v>0</v>
      </c>
      <c r="AE17" s="71" t="s">
        <v>4</v>
      </c>
      <c r="AF17" s="67">
        <v>0</v>
      </c>
      <c r="AH17" s="71" t="s">
        <v>4</v>
      </c>
      <c r="AI17" s="67">
        <v>0</v>
      </c>
      <c r="AK17" s="71" t="s">
        <v>4</v>
      </c>
      <c r="AL17" s="67">
        <v>0</v>
      </c>
      <c r="AN17" s="71" t="s">
        <v>4</v>
      </c>
      <c r="AO17" s="67">
        <v>0</v>
      </c>
      <c r="AQ17" s="71" t="s">
        <v>4</v>
      </c>
      <c r="AR17" s="67">
        <v>0</v>
      </c>
      <c r="AT17" s="71" t="s">
        <v>4</v>
      </c>
      <c r="AU17" s="67">
        <v>0</v>
      </c>
      <c r="AW17" s="71" t="s">
        <v>4</v>
      </c>
      <c r="AX17" s="67">
        <v>0</v>
      </c>
      <c r="AZ17" s="71" t="s">
        <v>4</v>
      </c>
      <c r="BA17" s="67">
        <v>0</v>
      </c>
      <c r="BC17" s="71" t="s">
        <v>4</v>
      </c>
      <c r="BD17" s="67">
        <v>0</v>
      </c>
      <c r="BF17" s="71" t="s">
        <v>4</v>
      </c>
      <c r="BG17" s="67">
        <v>0</v>
      </c>
      <c r="BI17" s="71" t="s">
        <v>4</v>
      </c>
      <c r="BJ17" s="67">
        <v>0</v>
      </c>
      <c r="BL17" s="71" t="s">
        <v>4</v>
      </c>
      <c r="BM17" s="67">
        <v>0</v>
      </c>
      <c r="BO17" s="71" t="s">
        <v>4</v>
      </c>
      <c r="BP17" s="67">
        <v>0</v>
      </c>
      <c r="BR17" s="71" t="s">
        <v>4</v>
      </c>
      <c r="BS17" s="67">
        <v>28.39</v>
      </c>
      <c r="BU17" s="71" t="s">
        <v>4</v>
      </c>
      <c r="BV17" s="67">
        <v>0</v>
      </c>
      <c r="BX17" s="71" t="s">
        <v>4</v>
      </c>
      <c r="BY17" s="67">
        <v>18.82</v>
      </c>
      <c r="CA17" s="71" t="s">
        <v>4</v>
      </c>
      <c r="CB17" s="67">
        <v>0</v>
      </c>
      <c r="CD17" s="71" t="s">
        <v>4</v>
      </c>
      <c r="CE17" s="67">
        <v>0</v>
      </c>
      <c r="CG17" s="71" t="s">
        <v>4</v>
      </c>
      <c r="CH17" s="67">
        <v>0</v>
      </c>
      <c r="CJ17" s="71" t="s">
        <v>4</v>
      </c>
      <c r="CK17" s="67">
        <v>0</v>
      </c>
      <c r="CM17" s="71" t="s">
        <v>4</v>
      </c>
      <c r="CN17" s="67">
        <v>0</v>
      </c>
      <c r="CP17" s="71" t="s">
        <v>4</v>
      </c>
      <c r="CQ17" s="79">
        <f>SUM(CH17+CN17+CK17+CE17+CB17+BY17+BV17+BS17+BP17+BM17+BJ17+BG17+BD17+BA17+AX17+AU17+AR17+AO17+AL17+AI17+AF17+AC17+Z17+W17+T17+Q17+N17+K17+H17+E17+B17)</f>
        <v>119.07</v>
      </c>
      <c r="CS17" s="71" t="s">
        <v>4</v>
      </c>
      <c r="CT17" s="67">
        <v>180</v>
      </c>
      <c r="CV17" s="154">
        <f t="shared" si="1"/>
        <v>60.930000000000007</v>
      </c>
    </row>
    <row r="18" spans="1:100" x14ac:dyDescent="0.2">
      <c r="A18" s="71" t="s">
        <v>5</v>
      </c>
      <c r="B18" s="67">
        <f>SUM(B19:B21)</f>
        <v>76</v>
      </c>
      <c r="D18" s="71" t="s">
        <v>5</v>
      </c>
      <c r="E18" s="67">
        <f>SUM(E19:E21)</f>
        <v>0</v>
      </c>
      <c r="G18" s="71" t="s">
        <v>5</v>
      </c>
      <c r="H18" s="67">
        <f>SUM(H19:H21)</f>
        <v>0</v>
      </c>
      <c r="J18" s="71" t="s">
        <v>5</v>
      </c>
      <c r="K18" s="67">
        <f>SUM(K19:K21)</f>
        <v>0</v>
      </c>
      <c r="M18" s="71" t="s">
        <v>5</v>
      </c>
      <c r="N18" s="67">
        <f>SUM(N19:N21)</f>
        <v>0</v>
      </c>
      <c r="P18" s="71" t="s">
        <v>5</v>
      </c>
      <c r="Q18" s="67">
        <f>SUM(Q19:Q21)</f>
        <v>0</v>
      </c>
      <c r="S18" s="71" t="s">
        <v>5</v>
      </c>
      <c r="T18" s="67">
        <f>SUM(T19:T21)</f>
        <v>20</v>
      </c>
      <c r="V18" s="71" t="s">
        <v>5</v>
      </c>
      <c r="W18" s="67">
        <f>SUM(W19:W21)</f>
        <v>0</v>
      </c>
      <c r="Y18" s="71" t="s">
        <v>5</v>
      </c>
      <c r="Z18" s="67">
        <f>SUM(Z19:Z21)</f>
        <v>0</v>
      </c>
      <c r="AB18" s="71" t="s">
        <v>5</v>
      </c>
      <c r="AC18" s="67">
        <f>SUM(AC19:AC21)</f>
        <v>0</v>
      </c>
      <c r="AE18" s="71" t="s">
        <v>5</v>
      </c>
      <c r="AF18" s="67">
        <f>SUM(AF19:AF21)</f>
        <v>0</v>
      </c>
      <c r="AH18" s="71" t="s">
        <v>5</v>
      </c>
      <c r="AI18" s="67">
        <f>SUM(AI19:AI21)</f>
        <v>0</v>
      </c>
      <c r="AK18" s="71" t="s">
        <v>5</v>
      </c>
      <c r="AL18" s="67">
        <f>SUM(AL19:AL21)</f>
        <v>22</v>
      </c>
      <c r="AN18" s="71" t="s">
        <v>5</v>
      </c>
      <c r="AO18" s="67">
        <f>SUM(AO19:AO21)</f>
        <v>0</v>
      </c>
      <c r="AQ18" s="71" t="s">
        <v>5</v>
      </c>
      <c r="AR18" s="67">
        <f>SUM(AR19:AR21)</f>
        <v>0</v>
      </c>
      <c r="AT18" s="71" t="s">
        <v>5</v>
      </c>
      <c r="AU18" s="67">
        <f>SUM(AU19:AU21)</f>
        <v>0</v>
      </c>
      <c r="AW18" s="71" t="s">
        <v>5</v>
      </c>
      <c r="AX18" s="67">
        <f>SUM(AX19:AX21)</f>
        <v>0</v>
      </c>
      <c r="AZ18" s="71" t="s">
        <v>5</v>
      </c>
      <c r="BA18" s="67">
        <f>SUM(BA19:BA21)</f>
        <v>0</v>
      </c>
      <c r="BC18" s="71" t="s">
        <v>5</v>
      </c>
      <c r="BD18" s="67">
        <f>SUM(BD19:BD21)</f>
        <v>0</v>
      </c>
      <c r="BF18" s="71" t="s">
        <v>5</v>
      </c>
      <c r="BG18" s="67">
        <f>SUM(BG19:BG21)</f>
        <v>0</v>
      </c>
      <c r="BI18" s="71" t="s">
        <v>5</v>
      </c>
      <c r="BJ18" s="67">
        <f>SUM(BJ19:BJ21)</f>
        <v>0</v>
      </c>
      <c r="BL18" s="71" t="s">
        <v>5</v>
      </c>
      <c r="BM18" s="67">
        <f>SUM(BM19:BM21)</f>
        <v>19.5</v>
      </c>
      <c r="BO18" s="71" t="s">
        <v>5</v>
      </c>
      <c r="BP18" s="67">
        <f>SUM(BP19:BP21)</f>
        <v>0</v>
      </c>
      <c r="BR18" s="71" t="s">
        <v>5</v>
      </c>
      <c r="BS18" s="67">
        <f>SUM(BS19:BS21)</f>
        <v>0</v>
      </c>
      <c r="BU18" s="71" t="s">
        <v>5</v>
      </c>
      <c r="BV18" s="67">
        <f>SUM(BV19:BV21)</f>
        <v>0</v>
      </c>
      <c r="BX18" s="71" t="s">
        <v>5</v>
      </c>
      <c r="BY18" s="67">
        <f>SUM(BY19:BY21)</f>
        <v>0</v>
      </c>
      <c r="CA18" s="71" t="s">
        <v>5</v>
      </c>
      <c r="CB18" s="67">
        <f>SUM(CB19:CB21)</f>
        <v>0</v>
      </c>
      <c r="CD18" s="71" t="s">
        <v>5</v>
      </c>
      <c r="CE18" s="67">
        <f>SUM(CE19:CE21)</f>
        <v>0</v>
      </c>
      <c r="CG18" s="71" t="s">
        <v>5</v>
      </c>
      <c r="CH18" s="67">
        <f>SUM(CH19:CH21)</f>
        <v>21.5</v>
      </c>
      <c r="CJ18" s="71" t="s">
        <v>5</v>
      </c>
      <c r="CK18" s="67">
        <f>SUM(CK19:CK21)</f>
        <v>0</v>
      </c>
      <c r="CM18" s="71" t="s">
        <v>5</v>
      </c>
      <c r="CN18" s="67">
        <f>SUM(CN19:CN21)</f>
        <v>6</v>
      </c>
      <c r="CP18" s="71" t="s">
        <v>5</v>
      </c>
      <c r="CQ18" s="67">
        <f>SUM(CQ19:CQ21)</f>
        <v>165</v>
      </c>
      <c r="CS18" s="71" t="s">
        <v>5</v>
      </c>
      <c r="CT18" s="67">
        <f>SUM(CT19:CT21)</f>
        <v>206</v>
      </c>
      <c r="CV18" s="154">
        <f t="shared" si="1"/>
        <v>41</v>
      </c>
    </row>
    <row r="19" spans="1:100" x14ac:dyDescent="0.2">
      <c r="A19" s="68" t="s">
        <v>207</v>
      </c>
      <c r="B19" s="67">
        <v>0</v>
      </c>
      <c r="D19" s="68" t="s">
        <v>207</v>
      </c>
      <c r="E19" s="67">
        <v>0</v>
      </c>
      <c r="G19" s="68" t="s">
        <v>207</v>
      </c>
      <c r="H19" s="67">
        <v>0</v>
      </c>
      <c r="J19" s="68" t="s">
        <v>207</v>
      </c>
      <c r="K19" s="67">
        <v>0</v>
      </c>
      <c r="M19" s="68" t="s">
        <v>207</v>
      </c>
      <c r="N19" s="67">
        <v>0</v>
      </c>
      <c r="P19" s="68" t="s">
        <v>207</v>
      </c>
      <c r="Q19" s="67">
        <v>0</v>
      </c>
      <c r="S19" s="68" t="s">
        <v>207</v>
      </c>
      <c r="T19" s="67">
        <v>20</v>
      </c>
      <c r="V19" s="68" t="s">
        <v>207</v>
      </c>
      <c r="W19" s="67">
        <v>0</v>
      </c>
      <c r="Y19" s="68" t="s">
        <v>207</v>
      </c>
      <c r="Z19" s="67">
        <v>0</v>
      </c>
      <c r="AB19" s="68" t="s">
        <v>207</v>
      </c>
      <c r="AC19" s="67">
        <v>0</v>
      </c>
      <c r="AE19" s="68" t="s">
        <v>207</v>
      </c>
      <c r="AF19" s="67">
        <v>0</v>
      </c>
      <c r="AH19" s="68" t="s">
        <v>207</v>
      </c>
      <c r="AI19" s="67">
        <v>0</v>
      </c>
      <c r="AK19" s="68" t="s">
        <v>207</v>
      </c>
      <c r="AL19" s="67">
        <v>22</v>
      </c>
      <c r="AN19" s="68" t="s">
        <v>207</v>
      </c>
      <c r="AO19" s="67">
        <v>0</v>
      </c>
      <c r="AQ19" s="68" t="s">
        <v>207</v>
      </c>
      <c r="AR19" s="67">
        <v>0</v>
      </c>
      <c r="AT19" s="68" t="s">
        <v>207</v>
      </c>
      <c r="AU19" s="67">
        <v>0</v>
      </c>
      <c r="AW19" s="68" t="s">
        <v>207</v>
      </c>
      <c r="AX19" s="67">
        <v>0</v>
      </c>
      <c r="AZ19" s="68" t="s">
        <v>207</v>
      </c>
      <c r="BA19" s="67">
        <v>0</v>
      </c>
      <c r="BC19" s="68" t="s">
        <v>207</v>
      </c>
      <c r="BD19" s="67">
        <v>0</v>
      </c>
      <c r="BF19" s="68" t="s">
        <v>207</v>
      </c>
      <c r="BG19" s="67">
        <v>0</v>
      </c>
      <c r="BI19" s="68" t="s">
        <v>207</v>
      </c>
      <c r="BJ19" s="67">
        <v>0</v>
      </c>
      <c r="BL19" s="68" t="s">
        <v>207</v>
      </c>
      <c r="BM19" s="67">
        <v>19.5</v>
      </c>
      <c r="BO19" s="68" t="s">
        <v>207</v>
      </c>
      <c r="BP19" s="67">
        <v>0</v>
      </c>
      <c r="BR19" s="68" t="s">
        <v>207</v>
      </c>
      <c r="BS19" s="67">
        <v>0</v>
      </c>
      <c r="BU19" s="68" t="s">
        <v>207</v>
      </c>
      <c r="BV19" s="67">
        <v>0</v>
      </c>
      <c r="BX19" s="68" t="s">
        <v>207</v>
      </c>
      <c r="BY19" s="67">
        <v>0</v>
      </c>
      <c r="CA19" s="68" t="s">
        <v>207</v>
      </c>
      <c r="CB19" s="67">
        <v>0</v>
      </c>
      <c r="CD19" s="68" t="s">
        <v>207</v>
      </c>
      <c r="CE19" s="67">
        <v>0</v>
      </c>
      <c r="CG19" s="68" t="s">
        <v>207</v>
      </c>
      <c r="CH19" s="67">
        <f>21.5</f>
        <v>21.5</v>
      </c>
      <c r="CJ19" s="68" t="s">
        <v>207</v>
      </c>
      <c r="CK19" s="67">
        <v>0</v>
      </c>
      <c r="CM19" s="68" t="s">
        <v>207</v>
      </c>
      <c r="CN19" s="67">
        <v>6</v>
      </c>
      <c r="CP19" s="68" t="s">
        <v>207</v>
      </c>
      <c r="CQ19" s="79">
        <f>SUM(CH19+CN19+CK19+CE19+CB19+BY19+BV19+BS19+BP19+BM19+BJ19+BG19+BD19+BA19+AX19+AU19+AR19+AO19+AL19+AI19+AF19+AC19+Z19+W19+T19+Q19+N19+K19+H19+E19+B19)</f>
        <v>89</v>
      </c>
      <c r="CS19" s="68" t="s">
        <v>207</v>
      </c>
      <c r="CT19" s="67">
        <v>130</v>
      </c>
      <c r="CV19" s="13">
        <f t="shared" si="1"/>
        <v>41</v>
      </c>
    </row>
    <row r="20" spans="1:100" x14ac:dyDescent="0.2">
      <c r="A20" s="72" t="s">
        <v>448</v>
      </c>
      <c r="B20" s="90">
        <v>76</v>
      </c>
      <c r="D20" s="72" t="s">
        <v>448</v>
      </c>
      <c r="E20" s="90">
        <v>0</v>
      </c>
      <c r="G20" s="72" t="s">
        <v>448</v>
      </c>
      <c r="H20" s="90">
        <v>0</v>
      </c>
      <c r="J20" s="72" t="s">
        <v>448</v>
      </c>
      <c r="K20" s="90">
        <v>0</v>
      </c>
      <c r="M20" s="72" t="s">
        <v>448</v>
      </c>
      <c r="N20" s="90">
        <v>0</v>
      </c>
      <c r="P20" s="72" t="s">
        <v>448</v>
      </c>
      <c r="Q20" s="90">
        <v>0</v>
      </c>
      <c r="S20" s="72" t="s">
        <v>448</v>
      </c>
      <c r="T20" s="90">
        <v>0</v>
      </c>
      <c r="V20" s="72" t="s">
        <v>448</v>
      </c>
      <c r="W20" s="90">
        <v>0</v>
      </c>
      <c r="Y20" s="72" t="s">
        <v>448</v>
      </c>
      <c r="Z20" s="90">
        <v>0</v>
      </c>
      <c r="AB20" s="72" t="s">
        <v>448</v>
      </c>
      <c r="AC20" s="90">
        <v>0</v>
      </c>
      <c r="AE20" s="72" t="s">
        <v>448</v>
      </c>
      <c r="AF20" s="90">
        <v>0</v>
      </c>
      <c r="AH20" s="72" t="s">
        <v>448</v>
      </c>
      <c r="AI20" s="90">
        <v>0</v>
      </c>
      <c r="AK20" s="72" t="s">
        <v>448</v>
      </c>
      <c r="AL20" s="90">
        <v>0</v>
      </c>
      <c r="AN20" s="72" t="s">
        <v>448</v>
      </c>
      <c r="AO20" s="90">
        <v>0</v>
      </c>
      <c r="AQ20" s="72" t="s">
        <v>448</v>
      </c>
      <c r="AR20" s="90">
        <v>0</v>
      </c>
      <c r="AT20" s="72" t="s">
        <v>448</v>
      </c>
      <c r="AU20" s="90">
        <v>0</v>
      </c>
      <c r="AW20" s="72" t="s">
        <v>448</v>
      </c>
      <c r="AX20" s="90">
        <v>0</v>
      </c>
      <c r="AZ20" s="72" t="s">
        <v>448</v>
      </c>
      <c r="BA20" s="90">
        <v>0</v>
      </c>
      <c r="BC20" s="72" t="s">
        <v>448</v>
      </c>
      <c r="BD20" s="90">
        <v>0</v>
      </c>
      <c r="BF20" s="72" t="s">
        <v>448</v>
      </c>
      <c r="BG20" s="90">
        <v>0</v>
      </c>
      <c r="BI20" s="72" t="s">
        <v>448</v>
      </c>
      <c r="BJ20" s="90">
        <v>0</v>
      </c>
      <c r="BL20" s="72" t="s">
        <v>448</v>
      </c>
      <c r="BM20" s="90">
        <v>0</v>
      </c>
      <c r="BO20" s="72" t="s">
        <v>448</v>
      </c>
      <c r="BP20" s="90">
        <v>0</v>
      </c>
      <c r="BR20" s="72" t="s">
        <v>448</v>
      </c>
      <c r="BS20" s="90">
        <v>0</v>
      </c>
      <c r="BU20" s="72" t="s">
        <v>448</v>
      </c>
      <c r="BV20" s="90">
        <v>0</v>
      </c>
      <c r="BX20" s="72" t="s">
        <v>448</v>
      </c>
      <c r="BY20" s="90">
        <v>0</v>
      </c>
      <c r="CA20" s="72" t="s">
        <v>448</v>
      </c>
      <c r="CB20" s="90">
        <v>0</v>
      </c>
      <c r="CD20" s="72" t="s">
        <v>448</v>
      </c>
      <c r="CE20" s="90">
        <v>0</v>
      </c>
      <c r="CG20" s="72" t="s">
        <v>448</v>
      </c>
      <c r="CH20" s="90">
        <v>0</v>
      </c>
      <c r="CJ20" s="72" t="s">
        <v>448</v>
      </c>
      <c r="CK20" s="90">
        <v>0</v>
      </c>
      <c r="CM20" s="72" t="s">
        <v>448</v>
      </c>
      <c r="CN20" s="90">
        <v>0</v>
      </c>
      <c r="CP20" s="72" t="s">
        <v>448</v>
      </c>
      <c r="CQ20" s="79">
        <f>SUM(CH20+CN20+CK20+CE20+CB20+BY20+BV20+BS20+BP20+BM20+BJ20+BG20+BD20+BA20+AX20+AU20+AR20+AO20+AL20+AI20+AF20+AC20+Z20+W20+T20+Q20+N20+K20+H20+E20+B20)</f>
        <v>76</v>
      </c>
      <c r="CS20" s="72" t="s">
        <v>448</v>
      </c>
      <c r="CT20" s="90">
        <v>76</v>
      </c>
      <c r="CV20" s="13">
        <f t="shared" si="1"/>
        <v>0</v>
      </c>
    </row>
    <row r="21" spans="1:100" x14ac:dyDescent="0.2">
      <c r="A21" s="121" t="s">
        <v>778</v>
      </c>
      <c r="B21" s="79">
        <v>0</v>
      </c>
      <c r="D21" s="121" t="s">
        <v>778</v>
      </c>
      <c r="E21" s="79">
        <v>0</v>
      </c>
      <c r="G21" s="121" t="s">
        <v>778</v>
      </c>
      <c r="H21" s="79">
        <v>0</v>
      </c>
      <c r="J21" s="121" t="s">
        <v>778</v>
      </c>
      <c r="K21" s="79">
        <v>0</v>
      </c>
      <c r="M21" s="121" t="s">
        <v>778</v>
      </c>
      <c r="N21" s="79">
        <v>0</v>
      </c>
      <c r="P21" s="121" t="s">
        <v>778</v>
      </c>
      <c r="Q21" s="79">
        <v>0</v>
      </c>
      <c r="S21" s="121" t="s">
        <v>778</v>
      </c>
      <c r="T21" s="79">
        <v>0</v>
      </c>
      <c r="V21" s="121" t="s">
        <v>778</v>
      </c>
      <c r="W21" s="79">
        <v>0</v>
      </c>
      <c r="Y21" s="121" t="s">
        <v>778</v>
      </c>
      <c r="Z21" s="79">
        <v>0</v>
      </c>
      <c r="AB21" s="121" t="s">
        <v>778</v>
      </c>
      <c r="AC21" s="79">
        <v>0</v>
      </c>
      <c r="AE21" s="121" t="s">
        <v>778</v>
      </c>
      <c r="AF21" s="79">
        <v>0</v>
      </c>
      <c r="AH21" s="121" t="s">
        <v>778</v>
      </c>
      <c r="AI21" s="79">
        <v>0</v>
      </c>
      <c r="AK21" s="121" t="s">
        <v>778</v>
      </c>
      <c r="AL21" s="79">
        <v>0</v>
      </c>
      <c r="AN21" s="121" t="s">
        <v>778</v>
      </c>
      <c r="AO21" s="79">
        <v>0</v>
      </c>
      <c r="AQ21" s="121" t="s">
        <v>778</v>
      </c>
      <c r="AR21" s="79">
        <v>0</v>
      </c>
      <c r="AT21" s="121" t="s">
        <v>778</v>
      </c>
      <c r="AU21" s="79">
        <v>0</v>
      </c>
      <c r="AW21" s="121" t="s">
        <v>778</v>
      </c>
      <c r="AX21" s="79">
        <v>0</v>
      </c>
      <c r="AZ21" s="121" t="s">
        <v>778</v>
      </c>
      <c r="BA21" s="79">
        <v>0</v>
      </c>
      <c r="BC21" s="121" t="s">
        <v>778</v>
      </c>
      <c r="BD21" s="79">
        <v>0</v>
      </c>
      <c r="BF21" s="121" t="s">
        <v>778</v>
      </c>
      <c r="BG21" s="79">
        <v>0</v>
      </c>
      <c r="BI21" s="121" t="s">
        <v>778</v>
      </c>
      <c r="BJ21" s="79">
        <v>0</v>
      </c>
      <c r="BL21" s="121" t="s">
        <v>778</v>
      </c>
      <c r="BM21" s="79">
        <v>0</v>
      </c>
      <c r="BO21" s="121" t="s">
        <v>778</v>
      </c>
      <c r="BP21" s="79">
        <v>0</v>
      </c>
      <c r="BR21" s="121" t="s">
        <v>778</v>
      </c>
      <c r="BS21" s="79">
        <v>0</v>
      </c>
      <c r="BU21" s="121" t="s">
        <v>778</v>
      </c>
      <c r="BV21" s="79">
        <v>0</v>
      </c>
      <c r="BX21" s="121" t="s">
        <v>778</v>
      </c>
      <c r="BY21" s="79">
        <v>0</v>
      </c>
      <c r="CA21" s="121" t="s">
        <v>778</v>
      </c>
      <c r="CB21" s="79">
        <v>0</v>
      </c>
      <c r="CD21" s="121" t="s">
        <v>778</v>
      </c>
      <c r="CE21" s="79">
        <v>0</v>
      </c>
      <c r="CG21" s="121" t="s">
        <v>778</v>
      </c>
      <c r="CH21" s="79">
        <v>0</v>
      </c>
      <c r="CJ21" s="121" t="s">
        <v>778</v>
      </c>
      <c r="CK21" s="79">
        <v>0</v>
      </c>
      <c r="CM21" s="121" t="s">
        <v>778</v>
      </c>
      <c r="CN21" s="79">
        <v>0</v>
      </c>
      <c r="CP21" s="121" t="s">
        <v>778</v>
      </c>
      <c r="CQ21" s="79">
        <f>SUM(CH21+CN21+CK21+CE21+CB21+BY21+BV21+BS21+BP21+BM21+BJ21+BG21+BD21+BA21+AX21+AU21+AR21+AO21+AL21+AI21+AF21+AC21+Z21+W21+T21+Q21+N21+K21+H21+E21+B21)</f>
        <v>0</v>
      </c>
      <c r="CS21" s="121" t="s">
        <v>778</v>
      </c>
      <c r="CT21" s="79">
        <v>0</v>
      </c>
      <c r="CV21" s="13">
        <f t="shared" si="1"/>
        <v>0</v>
      </c>
    </row>
    <row r="22" spans="1:100" x14ac:dyDescent="0.2">
      <c r="A22" s="71" t="s">
        <v>6</v>
      </c>
      <c r="B22" s="67">
        <v>0</v>
      </c>
      <c r="D22" s="71" t="s">
        <v>6</v>
      </c>
      <c r="E22" s="67">
        <v>0</v>
      </c>
      <c r="G22" s="71" t="s">
        <v>6</v>
      </c>
      <c r="H22" s="67">
        <v>70</v>
      </c>
      <c r="J22" s="71" t="s">
        <v>6</v>
      </c>
      <c r="K22" s="67">
        <v>0</v>
      </c>
      <c r="M22" s="71" t="s">
        <v>6</v>
      </c>
      <c r="N22" s="67">
        <v>0</v>
      </c>
      <c r="P22" s="71" t="s">
        <v>6</v>
      </c>
      <c r="Q22" s="67">
        <v>0</v>
      </c>
      <c r="S22" s="71" t="s">
        <v>6</v>
      </c>
      <c r="T22" s="67">
        <v>0</v>
      </c>
      <c r="V22" s="71" t="s">
        <v>6</v>
      </c>
      <c r="W22" s="67">
        <v>0</v>
      </c>
      <c r="Y22" s="71" t="s">
        <v>6</v>
      </c>
      <c r="Z22" s="67">
        <v>0</v>
      </c>
      <c r="AB22" s="71" t="s">
        <v>6</v>
      </c>
      <c r="AC22" s="67">
        <v>0</v>
      </c>
      <c r="AE22" s="71" t="s">
        <v>6</v>
      </c>
      <c r="AF22" s="67">
        <v>0</v>
      </c>
      <c r="AH22" s="71" t="s">
        <v>6</v>
      </c>
      <c r="AI22" s="67">
        <v>0</v>
      </c>
      <c r="AK22" s="71" t="s">
        <v>6</v>
      </c>
      <c r="AL22" s="67">
        <v>0</v>
      </c>
      <c r="AN22" s="71" t="s">
        <v>6</v>
      </c>
      <c r="AO22" s="67">
        <v>0</v>
      </c>
      <c r="AQ22" s="71" t="s">
        <v>6</v>
      </c>
      <c r="AR22" s="67">
        <v>0</v>
      </c>
      <c r="AT22" s="71" t="s">
        <v>6</v>
      </c>
      <c r="AU22" s="67">
        <v>0</v>
      </c>
      <c r="AW22" s="71" t="s">
        <v>6</v>
      </c>
      <c r="AX22" s="67">
        <v>0</v>
      </c>
      <c r="AZ22" s="71" t="s">
        <v>6</v>
      </c>
      <c r="BA22" s="67">
        <v>0</v>
      </c>
      <c r="BC22" s="71" t="s">
        <v>6</v>
      </c>
      <c r="BD22" s="67">
        <v>0</v>
      </c>
      <c r="BF22" s="71" t="s">
        <v>6</v>
      </c>
      <c r="BG22" s="67">
        <v>0</v>
      </c>
      <c r="BI22" s="71" t="s">
        <v>6</v>
      </c>
      <c r="BJ22" s="67">
        <v>0</v>
      </c>
      <c r="BL22" s="71" t="s">
        <v>6</v>
      </c>
      <c r="BM22" s="67">
        <v>0</v>
      </c>
      <c r="BO22" s="71" t="s">
        <v>6</v>
      </c>
      <c r="BP22" s="67">
        <v>0</v>
      </c>
      <c r="BR22" s="71" t="s">
        <v>6</v>
      </c>
      <c r="BS22" s="67">
        <v>0</v>
      </c>
      <c r="BU22" s="71" t="s">
        <v>6</v>
      </c>
      <c r="BV22" s="67">
        <v>0</v>
      </c>
      <c r="BX22" s="71" t="s">
        <v>6</v>
      </c>
      <c r="BY22" s="67">
        <v>0</v>
      </c>
      <c r="CA22" s="71" t="s">
        <v>6</v>
      </c>
      <c r="CB22" s="67">
        <v>0</v>
      </c>
      <c r="CD22" s="71" t="s">
        <v>6</v>
      </c>
      <c r="CE22" s="67">
        <v>0</v>
      </c>
      <c r="CG22" s="71" t="s">
        <v>6</v>
      </c>
      <c r="CH22" s="67">
        <v>0</v>
      </c>
      <c r="CJ22" s="71" t="s">
        <v>6</v>
      </c>
      <c r="CK22" s="67">
        <v>0</v>
      </c>
      <c r="CM22" s="71" t="s">
        <v>6</v>
      </c>
      <c r="CN22" s="67">
        <v>0</v>
      </c>
      <c r="CP22" s="71" t="s">
        <v>6</v>
      </c>
      <c r="CQ22" s="79">
        <f>SUM(CH22+CN22+CK22+CE22+CB22+BY22+BV22+BS22+BP22+BM22+BJ22+BG22+BD22+BA22+AX22+AU22+AR22+AO22+AL22+AI22+AF22+AC22+Z22+W22+T22+Q22+N22+K22+H22+E22+B22)</f>
        <v>70</v>
      </c>
      <c r="CS22" s="71" t="s">
        <v>6</v>
      </c>
      <c r="CT22" s="67">
        <v>75</v>
      </c>
      <c r="CV22" s="154">
        <f t="shared" si="1"/>
        <v>5</v>
      </c>
    </row>
    <row r="23" spans="1:100" x14ac:dyDescent="0.2">
      <c r="A23" s="71" t="s">
        <v>777</v>
      </c>
      <c r="B23" s="67">
        <v>0</v>
      </c>
      <c r="D23" s="71" t="s">
        <v>777</v>
      </c>
      <c r="E23" s="67">
        <v>0</v>
      </c>
      <c r="G23" s="71" t="s">
        <v>777</v>
      </c>
      <c r="H23" s="67">
        <v>0</v>
      </c>
      <c r="J23" s="71" t="s">
        <v>777</v>
      </c>
      <c r="K23" s="67">
        <v>0</v>
      </c>
      <c r="M23" s="71" t="s">
        <v>777</v>
      </c>
      <c r="N23" s="67">
        <v>0</v>
      </c>
      <c r="P23" s="71" t="s">
        <v>777</v>
      </c>
      <c r="Q23" s="67">
        <v>0</v>
      </c>
      <c r="S23" s="71" t="s">
        <v>777</v>
      </c>
      <c r="T23" s="67">
        <v>0</v>
      </c>
      <c r="V23" s="71" t="s">
        <v>777</v>
      </c>
      <c r="W23" s="67">
        <v>0</v>
      </c>
      <c r="Y23" s="71" t="s">
        <v>777</v>
      </c>
      <c r="Z23" s="67">
        <v>0</v>
      </c>
      <c r="AB23" s="71" t="s">
        <v>777</v>
      </c>
      <c r="AC23" s="67">
        <v>0</v>
      </c>
      <c r="AE23" s="71" t="s">
        <v>777</v>
      </c>
      <c r="AF23" s="67">
        <v>0</v>
      </c>
      <c r="AH23" s="71" t="s">
        <v>777</v>
      </c>
      <c r="AI23" s="67">
        <v>0</v>
      </c>
      <c r="AK23" s="71" t="s">
        <v>777</v>
      </c>
      <c r="AL23" s="67">
        <v>0</v>
      </c>
      <c r="AN23" s="71" t="s">
        <v>777</v>
      </c>
      <c r="AO23" s="67">
        <v>0</v>
      </c>
      <c r="AQ23" s="71" t="s">
        <v>777</v>
      </c>
      <c r="AR23" s="67">
        <v>0</v>
      </c>
      <c r="AT23" s="71" t="s">
        <v>777</v>
      </c>
      <c r="AU23" s="67">
        <v>0</v>
      </c>
      <c r="AW23" s="71" t="s">
        <v>777</v>
      </c>
      <c r="AX23" s="67">
        <v>0</v>
      </c>
      <c r="AZ23" s="71" t="s">
        <v>777</v>
      </c>
      <c r="BA23" s="67">
        <v>0</v>
      </c>
      <c r="BC23" s="71" t="s">
        <v>777</v>
      </c>
      <c r="BD23" s="67">
        <v>0</v>
      </c>
      <c r="BF23" s="71" t="s">
        <v>777</v>
      </c>
      <c r="BG23" s="67">
        <v>0</v>
      </c>
      <c r="BI23" s="71" t="s">
        <v>777</v>
      </c>
      <c r="BJ23" s="67">
        <v>0</v>
      </c>
      <c r="BL23" s="71" t="s">
        <v>777</v>
      </c>
      <c r="BM23" s="67">
        <v>0</v>
      </c>
      <c r="BO23" s="71" t="s">
        <v>777</v>
      </c>
      <c r="BP23" s="67">
        <v>0</v>
      </c>
      <c r="BR23" s="71" t="s">
        <v>777</v>
      </c>
      <c r="BS23" s="67">
        <v>0</v>
      </c>
      <c r="BU23" s="71" t="s">
        <v>777</v>
      </c>
      <c r="BV23" s="67">
        <v>0</v>
      </c>
      <c r="BX23" s="71" t="s">
        <v>777</v>
      </c>
      <c r="BY23" s="67">
        <v>0</v>
      </c>
      <c r="CA23" s="71" t="s">
        <v>777</v>
      </c>
      <c r="CB23" s="67">
        <v>0</v>
      </c>
      <c r="CD23" s="71" t="s">
        <v>777</v>
      </c>
      <c r="CE23" s="67">
        <v>0</v>
      </c>
      <c r="CG23" s="71" t="s">
        <v>777</v>
      </c>
      <c r="CH23" s="67">
        <v>0</v>
      </c>
      <c r="CJ23" s="71" t="s">
        <v>777</v>
      </c>
      <c r="CK23" s="67">
        <v>0</v>
      </c>
      <c r="CM23" s="71" t="s">
        <v>777</v>
      </c>
      <c r="CN23" s="67">
        <v>0</v>
      </c>
      <c r="CP23" s="71" t="s">
        <v>777</v>
      </c>
      <c r="CQ23" s="79">
        <f>SUM(CH23+CN23+CK23+CE23+CB23+BY23+BV23+BS23+BP23+BM23+BJ23+BG23+BD23+BA23+AX23+AU23+AR23+AO23+AL23+AI23+AF23+AC23+Z23+W23+T23+Q23+N23+K23+H23+E23+B23)</f>
        <v>0</v>
      </c>
      <c r="CS23" s="71" t="s">
        <v>777</v>
      </c>
      <c r="CT23" s="67">
        <v>0</v>
      </c>
      <c r="CV23" s="150">
        <f t="shared" si="1"/>
        <v>0</v>
      </c>
    </row>
    <row r="24" spans="1:100" x14ac:dyDescent="0.2">
      <c r="A24" s="71" t="s">
        <v>821</v>
      </c>
      <c r="B24" s="67">
        <f>SUM(B25:B27)</f>
        <v>0</v>
      </c>
      <c r="D24" s="71" t="s">
        <v>821</v>
      </c>
      <c r="E24" s="67">
        <f>SUM(E25:E27)</f>
        <v>0</v>
      </c>
      <c r="G24" s="71" t="s">
        <v>821</v>
      </c>
      <c r="H24" s="67">
        <f>SUM(H25:H27)</f>
        <v>0</v>
      </c>
      <c r="J24" s="71" t="s">
        <v>821</v>
      </c>
      <c r="K24" s="67">
        <f>SUM(K25:K27)</f>
        <v>0</v>
      </c>
      <c r="M24" s="71" t="s">
        <v>821</v>
      </c>
      <c r="N24" s="67">
        <f>SUM(N25:N27)</f>
        <v>0</v>
      </c>
      <c r="P24" s="71" t="s">
        <v>821</v>
      </c>
      <c r="Q24" s="67">
        <f>SUM(Q25:Q27)</f>
        <v>0</v>
      </c>
      <c r="S24" s="71" t="s">
        <v>821</v>
      </c>
      <c r="T24" s="67">
        <f>SUM(T25:T27)</f>
        <v>0</v>
      </c>
      <c r="V24" s="71" t="s">
        <v>821</v>
      </c>
      <c r="W24" s="67">
        <f>SUM(W25:W27)</f>
        <v>0</v>
      </c>
      <c r="Y24" s="71" t="s">
        <v>821</v>
      </c>
      <c r="Z24" s="67">
        <f>SUM(Z25:Z27)</f>
        <v>0</v>
      </c>
      <c r="AB24" s="71" t="s">
        <v>821</v>
      </c>
      <c r="AC24" s="67">
        <f>SUM(AC25:AC27)</f>
        <v>0</v>
      </c>
      <c r="AE24" s="71" t="s">
        <v>821</v>
      </c>
      <c r="AF24" s="67">
        <f>SUM(AF25:AF27)</f>
        <v>0</v>
      </c>
      <c r="AH24" s="71" t="s">
        <v>821</v>
      </c>
      <c r="AI24" s="67">
        <f>SUM(AI25:AI27)</f>
        <v>0</v>
      </c>
      <c r="AK24" s="71" t="s">
        <v>821</v>
      </c>
      <c r="AL24" s="67">
        <f>SUM(AL25:AL27)</f>
        <v>0</v>
      </c>
      <c r="AN24" s="71" t="s">
        <v>821</v>
      </c>
      <c r="AO24" s="67">
        <f>SUM(AO25:AO27)</f>
        <v>0</v>
      </c>
      <c r="AQ24" s="71" t="s">
        <v>821</v>
      </c>
      <c r="AR24" s="67">
        <f>SUM(AR25:AR27)</f>
        <v>0</v>
      </c>
      <c r="AT24" s="71" t="s">
        <v>821</v>
      </c>
      <c r="AU24" s="67">
        <f>SUM(AU25:AU27)</f>
        <v>0</v>
      </c>
      <c r="AW24" s="71" t="s">
        <v>821</v>
      </c>
      <c r="AX24" s="67">
        <f>SUM(AX25:AX27)</f>
        <v>0</v>
      </c>
      <c r="AZ24" s="71" t="s">
        <v>821</v>
      </c>
      <c r="BA24" s="67">
        <f>SUM(BA25:BA27)</f>
        <v>0</v>
      </c>
      <c r="BC24" s="71" t="s">
        <v>821</v>
      </c>
      <c r="BD24" s="67">
        <f>SUM(BD25:BD27)</f>
        <v>0</v>
      </c>
      <c r="BF24" s="71" t="s">
        <v>821</v>
      </c>
      <c r="BG24" s="67">
        <f>SUM(BG25:BG27)</f>
        <v>0</v>
      </c>
      <c r="BI24" s="71" t="s">
        <v>821</v>
      </c>
      <c r="BJ24" s="67">
        <f>SUM(BJ25:BJ27)</f>
        <v>0</v>
      </c>
      <c r="BL24" s="71" t="s">
        <v>821</v>
      </c>
      <c r="BM24" s="67">
        <f>SUM(BM25:BM27)</f>
        <v>0</v>
      </c>
      <c r="BO24" s="71" t="s">
        <v>821</v>
      </c>
      <c r="BP24" s="67">
        <f>SUM(BP25:BP27)</f>
        <v>0</v>
      </c>
      <c r="BR24" s="71" t="s">
        <v>821</v>
      </c>
      <c r="BS24" s="67">
        <f>SUM(BS25:BS27)</f>
        <v>0</v>
      </c>
      <c r="BU24" s="71" t="s">
        <v>821</v>
      </c>
      <c r="BV24" s="67">
        <f>SUM(BV25:BV27)</f>
        <v>7.99</v>
      </c>
      <c r="BX24" s="71" t="s">
        <v>821</v>
      </c>
      <c r="BY24" s="67">
        <f>SUM(BY25:BY27)</f>
        <v>0</v>
      </c>
      <c r="CA24" s="71" t="s">
        <v>821</v>
      </c>
      <c r="CB24" s="67">
        <f>SUM(CB25:CB27)</f>
        <v>0</v>
      </c>
      <c r="CD24" s="71" t="s">
        <v>821</v>
      </c>
      <c r="CE24" s="67">
        <f>SUM(CE25:CE27)</f>
        <v>0</v>
      </c>
      <c r="CG24" s="71" t="s">
        <v>821</v>
      </c>
      <c r="CH24" s="67">
        <f>SUM(CH25:CH27)</f>
        <v>0</v>
      </c>
      <c r="CJ24" s="71" t="s">
        <v>821</v>
      </c>
      <c r="CK24" s="67">
        <f>SUM(CK25:CK27)</f>
        <v>0</v>
      </c>
      <c r="CM24" s="71" t="s">
        <v>821</v>
      </c>
      <c r="CN24" s="67">
        <f>SUM(CN25:CN27)</f>
        <v>0</v>
      </c>
      <c r="CP24" s="71" t="s">
        <v>821</v>
      </c>
      <c r="CQ24" s="67">
        <f>SUM(CQ25:CQ27)</f>
        <v>7.99</v>
      </c>
      <c r="CS24" s="71" t="s">
        <v>821</v>
      </c>
      <c r="CT24" s="67">
        <f>SUM(CT25:CT27)</f>
        <v>7.99</v>
      </c>
      <c r="CV24" s="150">
        <f t="shared" si="1"/>
        <v>0</v>
      </c>
    </row>
    <row r="25" spans="1:100" x14ac:dyDescent="0.2">
      <c r="A25" s="132" t="s">
        <v>211</v>
      </c>
      <c r="B25" s="67">
        <v>0</v>
      </c>
      <c r="D25" s="132" t="s">
        <v>211</v>
      </c>
      <c r="E25" s="67">
        <v>0</v>
      </c>
      <c r="G25" s="132" t="s">
        <v>211</v>
      </c>
      <c r="H25" s="67">
        <v>0</v>
      </c>
      <c r="J25" s="132" t="s">
        <v>211</v>
      </c>
      <c r="K25" s="67">
        <v>0</v>
      </c>
      <c r="M25" s="132" t="s">
        <v>211</v>
      </c>
      <c r="N25" s="67">
        <v>0</v>
      </c>
      <c r="P25" s="132" t="s">
        <v>211</v>
      </c>
      <c r="Q25" s="67">
        <v>0</v>
      </c>
      <c r="S25" s="132" t="s">
        <v>211</v>
      </c>
      <c r="T25" s="67">
        <v>0</v>
      </c>
      <c r="V25" s="132" t="s">
        <v>211</v>
      </c>
      <c r="W25" s="67">
        <v>0</v>
      </c>
      <c r="Y25" s="132" t="s">
        <v>211</v>
      </c>
      <c r="Z25" s="67">
        <v>0</v>
      </c>
      <c r="AB25" s="132" t="s">
        <v>211</v>
      </c>
      <c r="AC25" s="67">
        <v>0</v>
      </c>
      <c r="AE25" s="132" t="s">
        <v>211</v>
      </c>
      <c r="AF25" s="67">
        <v>0</v>
      </c>
      <c r="AH25" s="132" t="s">
        <v>211</v>
      </c>
      <c r="AI25" s="67">
        <v>0</v>
      </c>
      <c r="AK25" s="132" t="s">
        <v>211</v>
      </c>
      <c r="AL25" s="67">
        <v>0</v>
      </c>
      <c r="AN25" s="132" t="s">
        <v>211</v>
      </c>
      <c r="AO25" s="67">
        <v>0</v>
      </c>
      <c r="AQ25" s="132" t="s">
        <v>211</v>
      </c>
      <c r="AR25" s="67">
        <v>0</v>
      </c>
      <c r="AT25" s="132" t="s">
        <v>211</v>
      </c>
      <c r="AU25" s="67">
        <v>0</v>
      </c>
      <c r="AW25" s="132" t="s">
        <v>211</v>
      </c>
      <c r="AX25" s="67">
        <v>0</v>
      </c>
      <c r="AZ25" s="132" t="s">
        <v>211</v>
      </c>
      <c r="BA25" s="67">
        <v>0</v>
      </c>
      <c r="BC25" s="132" t="s">
        <v>211</v>
      </c>
      <c r="BD25" s="67">
        <v>0</v>
      </c>
      <c r="BF25" s="132" t="s">
        <v>211</v>
      </c>
      <c r="BG25" s="67">
        <v>0</v>
      </c>
      <c r="BI25" s="132" t="s">
        <v>211</v>
      </c>
      <c r="BJ25" s="67">
        <v>0</v>
      </c>
      <c r="BL25" s="132" t="s">
        <v>211</v>
      </c>
      <c r="BM25" s="67">
        <v>0</v>
      </c>
      <c r="BO25" s="132" t="s">
        <v>211</v>
      </c>
      <c r="BP25" s="67">
        <v>0</v>
      </c>
      <c r="BR25" s="132" t="s">
        <v>211</v>
      </c>
      <c r="BS25" s="67">
        <v>0</v>
      </c>
      <c r="BU25" s="132" t="s">
        <v>211</v>
      </c>
      <c r="BV25" s="67">
        <v>7.99</v>
      </c>
      <c r="BX25" s="132" t="s">
        <v>211</v>
      </c>
      <c r="BY25" s="67">
        <v>0</v>
      </c>
      <c r="CA25" s="132" t="s">
        <v>211</v>
      </c>
      <c r="CB25" s="67">
        <v>0</v>
      </c>
      <c r="CD25" s="132" t="s">
        <v>211</v>
      </c>
      <c r="CE25" s="67">
        <v>0</v>
      </c>
      <c r="CG25" s="132" t="s">
        <v>211</v>
      </c>
      <c r="CH25" s="67">
        <v>0</v>
      </c>
      <c r="CJ25" s="132" t="s">
        <v>211</v>
      </c>
      <c r="CK25" s="67">
        <v>0</v>
      </c>
      <c r="CM25" s="132" t="s">
        <v>211</v>
      </c>
      <c r="CN25" s="67">
        <v>0</v>
      </c>
      <c r="CP25" s="132" t="s">
        <v>211</v>
      </c>
      <c r="CQ25" s="79">
        <f>SUM(CH25+CN25+CK25+CE25+CB25+BY25+BV25+BS25+BP25+BM25+BJ25+BG25+BD25+BA25+AX25+AU25+AR25+AO25+AL25+AI25+AF25+AC25+Z25+W25+T25+Q25+N25+K25+H25+E25+B25)</f>
        <v>7.99</v>
      </c>
      <c r="CS25" s="132" t="s">
        <v>211</v>
      </c>
      <c r="CT25" s="67">
        <v>7.99</v>
      </c>
      <c r="CV25" s="13">
        <f t="shared" si="1"/>
        <v>0</v>
      </c>
    </row>
    <row r="26" spans="1:100" x14ac:dyDescent="0.2">
      <c r="A26" s="72" t="s">
        <v>456</v>
      </c>
      <c r="B26" s="67">
        <v>0</v>
      </c>
      <c r="D26" s="72" t="s">
        <v>456</v>
      </c>
      <c r="E26" s="67">
        <v>0</v>
      </c>
      <c r="G26" s="72" t="s">
        <v>456</v>
      </c>
      <c r="H26" s="67">
        <v>0</v>
      </c>
      <c r="J26" s="72" t="s">
        <v>456</v>
      </c>
      <c r="K26" s="67">
        <v>0</v>
      </c>
      <c r="M26" s="72" t="s">
        <v>456</v>
      </c>
      <c r="N26" s="67">
        <v>0</v>
      </c>
      <c r="P26" s="72" t="s">
        <v>456</v>
      </c>
      <c r="Q26" s="67">
        <v>0</v>
      </c>
      <c r="S26" s="72" t="s">
        <v>456</v>
      </c>
      <c r="T26" s="67">
        <v>0</v>
      </c>
      <c r="V26" s="72" t="s">
        <v>456</v>
      </c>
      <c r="W26" s="67">
        <v>0</v>
      </c>
      <c r="Y26" s="72" t="s">
        <v>456</v>
      </c>
      <c r="Z26" s="67">
        <v>0</v>
      </c>
      <c r="AB26" s="72" t="s">
        <v>456</v>
      </c>
      <c r="AC26" s="67">
        <v>0</v>
      </c>
      <c r="AE26" s="72" t="s">
        <v>456</v>
      </c>
      <c r="AF26" s="67">
        <v>0</v>
      </c>
      <c r="AH26" s="72" t="s">
        <v>456</v>
      </c>
      <c r="AI26" s="67">
        <v>0</v>
      </c>
      <c r="AK26" s="72" t="s">
        <v>456</v>
      </c>
      <c r="AL26" s="67">
        <v>0</v>
      </c>
      <c r="AN26" s="72" t="s">
        <v>456</v>
      </c>
      <c r="AO26" s="67">
        <v>0</v>
      </c>
      <c r="AQ26" s="72" t="s">
        <v>456</v>
      </c>
      <c r="AR26" s="67">
        <v>0</v>
      </c>
      <c r="AT26" s="72" t="s">
        <v>456</v>
      </c>
      <c r="AU26" s="67">
        <v>0</v>
      </c>
      <c r="AW26" s="72" t="s">
        <v>456</v>
      </c>
      <c r="AX26" s="67">
        <v>0</v>
      </c>
      <c r="AZ26" s="72" t="s">
        <v>456</v>
      </c>
      <c r="BA26" s="67">
        <v>0</v>
      </c>
      <c r="BC26" s="72" t="s">
        <v>456</v>
      </c>
      <c r="BD26" s="67">
        <v>0</v>
      </c>
      <c r="BF26" s="72" t="s">
        <v>456</v>
      </c>
      <c r="BG26" s="67">
        <v>0</v>
      </c>
      <c r="BI26" s="72" t="s">
        <v>456</v>
      </c>
      <c r="BJ26" s="67">
        <v>0</v>
      </c>
      <c r="BL26" s="72" t="s">
        <v>456</v>
      </c>
      <c r="BM26" s="67">
        <v>0</v>
      </c>
      <c r="BO26" s="72" t="s">
        <v>456</v>
      </c>
      <c r="BP26" s="67">
        <v>0</v>
      </c>
      <c r="BR26" s="72" t="s">
        <v>456</v>
      </c>
      <c r="BS26" s="67">
        <v>0</v>
      </c>
      <c r="BU26" s="72" t="s">
        <v>456</v>
      </c>
      <c r="BV26" s="67">
        <v>0</v>
      </c>
      <c r="BX26" s="72" t="s">
        <v>456</v>
      </c>
      <c r="BY26" s="67">
        <v>0</v>
      </c>
      <c r="CA26" s="72" t="s">
        <v>456</v>
      </c>
      <c r="CB26" s="67">
        <v>0</v>
      </c>
      <c r="CD26" s="72" t="s">
        <v>456</v>
      </c>
      <c r="CE26" s="67">
        <v>0</v>
      </c>
      <c r="CG26" s="72" t="s">
        <v>456</v>
      </c>
      <c r="CH26" s="67">
        <v>0</v>
      </c>
      <c r="CJ26" s="72" t="s">
        <v>456</v>
      </c>
      <c r="CK26" s="67">
        <v>0</v>
      </c>
      <c r="CM26" s="72" t="s">
        <v>456</v>
      </c>
      <c r="CN26" s="67">
        <v>0</v>
      </c>
      <c r="CP26" s="72" t="s">
        <v>456</v>
      </c>
      <c r="CQ26" s="79">
        <f>SUM(CH26+CN26+CK26+CE26+CB26+BY26+BV26+BS26+BP26+BM26+BJ26+BG26+BD26+BA26+AX26+AU26+AR26+AO26+AL26+AI26+AF26+AC26+Z26+W26+T26+Q26+N26+K26+H26+E26+B26)</f>
        <v>0</v>
      </c>
      <c r="CS26" s="72" t="s">
        <v>456</v>
      </c>
      <c r="CT26" s="67">
        <v>0</v>
      </c>
      <c r="CV26" s="13">
        <f t="shared" si="1"/>
        <v>0</v>
      </c>
    </row>
    <row r="27" spans="1:100" x14ac:dyDescent="0.2">
      <c r="A27" s="72" t="s">
        <v>456</v>
      </c>
      <c r="B27" s="67">
        <v>0</v>
      </c>
      <c r="D27" s="72" t="s">
        <v>456</v>
      </c>
      <c r="E27" s="67">
        <v>0</v>
      </c>
      <c r="G27" s="72" t="s">
        <v>456</v>
      </c>
      <c r="H27" s="67">
        <v>0</v>
      </c>
      <c r="J27" s="72" t="s">
        <v>456</v>
      </c>
      <c r="K27" s="67">
        <v>0</v>
      </c>
      <c r="M27" s="72" t="s">
        <v>456</v>
      </c>
      <c r="N27" s="67">
        <v>0</v>
      </c>
      <c r="P27" s="72" t="s">
        <v>456</v>
      </c>
      <c r="Q27" s="67">
        <v>0</v>
      </c>
      <c r="S27" s="72" t="s">
        <v>456</v>
      </c>
      <c r="T27" s="67">
        <v>0</v>
      </c>
      <c r="V27" s="72" t="s">
        <v>456</v>
      </c>
      <c r="W27" s="67">
        <v>0</v>
      </c>
      <c r="Y27" s="72" t="s">
        <v>456</v>
      </c>
      <c r="Z27" s="67">
        <v>0</v>
      </c>
      <c r="AB27" s="72" t="s">
        <v>456</v>
      </c>
      <c r="AC27" s="67">
        <v>0</v>
      </c>
      <c r="AE27" s="72" t="s">
        <v>456</v>
      </c>
      <c r="AF27" s="67">
        <v>0</v>
      </c>
      <c r="AH27" s="72" t="s">
        <v>456</v>
      </c>
      <c r="AI27" s="67">
        <v>0</v>
      </c>
      <c r="AK27" s="72" t="s">
        <v>456</v>
      </c>
      <c r="AL27" s="67">
        <v>0</v>
      </c>
      <c r="AN27" s="72" t="s">
        <v>456</v>
      </c>
      <c r="AO27" s="67">
        <v>0</v>
      </c>
      <c r="AQ27" s="72" t="s">
        <v>456</v>
      </c>
      <c r="AR27" s="67">
        <v>0</v>
      </c>
      <c r="AT27" s="72" t="s">
        <v>456</v>
      </c>
      <c r="AU27" s="67">
        <v>0</v>
      </c>
      <c r="AW27" s="72" t="s">
        <v>456</v>
      </c>
      <c r="AX27" s="67">
        <v>0</v>
      </c>
      <c r="AZ27" s="72" t="s">
        <v>456</v>
      </c>
      <c r="BA27" s="67">
        <v>0</v>
      </c>
      <c r="BC27" s="72" t="s">
        <v>456</v>
      </c>
      <c r="BD27" s="67">
        <v>0</v>
      </c>
      <c r="BF27" s="72" t="s">
        <v>456</v>
      </c>
      <c r="BG27" s="67">
        <v>0</v>
      </c>
      <c r="BI27" s="72" t="s">
        <v>456</v>
      </c>
      <c r="BJ27" s="67">
        <v>0</v>
      </c>
      <c r="BL27" s="72" t="s">
        <v>456</v>
      </c>
      <c r="BM27" s="67">
        <v>0</v>
      </c>
      <c r="BO27" s="72" t="s">
        <v>456</v>
      </c>
      <c r="BP27" s="67">
        <v>0</v>
      </c>
      <c r="BR27" s="72" t="s">
        <v>456</v>
      </c>
      <c r="BS27" s="67">
        <v>0</v>
      </c>
      <c r="BU27" s="72" t="s">
        <v>456</v>
      </c>
      <c r="BV27" s="67">
        <v>0</v>
      </c>
      <c r="BX27" s="72" t="s">
        <v>456</v>
      </c>
      <c r="BY27" s="67">
        <v>0</v>
      </c>
      <c r="CA27" s="72" t="s">
        <v>456</v>
      </c>
      <c r="CB27" s="67">
        <v>0</v>
      </c>
      <c r="CD27" s="72" t="s">
        <v>456</v>
      </c>
      <c r="CE27" s="67">
        <v>0</v>
      </c>
      <c r="CG27" s="72" t="s">
        <v>456</v>
      </c>
      <c r="CH27" s="67">
        <v>0</v>
      </c>
      <c r="CJ27" s="72" t="s">
        <v>456</v>
      </c>
      <c r="CK27" s="67">
        <v>0</v>
      </c>
      <c r="CM27" s="72" t="s">
        <v>456</v>
      </c>
      <c r="CN27" s="67">
        <v>0</v>
      </c>
      <c r="CP27" s="72" t="s">
        <v>456</v>
      </c>
      <c r="CQ27" s="79">
        <f>SUM(CH27+CN27+CK27+CE27+CB27+BY27+BV27+BS27+BP27+BM27+BJ27+BG27+BD27+BA27+AX27+AU27+AR27+AO27+AL27+AI27+AF27+AC27+Z27+W27+T27+Q27+N27+K27+H27+E27+B27)</f>
        <v>0</v>
      </c>
      <c r="CS27" s="72" t="s">
        <v>456</v>
      </c>
      <c r="CT27" s="67">
        <v>0</v>
      </c>
      <c r="CV27" s="13">
        <f t="shared" si="1"/>
        <v>0</v>
      </c>
    </row>
    <row r="28" spans="1:100" x14ac:dyDescent="0.2">
      <c r="A28" s="144" t="s">
        <v>451</v>
      </c>
      <c r="B28" s="122">
        <f>SUM(B29:B32)</f>
        <v>15</v>
      </c>
      <c r="D28" s="144" t="s">
        <v>451</v>
      </c>
      <c r="E28" s="122">
        <f>SUM(E29:E32)</f>
        <v>0</v>
      </c>
      <c r="G28" s="144" t="s">
        <v>451</v>
      </c>
      <c r="H28" s="122">
        <f>SUM(H29:H32)</f>
        <v>7</v>
      </c>
      <c r="J28" s="144" t="s">
        <v>451</v>
      </c>
      <c r="K28" s="122">
        <f>SUM(K29:K32)</f>
        <v>0</v>
      </c>
      <c r="M28" s="144" t="s">
        <v>451</v>
      </c>
      <c r="N28" s="122">
        <f>SUM(N29:N32)</f>
        <v>0</v>
      </c>
      <c r="P28" s="144" t="s">
        <v>451</v>
      </c>
      <c r="Q28" s="122">
        <f>SUM(Q29:Q32)</f>
        <v>0</v>
      </c>
      <c r="S28" s="144" t="s">
        <v>451</v>
      </c>
      <c r="T28" s="122">
        <f>SUM(T29:T32)</f>
        <v>16.899999999999999</v>
      </c>
      <c r="V28" s="144" t="s">
        <v>451</v>
      </c>
      <c r="W28" s="122">
        <f>SUM(W29:W32)</f>
        <v>19.579999999999998</v>
      </c>
      <c r="Y28" s="144" t="s">
        <v>451</v>
      </c>
      <c r="Z28" s="122">
        <f>SUM(Z29:Z32)</f>
        <v>78</v>
      </c>
      <c r="AB28" s="144" t="s">
        <v>451</v>
      </c>
      <c r="AC28" s="122">
        <f>SUM(AC29:AC32)</f>
        <v>272.49</v>
      </c>
      <c r="AE28" s="144" t="s">
        <v>451</v>
      </c>
      <c r="AF28" s="122">
        <f>SUM(AF29:AF32)</f>
        <v>7.9</v>
      </c>
      <c r="AH28" s="144" t="s">
        <v>451</v>
      </c>
      <c r="AI28" s="122">
        <f>SUM(AI29:AI32)</f>
        <v>5</v>
      </c>
      <c r="AK28" s="144" t="s">
        <v>451</v>
      </c>
      <c r="AL28" s="122">
        <f>SUM(AL29:AL32)</f>
        <v>7.9</v>
      </c>
      <c r="AN28" s="144" t="s">
        <v>451</v>
      </c>
      <c r="AO28" s="122">
        <f>SUM(AO29:AO32)</f>
        <v>21.9</v>
      </c>
      <c r="AQ28" s="144" t="s">
        <v>451</v>
      </c>
      <c r="AR28" s="122">
        <f>SUM(AR29:AR32)</f>
        <v>25.990000000000002</v>
      </c>
      <c r="AT28" s="144" t="s">
        <v>451</v>
      </c>
      <c r="AU28" s="122">
        <f>SUM(AU29:AU32)</f>
        <v>0</v>
      </c>
      <c r="AW28" s="144" t="s">
        <v>451</v>
      </c>
      <c r="AX28" s="122">
        <f>SUM(AX29:AX32)</f>
        <v>408.64</v>
      </c>
      <c r="AZ28" s="144" t="s">
        <v>451</v>
      </c>
      <c r="BA28" s="122">
        <f>SUM(BA29:BA32)</f>
        <v>5</v>
      </c>
      <c r="BC28" s="144" t="s">
        <v>451</v>
      </c>
      <c r="BD28" s="122">
        <f>SUM(BD29:BD32)</f>
        <v>7.9</v>
      </c>
      <c r="BF28" s="144" t="s">
        <v>451</v>
      </c>
      <c r="BG28" s="122">
        <f>SUM(BG29:BG32)</f>
        <v>103.86</v>
      </c>
      <c r="BI28" s="144" t="s">
        <v>451</v>
      </c>
      <c r="BJ28" s="122">
        <f>SUM(BJ29:BJ32)</f>
        <v>10</v>
      </c>
      <c r="BL28" s="144" t="s">
        <v>451</v>
      </c>
      <c r="BM28" s="122">
        <f>SUM(BM29:BM32)</f>
        <v>112.9</v>
      </c>
      <c r="BO28" s="144" t="s">
        <v>451</v>
      </c>
      <c r="BP28" s="122">
        <f>SUM(BP29:BP32)</f>
        <v>572</v>
      </c>
      <c r="BR28" s="144" t="s">
        <v>451</v>
      </c>
      <c r="BS28" s="122">
        <f>SUM(BS29:BS32)</f>
        <v>190.61999999999998</v>
      </c>
      <c r="BU28" s="144" t="s">
        <v>451</v>
      </c>
      <c r="BV28" s="122">
        <f>SUM(BV29:BV32)</f>
        <v>0</v>
      </c>
      <c r="BX28" s="144" t="s">
        <v>451</v>
      </c>
      <c r="BY28" s="122">
        <f>SUM(BY29:BY32)</f>
        <v>6.34</v>
      </c>
      <c r="CA28" s="144" t="s">
        <v>451</v>
      </c>
      <c r="CB28" s="122">
        <f>SUM(CB29:CB32)</f>
        <v>8.89</v>
      </c>
      <c r="CD28" s="144" t="s">
        <v>451</v>
      </c>
      <c r="CE28" s="122">
        <f>SUM(CE29:CE32)</f>
        <v>707.9</v>
      </c>
      <c r="CG28" s="144" t="s">
        <v>451</v>
      </c>
      <c r="CH28" s="122">
        <f>SUM(CH29:CH32)</f>
        <v>15.25</v>
      </c>
      <c r="CJ28" s="144" t="s">
        <v>451</v>
      </c>
      <c r="CK28" s="122">
        <f>SUM(CK29:CK32)</f>
        <v>60</v>
      </c>
      <c r="CM28" s="144" t="s">
        <v>451</v>
      </c>
      <c r="CN28" s="122">
        <f>SUM(CN29:CN32)</f>
        <v>0</v>
      </c>
      <c r="CP28" s="144" t="s">
        <v>451</v>
      </c>
      <c r="CQ28" s="122">
        <f>SUM(CQ29:CQ32)</f>
        <v>2686.96</v>
      </c>
      <c r="CS28" s="144" t="s">
        <v>451</v>
      </c>
      <c r="CT28" s="122">
        <f>SUM(CT29:CT32)</f>
        <v>656</v>
      </c>
      <c r="CV28" s="164">
        <f t="shared" si="1"/>
        <v>-2030.96</v>
      </c>
    </row>
    <row r="29" spans="1:100" x14ac:dyDescent="0.2">
      <c r="A29" s="132" t="s">
        <v>452</v>
      </c>
      <c r="B29" s="122">
        <f>7+8</f>
        <v>15</v>
      </c>
      <c r="D29" s="132" t="s">
        <v>452</v>
      </c>
      <c r="E29" s="122">
        <v>0</v>
      </c>
      <c r="G29" s="132" t="s">
        <v>452</v>
      </c>
      <c r="H29" s="122">
        <f>7</f>
        <v>7</v>
      </c>
      <c r="J29" s="132" t="s">
        <v>452</v>
      </c>
      <c r="K29" s="122">
        <v>0</v>
      </c>
      <c r="M29" s="132" t="s">
        <v>452</v>
      </c>
      <c r="N29" s="122">
        <v>0</v>
      </c>
      <c r="P29" s="132" t="s">
        <v>452</v>
      </c>
      <c r="Q29" s="122">
        <v>0</v>
      </c>
      <c r="S29" s="132" t="s">
        <v>452</v>
      </c>
      <c r="T29" s="122">
        <f>7.9+9</f>
        <v>16.899999999999999</v>
      </c>
      <c r="V29" s="132" t="s">
        <v>452</v>
      </c>
      <c r="W29" s="122">
        <f>19.58</f>
        <v>19.579999999999998</v>
      </c>
      <c r="Y29" s="132" t="s">
        <v>452</v>
      </c>
      <c r="Z29" s="122">
        <f>18+60</f>
        <v>78</v>
      </c>
      <c r="AB29" s="132" t="s">
        <v>452</v>
      </c>
      <c r="AC29" s="122">
        <f>5</f>
        <v>5</v>
      </c>
      <c r="AE29" s="132" t="s">
        <v>452</v>
      </c>
      <c r="AF29" s="122">
        <v>7.9</v>
      </c>
      <c r="AH29" s="132" t="s">
        <v>452</v>
      </c>
      <c r="AI29" s="122">
        <f>5</f>
        <v>5</v>
      </c>
      <c r="AK29" s="132" t="s">
        <v>452</v>
      </c>
      <c r="AL29" s="122">
        <f>7.9</f>
        <v>7.9</v>
      </c>
      <c r="AN29" s="132" t="s">
        <v>452</v>
      </c>
      <c r="AO29" s="122">
        <f>7.9+2+9+8-5</f>
        <v>21.9</v>
      </c>
      <c r="AQ29" s="132" t="s">
        <v>452</v>
      </c>
      <c r="AR29" s="122">
        <f>7.9+18.09</f>
        <v>25.990000000000002</v>
      </c>
      <c r="AT29" s="132" t="s">
        <v>452</v>
      </c>
      <c r="AU29" s="122">
        <v>0</v>
      </c>
      <c r="AW29" s="132" t="s">
        <v>452</v>
      </c>
      <c r="AX29" s="122">
        <v>0</v>
      </c>
      <c r="AZ29" s="132" t="s">
        <v>452</v>
      </c>
      <c r="BA29" s="122">
        <f>5</f>
        <v>5</v>
      </c>
      <c r="BC29" s="132" t="s">
        <v>452</v>
      </c>
      <c r="BD29" s="122">
        <f>7.9</f>
        <v>7.9</v>
      </c>
      <c r="BF29" s="132" t="s">
        <v>452</v>
      </c>
      <c r="BG29" s="122">
        <f>101.86+2</f>
        <v>103.86</v>
      </c>
      <c r="BI29" s="132" t="s">
        <v>452</v>
      </c>
      <c r="BJ29" s="122">
        <f>1+9</f>
        <v>10</v>
      </c>
      <c r="BL29" s="132" t="s">
        <v>452</v>
      </c>
      <c r="BM29" s="122">
        <f>7.9+100+5</f>
        <v>112.9</v>
      </c>
      <c r="BO29" s="132" t="s">
        <v>452</v>
      </c>
      <c r="BP29" s="122">
        <v>0</v>
      </c>
      <c r="BR29" s="132" t="s">
        <v>452</v>
      </c>
      <c r="BS29" s="122">
        <f>33.48+15+142.14</f>
        <v>190.61999999999998</v>
      </c>
      <c r="BU29" s="132" t="s">
        <v>452</v>
      </c>
      <c r="BV29" s="122">
        <v>0</v>
      </c>
      <c r="BX29" s="132" t="s">
        <v>452</v>
      </c>
      <c r="BY29" s="122">
        <v>0</v>
      </c>
      <c r="CA29" s="132" t="s">
        <v>452</v>
      </c>
      <c r="CB29" s="122">
        <f>8.89</f>
        <v>8.89</v>
      </c>
      <c r="CD29" s="132" t="s">
        <v>452</v>
      </c>
      <c r="CE29" s="122">
        <f>7.9</f>
        <v>7.9</v>
      </c>
      <c r="CG29" s="132" t="s">
        <v>452</v>
      </c>
      <c r="CH29" s="122">
        <f>7+8.25</f>
        <v>15.25</v>
      </c>
      <c r="CJ29" s="132" t="s">
        <v>452</v>
      </c>
      <c r="CK29" s="122">
        <f>60</f>
        <v>60</v>
      </c>
      <c r="CM29" s="132" t="s">
        <v>452</v>
      </c>
      <c r="CN29" s="122">
        <v>0</v>
      </c>
      <c r="CP29" s="132" t="s">
        <v>452</v>
      </c>
      <c r="CQ29" s="79">
        <f>SUM(CH29+CN29+CK29+CE29+CB29+BY29+BV29+BS29+BP29+BM29+BJ29+BG29+BD29+BA29+AX29+AU29+AR29+AO29+AL29+AI29+AF29+AC29+Z29+W29+T29+Q29+N29+K29+H29+E29+B29)</f>
        <v>732.4899999999999</v>
      </c>
      <c r="CS29" s="132" t="s">
        <v>452</v>
      </c>
      <c r="CT29" s="122">
        <f>656</f>
        <v>656</v>
      </c>
      <c r="CV29" s="13">
        <f t="shared" si="1"/>
        <v>-76.489999999999895</v>
      </c>
    </row>
    <row r="30" spans="1:100" ht="14" customHeight="1" x14ac:dyDescent="0.2">
      <c r="A30" s="132" t="s">
        <v>820</v>
      </c>
      <c r="B30" s="122">
        <v>0</v>
      </c>
      <c r="D30" s="132" t="s">
        <v>820</v>
      </c>
      <c r="E30" s="122">
        <v>0</v>
      </c>
      <c r="G30" s="132" t="s">
        <v>820</v>
      </c>
      <c r="H30" s="122">
        <v>0</v>
      </c>
      <c r="J30" s="132" t="s">
        <v>820</v>
      </c>
      <c r="K30" s="122">
        <v>0</v>
      </c>
      <c r="M30" s="132" t="s">
        <v>820</v>
      </c>
      <c r="N30" s="122">
        <v>0</v>
      </c>
      <c r="P30" s="132" t="s">
        <v>820</v>
      </c>
      <c r="Q30" s="122">
        <v>0</v>
      </c>
      <c r="S30" s="132" t="s">
        <v>820</v>
      </c>
      <c r="T30" s="122">
        <v>0</v>
      </c>
      <c r="V30" s="132" t="s">
        <v>820</v>
      </c>
      <c r="W30" s="122">
        <v>0</v>
      </c>
      <c r="Y30" s="132" t="s">
        <v>820</v>
      </c>
      <c r="Z30" s="122">
        <v>0</v>
      </c>
      <c r="AB30" s="132" t="s">
        <v>820</v>
      </c>
      <c r="AC30" s="122">
        <v>0</v>
      </c>
      <c r="AE30" s="132" t="s">
        <v>820</v>
      </c>
      <c r="AF30" s="122">
        <v>0</v>
      </c>
      <c r="AH30" s="132" t="s">
        <v>820</v>
      </c>
      <c r="AI30" s="122">
        <v>0</v>
      </c>
      <c r="AK30" s="132" t="s">
        <v>820</v>
      </c>
      <c r="AL30" s="122">
        <v>0</v>
      </c>
      <c r="AN30" s="132" t="s">
        <v>820</v>
      </c>
      <c r="AO30" s="122">
        <v>0</v>
      </c>
      <c r="AQ30" s="132" t="s">
        <v>820</v>
      </c>
      <c r="AR30" s="122">
        <v>0</v>
      </c>
      <c r="AT30" s="132" t="s">
        <v>820</v>
      </c>
      <c r="AU30" s="122">
        <v>0</v>
      </c>
      <c r="AW30" s="132" t="s">
        <v>820</v>
      </c>
      <c r="AX30" s="122">
        <v>0</v>
      </c>
      <c r="AZ30" s="132" t="s">
        <v>820</v>
      </c>
      <c r="BA30" s="122">
        <v>0</v>
      </c>
      <c r="BC30" s="132" t="s">
        <v>820</v>
      </c>
      <c r="BD30" s="122">
        <v>0</v>
      </c>
      <c r="BF30" s="132" t="s">
        <v>820</v>
      </c>
      <c r="BG30" s="122">
        <v>0</v>
      </c>
      <c r="BI30" s="132" t="s">
        <v>820</v>
      </c>
      <c r="BJ30" s="122">
        <v>0</v>
      </c>
      <c r="BL30" s="132" t="s">
        <v>820</v>
      </c>
      <c r="BM30" s="122">
        <v>0</v>
      </c>
      <c r="BO30" s="132" t="s">
        <v>820</v>
      </c>
      <c r="BP30" s="122">
        <v>0</v>
      </c>
      <c r="BR30" s="132" t="s">
        <v>820</v>
      </c>
      <c r="BS30" s="122">
        <v>0</v>
      </c>
      <c r="BU30" s="132" t="s">
        <v>820</v>
      </c>
      <c r="BV30" s="122">
        <v>0</v>
      </c>
      <c r="BX30" s="132" t="s">
        <v>820</v>
      </c>
      <c r="BY30" s="122">
        <v>0</v>
      </c>
      <c r="CA30" s="132" t="s">
        <v>820</v>
      </c>
      <c r="CB30" s="122">
        <v>0</v>
      </c>
      <c r="CD30" s="132" t="s">
        <v>820</v>
      </c>
      <c r="CE30" s="122">
        <v>0</v>
      </c>
      <c r="CG30" s="132" t="s">
        <v>820</v>
      </c>
      <c r="CH30" s="122">
        <v>0</v>
      </c>
      <c r="CJ30" s="132" t="s">
        <v>820</v>
      </c>
      <c r="CK30" s="122">
        <v>0</v>
      </c>
      <c r="CM30" s="132" t="s">
        <v>820</v>
      </c>
      <c r="CN30" s="122">
        <v>0</v>
      </c>
      <c r="CP30" s="132" t="s">
        <v>820</v>
      </c>
      <c r="CQ30" s="79">
        <f>SUM(CH30+CN30+CK30+CE30+CB30+BY30+BV30+BS30+BP30+BM30+BJ30+BG30+BD30+BA30+AX30+AU30+AR30+AO30+AL30+AI30+AF30+AC30+Z30+W30+T30+Q30+N30+K30+H30+E30+B30)</f>
        <v>0</v>
      </c>
      <c r="CS30" s="132" t="s">
        <v>820</v>
      </c>
      <c r="CT30" s="122">
        <v>0</v>
      </c>
      <c r="CV30" s="13">
        <f t="shared" si="1"/>
        <v>0</v>
      </c>
    </row>
    <row r="31" spans="1:100" x14ac:dyDescent="0.2">
      <c r="A31" s="132" t="s">
        <v>197</v>
      </c>
      <c r="B31" s="122">
        <v>0</v>
      </c>
      <c r="D31" s="132" t="s">
        <v>197</v>
      </c>
      <c r="E31" s="122">
        <v>0</v>
      </c>
      <c r="G31" s="132" t="s">
        <v>197</v>
      </c>
      <c r="H31" s="122">
        <v>0</v>
      </c>
      <c r="J31" s="132" t="s">
        <v>197</v>
      </c>
      <c r="K31" s="122">
        <v>0</v>
      </c>
      <c r="M31" s="132" t="s">
        <v>197</v>
      </c>
      <c r="N31" s="122">
        <v>0</v>
      </c>
      <c r="P31" s="132" t="s">
        <v>197</v>
      </c>
      <c r="Q31" s="122">
        <v>0</v>
      </c>
      <c r="S31" s="132" t="s">
        <v>197</v>
      </c>
      <c r="T31" s="122">
        <v>0</v>
      </c>
      <c r="V31" s="132" t="s">
        <v>197</v>
      </c>
      <c r="W31" s="122">
        <v>0</v>
      </c>
      <c r="Y31" s="132" t="s">
        <v>197</v>
      </c>
      <c r="Z31" s="122">
        <v>0</v>
      </c>
      <c r="AB31" s="132" t="s">
        <v>197</v>
      </c>
      <c r="AC31" s="122">
        <v>0</v>
      </c>
      <c r="AE31" s="132" t="s">
        <v>197</v>
      </c>
      <c r="AF31" s="122">
        <v>0</v>
      </c>
      <c r="AH31" s="132" t="s">
        <v>197</v>
      </c>
      <c r="AI31" s="122">
        <v>0</v>
      </c>
      <c r="AK31" s="132" t="s">
        <v>197</v>
      </c>
      <c r="AL31" s="122">
        <v>0</v>
      </c>
      <c r="AN31" s="132" t="s">
        <v>197</v>
      </c>
      <c r="AO31" s="122">
        <v>0</v>
      </c>
      <c r="AQ31" s="132" t="s">
        <v>197</v>
      </c>
      <c r="AR31" s="122">
        <v>0</v>
      </c>
      <c r="AT31" s="132" t="s">
        <v>197</v>
      </c>
      <c r="AU31" s="122">
        <v>0</v>
      </c>
      <c r="AW31" s="132" t="s">
        <v>197</v>
      </c>
      <c r="AX31" s="122">
        <v>0</v>
      </c>
      <c r="AZ31" s="132" t="s">
        <v>197</v>
      </c>
      <c r="BA31" s="122">
        <v>0</v>
      </c>
      <c r="BC31" s="132" t="s">
        <v>197</v>
      </c>
      <c r="BD31" s="122">
        <v>0</v>
      </c>
      <c r="BF31" s="132" t="s">
        <v>197</v>
      </c>
      <c r="BG31" s="122">
        <v>0</v>
      </c>
      <c r="BI31" s="132" t="s">
        <v>197</v>
      </c>
      <c r="BJ31" s="122">
        <v>0</v>
      </c>
      <c r="BL31" s="132" t="s">
        <v>197</v>
      </c>
      <c r="BM31" s="122">
        <v>0</v>
      </c>
      <c r="BO31" s="132" t="s">
        <v>197</v>
      </c>
      <c r="BP31" s="122">
        <v>0</v>
      </c>
      <c r="BR31" s="132" t="s">
        <v>197</v>
      </c>
      <c r="BS31" s="122">
        <v>0</v>
      </c>
      <c r="BU31" s="132" t="s">
        <v>197</v>
      </c>
      <c r="BV31" s="122">
        <v>0</v>
      </c>
      <c r="BX31" s="132" t="s">
        <v>197</v>
      </c>
      <c r="BY31" s="122">
        <v>0</v>
      </c>
      <c r="CA31" s="132" t="s">
        <v>197</v>
      </c>
      <c r="CB31" s="122">
        <v>0</v>
      </c>
      <c r="CD31" s="132" t="s">
        <v>197</v>
      </c>
      <c r="CE31" s="122">
        <v>0</v>
      </c>
      <c r="CG31" s="132" t="s">
        <v>197</v>
      </c>
      <c r="CH31" s="122">
        <v>0</v>
      </c>
      <c r="CJ31" s="132" t="s">
        <v>197</v>
      </c>
      <c r="CK31" s="122">
        <v>0</v>
      </c>
      <c r="CM31" s="132" t="s">
        <v>197</v>
      </c>
      <c r="CN31" s="122">
        <v>0</v>
      </c>
      <c r="CP31" s="132" t="s">
        <v>197</v>
      </c>
      <c r="CQ31" s="79">
        <f>SUM(CH31+CN31+CK31+CE31+CB31+BY31+BV31+BS31+BP31+BM31+BJ31+BG31+BD31+BA31+AX31+AU31+AR31+AO31+AL31+AI31+AF31+AC31+Z31+W31+T31+Q31+N31+K31+H31+E31+B31)</f>
        <v>0</v>
      </c>
      <c r="CS31" s="132" t="s">
        <v>197</v>
      </c>
      <c r="CT31" s="122">
        <v>0</v>
      </c>
      <c r="CV31" s="13">
        <f t="shared" si="1"/>
        <v>0</v>
      </c>
    </row>
    <row r="32" spans="1:100" x14ac:dyDescent="0.2">
      <c r="A32" s="72" t="s">
        <v>456</v>
      </c>
      <c r="B32" s="122">
        <v>0</v>
      </c>
      <c r="D32" s="72" t="s">
        <v>456</v>
      </c>
      <c r="E32" s="122">
        <v>0</v>
      </c>
      <c r="G32" s="72" t="s">
        <v>456</v>
      </c>
      <c r="H32" s="122">
        <v>0</v>
      </c>
      <c r="J32" s="72" t="s">
        <v>456</v>
      </c>
      <c r="K32" s="122">
        <v>0</v>
      </c>
      <c r="M32" s="72" t="s">
        <v>456</v>
      </c>
      <c r="N32" s="122">
        <v>0</v>
      </c>
      <c r="P32" s="72" t="s">
        <v>456</v>
      </c>
      <c r="Q32" s="122">
        <v>0</v>
      </c>
      <c r="S32" s="72" t="s">
        <v>456</v>
      </c>
      <c r="T32" s="122">
        <v>0</v>
      </c>
      <c r="V32" s="72" t="s">
        <v>456</v>
      </c>
      <c r="W32" s="122">
        <v>0</v>
      </c>
      <c r="Y32" s="72" t="s">
        <v>456</v>
      </c>
      <c r="Z32" s="122">
        <v>0</v>
      </c>
      <c r="AB32" s="72" t="s">
        <v>456</v>
      </c>
      <c r="AC32" s="122">
        <f>243.73+23.76</f>
        <v>267.49</v>
      </c>
      <c r="AE32" s="72" t="s">
        <v>456</v>
      </c>
      <c r="AF32" s="122">
        <v>0</v>
      </c>
      <c r="AH32" s="72" t="s">
        <v>456</v>
      </c>
      <c r="AI32" s="122">
        <v>0</v>
      </c>
      <c r="AK32" s="72" t="s">
        <v>456</v>
      </c>
      <c r="AL32" s="122">
        <v>0</v>
      </c>
      <c r="AN32" s="72" t="s">
        <v>456</v>
      </c>
      <c r="AO32" s="122">
        <v>0</v>
      </c>
      <c r="AQ32" s="72" t="s">
        <v>456</v>
      </c>
      <c r="AR32" s="122">
        <v>0</v>
      </c>
      <c r="AT32" s="72" t="s">
        <v>456</v>
      </c>
      <c r="AU32" s="122">
        <v>0</v>
      </c>
      <c r="AW32" s="72" t="s">
        <v>456</v>
      </c>
      <c r="AX32" s="122">
        <f>607.09-15.34-183.11</f>
        <v>408.64</v>
      </c>
      <c r="AZ32" s="72" t="s">
        <v>456</v>
      </c>
      <c r="BA32" s="122">
        <v>0</v>
      </c>
      <c r="BC32" s="72" t="s">
        <v>456</v>
      </c>
      <c r="BD32" s="122">
        <v>0</v>
      </c>
      <c r="BF32" s="72" t="s">
        <v>456</v>
      </c>
      <c r="BG32" s="122">
        <v>0</v>
      </c>
      <c r="BI32" s="72" t="s">
        <v>456</v>
      </c>
      <c r="BJ32" s="122">
        <v>0</v>
      </c>
      <c r="BL32" s="72" t="s">
        <v>456</v>
      </c>
      <c r="BM32" s="122">
        <v>0</v>
      </c>
      <c r="BO32" s="72" t="s">
        <v>456</v>
      </c>
      <c r="BP32" s="122">
        <f>79.48+61.48+431.39-0.35</f>
        <v>572</v>
      </c>
      <c r="BR32" s="72" t="s">
        <v>456</v>
      </c>
      <c r="BS32" s="122">
        <v>0</v>
      </c>
      <c r="BU32" s="72" t="s">
        <v>456</v>
      </c>
      <c r="BV32" s="122">
        <v>0</v>
      </c>
      <c r="BX32" s="72" t="s">
        <v>456</v>
      </c>
      <c r="BY32" s="122">
        <f>6.34</f>
        <v>6.34</v>
      </c>
      <c r="CA32" s="72" t="s">
        <v>456</v>
      </c>
      <c r="CB32" s="122">
        <v>0</v>
      </c>
      <c r="CD32" s="72" t="s">
        <v>456</v>
      </c>
      <c r="CE32" s="122">
        <v>700</v>
      </c>
      <c r="CG32" s="72" t="s">
        <v>456</v>
      </c>
      <c r="CH32" s="122">
        <v>0</v>
      </c>
      <c r="CJ32" s="72" t="s">
        <v>456</v>
      </c>
      <c r="CK32" s="122">
        <v>0</v>
      </c>
      <c r="CM32" s="72" t="s">
        <v>456</v>
      </c>
      <c r="CN32" s="122">
        <v>0</v>
      </c>
      <c r="CP32" s="72" t="s">
        <v>456</v>
      </c>
      <c r="CQ32" s="79">
        <f>SUM(CH32+CN32+CK32+CE32+CB32+BY32+BV32+BS32+BP32+BM32+BJ32+BG32+BD32+BA32+AX32+AU32+AR32+AO32+AL32+AI32+AF32+AC32+Z32+W32+T32+Q32+N32+K32+H32+E32+B32)</f>
        <v>1954.47</v>
      </c>
      <c r="CS32" s="72" t="s">
        <v>456</v>
      </c>
      <c r="CT32" s="122">
        <v>0</v>
      </c>
      <c r="CV32" s="13">
        <f t="shared" si="1"/>
        <v>-1954.47</v>
      </c>
    </row>
    <row r="33" spans="1:100" x14ac:dyDescent="0.2">
      <c r="A33" s="73" t="s">
        <v>453</v>
      </c>
      <c r="B33" s="74">
        <f>SUM(B14,B15,B16,B17,B18,B22,B23,B24,B28)</f>
        <v>870.12</v>
      </c>
      <c r="D33" s="73" t="s">
        <v>453</v>
      </c>
      <c r="E33" s="74">
        <f>SUM(E14,E15,E16,E17,E18,E22,E23,E24,E28)</f>
        <v>0</v>
      </c>
      <c r="G33" s="73" t="s">
        <v>453</v>
      </c>
      <c r="H33" s="74">
        <f>SUM(H14,H15,H16,H17,H18,H22,H23,H24,H28)</f>
        <v>115.15</v>
      </c>
      <c r="J33" s="73" t="s">
        <v>453</v>
      </c>
      <c r="K33" s="74">
        <f>SUM(K14,K15,K16,K17,K18,K22,K23,K24,K28)</f>
        <v>109.33</v>
      </c>
      <c r="M33" s="73" t="s">
        <v>453</v>
      </c>
      <c r="N33" s="74">
        <f>SUM(N14,N15,N16,N17,N18,N22,N23,N24,N28)</f>
        <v>0</v>
      </c>
      <c r="P33" s="73" t="s">
        <v>453</v>
      </c>
      <c r="Q33" s="74">
        <f>SUM(Q14,Q15,Q16,Q17,Q18,Q22,Q23,Q24,Q28)</f>
        <v>0</v>
      </c>
      <c r="S33" s="73" t="s">
        <v>453</v>
      </c>
      <c r="T33" s="74">
        <f>SUM(T14,T15,T16,T17,T18,T22,T23,T24,T28)</f>
        <v>36.9</v>
      </c>
      <c r="V33" s="73" t="s">
        <v>453</v>
      </c>
      <c r="W33" s="74">
        <f>SUM(W14,W15,W16,W17,W18,W22,W23,W24,W28)</f>
        <v>19.579999999999998</v>
      </c>
      <c r="Y33" s="73" t="s">
        <v>453</v>
      </c>
      <c r="Z33" s="74">
        <f>SUM(Z14,Z15,Z16,Z17,Z18,Z22,Z23,Z24,Z28)</f>
        <v>227.85</v>
      </c>
      <c r="AB33" s="73" t="s">
        <v>453</v>
      </c>
      <c r="AC33" s="74">
        <f>SUM(AC14,AC15,AC16,AC17,AC18,AC22,AC23,AC24,AC28)</f>
        <v>272.49</v>
      </c>
      <c r="AE33" s="73" t="s">
        <v>453</v>
      </c>
      <c r="AF33" s="74">
        <f>SUM(AF14,AF15,AF16,AF17,AF18,AF22,AF23,AF24,AF28)</f>
        <v>7.9</v>
      </c>
      <c r="AH33" s="73" t="s">
        <v>453</v>
      </c>
      <c r="AI33" s="74">
        <f>SUM(AI14,AI15,AI16,AI17,AI18,AI22,AI23,AI24,AI28)</f>
        <v>5</v>
      </c>
      <c r="AK33" s="73" t="s">
        <v>453</v>
      </c>
      <c r="AL33" s="74">
        <f>SUM(AL14,AL15,AL16,AL17,AL18,AL22,AL23,AL24,AL28)</f>
        <v>29.9</v>
      </c>
      <c r="AN33" s="73" t="s">
        <v>453</v>
      </c>
      <c r="AO33" s="74">
        <f>SUM(AO14,AO15,AO16,AO17,AO18,AO22,AO23,AO24,AO28)</f>
        <v>21.9</v>
      </c>
      <c r="AQ33" s="73" t="s">
        <v>453</v>
      </c>
      <c r="AR33" s="74">
        <f>SUM(AR14,AR15,AR16,AR17,AR18,AR22,AR23,AR24,AR28)</f>
        <v>25.990000000000002</v>
      </c>
      <c r="AT33" s="73" t="s">
        <v>453</v>
      </c>
      <c r="AU33" s="74">
        <f>SUM(AU14,AU15,AU16,AU17,AU18,AU22,AU23,AU24,AU28)</f>
        <v>0</v>
      </c>
      <c r="AW33" s="73" t="s">
        <v>453</v>
      </c>
      <c r="AX33" s="74">
        <f>SUM(AX14,AX15,AX16,AX17,AX18,AX22,AX23,AX24,AX28)</f>
        <v>408.64</v>
      </c>
      <c r="AZ33" s="73" t="s">
        <v>453</v>
      </c>
      <c r="BA33" s="74">
        <f>SUM(BA14,BA15,BA16,BA17,BA18,BA22,BA23,BA24,BA28)</f>
        <v>5</v>
      </c>
      <c r="BC33" s="73" t="s">
        <v>453</v>
      </c>
      <c r="BD33" s="74">
        <f>SUM(BD14,BD15,BD16,BD17,BD18,BD22,BD23,BD24,BD28)</f>
        <v>7.9</v>
      </c>
      <c r="BF33" s="73" t="s">
        <v>453</v>
      </c>
      <c r="BG33" s="74">
        <f>SUM(BG14,BG15,BG16,BG17,BG18,BG22,BG23,BG24,BG28)</f>
        <v>103.86</v>
      </c>
      <c r="BI33" s="73" t="s">
        <v>453</v>
      </c>
      <c r="BJ33" s="74">
        <f>SUM(BJ14,BJ15,BJ16,BJ17,BJ18,BJ22,BJ23,BJ24,BJ28)</f>
        <v>10</v>
      </c>
      <c r="BL33" s="73" t="s">
        <v>453</v>
      </c>
      <c r="BM33" s="74">
        <f>SUM(BM14,BM15,BM16,BM17,BM18,BM22,BM23,BM24,BM28)</f>
        <v>132.4</v>
      </c>
      <c r="BO33" s="73" t="s">
        <v>453</v>
      </c>
      <c r="BP33" s="74">
        <f>SUM(BP14,BP15,BP16,BP17,BP18,BP22,BP23,BP24,BP28)</f>
        <v>572</v>
      </c>
      <c r="BR33" s="73" t="s">
        <v>453</v>
      </c>
      <c r="BS33" s="74">
        <f>SUM(BS14,BS15,BS16,BS17,BS18,BS22,BS23,BS24,BS28)</f>
        <v>219.01</v>
      </c>
      <c r="BU33" s="73" t="s">
        <v>453</v>
      </c>
      <c r="BV33" s="74">
        <f>SUM(BV14,BV15,BV16,BV17,BV18,BV22,BV23,BV24,BV28)</f>
        <v>7.99</v>
      </c>
      <c r="BX33" s="73" t="s">
        <v>453</v>
      </c>
      <c r="BY33" s="74">
        <f>SUM(BY14,BY15,BY16,BY17,BY18,BY22,BY23,BY24,BY28)</f>
        <v>25.16</v>
      </c>
      <c r="CA33" s="73" t="s">
        <v>453</v>
      </c>
      <c r="CB33" s="74">
        <f>SUM(CB14,CB15,CB16,CB17,CB18,CB22,CB23,CB24,CB28)</f>
        <v>8.89</v>
      </c>
      <c r="CD33" s="73" t="s">
        <v>453</v>
      </c>
      <c r="CE33" s="74">
        <f>SUM(CE14,CE15,CE16,CE17,CE18,CE22,CE23,CE24,CE28)</f>
        <v>707.9</v>
      </c>
      <c r="CG33" s="73" t="s">
        <v>453</v>
      </c>
      <c r="CH33" s="74">
        <f>SUM(CH14,CH15,CH16,CH17,CH18,CH22,CH23,CH24,CH28)</f>
        <v>36.75</v>
      </c>
      <c r="CJ33" s="73" t="s">
        <v>453</v>
      </c>
      <c r="CK33" s="74">
        <f>SUM(CK14,CK15,CK16,CK17,CK18,CK22,CK23,CK24,CK28)</f>
        <v>60</v>
      </c>
      <c r="CM33" s="73" t="s">
        <v>453</v>
      </c>
      <c r="CN33" s="74">
        <f>SUM(CN14,CN15,CN16,CN17,CN18,CN22,CN23,CN24,CN28)</f>
        <v>6</v>
      </c>
      <c r="CP33" s="73" t="s">
        <v>494</v>
      </c>
      <c r="CQ33" s="74">
        <f>SUM(CQ14,CQ15,CQ16,CQ17,CQ18,CQ22,CQ23,CQ24,CQ28)</f>
        <v>4053.61</v>
      </c>
      <c r="CS33" s="73" t="s">
        <v>494</v>
      </c>
      <c r="CT33" s="74">
        <f>SUM(CT14,CT15,CT16,CT17,CT18,CT22,CT23,CT24,CT28)</f>
        <v>2160.5500000000002</v>
      </c>
      <c r="CV33" s="164">
        <f t="shared" si="1"/>
        <v>-1893.06</v>
      </c>
    </row>
    <row r="34" spans="1:100" ht="17" thickBot="1" x14ac:dyDescent="0.25">
      <c r="A34" s="125" t="s">
        <v>457</v>
      </c>
      <c r="B34" s="126">
        <f>B9-B12-B33</f>
        <v>-870.12</v>
      </c>
      <c r="D34" s="117" t="s">
        <v>457</v>
      </c>
      <c r="E34" s="118">
        <f>E9-E12-E33</f>
        <v>0</v>
      </c>
      <c r="G34" s="125" t="s">
        <v>457</v>
      </c>
      <c r="H34" s="126">
        <f>H9-H12-H33</f>
        <v>-115.15</v>
      </c>
      <c r="J34" s="125" t="s">
        <v>457</v>
      </c>
      <c r="K34" s="126">
        <f>K9-K12-K33</f>
        <v>-109.33</v>
      </c>
      <c r="M34" s="117" t="s">
        <v>457</v>
      </c>
      <c r="N34" s="118">
        <f>N9-N12-N33</f>
        <v>0</v>
      </c>
      <c r="P34" s="117" t="s">
        <v>457</v>
      </c>
      <c r="Q34" s="118">
        <f>Q9-Q12-Q33</f>
        <v>0</v>
      </c>
      <c r="S34" s="95" t="s">
        <v>457</v>
      </c>
      <c r="T34" s="96">
        <f>T9-T12-T33</f>
        <v>1362.8799999999997</v>
      </c>
      <c r="V34" s="125" t="s">
        <v>457</v>
      </c>
      <c r="W34" s="126">
        <f>W9-W12-W33</f>
        <v>-19.579999999999998</v>
      </c>
      <c r="Y34" s="125" t="s">
        <v>457</v>
      </c>
      <c r="Z34" s="126">
        <f>Z9-Z12-Z33</f>
        <v>-227.85</v>
      </c>
      <c r="AB34" s="158" t="s">
        <v>457</v>
      </c>
      <c r="AC34" s="159">
        <f>AC9-AC12-AC33</f>
        <v>-272.49</v>
      </c>
      <c r="AE34" s="125" t="s">
        <v>457</v>
      </c>
      <c r="AF34" s="126">
        <f>AF9-AF12-AF33</f>
        <v>-7.9</v>
      </c>
      <c r="AH34" s="125" t="s">
        <v>457</v>
      </c>
      <c r="AI34" s="126">
        <f>AI9-AI12-AI33</f>
        <v>-5</v>
      </c>
      <c r="AK34" s="125" t="s">
        <v>457</v>
      </c>
      <c r="AL34" s="126">
        <f>AL9-AL12-AL33</f>
        <v>-29.88</v>
      </c>
      <c r="AN34" s="125" t="s">
        <v>457</v>
      </c>
      <c r="AO34" s="126">
        <f>AO9-AO12-AO33</f>
        <v>-21.9</v>
      </c>
      <c r="AQ34" s="125" t="s">
        <v>457</v>
      </c>
      <c r="AR34" s="126">
        <f>AR9-AR12-AR33</f>
        <v>-25.990000000000002</v>
      </c>
      <c r="AT34" s="117" t="s">
        <v>457</v>
      </c>
      <c r="AU34" s="118">
        <f>AU9-AU12-AU33</f>
        <v>0</v>
      </c>
      <c r="AW34" s="158" t="s">
        <v>457</v>
      </c>
      <c r="AX34" s="159">
        <f>AX9-AX12-AX33</f>
        <v>-408.64</v>
      </c>
      <c r="AZ34" s="125" t="s">
        <v>457</v>
      </c>
      <c r="BA34" s="126">
        <f>BA9-BA12-BA33</f>
        <v>-5</v>
      </c>
      <c r="BC34" s="125" t="s">
        <v>457</v>
      </c>
      <c r="BD34" s="126">
        <f>BD9-BD12-BD33</f>
        <v>-7.71</v>
      </c>
      <c r="BF34" s="125" t="s">
        <v>457</v>
      </c>
      <c r="BG34" s="126">
        <f>BG9-BG12-BG33</f>
        <v>-103.86</v>
      </c>
      <c r="BI34" s="95" t="s">
        <v>457</v>
      </c>
      <c r="BJ34" s="96">
        <f>BJ9-BJ12-BJ33</f>
        <v>1432.04</v>
      </c>
      <c r="BL34" s="125" t="s">
        <v>457</v>
      </c>
      <c r="BM34" s="126">
        <f>BM9-BM12-BM33</f>
        <v>-132.4</v>
      </c>
      <c r="BO34" s="158" t="s">
        <v>457</v>
      </c>
      <c r="BP34" s="159">
        <f>BP9-BP12-BP33</f>
        <v>-572</v>
      </c>
      <c r="BR34" s="125" t="s">
        <v>457</v>
      </c>
      <c r="BS34" s="126">
        <f>BS9-BS12-BS33</f>
        <v>-219.01</v>
      </c>
      <c r="BU34" s="125" t="s">
        <v>457</v>
      </c>
      <c r="BV34" s="126">
        <f>BV9-BV12-BV33</f>
        <v>-7.99</v>
      </c>
      <c r="BX34" s="158" t="s">
        <v>457</v>
      </c>
      <c r="BY34" s="159">
        <f>BY9-BY12-BY33</f>
        <v>-25.16</v>
      </c>
      <c r="CA34" s="125" t="s">
        <v>457</v>
      </c>
      <c r="CB34" s="126">
        <f>CB9-CB12-CB33</f>
        <v>-8.89</v>
      </c>
      <c r="CD34" s="158" t="s">
        <v>457</v>
      </c>
      <c r="CE34" s="159">
        <f>CE9-CE12-CE33</f>
        <v>-707.9</v>
      </c>
      <c r="CG34" s="125" t="s">
        <v>457</v>
      </c>
      <c r="CH34" s="126">
        <f>CH9-CH12-CH33</f>
        <v>-36.75</v>
      </c>
      <c r="CJ34" s="125" t="s">
        <v>457</v>
      </c>
      <c r="CK34" s="126">
        <f>CK9-CK12-CK33</f>
        <v>-60</v>
      </c>
      <c r="CM34" s="125" t="s">
        <v>457</v>
      </c>
      <c r="CN34" s="126">
        <f>CN9-CN12-CN33</f>
        <v>-6</v>
      </c>
      <c r="CP34" s="162" t="s">
        <v>491</v>
      </c>
      <c r="CQ34" s="163">
        <f>CQ9-CQ12-CQ33</f>
        <v>-1211.5800000000004</v>
      </c>
      <c r="CS34" s="147" t="s">
        <v>496</v>
      </c>
      <c r="CT34" s="148">
        <f>CT4+CT7-CT12-CT33</f>
        <v>0</v>
      </c>
    </row>
    <row r="35" spans="1:100" ht="15.75" customHeight="1" thickBot="1" x14ac:dyDescent="0.25">
      <c r="A35" s="178" t="s">
        <v>845</v>
      </c>
      <c r="B35" s="179"/>
      <c r="D35" s="178"/>
      <c r="E35" s="179"/>
      <c r="F35" s="155"/>
      <c r="G35" s="178" t="s">
        <v>846</v>
      </c>
      <c r="H35" s="179"/>
      <c r="I35" s="155"/>
      <c r="J35" s="178"/>
      <c r="K35" s="179"/>
      <c r="L35" s="155"/>
      <c r="M35" s="178"/>
      <c r="N35" s="179"/>
      <c r="O35" s="155"/>
      <c r="P35" s="178"/>
      <c r="Q35" s="179"/>
      <c r="R35" s="155"/>
      <c r="S35" s="178" t="s">
        <v>768</v>
      </c>
      <c r="T35" s="179"/>
      <c r="U35" s="155"/>
      <c r="V35" s="178" t="s">
        <v>847</v>
      </c>
      <c r="W35" s="179"/>
      <c r="X35" s="155"/>
      <c r="Y35" s="178" t="s">
        <v>848</v>
      </c>
      <c r="Z35" s="179"/>
      <c r="AA35" s="155"/>
      <c r="AB35" s="178" t="s">
        <v>849</v>
      </c>
      <c r="AC35" s="179"/>
      <c r="AD35" s="155"/>
      <c r="AE35" s="178" t="s">
        <v>320</v>
      </c>
      <c r="AF35" s="179"/>
      <c r="AG35" s="155"/>
      <c r="AH35" s="178" t="s">
        <v>385</v>
      </c>
      <c r="AI35" s="179"/>
      <c r="AJ35" s="155"/>
      <c r="AK35" s="178" t="s">
        <v>852</v>
      </c>
      <c r="AL35" s="179"/>
      <c r="AM35" s="155"/>
      <c r="AN35" s="178" t="s">
        <v>320</v>
      </c>
      <c r="AO35" s="179"/>
      <c r="AP35" s="155"/>
      <c r="AQ35" s="178" t="s">
        <v>850</v>
      </c>
      <c r="AR35" s="179"/>
      <c r="AS35" s="155"/>
      <c r="AT35" s="178"/>
      <c r="AU35" s="179"/>
      <c r="AV35" s="155"/>
      <c r="AW35" s="178" t="s">
        <v>851</v>
      </c>
      <c r="AX35" s="179"/>
      <c r="AY35" s="155"/>
      <c r="AZ35" s="178" t="s">
        <v>846</v>
      </c>
      <c r="BA35" s="179"/>
      <c r="BB35" s="155"/>
      <c r="BC35" s="178" t="s">
        <v>853</v>
      </c>
      <c r="BD35" s="179"/>
      <c r="BE35" s="155"/>
      <c r="BF35" s="178" t="s">
        <v>854</v>
      </c>
      <c r="BG35" s="179"/>
      <c r="BH35" s="155"/>
      <c r="BI35" s="178" t="s">
        <v>855</v>
      </c>
      <c r="BJ35" s="179"/>
      <c r="BK35" s="155"/>
      <c r="BL35" s="178" t="s">
        <v>856</v>
      </c>
      <c r="BM35" s="179"/>
      <c r="BN35" s="155"/>
      <c r="BO35" s="178" t="s">
        <v>857</v>
      </c>
      <c r="BP35" s="179"/>
      <c r="BQ35" s="155"/>
      <c r="BR35" s="178" t="s">
        <v>859</v>
      </c>
      <c r="BS35" s="179"/>
      <c r="BT35" s="155"/>
      <c r="BU35" s="178"/>
      <c r="BV35" s="179"/>
      <c r="BW35" s="155"/>
      <c r="BX35" s="178" t="s">
        <v>858</v>
      </c>
      <c r="BY35" s="179"/>
      <c r="BZ35" s="155"/>
      <c r="CA35" s="178" t="s">
        <v>860</v>
      </c>
      <c r="CB35" s="179"/>
      <c r="CC35" s="155"/>
      <c r="CD35" s="178" t="s">
        <v>861</v>
      </c>
      <c r="CE35" s="179"/>
      <c r="CF35" s="155"/>
      <c r="CG35" s="178" t="s">
        <v>862</v>
      </c>
      <c r="CH35" s="179"/>
      <c r="CI35" s="155"/>
      <c r="CJ35" s="178" t="s">
        <v>863</v>
      </c>
      <c r="CK35" s="179"/>
      <c r="CL35" s="155"/>
      <c r="CM35" s="178"/>
      <c r="CN35" s="179"/>
      <c r="CO35" s="155"/>
      <c r="CP35" s="160" t="s">
        <v>834</v>
      </c>
      <c r="CQ35" s="161">
        <f>CQ4+CQ7-CQ12-CQ33</f>
        <v>-1892.5200000000004</v>
      </c>
      <c r="CR35" s="155"/>
      <c r="CS35" s="178"/>
      <c r="CT35" s="179"/>
    </row>
    <row r="36" spans="1:100" ht="16" thickTop="1" x14ac:dyDescent="0.2">
      <c r="A36" s="180"/>
      <c r="B36" s="181"/>
      <c r="D36" s="180"/>
      <c r="E36" s="181"/>
      <c r="F36" s="155"/>
      <c r="G36" s="180"/>
      <c r="H36" s="181"/>
      <c r="I36" s="155"/>
      <c r="J36" s="180"/>
      <c r="K36" s="181"/>
      <c r="L36" s="155"/>
      <c r="M36" s="180"/>
      <c r="N36" s="181"/>
      <c r="O36" s="155"/>
      <c r="P36" s="180"/>
      <c r="Q36" s="181"/>
      <c r="R36" s="155"/>
      <c r="S36" s="180"/>
      <c r="T36" s="181"/>
      <c r="U36" s="155"/>
      <c r="V36" s="180"/>
      <c r="W36" s="181"/>
      <c r="X36" s="155"/>
      <c r="Y36" s="180"/>
      <c r="Z36" s="181"/>
      <c r="AA36" s="155"/>
      <c r="AB36" s="180"/>
      <c r="AC36" s="181"/>
      <c r="AD36" s="155"/>
      <c r="AE36" s="180"/>
      <c r="AF36" s="181"/>
      <c r="AG36" s="155"/>
      <c r="AH36" s="180"/>
      <c r="AI36" s="181"/>
      <c r="AJ36" s="155"/>
      <c r="AK36" s="180"/>
      <c r="AL36" s="181"/>
      <c r="AM36" s="155"/>
      <c r="AN36" s="180"/>
      <c r="AO36" s="181"/>
      <c r="AP36" s="155"/>
      <c r="AQ36" s="180"/>
      <c r="AR36" s="181"/>
      <c r="AS36" s="155"/>
      <c r="AT36" s="180"/>
      <c r="AU36" s="181"/>
      <c r="AV36" s="155"/>
      <c r="AW36" s="180"/>
      <c r="AX36" s="181"/>
      <c r="AY36" s="155"/>
      <c r="AZ36" s="180"/>
      <c r="BA36" s="181"/>
      <c r="BB36" s="155"/>
      <c r="BC36" s="180"/>
      <c r="BD36" s="181"/>
      <c r="BE36" s="155"/>
      <c r="BF36" s="180"/>
      <c r="BG36" s="181"/>
      <c r="BH36" s="155"/>
      <c r="BI36" s="180"/>
      <c r="BJ36" s="181"/>
      <c r="BK36" s="155"/>
      <c r="BL36" s="180"/>
      <c r="BM36" s="181"/>
      <c r="BN36" s="155"/>
      <c r="BO36" s="180"/>
      <c r="BP36" s="181"/>
      <c r="BQ36" s="155"/>
      <c r="BR36" s="180"/>
      <c r="BS36" s="181"/>
      <c r="BT36" s="155"/>
      <c r="BU36" s="180"/>
      <c r="BV36" s="181"/>
      <c r="BW36" s="155"/>
      <c r="BX36" s="180"/>
      <c r="BY36" s="181"/>
      <c r="BZ36" s="155"/>
      <c r="CA36" s="180"/>
      <c r="CB36" s="181"/>
      <c r="CC36" s="155"/>
      <c r="CD36" s="180"/>
      <c r="CE36" s="181"/>
      <c r="CF36" s="155"/>
      <c r="CG36" s="180"/>
      <c r="CH36" s="181"/>
      <c r="CI36" s="155"/>
      <c r="CJ36" s="180"/>
      <c r="CK36" s="181"/>
      <c r="CL36" s="155"/>
      <c r="CM36" s="180"/>
      <c r="CN36" s="181"/>
      <c r="CO36" s="155"/>
      <c r="CP36" s="190"/>
      <c r="CQ36" s="191"/>
      <c r="CR36" s="155"/>
      <c r="CS36" s="180"/>
      <c r="CT36" s="181"/>
    </row>
    <row r="37" spans="1:100" ht="16" thickBot="1" x14ac:dyDescent="0.25">
      <c r="A37" s="182"/>
      <c r="B37" s="183"/>
      <c r="D37" s="182"/>
      <c r="E37" s="183"/>
      <c r="F37" s="155"/>
      <c r="G37" s="182"/>
      <c r="H37" s="183"/>
      <c r="I37" s="155"/>
      <c r="J37" s="182"/>
      <c r="K37" s="183"/>
      <c r="L37" s="155"/>
      <c r="M37" s="182"/>
      <c r="N37" s="183"/>
      <c r="O37" s="155"/>
      <c r="P37" s="182"/>
      <c r="Q37" s="183"/>
      <c r="R37" s="155"/>
      <c r="S37" s="182"/>
      <c r="T37" s="183"/>
      <c r="U37" s="155"/>
      <c r="V37" s="182"/>
      <c r="W37" s="183"/>
      <c r="X37" s="155"/>
      <c r="Y37" s="182"/>
      <c r="Z37" s="183"/>
      <c r="AA37" s="155"/>
      <c r="AB37" s="182"/>
      <c r="AC37" s="183"/>
      <c r="AD37" s="155"/>
      <c r="AE37" s="182"/>
      <c r="AF37" s="183"/>
      <c r="AG37" s="155"/>
      <c r="AH37" s="182"/>
      <c r="AI37" s="183"/>
      <c r="AJ37" s="155"/>
      <c r="AK37" s="182"/>
      <c r="AL37" s="183"/>
      <c r="AM37" s="155"/>
      <c r="AN37" s="182"/>
      <c r="AO37" s="183"/>
      <c r="AP37" s="155"/>
      <c r="AQ37" s="182"/>
      <c r="AR37" s="183"/>
      <c r="AS37" s="155"/>
      <c r="AT37" s="182"/>
      <c r="AU37" s="183"/>
      <c r="AV37" s="155"/>
      <c r="AW37" s="182"/>
      <c r="AX37" s="183"/>
      <c r="AY37" s="155"/>
      <c r="AZ37" s="182"/>
      <c r="BA37" s="183"/>
      <c r="BB37" s="155"/>
      <c r="BC37" s="182"/>
      <c r="BD37" s="183"/>
      <c r="BE37" s="155"/>
      <c r="BF37" s="182"/>
      <c r="BG37" s="183"/>
      <c r="BH37" s="155"/>
      <c r="BI37" s="182"/>
      <c r="BJ37" s="183"/>
      <c r="BK37" s="155"/>
      <c r="BL37" s="182"/>
      <c r="BM37" s="183"/>
      <c r="BN37" s="155"/>
      <c r="BO37" s="182"/>
      <c r="BP37" s="183"/>
      <c r="BQ37" s="155"/>
      <c r="BR37" s="182"/>
      <c r="BS37" s="183"/>
      <c r="BT37" s="155"/>
      <c r="BU37" s="182"/>
      <c r="BV37" s="183"/>
      <c r="BW37" s="155"/>
      <c r="BX37" s="182"/>
      <c r="BY37" s="183"/>
      <c r="BZ37" s="155"/>
      <c r="CA37" s="182"/>
      <c r="CB37" s="183"/>
      <c r="CC37" s="155"/>
      <c r="CD37" s="182"/>
      <c r="CE37" s="183"/>
      <c r="CF37" s="155"/>
      <c r="CG37" s="182"/>
      <c r="CH37" s="183"/>
      <c r="CI37" s="155"/>
      <c r="CJ37" s="182"/>
      <c r="CK37" s="183"/>
      <c r="CL37" s="155"/>
      <c r="CM37" s="182"/>
      <c r="CN37" s="183"/>
      <c r="CO37" s="155"/>
      <c r="CP37" s="182"/>
      <c r="CQ37" s="183"/>
      <c r="CR37" s="155"/>
      <c r="CS37" s="182"/>
      <c r="CT37" s="183"/>
    </row>
    <row r="39" spans="1:100" ht="22" thickBot="1" x14ac:dyDescent="0.3">
      <c r="A39" s="36" t="s">
        <v>822</v>
      </c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</row>
    <row r="40" spans="1:100" ht="16" thickBot="1" x14ac:dyDescent="0.25">
      <c r="A40" s="172" t="s">
        <v>250</v>
      </c>
      <c r="B40" s="173"/>
      <c r="C40" s="143"/>
      <c r="D40" s="172" t="s">
        <v>459</v>
      </c>
      <c r="E40" s="173"/>
      <c r="F40" s="143"/>
      <c r="G40" s="172" t="s">
        <v>461</v>
      </c>
      <c r="H40" s="173"/>
      <c r="I40" s="143"/>
      <c r="J40" s="172" t="s">
        <v>462</v>
      </c>
      <c r="K40" s="173"/>
      <c r="L40" s="143"/>
      <c r="M40" s="172" t="s">
        <v>463</v>
      </c>
      <c r="N40" s="173"/>
      <c r="O40" s="143"/>
      <c r="P40" s="172" t="s">
        <v>464</v>
      </c>
      <c r="Q40" s="173"/>
      <c r="R40" s="143"/>
      <c r="S40" s="172" t="s">
        <v>465</v>
      </c>
      <c r="T40" s="173"/>
      <c r="U40" s="143"/>
      <c r="V40" s="172" t="s">
        <v>466</v>
      </c>
      <c r="W40" s="173"/>
      <c r="X40" s="143"/>
      <c r="Y40" s="172" t="s">
        <v>467</v>
      </c>
      <c r="Z40" s="173"/>
      <c r="AA40" s="143"/>
      <c r="AB40" s="172" t="s">
        <v>468</v>
      </c>
      <c r="AC40" s="173"/>
      <c r="AD40" s="143"/>
      <c r="AE40" s="172" t="s">
        <v>469</v>
      </c>
      <c r="AF40" s="173"/>
      <c r="AG40" s="143"/>
      <c r="AH40" s="172" t="s">
        <v>470</v>
      </c>
      <c r="AI40" s="173"/>
      <c r="AJ40" s="143"/>
      <c r="AK40" s="172" t="s">
        <v>471</v>
      </c>
      <c r="AL40" s="173"/>
      <c r="AM40" s="143"/>
      <c r="AN40" s="172" t="s">
        <v>472</v>
      </c>
      <c r="AO40" s="173"/>
      <c r="AP40" s="143"/>
      <c r="AQ40" s="172" t="s">
        <v>473</v>
      </c>
      <c r="AR40" s="173"/>
      <c r="AS40" s="143"/>
      <c r="AT40" s="172" t="s">
        <v>474</v>
      </c>
      <c r="AU40" s="173"/>
      <c r="AV40" s="143"/>
      <c r="AW40" s="172" t="s">
        <v>475</v>
      </c>
      <c r="AX40" s="173"/>
      <c r="AY40" s="143"/>
      <c r="AZ40" s="172" t="s">
        <v>476</v>
      </c>
      <c r="BA40" s="173"/>
      <c r="BB40" s="143"/>
      <c r="BC40" s="172" t="s">
        <v>477</v>
      </c>
      <c r="BD40" s="173"/>
      <c r="BE40" s="143"/>
      <c r="BF40" s="172" t="s">
        <v>478</v>
      </c>
      <c r="BG40" s="173"/>
      <c r="BH40" s="143"/>
      <c r="BI40" s="172" t="s">
        <v>479</v>
      </c>
      <c r="BJ40" s="173"/>
      <c r="BK40" s="143"/>
      <c r="BL40" s="172" t="s">
        <v>480</v>
      </c>
      <c r="BM40" s="173"/>
      <c r="BN40" s="143"/>
      <c r="BO40" s="172" t="s">
        <v>481</v>
      </c>
      <c r="BP40" s="173"/>
      <c r="BQ40" s="143"/>
      <c r="BR40" s="172" t="s">
        <v>482</v>
      </c>
      <c r="BS40" s="173"/>
      <c r="BT40" s="143"/>
      <c r="BU40" s="172" t="s">
        <v>483</v>
      </c>
      <c r="BV40" s="173"/>
      <c r="BW40" s="143"/>
      <c r="BX40" s="172" t="s">
        <v>484</v>
      </c>
      <c r="BY40" s="173"/>
      <c r="BZ40" s="143"/>
      <c r="CA40" s="172" t="s">
        <v>485</v>
      </c>
      <c r="CB40" s="173"/>
      <c r="CC40" s="143"/>
      <c r="CD40" s="172" t="s">
        <v>486</v>
      </c>
      <c r="CE40" s="173"/>
      <c r="CF40" s="143"/>
      <c r="CG40" s="172" t="s">
        <v>487</v>
      </c>
      <c r="CH40" s="173"/>
      <c r="CI40" s="143"/>
      <c r="CJ40" s="172" t="s">
        <v>54</v>
      </c>
      <c r="CK40" s="173"/>
      <c r="CL40" s="143"/>
      <c r="CM40" s="172" t="s">
        <v>54</v>
      </c>
      <c r="CN40" s="173"/>
      <c r="CP40" s="188" t="s">
        <v>30</v>
      </c>
      <c r="CQ40" s="189"/>
      <c r="CS40" s="188" t="s">
        <v>490</v>
      </c>
      <c r="CT40" s="189"/>
      <c r="CU40" s="143"/>
      <c r="CV40" s="149" t="s">
        <v>32</v>
      </c>
    </row>
    <row r="41" spans="1:100" ht="16" thickBot="1" x14ac:dyDescent="0.25">
      <c r="A41" s="174" t="s">
        <v>446</v>
      </c>
      <c r="B41" s="175"/>
      <c r="C41" s="143"/>
      <c r="D41" s="174" t="s">
        <v>446</v>
      </c>
      <c r="E41" s="175"/>
      <c r="F41" s="143"/>
      <c r="G41" s="174" t="s">
        <v>446</v>
      </c>
      <c r="H41" s="175"/>
      <c r="I41" s="143"/>
      <c r="J41" s="174" t="s">
        <v>446</v>
      </c>
      <c r="K41" s="175"/>
      <c r="L41" s="143"/>
      <c r="M41" s="174" t="s">
        <v>446</v>
      </c>
      <c r="N41" s="175"/>
      <c r="O41" s="143"/>
      <c r="P41" s="174" t="s">
        <v>446</v>
      </c>
      <c r="Q41" s="175"/>
      <c r="R41" s="143"/>
      <c r="S41" s="174" t="s">
        <v>446</v>
      </c>
      <c r="T41" s="175"/>
      <c r="U41" s="143"/>
      <c r="V41" s="174" t="s">
        <v>446</v>
      </c>
      <c r="W41" s="175"/>
      <c r="X41" s="143"/>
      <c r="Y41" s="174" t="s">
        <v>446</v>
      </c>
      <c r="Z41" s="175"/>
      <c r="AA41" s="143"/>
      <c r="AB41" s="174" t="s">
        <v>446</v>
      </c>
      <c r="AC41" s="175"/>
      <c r="AD41" s="143"/>
      <c r="AE41" s="174" t="s">
        <v>446</v>
      </c>
      <c r="AF41" s="175"/>
      <c r="AG41" s="143"/>
      <c r="AH41" s="174" t="s">
        <v>446</v>
      </c>
      <c r="AI41" s="175"/>
      <c r="AJ41" s="143"/>
      <c r="AK41" s="174" t="s">
        <v>446</v>
      </c>
      <c r="AL41" s="175"/>
      <c r="AM41" s="143"/>
      <c r="AN41" s="174" t="s">
        <v>446</v>
      </c>
      <c r="AO41" s="175"/>
      <c r="AP41" s="143"/>
      <c r="AQ41" s="174" t="s">
        <v>446</v>
      </c>
      <c r="AR41" s="175"/>
      <c r="AS41" s="143"/>
      <c r="AT41" s="174" t="s">
        <v>446</v>
      </c>
      <c r="AU41" s="175"/>
      <c r="AV41" s="143"/>
      <c r="AW41" s="174" t="s">
        <v>446</v>
      </c>
      <c r="AX41" s="175"/>
      <c r="AY41" s="143"/>
      <c r="AZ41" s="174" t="s">
        <v>446</v>
      </c>
      <c r="BA41" s="175"/>
      <c r="BB41" s="143"/>
      <c r="BC41" s="174" t="s">
        <v>446</v>
      </c>
      <c r="BD41" s="175"/>
      <c r="BE41" s="143"/>
      <c r="BF41" s="174" t="s">
        <v>446</v>
      </c>
      <c r="BG41" s="175"/>
      <c r="BH41" s="143"/>
      <c r="BI41" s="174" t="s">
        <v>446</v>
      </c>
      <c r="BJ41" s="175"/>
      <c r="BK41" s="143"/>
      <c r="BL41" s="174" t="s">
        <v>446</v>
      </c>
      <c r="BM41" s="175"/>
      <c r="BN41" s="143"/>
      <c r="BO41" s="174" t="s">
        <v>446</v>
      </c>
      <c r="BP41" s="175"/>
      <c r="BQ41" s="143"/>
      <c r="BR41" s="174" t="s">
        <v>446</v>
      </c>
      <c r="BS41" s="175"/>
      <c r="BT41" s="143"/>
      <c r="BU41" s="174" t="s">
        <v>446</v>
      </c>
      <c r="BV41" s="175"/>
      <c r="BW41" s="143"/>
      <c r="BX41" s="174" t="s">
        <v>446</v>
      </c>
      <c r="BY41" s="175"/>
      <c r="BZ41" s="143"/>
      <c r="CA41" s="174" t="s">
        <v>446</v>
      </c>
      <c r="CB41" s="175"/>
      <c r="CC41" s="143"/>
      <c r="CD41" s="174" t="s">
        <v>446</v>
      </c>
      <c r="CE41" s="175"/>
      <c r="CF41" s="143"/>
      <c r="CG41" s="174" t="s">
        <v>446</v>
      </c>
      <c r="CH41" s="175"/>
      <c r="CI41" s="143"/>
      <c r="CJ41" s="174" t="s">
        <v>446</v>
      </c>
      <c r="CK41" s="175"/>
      <c r="CL41" s="143"/>
      <c r="CM41" s="174" t="s">
        <v>446</v>
      </c>
      <c r="CN41" s="175"/>
      <c r="CP41" s="174" t="s">
        <v>446</v>
      </c>
      <c r="CQ41" s="175"/>
      <c r="CS41" s="174" t="s">
        <v>446</v>
      </c>
      <c r="CT41" s="175"/>
      <c r="CU41" s="143"/>
      <c r="CV41" s="10"/>
    </row>
    <row r="42" spans="1:100" x14ac:dyDescent="0.2">
      <c r="A42" s="69" t="s">
        <v>818</v>
      </c>
      <c r="B42" s="79">
        <v>0</v>
      </c>
      <c r="C42" s="143"/>
      <c r="D42" s="69" t="s">
        <v>818</v>
      </c>
      <c r="E42" s="79">
        <v>0</v>
      </c>
      <c r="F42" s="143"/>
      <c r="G42" s="69" t="s">
        <v>818</v>
      </c>
      <c r="H42" s="79">
        <v>0</v>
      </c>
      <c r="I42" s="143"/>
      <c r="J42" s="69" t="s">
        <v>818</v>
      </c>
      <c r="K42" s="79">
        <v>1592.36</v>
      </c>
      <c r="L42" s="143"/>
      <c r="M42" s="69" t="s">
        <v>818</v>
      </c>
      <c r="N42" s="79">
        <v>0</v>
      </c>
      <c r="O42" s="143"/>
      <c r="P42" s="69" t="s">
        <v>818</v>
      </c>
      <c r="Q42" s="79">
        <v>0</v>
      </c>
      <c r="R42" s="143"/>
      <c r="S42" s="69" t="s">
        <v>818</v>
      </c>
      <c r="T42" s="79">
        <v>0</v>
      </c>
      <c r="U42" s="143"/>
      <c r="V42" s="69" t="s">
        <v>818</v>
      </c>
      <c r="W42" s="79">
        <v>0</v>
      </c>
      <c r="X42" s="143"/>
      <c r="Y42" s="69" t="s">
        <v>818</v>
      </c>
      <c r="Z42" s="79">
        <v>0</v>
      </c>
      <c r="AA42" s="143"/>
      <c r="AB42" s="69" t="s">
        <v>818</v>
      </c>
      <c r="AC42" s="79">
        <v>0</v>
      </c>
      <c r="AD42" s="143"/>
      <c r="AE42" s="69" t="s">
        <v>818</v>
      </c>
      <c r="AF42" s="79">
        <v>0</v>
      </c>
      <c r="AG42" s="143"/>
      <c r="AH42" s="69" t="s">
        <v>818</v>
      </c>
      <c r="AI42" s="79">
        <v>0</v>
      </c>
      <c r="AJ42" s="143"/>
      <c r="AK42" s="69" t="s">
        <v>818</v>
      </c>
      <c r="AL42" s="79">
        <v>0</v>
      </c>
      <c r="AM42" s="143"/>
      <c r="AN42" s="69" t="s">
        <v>818</v>
      </c>
      <c r="AO42" s="79">
        <v>0</v>
      </c>
      <c r="AP42" s="143"/>
      <c r="AQ42" s="69" t="s">
        <v>818</v>
      </c>
      <c r="AR42" s="79">
        <v>0</v>
      </c>
      <c r="AS42" s="143"/>
      <c r="AT42" s="69" t="s">
        <v>818</v>
      </c>
      <c r="AU42" s="79">
        <v>0</v>
      </c>
      <c r="AV42" s="143"/>
      <c r="AW42" s="69" t="s">
        <v>818</v>
      </c>
      <c r="AX42" s="79">
        <v>0</v>
      </c>
      <c r="AY42" s="143"/>
      <c r="AZ42" s="69" t="s">
        <v>818</v>
      </c>
      <c r="BA42" s="79">
        <v>1587.29</v>
      </c>
      <c r="BB42" s="143"/>
      <c r="BC42" s="69" t="s">
        <v>818</v>
      </c>
      <c r="BD42" s="79">
        <v>0</v>
      </c>
      <c r="BE42" s="143"/>
      <c r="BF42" s="69" t="s">
        <v>818</v>
      </c>
      <c r="BG42" s="79">
        <v>0</v>
      </c>
      <c r="BH42" s="143"/>
      <c r="BI42" s="69" t="s">
        <v>818</v>
      </c>
      <c r="BJ42" s="79">
        <v>0</v>
      </c>
      <c r="BK42" s="143"/>
      <c r="BL42" s="69" t="s">
        <v>818</v>
      </c>
      <c r="BM42" s="79">
        <v>0</v>
      </c>
      <c r="BN42" s="143"/>
      <c r="BO42" s="69" t="s">
        <v>818</v>
      </c>
      <c r="BP42" s="79">
        <v>0</v>
      </c>
      <c r="BQ42" s="143"/>
      <c r="BR42" s="69" t="s">
        <v>818</v>
      </c>
      <c r="BS42" s="79">
        <v>0</v>
      </c>
      <c r="BT42" s="143"/>
      <c r="BU42" s="69" t="s">
        <v>818</v>
      </c>
      <c r="BV42" s="79">
        <v>0</v>
      </c>
      <c r="BW42" s="143"/>
      <c r="BX42" s="69" t="s">
        <v>818</v>
      </c>
      <c r="BY42" s="79">
        <v>0</v>
      </c>
      <c r="BZ42" s="143"/>
      <c r="CA42" s="69" t="s">
        <v>818</v>
      </c>
      <c r="CB42" s="79">
        <v>0</v>
      </c>
      <c r="CC42" s="143"/>
      <c r="CD42" s="69" t="s">
        <v>818</v>
      </c>
      <c r="CE42" s="79">
        <v>0</v>
      </c>
      <c r="CF42" s="143"/>
      <c r="CG42" s="69" t="s">
        <v>818</v>
      </c>
      <c r="CH42" s="79">
        <v>0</v>
      </c>
      <c r="CI42" s="143"/>
      <c r="CJ42" s="69" t="s">
        <v>818</v>
      </c>
      <c r="CK42" s="79">
        <v>0</v>
      </c>
      <c r="CL42" s="143"/>
      <c r="CM42" s="69" t="s">
        <v>818</v>
      </c>
      <c r="CN42" s="79">
        <v>0</v>
      </c>
      <c r="CP42" s="69" t="s">
        <v>818</v>
      </c>
      <c r="CQ42" s="79">
        <f>SUM(CH42+CN42+CK42+CE42+CB42+BY42+BV42+BS42+BP42+BM42+BJ42+BG42+BD42+BA42+AX42+AU42+AR42+AO42+AL42+AI42+AF42+AC42+Z42+W42+T42+Q42+N42+K42+H42+E42+B42)</f>
        <v>3179.6499999999996</v>
      </c>
      <c r="CS42" s="69" t="s">
        <v>818</v>
      </c>
      <c r="CT42" s="79">
        <f>1592.24+1586.87</f>
        <v>3179.1099999999997</v>
      </c>
      <c r="CU42" s="143"/>
      <c r="CV42" s="151">
        <f t="shared" ref="CV42:CV47" si="2">CQ42-CT42</f>
        <v>0.53999999999996362</v>
      </c>
    </row>
    <row r="43" spans="1:100" x14ac:dyDescent="0.2">
      <c r="A43" s="69" t="s">
        <v>443</v>
      </c>
      <c r="B43" s="79">
        <v>0</v>
      </c>
      <c r="C43" s="143"/>
      <c r="D43" s="69" t="s">
        <v>443</v>
      </c>
      <c r="E43" s="79">
        <v>0</v>
      </c>
      <c r="F43" s="143"/>
      <c r="G43" s="69" t="s">
        <v>443</v>
      </c>
      <c r="H43" s="79">
        <v>0</v>
      </c>
      <c r="I43" s="143"/>
      <c r="J43" s="69" t="s">
        <v>443</v>
      </c>
      <c r="K43" s="79">
        <v>144.81</v>
      </c>
      <c r="L43" s="143"/>
      <c r="M43" s="69" t="s">
        <v>443</v>
      </c>
      <c r="N43" s="79">
        <v>0</v>
      </c>
      <c r="O43" s="143"/>
      <c r="P43" s="69" t="s">
        <v>443</v>
      </c>
      <c r="Q43" s="79">
        <v>0</v>
      </c>
      <c r="R43" s="143"/>
      <c r="S43" s="69" t="s">
        <v>443</v>
      </c>
      <c r="T43" s="79">
        <v>0</v>
      </c>
      <c r="U43" s="143"/>
      <c r="V43" s="69" t="s">
        <v>443</v>
      </c>
      <c r="W43" s="79">
        <v>0</v>
      </c>
      <c r="X43" s="143"/>
      <c r="Y43" s="69" t="s">
        <v>443</v>
      </c>
      <c r="Z43" s="79">
        <v>0</v>
      </c>
      <c r="AA43" s="143"/>
      <c r="AB43" s="69" t="s">
        <v>443</v>
      </c>
      <c r="AC43" s="79">
        <v>0</v>
      </c>
      <c r="AD43" s="143"/>
      <c r="AE43" s="69" t="s">
        <v>443</v>
      </c>
      <c r="AF43" s="79">
        <v>0</v>
      </c>
      <c r="AG43" s="143"/>
      <c r="AH43" s="69" t="s">
        <v>443</v>
      </c>
      <c r="AI43" s="79">
        <v>0</v>
      </c>
      <c r="AJ43" s="143"/>
      <c r="AK43" s="69" t="s">
        <v>443</v>
      </c>
      <c r="AL43" s="79">
        <v>0</v>
      </c>
      <c r="AM43" s="143"/>
      <c r="AN43" s="69" t="s">
        <v>443</v>
      </c>
      <c r="AO43" s="79">
        <v>0</v>
      </c>
      <c r="AP43" s="143"/>
      <c r="AQ43" s="69" t="s">
        <v>443</v>
      </c>
      <c r="AR43" s="79">
        <v>0</v>
      </c>
      <c r="AS43" s="143"/>
      <c r="AT43" s="69" t="s">
        <v>443</v>
      </c>
      <c r="AU43" s="79">
        <v>0.03</v>
      </c>
      <c r="AV43" s="143"/>
      <c r="AW43" s="69" t="s">
        <v>443</v>
      </c>
      <c r="AX43" s="79">
        <v>0</v>
      </c>
      <c r="AY43" s="143"/>
      <c r="AZ43" s="69" t="s">
        <v>443</v>
      </c>
      <c r="BA43" s="79">
        <f>149.88+0.37</f>
        <v>150.25</v>
      </c>
      <c r="BB43" s="143"/>
      <c r="BC43" s="69" t="s">
        <v>443</v>
      </c>
      <c r="BD43" s="79">
        <v>0</v>
      </c>
      <c r="BE43" s="143"/>
      <c r="BF43" s="69" t="s">
        <v>443</v>
      </c>
      <c r="BG43" s="79">
        <v>0</v>
      </c>
      <c r="BH43" s="143"/>
      <c r="BI43" s="69" t="s">
        <v>443</v>
      </c>
      <c r="BJ43" s="79">
        <v>0</v>
      </c>
      <c r="BK43" s="143"/>
      <c r="BL43" s="69" t="s">
        <v>443</v>
      </c>
      <c r="BM43" s="79">
        <v>0</v>
      </c>
      <c r="BN43" s="143"/>
      <c r="BO43" s="69" t="s">
        <v>443</v>
      </c>
      <c r="BP43" s="79">
        <v>0</v>
      </c>
      <c r="BQ43" s="143"/>
      <c r="BR43" s="69" t="s">
        <v>443</v>
      </c>
      <c r="BS43" s="79">
        <v>0</v>
      </c>
      <c r="BT43" s="143"/>
      <c r="BU43" s="69" t="s">
        <v>443</v>
      </c>
      <c r="BV43" s="79">
        <v>0</v>
      </c>
      <c r="BW43" s="143"/>
      <c r="BX43" s="69" t="s">
        <v>443</v>
      </c>
      <c r="BY43" s="79">
        <v>0</v>
      </c>
      <c r="BZ43" s="143"/>
      <c r="CA43" s="69" t="s">
        <v>443</v>
      </c>
      <c r="CB43" s="79">
        <v>0</v>
      </c>
      <c r="CC43" s="143"/>
      <c r="CD43" s="69" t="s">
        <v>443</v>
      </c>
      <c r="CE43" s="79">
        <v>0</v>
      </c>
      <c r="CF43" s="143"/>
      <c r="CG43" s="69" t="s">
        <v>443</v>
      </c>
      <c r="CH43" s="79">
        <v>0</v>
      </c>
      <c r="CI43" s="143"/>
      <c r="CJ43" s="69" t="s">
        <v>443</v>
      </c>
      <c r="CK43" s="79">
        <v>0</v>
      </c>
      <c r="CL43" s="143"/>
      <c r="CM43" s="69" t="s">
        <v>443</v>
      </c>
      <c r="CN43" s="79">
        <v>0</v>
      </c>
      <c r="CP43" s="69" t="s">
        <v>443</v>
      </c>
      <c r="CQ43" s="79">
        <f>SUM(CH43+CN43+CK43+CE43+CB43+BY43+BV43+BS43+BP43+BM43+BJ43+BG43+BD43+BA43+AX43+AU43+AR43+AO43+AL43+AI43+AF43+AC43+Z43+W43+T43+Q43+N43+K43+H43+E43+B43)</f>
        <v>295.09000000000003</v>
      </c>
      <c r="CS43" s="69" t="s">
        <v>443</v>
      </c>
      <c r="CT43" s="79">
        <f>144.93+150</f>
        <v>294.93</v>
      </c>
      <c r="CU43" s="143"/>
      <c r="CV43" s="151">
        <f t="shared" si="2"/>
        <v>0.16000000000002501</v>
      </c>
    </row>
    <row r="44" spans="1:100" x14ac:dyDescent="0.2">
      <c r="A44" s="69" t="s">
        <v>444</v>
      </c>
      <c r="B44" s="79">
        <v>0</v>
      </c>
      <c r="C44" s="143"/>
      <c r="D44" s="69" t="s">
        <v>444</v>
      </c>
      <c r="E44" s="79">
        <v>0</v>
      </c>
      <c r="F44" s="143"/>
      <c r="G44" s="69" t="s">
        <v>444</v>
      </c>
      <c r="H44" s="79">
        <v>0</v>
      </c>
      <c r="I44" s="143"/>
      <c r="J44" s="69" t="s">
        <v>444</v>
      </c>
      <c r="K44" s="79">
        <v>193.02</v>
      </c>
      <c r="L44" s="143"/>
      <c r="M44" s="69" t="s">
        <v>444</v>
      </c>
      <c r="N44" s="79">
        <v>0</v>
      </c>
      <c r="O44" s="143"/>
      <c r="P44" s="69" t="s">
        <v>444</v>
      </c>
      <c r="Q44" s="79">
        <v>0</v>
      </c>
      <c r="R44" s="143"/>
      <c r="S44" s="69" t="s">
        <v>444</v>
      </c>
      <c r="T44" s="79">
        <v>0</v>
      </c>
      <c r="U44" s="143"/>
      <c r="V44" s="69" t="s">
        <v>444</v>
      </c>
      <c r="W44" s="79">
        <v>0</v>
      </c>
      <c r="X44" s="143"/>
      <c r="Y44" s="69" t="s">
        <v>444</v>
      </c>
      <c r="Z44" s="79">
        <v>0</v>
      </c>
      <c r="AA44" s="143"/>
      <c r="AB44" s="69" t="s">
        <v>444</v>
      </c>
      <c r="AC44" s="79">
        <v>0</v>
      </c>
      <c r="AD44" s="143"/>
      <c r="AE44" s="69" t="s">
        <v>444</v>
      </c>
      <c r="AF44" s="79">
        <v>0</v>
      </c>
      <c r="AG44" s="143"/>
      <c r="AH44" s="69" t="s">
        <v>444</v>
      </c>
      <c r="AI44" s="79">
        <v>0</v>
      </c>
      <c r="AJ44" s="143"/>
      <c r="AK44" s="69" t="s">
        <v>444</v>
      </c>
      <c r="AL44" s="79">
        <v>0</v>
      </c>
      <c r="AM44" s="143"/>
      <c r="AN44" s="69" t="s">
        <v>444</v>
      </c>
      <c r="AO44" s="79">
        <v>0</v>
      </c>
      <c r="AP44" s="143"/>
      <c r="AQ44" s="69" t="s">
        <v>444</v>
      </c>
      <c r="AR44" s="79">
        <v>0</v>
      </c>
      <c r="AS44" s="143"/>
      <c r="AT44" s="69" t="s">
        <v>444</v>
      </c>
      <c r="AU44" s="79">
        <v>0</v>
      </c>
      <c r="AV44" s="143"/>
      <c r="AW44" s="69" t="s">
        <v>444</v>
      </c>
      <c r="AX44" s="79">
        <v>0</v>
      </c>
      <c r="AY44" s="143"/>
      <c r="AZ44" s="69" t="s">
        <v>444</v>
      </c>
      <c r="BA44" s="79">
        <v>193.02</v>
      </c>
      <c r="BB44" s="143"/>
      <c r="BC44" s="69" t="s">
        <v>444</v>
      </c>
      <c r="BD44" s="79">
        <v>0</v>
      </c>
      <c r="BE44" s="143"/>
      <c r="BF44" s="69" t="s">
        <v>444</v>
      </c>
      <c r="BG44" s="79">
        <v>0</v>
      </c>
      <c r="BH44" s="143"/>
      <c r="BI44" s="69" t="s">
        <v>444</v>
      </c>
      <c r="BJ44" s="79">
        <v>0</v>
      </c>
      <c r="BK44" s="143"/>
      <c r="BL44" s="69" t="s">
        <v>444</v>
      </c>
      <c r="BM44" s="79">
        <v>0</v>
      </c>
      <c r="BN44" s="143"/>
      <c r="BO44" s="69" t="s">
        <v>444</v>
      </c>
      <c r="BP44" s="79">
        <v>0</v>
      </c>
      <c r="BQ44" s="143"/>
      <c r="BR44" s="69" t="s">
        <v>444</v>
      </c>
      <c r="BS44" s="79">
        <v>0</v>
      </c>
      <c r="BT44" s="143"/>
      <c r="BU44" s="69" t="s">
        <v>444</v>
      </c>
      <c r="BV44" s="79">
        <v>0</v>
      </c>
      <c r="BW44" s="143"/>
      <c r="BX44" s="69" t="s">
        <v>444</v>
      </c>
      <c r="BY44" s="79">
        <v>0</v>
      </c>
      <c r="BZ44" s="143"/>
      <c r="CA44" s="69" t="s">
        <v>444</v>
      </c>
      <c r="CB44" s="79">
        <v>0</v>
      </c>
      <c r="CC44" s="143"/>
      <c r="CD44" s="69" t="s">
        <v>444</v>
      </c>
      <c r="CE44" s="79">
        <v>0</v>
      </c>
      <c r="CF44" s="143"/>
      <c r="CG44" s="69" t="s">
        <v>444</v>
      </c>
      <c r="CH44" s="79">
        <v>0</v>
      </c>
      <c r="CI44" s="143"/>
      <c r="CJ44" s="69" t="s">
        <v>444</v>
      </c>
      <c r="CK44" s="79">
        <v>0</v>
      </c>
      <c r="CL44" s="143"/>
      <c r="CM44" s="69" t="s">
        <v>444</v>
      </c>
      <c r="CN44" s="79">
        <v>0</v>
      </c>
      <c r="CP44" s="69" t="s">
        <v>444</v>
      </c>
      <c r="CQ44" s="79">
        <f>SUM(CH44+CN44+CK44+CE44+CB44+BY44+BV44+BS44+BP44+BM44+BJ44+BG44+BD44+BA44+AX44+AU44+AR44+AO44+AL44+AI44+AF44+AC44+Z44+W44+T44+Q44+N44+K44+H44+E44+B44)</f>
        <v>386.04</v>
      </c>
      <c r="CS44" s="69" t="s">
        <v>444</v>
      </c>
      <c r="CT44" s="79">
        <f>193.02+193.02</f>
        <v>386.04</v>
      </c>
      <c r="CU44" s="143"/>
      <c r="CV44" s="151">
        <f t="shared" si="2"/>
        <v>0</v>
      </c>
    </row>
    <row r="45" spans="1:100" x14ac:dyDescent="0.2">
      <c r="A45" s="69" t="s">
        <v>819</v>
      </c>
      <c r="B45" s="79">
        <v>0</v>
      </c>
      <c r="C45" s="143"/>
      <c r="D45" s="69" t="s">
        <v>819</v>
      </c>
      <c r="E45" s="79">
        <v>0</v>
      </c>
      <c r="F45" s="143"/>
      <c r="G45" s="69" t="s">
        <v>819</v>
      </c>
      <c r="H45" s="79">
        <v>0</v>
      </c>
      <c r="I45" s="143"/>
      <c r="J45" s="69" t="s">
        <v>819</v>
      </c>
      <c r="K45" s="79">
        <v>0</v>
      </c>
      <c r="L45" s="143"/>
      <c r="M45" s="69" t="s">
        <v>819</v>
      </c>
      <c r="N45" s="79">
        <v>80</v>
      </c>
      <c r="O45" s="143"/>
      <c r="P45" s="69" t="s">
        <v>819</v>
      </c>
      <c r="Q45" s="79">
        <v>0</v>
      </c>
      <c r="R45" s="143"/>
      <c r="S45" s="69" t="s">
        <v>819</v>
      </c>
      <c r="T45" s="79">
        <v>0</v>
      </c>
      <c r="U45" s="143"/>
      <c r="V45" s="69" t="s">
        <v>819</v>
      </c>
      <c r="W45" s="79">
        <v>0</v>
      </c>
      <c r="X45" s="143"/>
      <c r="Y45" s="69" t="s">
        <v>819</v>
      </c>
      <c r="Z45" s="79">
        <v>0</v>
      </c>
      <c r="AA45" s="143"/>
      <c r="AB45" s="69" t="s">
        <v>819</v>
      </c>
      <c r="AC45" s="79">
        <v>0</v>
      </c>
      <c r="AD45" s="143"/>
      <c r="AE45" s="69" t="s">
        <v>819</v>
      </c>
      <c r="AF45" s="79">
        <v>0</v>
      </c>
      <c r="AG45" s="143"/>
      <c r="AH45" s="69" t="s">
        <v>819</v>
      </c>
      <c r="AI45" s="79">
        <v>0</v>
      </c>
      <c r="AJ45" s="143"/>
      <c r="AK45" s="69" t="s">
        <v>819</v>
      </c>
      <c r="AL45" s="79">
        <v>0</v>
      </c>
      <c r="AM45" s="143"/>
      <c r="AN45" s="69" t="s">
        <v>819</v>
      </c>
      <c r="AO45" s="79">
        <v>0</v>
      </c>
      <c r="AP45" s="143"/>
      <c r="AQ45" s="69" t="s">
        <v>819</v>
      </c>
      <c r="AR45" s="79">
        <v>0</v>
      </c>
      <c r="AS45" s="143"/>
      <c r="AT45" s="69" t="s">
        <v>819</v>
      </c>
      <c r="AU45" s="79">
        <v>0</v>
      </c>
      <c r="AV45" s="143"/>
      <c r="AW45" s="69" t="s">
        <v>819</v>
      </c>
      <c r="AX45" s="79">
        <v>0</v>
      </c>
      <c r="AY45" s="143"/>
      <c r="AZ45" s="69" t="s">
        <v>819</v>
      </c>
      <c r="BA45" s="79">
        <v>0</v>
      </c>
      <c r="BB45" s="143"/>
      <c r="BC45" s="69" t="s">
        <v>819</v>
      </c>
      <c r="BD45" s="79">
        <v>0</v>
      </c>
      <c r="BE45" s="143"/>
      <c r="BF45" s="69" t="s">
        <v>819</v>
      </c>
      <c r="BG45" s="79">
        <v>0</v>
      </c>
      <c r="BH45" s="143"/>
      <c r="BI45" s="69" t="s">
        <v>819</v>
      </c>
      <c r="BJ45" s="79">
        <v>0</v>
      </c>
      <c r="BK45" s="143"/>
      <c r="BL45" s="69" t="s">
        <v>819</v>
      </c>
      <c r="BM45" s="79">
        <v>0</v>
      </c>
      <c r="BN45" s="143"/>
      <c r="BO45" s="69" t="s">
        <v>819</v>
      </c>
      <c r="BP45" s="79">
        <v>0</v>
      </c>
      <c r="BQ45" s="143"/>
      <c r="BR45" s="69" t="s">
        <v>819</v>
      </c>
      <c r="BS45" s="79">
        <v>0</v>
      </c>
      <c r="BT45" s="143"/>
      <c r="BU45" s="69" t="s">
        <v>819</v>
      </c>
      <c r="BV45" s="79">
        <v>0</v>
      </c>
      <c r="BW45" s="143"/>
      <c r="BX45" s="69" t="s">
        <v>819</v>
      </c>
      <c r="BY45" s="79">
        <v>0</v>
      </c>
      <c r="BZ45" s="143"/>
      <c r="CA45" s="69" t="s">
        <v>819</v>
      </c>
      <c r="CB45" s="79">
        <v>80</v>
      </c>
      <c r="CC45" s="143"/>
      <c r="CD45" s="69" t="s">
        <v>819</v>
      </c>
      <c r="CE45" s="79">
        <v>0</v>
      </c>
      <c r="CF45" s="143"/>
      <c r="CG45" s="69" t="s">
        <v>819</v>
      </c>
      <c r="CH45" s="79">
        <v>0</v>
      </c>
      <c r="CI45" s="143"/>
      <c r="CJ45" s="69" t="s">
        <v>819</v>
      </c>
      <c r="CK45" s="79">
        <v>0</v>
      </c>
      <c r="CL45" s="143"/>
      <c r="CM45" s="69" t="s">
        <v>819</v>
      </c>
      <c r="CN45" s="79">
        <v>0</v>
      </c>
      <c r="CP45" s="69" t="s">
        <v>819</v>
      </c>
      <c r="CQ45" s="79">
        <f>SUM(CH45+CN45+CK45+CE45+CB45+BY45+BV45+BS45+BP45+BM45+BJ45+BG45+BD45+BA45+AX45+AU45+AR45+AO45+AL45+AI45+AF45+AC45+Z45+W45+T45+Q45+N45+K45+H45+E45+B45)</f>
        <v>160</v>
      </c>
      <c r="CS45" s="69" t="s">
        <v>819</v>
      </c>
      <c r="CT45" s="79">
        <v>0</v>
      </c>
      <c r="CU45" s="143"/>
      <c r="CV45" s="13">
        <f t="shared" si="2"/>
        <v>160</v>
      </c>
    </row>
    <row r="46" spans="1:100" x14ac:dyDescent="0.2">
      <c r="A46" s="69" t="s">
        <v>197</v>
      </c>
      <c r="B46" s="79">
        <v>0</v>
      </c>
      <c r="C46" s="143"/>
      <c r="D46" s="69" t="s">
        <v>197</v>
      </c>
      <c r="E46" s="79">
        <v>0</v>
      </c>
      <c r="F46" s="143"/>
      <c r="G46" s="69" t="s">
        <v>197</v>
      </c>
      <c r="H46" s="79">
        <v>0</v>
      </c>
      <c r="I46" s="143"/>
      <c r="J46" s="69" t="s">
        <v>197</v>
      </c>
      <c r="K46" s="79">
        <v>0</v>
      </c>
      <c r="L46" s="143"/>
      <c r="M46" s="69" t="s">
        <v>197</v>
      </c>
      <c r="N46" s="79">
        <v>0</v>
      </c>
      <c r="O46" s="143"/>
      <c r="P46" s="69" t="s">
        <v>197</v>
      </c>
      <c r="Q46" s="79">
        <v>0</v>
      </c>
      <c r="R46" s="143"/>
      <c r="S46" s="69" t="s">
        <v>197</v>
      </c>
      <c r="T46" s="79">
        <v>0</v>
      </c>
      <c r="U46" s="143"/>
      <c r="V46" s="69" t="s">
        <v>197</v>
      </c>
      <c r="W46" s="79">
        <v>0</v>
      </c>
      <c r="X46" s="143"/>
      <c r="Y46" s="69" t="s">
        <v>197</v>
      </c>
      <c r="Z46" s="79">
        <v>0</v>
      </c>
      <c r="AA46" s="143"/>
      <c r="AB46" s="69" t="s">
        <v>197</v>
      </c>
      <c r="AC46" s="79">
        <v>0</v>
      </c>
      <c r="AD46" s="143"/>
      <c r="AE46" s="69" t="s">
        <v>197</v>
      </c>
      <c r="AF46" s="79">
        <v>0</v>
      </c>
      <c r="AG46" s="143"/>
      <c r="AH46" s="69" t="s">
        <v>197</v>
      </c>
      <c r="AI46" s="79">
        <v>0</v>
      </c>
      <c r="AJ46" s="143"/>
      <c r="AK46" s="69" t="s">
        <v>197</v>
      </c>
      <c r="AL46" s="79">
        <v>0</v>
      </c>
      <c r="AM46" s="143"/>
      <c r="AN46" s="69" t="s">
        <v>197</v>
      </c>
      <c r="AO46" s="79">
        <v>0</v>
      </c>
      <c r="AP46" s="143"/>
      <c r="AQ46" s="69" t="s">
        <v>197</v>
      </c>
      <c r="AR46" s="79">
        <v>0</v>
      </c>
      <c r="AS46" s="143"/>
      <c r="AT46" s="69" t="s">
        <v>197</v>
      </c>
      <c r="AU46" s="79">
        <v>0</v>
      </c>
      <c r="AV46" s="143"/>
      <c r="AW46" s="69" t="s">
        <v>197</v>
      </c>
      <c r="AX46" s="79">
        <v>0</v>
      </c>
      <c r="AY46" s="143"/>
      <c r="AZ46" s="69" t="s">
        <v>197</v>
      </c>
      <c r="BA46" s="79">
        <v>0</v>
      </c>
      <c r="BB46" s="143"/>
      <c r="BC46" s="69" t="s">
        <v>197</v>
      </c>
      <c r="BD46" s="79">
        <v>0</v>
      </c>
      <c r="BE46" s="143"/>
      <c r="BF46" s="69" t="s">
        <v>197</v>
      </c>
      <c r="BG46" s="79">
        <v>0</v>
      </c>
      <c r="BH46" s="143"/>
      <c r="BI46" s="69" t="s">
        <v>197</v>
      </c>
      <c r="BJ46" s="79">
        <v>0</v>
      </c>
      <c r="BK46" s="143"/>
      <c r="BL46" s="69" t="s">
        <v>197</v>
      </c>
      <c r="BM46" s="79">
        <v>0</v>
      </c>
      <c r="BN46" s="143"/>
      <c r="BO46" s="69" t="s">
        <v>197</v>
      </c>
      <c r="BP46" s="79">
        <v>0</v>
      </c>
      <c r="BQ46" s="143"/>
      <c r="BR46" s="69" t="s">
        <v>197</v>
      </c>
      <c r="BS46" s="79">
        <v>0</v>
      </c>
      <c r="BT46" s="143"/>
      <c r="BU46" s="69" t="s">
        <v>197</v>
      </c>
      <c r="BV46" s="79">
        <v>0</v>
      </c>
      <c r="BW46" s="143"/>
      <c r="BX46" s="69" t="s">
        <v>197</v>
      </c>
      <c r="BY46" s="79">
        <v>0</v>
      </c>
      <c r="BZ46" s="143"/>
      <c r="CA46" s="69" t="s">
        <v>197</v>
      </c>
      <c r="CB46" s="79">
        <v>0</v>
      </c>
      <c r="CC46" s="143"/>
      <c r="CD46" s="69" t="s">
        <v>197</v>
      </c>
      <c r="CE46" s="79">
        <v>0</v>
      </c>
      <c r="CF46" s="143"/>
      <c r="CG46" s="69" t="s">
        <v>197</v>
      </c>
      <c r="CH46" s="79">
        <v>0</v>
      </c>
      <c r="CI46" s="143"/>
      <c r="CJ46" s="69" t="s">
        <v>197</v>
      </c>
      <c r="CK46" s="79">
        <v>0</v>
      </c>
      <c r="CL46" s="143"/>
      <c r="CM46" s="69" t="s">
        <v>197</v>
      </c>
      <c r="CN46" s="79">
        <v>0</v>
      </c>
      <c r="CP46" s="69" t="s">
        <v>197</v>
      </c>
      <c r="CQ46" s="79">
        <f>SUM(CH46+CN46+CK46+CE46+CB46+BY46+BV46+BS46+BP46+BM46+BJ46+BG46+BD46+BA46+AX46+AU46+AR46+AO46+AL46+AI46+AF46+AC46+Z46+W46+T46+Q46+N46+K46+H46+E46+B46)</f>
        <v>0</v>
      </c>
      <c r="CS46" s="69" t="s">
        <v>197</v>
      </c>
      <c r="CT46" s="79">
        <v>0</v>
      </c>
      <c r="CU46" s="143"/>
      <c r="CV46" s="13">
        <f t="shared" si="2"/>
        <v>0</v>
      </c>
    </row>
    <row r="47" spans="1:100" ht="16" thickBot="1" x14ac:dyDescent="0.25">
      <c r="A47" s="77" t="s">
        <v>542</v>
      </c>
      <c r="B47" s="78">
        <f>SUM(B42:B46)</f>
        <v>0</v>
      </c>
      <c r="C47" s="143"/>
      <c r="D47" s="77" t="s">
        <v>542</v>
      </c>
      <c r="E47" s="78">
        <f>SUM(E42:E46)</f>
        <v>0</v>
      </c>
      <c r="F47" s="143"/>
      <c r="G47" s="77" t="s">
        <v>542</v>
      </c>
      <c r="H47" s="78">
        <f>SUM(H42:H46)</f>
        <v>0</v>
      </c>
      <c r="I47" s="143"/>
      <c r="J47" s="77" t="s">
        <v>542</v>
      </c>
      <c r="K47" s="78">
        <f>SUM(K42:K46)</f>
        <v>1930.1899999999998</v>
      </c>
      <c r="L47" s="143"/>
      <c r="M47" s="77" t="s">
        <v>542</v>
      </c>
      <c r="N47" s="78">
        <f>SUM(N42:N46)</f>
        <v>80</v>
      </c>
      <c r="O47" s="143"/>
      <c r="P47" s="77" t="s">
        <v>542</v>
      </c>
      <c r="Q47" s="78">
        <f>SUM(Q42:Q46)</f>
        <v>0</v>
      </c>
      <c r="R47" s="143"/>
      <c r="S47" s="77" t="s">
        <v>542</v>
      </c>
      <c r="T47" s="78">
        <f>SUM(T42:T46)</f>
        <v>0</v>
      </c>
      <c r="U47" s="143"/>
      <c r="V47" s="77" t="s">
        <v>542</v>
      </c>
      <c r="W47" s="78">
        <f>SUM(W42:W46)</f>
        <v>0</v>
      </c>
      <c r="X47" s="143"/>
      <c r="Y47" s="77" t="s">
        <v>542</v>
      </c>
      <c r="Z47" s="78">
        <f>SUM(Z42:Z46)</f>
        <v>0</v>
      </c>
      <c r="AA47" s="143"/>
      <c r="AB47" s="77" t="s">
        <v>542</v>
      </c>
      <c r="AC47" s="78">
        <f>SUM(AC42:AC46)</f>
        <v>0</v>
      </c>
      <c r="AD47" s="143"/>
      <c r="AE47" s="77" t="s">
        <v>542</v>
      </c>
      <c r="AF47" s="78">
        <f>SUM(AF42:AF46)</f>
        <v>0</v>
      </c>
      <c r="AG47" s="143"/>
      <c r="AH47" s="77" t="s">
        <v>542</v>
      </c>
      <c r="AI47" s="78">
        <f>SUM(AI42:AI46)</f>
        <v>0</v>
      </c>
      <c r="AJ47" s="143"/>
      <c r="AK47" s="77" t="s">
        <v>542</v>
      </c>
      <c r="AL47" s="78">
        <f>SUM(AL42:AL46)</f>
        <v>0</v>
      </c>
      <c r="AM47" s="143"/>
      <c r="AN47" s="77" t="s">
        <v>542</v>
      </c>
      <c r="AO47" s="78">
        <f>SUM(AO42:AO46)</f>
        <v>0</v>
      </c>
      <c r="AP47" s="143"/>
      <c r="AQ47" s="77" t="s">
        <v>542</v>
      </c>
      <c r="AR47" s="78">
        <f>SUM(AR42:AR46)</f>
        <v>0</v>
      </c>
      <c r="AS47" s="143"/>
      <c r="AT47" s="77" t="s">
        <v>542</v>
      </c>
      <c r="AU47" s="78">
        <f>SUM(AU42:AU46)</f>
        <v>0.03</v>
      </c>
      <c r="AV47" s="143"/>
      <c r="AW47" s="77" t="s">
        <v>542</v>
      </c>
      <c r="AX47" s="78">
        <f>SUM(AX42:AX46)</f>
        <v>0</v>
      </c>
      <c r="AY47" s="143"/>
      <c r="AZ47" s="77" t="s">
        <v>542</v>
      </c>
      <c r="BA47" s="78">
        <f>SUM(BA42:BA46)</f>
        <v>1930.56</v>
      </c>
      <c r="BB47" s="143"/>
      <c r="BC47" s="77" t="s">
        <v>542</v>
      </c>
      <c r="BD47" s="78">
        <f>SUM(BD42:BD46)</f>
        <v>0</v>
      </c>
      <c r="BE47" s="143"/>
      <c r="BF47" s="77" t="s">
        <v>542</v>
      </c>
      <c r="BG47" s="78">
        <f>SUM(BG42:BG46)</f>
        <v>0</v>
      </c>
      <c r="BH47" s="143"/>
      <c r="BI47" s="77" t="s">
        <v>542</v>
      </c>
      <c r="BJ47" s="78">
        <f>SUM(BJ42:BJ46)</f>
        <v>0</v>
      </c>
      <c r="BK47" s="143"/>
      <c r="BL47" s="77" t="s">
        <v>542</v>
      </c>
      <c r="BM47" s="78">
        <f>SUM(BM42:BM46)</f>
        <v>0</v>
      </c>
      <c r="BN47" s="143"/>
      <c r="BO47" s="77" t="s">
        <v>542</v>
      </c>
      <c r="BP47" s="78">
        <f>SUM(BP42:BP46)</f>
        <v>0</v>
      </c>
      <c r="BQ47" s="143"/>
      <c r="BR47" s="77" t="s">
        <v>542</v>
      </c>
      <c r="BS47" s="78">
        <f>SUM(BS42:BS46)</f>
        <v>0</v>
      </c>
      <c r="BT47" s="143"/>
      <c r="BU47" s="77" t="s">
        <v>542</v>
      </c>
      <c r="BV47" s="78">
        <f>SUM(BV42:BV46)</f>
        <v>0</v>
      </c>
      <c r="BW47" s="143"/>
      <c r="BX47" s="77" t="s">
        <v>542</v>
      </c>
      <c r="BY47" s="78">
        <f>SUM(BY42:BY46)</f>
        <v>0</v>
      </c>
      <c r="BZ47" s="143"/>
      <c r="CA47" s="77" t="s">
        <v>542</v>
      </c>
      <c r="CB47" s="78">
        <f>SUM(CB42:CB46)</f>
        <v>80</v>
      </c>
      <c r="CC47" s="143"/>
      <c r="CD47" s="77" t="s">
        <v>542</v>
      </c>
      <c r="CE47" s="78">
        <f>SUM(CE42:CE46)</f>
        <v>0</v>
      </c>
      <c r="CF47" s="143"/>
      <c r="CG47" s="77" t="s">
        <v>542</v>
      </c>
      <c r="CH47" s="78">
        <f>SUM(CH42:CH46)</f>
        <v>0</v>
      </c>
      <c r="CI47" s="143"/>
      <c r="CJ47" s="77" t="s">
        <v>542</v>
      </c>
      <c r="CK47" s="78">
        <f>SUM(CK42:CK46)</f>
        <v>0</v>
      </c>
      <c r="CL47" s="143"/>
      <c r="CM47" s="77" t="s">
        <v>542</v>
      </c>
      <c r="CN47" s="78">
        <f>SUM(CN42:CN46)</f>
        <v>0</v>
      </c>
      <c r="CP47" s="77" t="s">
        <v>492</v>
      </c>
      <c r="CQ47" s="78">
        <f>SUM(CQ42:CQ46)</f>
        <v>4020.7799999999997</v>
      </c>
      <c r="CS47" s="77" t="s">
        <v>492</v>
      </c>
      <c r="CT47" s="78">
        <f>SUM(CT42:CT46)</f>
        <v>3860.0799999999995</v>
      </c>
      <c r="CU47" s="143"/>
      <c r="CV47" s="154">
        <f t="shared" si="2"/>
        <v>160.70000000000027</v>
      </c>
    </row>
    <row r="48" spans="1:100" ht="16" thickBot="1" x14ac:dyDescent="0.25">
      <c r="A48" s="176" t="s">
        <v>447</v>
      </c>
      <c r="B48" s="177"/>
      <c r="C48" s="143"/>
      <c r="D48" s="176" t="s">
        <v>447</v>
      </c>
      <c r="E48" s="177"/>
      <c r="F48" s="143"/>
      <c r="G48" s="176" t="s">
        <v>447</v>
      </c>
      <c r="H48" s="177"/>
      <c r="I48" s="143"/>
      <c r="J48" s="176" t="s">
        <v>447</v>
      </c>
      <c r="K48" s="177"/>
      <c r="L48" s="143"/>
      <c r="M48" s="176" t="s">
        <v>447</v>
      </c>
      <c r="N48" s="177"/>
      <c r="O48" s="143"/>
      <c r="P48" s="176" t="s">
        <v>447</v>
      </c>
      <c r="Q48" s="177"/>
      <c r="R48" s="143"/>
      <c r="S48" s="176" t="s">
        <v>447</v>
      </c>
      <c r="T48" s="177"/>
      <c r="U48" s="143"/>
      <c r="V48" s="176" t="s">
        <v>447</v>
      </c>
      <c r="W48" s="177"/>
      <c r="X48" s="143"/>
      <c r="Y48" s="176" t="s">
        <v>447</v>
      </c>
      <c r="Z48" s="177"/>
      <c r="AA48" s="143"/>
      <c r="AB48" s="176" t="s">
        <v>447</v>
      </c>
      <c r="AC48" s="177"/>
      <c r="AD48" s="143"/>
      <c r="AE48" s="176" t="s">
        <v>447</v>
      </c>
      <c r="AF48" s="177"/>
      <c r="AG48" s="143"/>
      <c r="AH48" s="176" t="s">
        <v>447</v>
      </c>
      <c r="AI48" s="177"/>
      <c r="AJ48" s="143"/>
      <c r="AK48" s="176" t="s">
        <v>447</v>
      </c>
      <c r="AL48" s="177"/>
      <c r="AM48" s="143"/>
      <c r="AN48" s="176" t="s">
        <v>447</v>
      </c>
      <c r="AO48" s="177"/>
      <c r="AP48" s="143"/>
      <c r="AQ48" s="176" t="s">
        <v>447</v>
      </c>
      <c r="AR48" s="177"/>
      <c r="AS48" s="143"/>
      <c r="AT48" s="176" t="s">
        <v>447</v>
      </c>
      <c r="AU48" s="177"/>
      <c r="AV48" s="143"/>
      <c r="AW48" s="176" t="s">
        <v>447</v>
      </c>
      <c r="AX48" s="177"/>
      <c r="AY48" s="143"/>
      <c r="AZ48" s="176" t="s">
        <v>447</v>
      </c>
      <c r="BA48" s="177"/>
      <c r="BB48" s="143"/>
      <c r="BC48" s="176" t="s">
        <v>447</v>
      </c>
      <c r="BD48" s="177"/>
      <c r="BE48" s="143"/>
      <c r="BF48" s="176" t="s">
        <v>447</v>
      </c>
      <c r="BG48" s="177"/>
      <c r="BH48" s="143"/>
      <c r="BI48" s="176" t="s">
        <v>447</v>
      </c>
      <c r="BJ48" s="177"/>
      <c r="BK48" s="143"/>
      <c r="BL48" s="176" t="s">
        <v>447</v>
      </c>
      <c r="BM48" s="177"/>
      <c r="BN48" s="143"/>
      <c r="BO48" s="176" t="s">
        <v>447</v>
      </c>
      <c r="BP48" s="177"/>
      <c r="BQ48" s="143"/>
      <c r="BR48" s="176" t="s">
        <v>447</v>
      </c>
      <c r="BS48" s="177"/>
      <c r="BT48" s="143"/>
      <c r="BU48" s="176" t="s">
        <v>447</v>
      </c>
      <c r="BV48" s="177"/>
      <c r="BW48" s="143"/>
      <c r="BX48" s="176" t="s">
        <v>447</v>
      </c>
      <c r="BY48" s="177"/>
      <c r="BZ48" s="143"/>
      <c r="CA48" s="176" t="s">
        <v>447</v>
      </c>
      <c r="CB48" s="177"/>
      <c r="CC48" s="143"/>
      <c r="CD48" s="176" t="s">
        <v>447</v>
      </c>
      <c r="CE48" s="177"/>
      <c r="CF48" s="143"/>
      <c r="CG48" s="176" t="s">
        <v>447</v>
      </c>
      <c r="CH48" s="177"/>
      <c r="CI48" s="143"/>
      <c r="CJ48" s="176" t="s">
        <v>447</v>
      </c>
      <c r="CK48" s="177"/>
      <c r="CL48" s="143"/>
      <c r="CM48" s="176" t="s">
        <v>447</v>
      </c>
      <c r="CN48" s="177"/>
      <c r="CP48" s="176" t="s">
        <v>447</v>
      </c>
      <c r="CQ48" s="177"/>
      <c r="CS48" s="176" t="s">
        <v>447</v>
      </c>
      <c r="CT48" s="177"/>
      <c r="CU48" s="143"/>
      <c r="CV48" s="10"/>
    </row>
    <row r="49" spans="1:100" x14ac:dyDescent="0.2">
      <c r="A49" s="70" t="s">
        <v>445</v>
      </c>
      <c r="B49" s="67">
        <v>0</v>
      </c>
      <c r="C49" s="143"/>
      <c r="D49" s="70" t="s">
        <v>445</v>
      </c>
      <c r="E49" s="67">
        <v>0</v>
      </c>
      <c r="F49" s="143"/>
      <c r="G49" s="70" t="s">
        <v>445</v>
      </c>
      <c r="H49" s="67">
        <v>0</v>
      </c>
      <c r="I49" s="143"/>
      <c r="J49" s="70" t="s">
        <v>445</v>
      </c>
      <c r="K49" s="67">
        <v>530.41</v>
      </c>
      <c r="L49" s="143"/>
      <c r="M49" s="70" t="s">
        <v>445</v>
      </c>
      <c r="N49" s="67">
        <v>0</v>
      </c>
      <c r="O49" s="143"/>
      <c r="P49" s="70" t="s">
        <v>445</v>
      </c>
      <c r="Q49" s="67">
        <v>0</v>
      </c>
      <c r="R49" s="143"/>
      <c r="S49" s="70" t="s">
        <v>445</v>
      </c>
      <c r="T49" s="67">
        <v>0</v>
      </c>
      <c r="U49" s="143"/>
      <c r="V49" s="70" t="s">
        <v>445</v>
      </c>
      <c r="W49" s="67">
        <v>0</v>
      </c>
      <c r="X49" s="143"/>
      <c r="Y49" s="70" t="s">
        <v>445</v>
      </c>
      <c r="Z49" s="67">
        <v>0</v>
      </c>
      <c r="AA49" s="143"/>
      <c r="AB49" s="70" t="s">
        <v>445</v>
      </c>
      <c r="AC49" s="67">
        <v>0</v>
      </c>
      <c r="AD49" s="143"/>
      <c r="AE49" s="70" t="s">
        <v>445</v>
      </c>
      <c r="AF49" s="67">
        <v>0</v>
      </c>
      <c r="AG49" s="143"/>
      <c r="AH49" s="70" t="s">
        <v>445</v>
      </c>
      <c r="AI49" s="67">
        <v>0</v>
      </c>
      <c r="AJ49" s="143"/>
      <c r="AK49" s="70" t="s">
        <v>445</v>
      </c>
      <c r="AL49" s="67">
        <v>0</v>
      </c>
      <c r="AM49" s="143"/>
      <c r="AN49" s="70" t="s">
        <v>445</v>
      </c>
      <c r="AO49" s="67">
        <v>0</v>
      </c>
      <c r="AP49" s="143"/>
      <c r="AQ49" s="70" t="s">
        <v>445</v>
      </c>
      <c r="AR49" s="67">
        <v>0</v>
      </c>
      <c r="AS49" s="143"/>
      <c r="AT49" s="70" t="s">
        <v>445</v>
      </c>
      <c r="AU49" s="67">
        <v>0</v>
      </c>
      <c r="AV49" s="143"/>
      <c r="AW49" s="70" t="s">
        <v>445</v>
      </c>
      <c r="AX49" s="67">
        <v>0</v>
      </c>
      <c r="AY49" s="143"/>
      <c r="AZ49" s="70" t="s">
        <v>445</v>
      </c>
      <c r="BA49" s="67">
        <v>488.15</v>
      </c>
      <c r="BB49" s="143"/>
      <c r="BC49" s="70" t="s">
        <v>445</v>
      </c>
      <c r="BD49" s="67">
        <v>0</v>
      </c>
      <c r="BE49" s="143"/>
      <c r="BF49" s="70" t="s">
        <v>445</v>
      </c>
      <c r="BG49" s="67">
        <v>0</v>
      </c>
      <c r="BH49" s="143"/>
      <c r="BI49" s="70" t="s">
        <v>445</v>
      </c>
      <c r="BJ49" s="67">
        <v>0</v>
      </c>
      <c r="BK49" s="143"/>
      <c r="BL49" s="70" t="s">
        <v>445</v>
      </c>
      <c r="BM49" s="67">
        <v>0</v>
      </c>
      <c r="BN49" s="143"/>
      <c r="BO49" s="70" t="s">
        <v>445</v>
      </c>
      <c r="BP49" s="67">
        <v>0</v>
      </c>
      <c r="BQ49" s="143"/>
      <c r="BR49" s="70" t="s">
        <v>445</v>
      </c>
      <c r="BS49" s="67">
        <v>0</v>
      </c>
      <c r="BT49" s="143"/>
      <c r="BU49" s="70" t="s">
        <v>445</v>
      </c>
      <c r="BV49" s="67">
        <v>0</v>
      </c>
      <c r="BW49" s="143"/>
      <c r="BX49" s="70" t="s">
        <v>445</v>
      </c>
      <c r="BY49" s="67">
        <v>0</v>
      </c>
      <c r="BZ49" s="143"/>
      <c r="CA49" s="70" t="s">
        <v>445</v>
      </c>
      <c r="CB49" s="67">
        <v>0</v>
      </c>
      <c r="CC49" s="143"/>
      <c r="CD49" s="70" t="s">
        <v>445</v>
      </c>
      <c r="CE49" s="67">
        <v>0</v>
      </c>
      <c r="CF49" s="143"/>
      <c r="CG49" s="70" t="s">
        <v>445</v>
      </c>
      <c r="CH49" s="67">
        <v>0</v>
      </c>
      <c r="CI49" s="143"/>
      <c r="CJ49" s="70" t="s">
        <v>445</v>
      </c>
      <c r="CK49" s="67">
        <v>0</v>
      </c>
      <c r="CL49" s="143"/>
      <c r="CM49" s="70" t="s">
        <v>445</v>
      </c>
      <c r="CN49" s="67">
        <v>0</v>
      </c>
      <c r="CP49" s="70" t="s">
        <v>445</v>
      </c>
      <c r="CQ49" s="79">
        <f>SUM(CH49+CN49+CK49+CE49+CB49+BY49+BV49+BS49+BP49+BM49+BJ49+BG49+BD49+BA49+AX49+AU49+AR49+AO49+AL49+AI49+AF49+AC49+Z49+W49+T49+Q49+N49+K49+H49+E49+B49)</f>
        <v>1018.56</v>
      </c>
      <c r="CS49" s="70" t="s">
        <v>445</v>
      </c>
      <c r="CT49" s="67">
        <f>530.41+488.15</f>
        <v>1018.56</v>
      </c>
      <c r="CU49" s="143"/>
      <c r="CV49" s="13">
        <f>CT49-CQ49</f>
        <v>0</v>
      </c>
    </row>
    <row r="50" spans="1:100" ht="16" thickBot="1" x14ac:dyDescent="0.25">
      <c r="A50" s="77" t="s">
        <v>454</v>
      </c>
      <c r="B50" s="78">
        <f>SUM(B49)</f>
        <v>0</v>
      </c>
      <c r="C50" s="143"/>
      <c r="D50" s="77" t="s">
        <v>454</v>
      </c>
      <c r="E50" s="78">
        <f>SUM(E49)</f>
        <v>0</v>
      </c>
      <c r="F50" s="143"/>
      <c r="G50" s="77" t="s">
        <v>454</v>
      </c>
      <c r="H50" s="78">
        <f>SUM(H49)</f>
        <v>0</v>
      </c>
      <c r="I50" s="143"/>
      <c r="J50" s="77" t="s">
        <v>454</v>
      </c>
      <c r="K50" s="78">
        <f>SUM(K49)</f>
        <v>530.41</v>
      </c>
      <c r="L50" s="143"/>
      <c r="M50" s="77" t="s">
        <v>454</v>
      </c>
      <c r="N50" s="78">
        <f>SUM(N49)</f>
        <v>0</v>
      </c>
      <c r="O50" s="143"/>
      <c r="P50" s="77" t="s">
        <v>454</v>
      </c>
      <c r="Q50" s="78">
        <f>SUM(Q49)</f>
        <v>0</v>
      </c>
      <c r="R50" s="143"/>
      <c r="S50" s="77" t="s">
        <v>454</v>
      </c>
      <c r="T50" s="78">
        <f>SUM(T49)</f>
        <v>0</v>
      </c>
      <c r="U50" s="143"/>
      <c r="V50" s="77" t="s">
        <v>454</v>
      </c>
      <c r="W50" s="78">
        <f>SUM(W49)</f>
        <v>0</v>
      </c>
      <c r="X50" s="143"/>
      <c r="Y50" s="77" t="s">
        <v>454</v>
      </c>
      <c r="Z50" s="78">
        <f>SUM(Z49)</f>
        <v>0</v>
      </c>
      <c r="AA50" s="143"/>
      <c r="AB50" s="77" t="s">
        <v>454</v>
      </c>
      <c r="AC50" s="78">
        <f>SUM(AC49)</f>
        <v>0</v>
      </c>
      <c r="AD50" s="143"/>
      <c r="AE50" s="77" t="s">
        <v>454</v>
      </c>
      <c r="AF50" s="78">
        <f>SUM(AF49)</f>
        <v>0</v>
      </c>
      <c r="AG50" s="143"/>
      <c r="AH50" s="77" t="s">
        <v>454</v>
      </c>
      <c r="AI50" s="78">
        <f>SUM(AI49)</f>
        <v>0</v>
      </c>
      <c r="AJ50" s="143"/>
      <c r="AK50" s="77" t="s">
        <v>454</v>
      </c>
      <c r="AL50" s="78">
        <f>SUM(AL49)</f>
        <v>0</v>
      </c>
      <c r="AM50" s="143"/>
      <c r="AN50" s="77" t="s">
        <v>454</v>
      </c>
      <c r="AO50" s="78">
        <f>SUM(AO49)</f>
        <v>0</v>
      </c>
      <c r="AP50" s="143"/>
      <c r="AQ50" s="77" t="s">
        <v>454</v>
      </c>
      <c r="AR50" s="78">
        <f>SUM(AR49)</f>
        <v>0</v>
      </c>
      <c r="AS50" s="143"/>
      <c r="AT50" s="77" t="s">
        <v>454</v>
      </c>
      <c r="AU50" s="78">
        <f>SUM(AU49)</f>
        <v>0</v>
      </c>
      <c r="AV50" s="143"/>
      <c r="AW50" s="77" t="s">
        <v>454</v>
      </c>
      <c r="AX50" s="78">
        <f>SUM(AX49)</f>
        <v>0</v>
      </c>
      <c r="AY50" s="143"/>
      <c r="AZ50" s="77" t="s">
        <v>454</v>
      </c>
      <c r="BA50" s="78">
        <f>SUM(BA49)</f>
        <v>488.15</v>
      </c>
      <c r="BB50" s="143"/>
      <c r="BC50" s="77" t="s">
        <v>454</v>
      </c>
      <c r="BD50" s="78">
        <f>SUM(BD49)</f>
        <v>0</v>
      </c>
      <c r="BE50" s="143"/>
      <c r="BF50" s="77" t="s">
        <v>454</v>
      </c>
      <c r="BG50" s="78">
        <f>SUM(BG49)</f>
        <v>0</v>
      </c>
      <c r="BH50" s="143"/>
      <c r="BI50" s="77" t="s">
        <v>454</v>
      </c>
      <c r="BJ50" s="78">
        <f>SUM(BJ49)</f>
        <v>0</v>
      </c>
      <c r="BK50" s="143"/>
      <c r="BL50" s="77" t="s">
        <v>454</v>
      </c>
      <c r="BM50" s="78">
        <f>SUM(BM49)</f>
        <v>0</v>
      </c>
      <c r="BN50" s="143"/>
      <c r="BO50" s="77" t="s">
        <v>454</v>
      </c>
      <c r="BP50" s="78">
        <f>SUM(BP49)</f>
        <v>0</v>
      </c>
      <c r="BQ50" s="143"/>
      <c r="BR50" s="77" t="s">
        <v>454</v>
      </c>
      <c r="BS50" s="78">
        <f>SUM(BS49)</f>
        <v>0</v>
      </c>
      <c r="BT50" s="143"/>
      <c r="BU50" s="77" t="s">
        <v>454</v>
      </c>
      <c r="BV50" s="78">
        <f>SUM(BV49)</f>
        <v>0</v>
      </c>
      <c r="BW50" s="143"/>
      <c r="BX50" s="77" t="s">
        <v>454</v>
      </c>
      <c r="BY50" s="78">
        <f>SUM(BY49)</f>
        <v>0</v>
      </c>
      <c r="BZ50" s="143"/>
      <c r="CA50" s="77" t="s">
        <v>454</v>
      </c>
      <c r="CB50" s="78">
        <f>SUM(CB49)</f>
        <v>0</v>
      </c>
      <c r="CC50" s="143"/>
      <c r="CD50" s="77" t="s">
        <v>454</v>
      </c>
      <c r="CE50" s="78">
        <f>SUM(CE49)</f>
        <v>0</v>
      </c>
      <c r="CF50" s="143"/>
      <c r="CG50" s="77" t="s">
        <v>454</v>
      </c>
      <c r="CH50" s="78">
        <f>SUM(CH49)</f>
        <v>0</v>
      </c>
      <c r="CI50" s="143"/>
      <c r="CJ50" s="77" t="s">
        <v>454</v>
      </c>
      <c r="CK50" s="78">
        <f>SUM(CK49)</f>
        <v>0</v>
      </c>
      <c r="CL50" s="143"/>
      <c r="CM50" s="77" t="s">
        <v>454</v>
      </c>
      <c r="CN50" s="78">
        <f>SUM(CN49)</f>
        <v>0</v>
      </c>
      <c r="CP50" s="77" t="s">
        <v>493</v>
      </c>
      <c r="CQ50" s="78">
        <f>SUM(CQ49)</f>
        <v>1018.56</v>
      </c>
      <c r="CS50" s="77" t="s">
        <v>493</v>
      </c>
      <c r="CT50" s="78">
        <f>SUM(CT49)</f>
        <v>1018.56</v>
      </c>
      <c r="CU50" s="143"/>
      <c r="CV50" s="150">
        <f>CT50-CQ50</f>
        <v>0</v>
      </c>
    </row>
    <row r="51" spans="1:100" ht="16" thickBot="1" x14ac:dyDescent="0.25">
      <c r="A51" s="141" t="s">
        <v>455</v>
      </c>
      <c r="B51" s="142"/>
      <c r="C51" s="143"/>
      <c r="D51" s="141" t="s">
        <v>455</v>
      </c>
      <c r="E51" s="142"/>
      <c r="F51" s="143"/>
      <c r="G51" s="141" t="s">
        <v>455</v>
      </c>
      <c r="H51" s="142"/>
      <c r="I51" s="143"/>
      <c r="J51" s="141" t="s">
        <v>455</v>
      </c>
      <c r="K51" s="142"/>
      <c r="L51" s="143"/>
      <c r="M51" s="141" t="s">
        <v>455</v>
      </c>
      <c r="N51" s="142"/>
      <c r="O51" s="143"/>
      <c r="P51" s="141" t="s">
        <v>455</v>
      </c>
      <c r="Q51" s="142"/>
      <c r="R51" s="143"/>
      <c r="S51" s="141" t="s">
        <v>455</v>
      </c>
      <c r="T51" s="142"/>
      <c r="U51" s="143"/>
      <c r="V51" s="141" t="s">
        <v>455</v>
      </c>
      <c r="W51" s="142"/>
      <c r="X51" s="143"/>
      <c r="Y51" s="141" t="s">
        <v>455</v>
      </c>
      <c r="Z51" s="142"/>
      <c r="AA51" s="143"/>
      <c r="AB51" s="141" t="s">
        <v>455</v>
      </c>
      <c r="AC51" s="142"/>
      <c r="AD51" s="143"/>
      <c r="AE51" s="141" t="s">
        <v>455</v>
      </c>
      <c r="AF51" s="142"/>
      <c r="AG51" s="143"/>
      <c r="AH51" s="141" t="s">
        <v>455</v>
      </c>
      <c r="AI51" s="142"/>
      <c r="AJ51" s="143"/>
      <c r="AK51" s="141" t="s">
        <v>455</v>
      </c>
      <c r="AL51" s="142"/>
      <c r="AM51" s="143"/>
      <c r="AN51" s="141" t="s">
        <v>455</v>
      </c>
      <c r="AO51" s="142"/>
      <c r="AP51" s="143"/>
      <c r="AQ51" s="141" t="s">
        <v>455</v>
      </c>
      <c r="AR51" s="142"/>
      <c r="AS51" s="143"/>
      <c r="AT51" s="141" t="s">
        <v>455</v>
      </c>
      <c r="AU51" s="142"/>
      <c r="AV51" s="143"/>
      <c r="AW51" s="141" t="s">
        <v>455</v>
      </c>
      <c r="AX51" s="142"/>
      <c r="AY51" s="143"/>
      <c r="AZ51" s="141" t="s">
        <v>455</v>
      </c>
      <c r="BA51" s="142"/>
      <c r="BB51" s="143"/>
      <c r="BC51" s="141" t="s">
        <v>455</v>
      </c>
      <c r="BD51" s="142"/>
      <c r="BE51" s="143"/>
      <c r="BF51" s="141" t="s">
        <v>455</v>
      </c>
      <c r="BG51" s="142"/>
      <c r="BH51" s="143"/>
      <c r="BI51" s="141" t="s">
        <v>455</v>
      </c>
      <c r="BJ51" s="142"/>
      <c r="BK51" s="143"/>
      <c r="BL51" s="141" t="s">
        <v>455</v>
      </c>
      <c r="BM51" s="142"/>
      <c r="BN51" s="143"/>
      <c r="BO51" s="141" t="s">
        <v>455</v>
      </c>
      <c r="BP51" s="142"/>
      <c r="BQ51" s="143"/>
      <c r="BR51" s="141" t="s">
        <v>455</v>
      </c>
      <c r="BS51" s="142"/>
      <c r="BT51" s="143"/>
      <c r="BU51" s="141" t="s">
        <v>455</v>
      </c>
      <c r="BV51" s="142"/>
      <c r="BW51" s="143"/>
      <c r="BX51" s="141" t="s">
        <v>455</v>
      </c>
      <c r="BY51" s="142"/>
      <c r="BZ51" s="143"/>
      <c r="CA51" s="141" t="s">
        <v>455</v>
      </c>
      <c r="CB51" s="142"/>
      <c r="CC51" s="143"/>
      <c r="CD51" s="141" t="s">
        <v>455</v>
      </c>
      <c r="CE51" s="142"/>
      <c r="CF51" s="143"/>
      <c r="CG51" s="141" t="s">
        <v>455</v>
      </c>
      <c r="CH51" s="142"/>
      <c r="CI51" s="143"/>
      <c r="CJ51" s="141" t="s">
        <v>455</v>
      </c>
      <c r="CK51" s="142"/>
      <c r="CL51" s="143"/>
      <c r="CM51" s="141" t="s">
        <v>455</v>
      </c>
      <c r="CN51" s="142"/>
      <c r="CP51" s="141" t="s">
        <v>455</v>
      </c>
      <c r="CQ51" s="142"/>
      <c r="CS51" s="141" t="s">
        <v>455</v>
      </c>
      <c r="CT51" s="142"/>
      <c r="CU51" s="143"/>
      <c r="CV51" s="10"/>
    </row>
    <row r="52" spans="1:100" x14ac:dyDescent="0.2">
      <c r="A52" s="71" t="s">
        <v>156</v>
      </c>
      <c r="B52" s="67">
        <f>519.12+260</f>
        <v>779.12</v>
      </c>
      <c r="C52" s="143"/>
      <c r="D52" s="71" t="s">
        <v>156</v>
      </c>
      <c r="E52" s="67">
        <v>0</v>
      </c>
      <c r="F52" s="143"/>
      <c r="G52" s="71" t="s">
        <v>156</v>
      </c>
      <c r="H52" s="67">
        <v>0</v>
      </c>
      <c r="I52" s="143"/>
      <c r="J52" s="71" t="s">
        <v>156</v>
      </c>
      <c r="K52" s="67">
        <v>0</v>
      </c>
      <c r="L52" s="143"/>
      <c r="M52" s="71" t="s">
        <v>156</v>
      </c>
      <c r="N52" s="67">
        <v>0</v>
      </c>
      <c r="O52" s="143"/>
      <c r="P52" s="71" t="s">
        <v>156</v>
      </c>
      <c r="Q52" s="67">
        <v>0</v>
      </c>
      <c r="R52" s="143"/>
      <c r="S52" s="71" t="s">
        <v>156</v>
      </c>
      <c r="T52" s="67">
        <v>0</v>
      </c>
      <c r="U52" s="143"/>
      <c r="V52" s="71" t="s">
        <v>156</v>
      </c>
      <c r="W52" s="67">
        <v>0</v>
      </c>
      <c r="X52" s="143"/>
      <c r="Y52" s="71" t="s">
        <v>156</v>
      </c>
      <c r="Z52" s="67">
        <v>0</v>
      </c>
      <c r="AA52" s="143"/>
      <c r="AB52" s="71" t="s">
        <v>156</v>
      </c>
      <c r="AC52" s="67">
        <v>0</v>
      </c>
      <c r="AD52" s="143"/>
      <c r="AE52" s="71" t="s">
        <v>156</v>
      </c>
      <c r="AF52" s="67">
        <v>0</v>
      </c>
      <c r="AG52" s="143"/>
      <c r="AH52" s="71" t="s">
        <v>156</v>
      </c>
      <c r="AI52" s="67">
        <v>0</v>
      </c>
      <c r="AJ52" s="143"/>
      <c r="AK52" s="71" t="s">
        <v>156</v>
      </c>
      <c r="AL52" s="67">
        <v>0</v>
      </c>
      <c r="AM52" s="143"/>
      <c r="AN52" s="71" t="s">
        <v>156</v>
      </c>
      <c r="AO52" s="67">
        <v>0</v>
      </c>
      <c r="AP52" s="143"/>
      <c r="AQ52" s="71" t="s">
        <v>156</v>
      </c>
      <c r="AR52" s="67">
        <v>0</v>
      </c>
      <c r="AS52" s="143"/>
      <c r="AT52" s="71" t="s">
        <v>156</v>
      </c>
      <c r="AU52" s="67">
        <v>0</v>
      </c>
      <c r="AV52" s="143"/>
      <c r="AW52" s="71" t="s">
        <v>156</v>
      </c>
      <c r="AX52" s="67">
        <v>0</v>
      </c>
      <c r="AY52" s="143"/>
      <c r="AZ52" s="71" t="s">
        <v>156</v>
      </c>
      <c r="BA52" s="67">
        <v>0</v>
      </c>
      <c r="BB52" s="143"/>
      <c r="BC52" s="71" t="s">
        <v>156</v>
      </c>
      <c r="BD52" s="67">
        <v>0</v>
      </c>
      <c r="BE52" s="143"/>
      <c r="BF52" s="71" t="s">
        <v>156</v>
      </c>
      <c r="BG52" s="67">
        <v>0</v>
      </c>
      <c r="BH52" s="143"/>
      <c r="BI52" s="71" t="s">
        <v>156</v>
      </c>
      <c r="BJ52" s="67">
        <v>0</v>
      </c>
      <c r="BK52" s="143"/>
      <c r="BL52" s="71" t="s">
        <v>156</v>
      </c>
      <c r="BM52" s="67">
        <v>0</v>
      </c>
      <c r="BN52" s="143"/>
      <c r="BO52" s="71" t="s">
        <v>156</v>
      </c>
      <c r="BP52" s="67">
        <v>0</v>
      </c>
      <c r="BQ52" s="143"/>
      <c r="BR52" s="71" t="s">
        <v>156</v>
      </c>
      <c r="BS52" s="67">
        <v>0</v>
      </c>
      <c r="BT52" s="143"/>
      <c r="BU52" s="71" t="s">
        <v>156</v>
      </c>
      <c r="BV52" s="67">
        <v>0</v>
      </c>
      <c r="BW52" s="143"/>
      <c r="BX52" s="71" t="s">
        <v>156</v>
      </c>
      <c r="BY52" s="67">
        <v>0</v>
      </c>
      <c r="BZ52" s="143"/>
      <c r="CA52" s="71" t="s">
        <v>156</v>
      </c>
      <c r="CB52" s="67">
        <v>0</v>
      </c>
      <c r="CC52" s="143"/>
      <c r="CD52" s="71" t="s">
        <v>156</v>
      </c>
      <c r="CE52" s="67">
        <v>0</v>
      </c>
      <c r="CF52" s="143"/>
      <c r="CG52" s="71" t="s">
        <v>156</v>
      </c>
      <c r="CH52" s="67">
        <v>0</v>
      </c>
      <c r="CI52" s="143"/>
      <c r="CJ52" s="71" t="s">
        <v>156</v>
      </c>
      <c r="CK52" s="67">
        <v>0</v>
      </c>
      <c r="CL52" s="143"/>
      <c r="CM52" s="71" t="s">
        <v>156</v>
      </c>
      <c r="CN52" s="67">
        <v>0</v>
      </c>
      <c r="CP52" s="71" t="s">
        <v>156</v>
      </c>
      <c r="CQ52" s="79">
        <f>SUM(CH52+CN52+CK52+CE52+CB52+BY52+BV52+BS52+BP52+BM52+BJ52+BG52+BD52+BA52+AX52+AU52+AR52+AO52+AL52+AI52+AF52+AC52+Z52+W52+T52+Q52+N52+K52+H52+E52+B52)</f>
        <v>779.12</v>
      </c>
      <c r="CS52" s="71" t="s">
        <v>156</v>
      </c>
      <c r="CT52" s="67">
        <f>519.12+260</f>
        <v>779.12</v>
      </c>
      <c r="CU52" s="143"/>
      <c r="CV52" s="150">
        <f t="shared" ref="CV52:CV71" si="3">CT52-CQ52</f>
        <v>0</v>
      </c>
    </row>
    <row r="53" spans="1:100" x14ac:dyDescent="0.2">
      <c r="A53" s="71" t="s">
        <v>449</v>
      </c>
      <c r="B53" s="67">
        <v>0</v>
      </c>
      <c r="C53" s="143"/>
      <c r="D53" s="71" t="s">
        <v>449</v>
      </c>
      <c r="E53" s="67">
        <v>0</v>
      </c>
      <c r="F53" s="143"/>
      <c r="G53" s="71" t="s">
        <v>449</v>
      </c>
      <c r="H53" s="67">
        <v>134.62</v>
      </c>
      <c r="I53" s="143"/>
      <c r="J53" s="71" t="s">
        <v>449</v>
      </c>
      <c r="K53" s="67">
        <v>0</v>
      </c>
      <c r="L53" s="143"/>
      <c r="M53" s="71" t="s">
        <v>449</v>
      </c>
      <c r="N53" s="67">
        <v>0</v>
      </c>
      <c r="O53" s="143"/>
      <c r="P53" s="71" t="s">
        <v>449</v>
      </c>
      <c r="Q53" s="67">
        <v>0</v>
      </c>
      <c r="R53" s="143"/>
      <c r="S53" s="71" t="s">
        <v>449</v>
      </c>
      <c r="T53" s="67">
        <v>0</v>
      </c>
      <c r="U53" s="143"/>
      <c r="V53" s="71" t="s">
        <v>449</v>
      </c>
      <c r="W53" s="67">
        <v>0</v>
      </c>
      <c r="X53" s="143"/>
      <c r="Y53" s="71" t="s">
        <v>449</v>
      </c>
      <c r="Z53" s="67">
        <v>0</v>
      </c>
      <c r="AA53" s="143"/>
      <c r="AB53" s="71" t="s">
        <v>449</v>
      </c>
      <c r="AC53" s="67">
        <v>0</v>
      </c>
      <c r="AD53" s="143"/>
      <c r="AE53" s="71" t="s">
        <v>449</v>
      </c>
      <c r="AF53" s="67">
        <v>0</v>
      </c>
      <c r="AG53" s="143"/>
      <c r="AH53" s="71" t="s">
        <v>449</v>
      </c>
      <c r="AI53" s="67">
        <v>0</v>
      </c>
      <c r="AJ53" s="143"/>
      <c r="AK53" s="71" t="s">
        <v>449</v>
      </c>
      <c r="AL53" s="67">
        <v>0</v>
      </c>
      <c r="AM53" s="143"/>
      <c r="AN53" s="71" t="s">
        <v>449</v>
      </c>
      <c r="AO53" s="67">
        <v>0</v>
      </c>
      <c r="AP53" s="143"/>
      <c r="AQ53" s="71" t="s">
        <v>449</v>
      </c>
      <c r="AR53" s="67">
        <v>0</v>
      </c>
      <c r="AS53" s="143"/>
      <c r="AT53" s="71" t="s">
        <v>449</v>
      </c>
      <c r="AU53" s="67">
        <v>0</v>
      </c>
      <c r="AV53" s="143"/>
      <c r="AW53" s="71" t="s">
        <v>449</v>
      </c>
      <c r="AX53" s="67">
        <v>0</v>
      </c>
      <c r="AY53" s="143"/>
      <c r="AZ53" s="71" t="s">
        <v>449</v>
      </c>
      <c r="BA53" s="67">
        <v>0</v>
      </c>
      <c r="BB53" s="143"/>
      <c r="BC53" s="71" t="s">
        <v>449</v>
      </c>
      <c r="BD53" s="67">
        <v>0</v>
      </c>
      <c r="BE53" s="143"/>
      <c r="BF53" s="71" t="s">
        <v>449</v>
      </c>
      <c r="BG53" s="67">
        <v>0</v>
      </c>
      <c r="BH53" s="143"/>
      <c r="BI53" s="71" t="s">
        <v>449</v>
      </c>
      <c r="BJ53" s="67">
        <v>0</v>
      </c>
      <c r="BK53" s="143"/>
      <c r="BL53" s="71" t="s">
        <v>449</v>
      </c>
      <c r="BM53" s="67">
        <v>0</v>
      </c>
      <c r="BN53" s="143"/>
      <c r="BO53" s="71" t="s">
        <v>449</v>
      </c>
      <c r="BP53" s="67">
        <v>0</v>
      </c>
      <c r="BQ53" s="143"/>
      <c r="BR53" s="71" t="s">
        <v>449</v>
      </c>
      <c r="BS53" s="67">
        <v>0</v>
      </c>
      <c r="BT53" s="143"/>
      <c r="BU53" s="71" t="s">
        <v>449</v>
      </c>
      <c r="BV53" s="67">
        <v>0</v>
      </c>
      <c r="BW53" s="143"/>
      <c r="BX53" s="71" t="s">
        <v>449</v>
      </c>
      <c r="BY53" s="67">
        <v>0</v>
      </c>
      <c r="BZ53" s="143"/>
      <c r="CA53" s="71" t="s">
        <v>449</v>
      </c>
      <c r="CB53" s="67">
        <v>0</v>
      </c>
      <c r="CC53" s="143"/>
      <c r="CD53" s="71" t="s">
        <v>449</v>
      </c>
      <c r="CE53" s="67">
        <v>0</v>
      </c>
      <c r="CF53" s="143"/>
      <c r="CG53" s="71" t="s">
        <v>449</v>
      </c>
      <c r="CH53" s="67">
        <v>0</v>
      </c>
      <c r="CI53" s="143"/>
      <c r="CJ53" s="71" t="s">
        <v>449</v>
      </c>
      <c r="CK53" s="67">
        <v>0</v>
      </c>
      <c r="CL53" s="143"/>
      <c r="CM53" s="71" t="s">
        <v>449</v>
      </c>
      <c r="CN53" s="67">
        <v>0</v>
      </c>
      <c r="CP53" s="71" t="s">
        <v>449</v>
      </c>
      <c r="CQ53" s="79">
        <f>SUM(CH53+CN53+CK53+CE53+CB53+BY53+BV53+BS53+BP53+BM53+BJ53+BG53+BD53+BA53+AX53+AU53+AR53+AO53+AL53+AI53+AF53+AC53+Z53+W53+T53+Q53+N53+K53+H53+E53+B53)</f>
        <v>134.62</v>
      </c>
      <c r="CS53" s="71" t="s">
        <v>449</v>
      </c>
      <c r="CT53" s="67">
        <v>140</v>
      </c>
      <c r="CU53" s="143"/>
      <c r="CV53" s="154">
        <f t="shared" si="3"/>
        <v>5.3799999999999955</v>
      </c>
    </row>
    <row r="54" spans="1:100" x14ac:dyDescent="0.2">
      <c r="A54" s="71" t="s">
        <v>450</v>
      </c>
      <c r="B54" s="67">
        <v>0</v>
      </c>
      <c r="C54" s="143"/>
      <c r="D54" s="71" t="s">
        <v>450</v>
      </c>
      <c r="E54" s="67">
        <v>0</v>
      </c>
      <c r="F54" s="143"/>
      <c r="G54" s="71" t="s">
        <v>450</v>
      </c>
      <c r="H54" s="67">
        <v>0</v>
      </c>
      <c r="I54" s="143"/>
      <c r="J54" s="71" t="s">
        <v>450</v>
      </c>
      <c r="K54" s="67">
        <v>0</v>
      </c>
      <c r="L54" s="143"/>
      <c r="M54" s="71" t="s">
        <v>450</v>
      </c>
      <c r="N54" s="67">
        <v>0</v>
      </c>
      <c r="O54" s="143"/>
      <c r="P54" s="71" t="s">
        <v>450</v>
      </c>
      <c r="Q54" s="67">
        <v>0</v>
      </c>
      <c r="R54" s="143"/>
      <c r="S54" s="71" t="s">
        <v>450</v>
      </c>
      <c r="T54" s="67">
        <v>0</v>
      </c>
      <c r="U54" s="143"/>
      <c r="V54" s="71" t="s">
        <v>450</v>
      </c>
      <c r="W54" s="67">
        <v>0</v>
      </c>
      <c r="X54" s="143"/>
      <c r="Y54" s="71" t="s">
        <v>450</v>
      </c>
      <c r="Z54" s="67">
        <f>120.08</f>
        <v>120.08</v>
      </c>
      <c r="AA54" s="143"/>
      <c r="AB54" s="71" t="s">
        <v>450</v>
      </c>
      <c r="AC54" s="67">
        <v>0</v>
      </c>
      <c r="AD54" s="143"/>
      <c r="AE54" s="71" t="s">
        <v>450</v>
      </c>
      <c r="AF54" s="67">
        <v>0</v>
      </c>
      <c r="AG54" s="143"/>
      <c r="AH54" s="71" t="s">
        <v>450</v>
      </c>
      <c r="AI54" s="67">
        <v>0</v>
      </c>
      <c r="AJ54" s="143"/>
      <c r="AK54" s="71" t="s">
        <v>450</v>
      </c>
      <c r="AL54" s="67">
        <v>0</v>
      </c>
      <c r="AM54" s="143"/>
      <c r="AN54" s="71" t="s">
        <v>450</v>
      </c>
      <c r="AO54" s="67">
        <v>0</v>
      </c>
      <c r="AP54" s="143"/>
      <c r="AQ54" s="71" t="s">
        <v>450</v>
      </c>
      <c r="AR54" s="67">
        <v>0</v>
      </c>
      <c r="AS54" s="143"/>
      <c r="AT54" s="71" t="s">
        <v>450</v>
      </c>
      <c r="AU54" s="67">
        <v>0</v>
      </c>
      <c r="AV54" s="143"/>
      <c r="AW54" s="71" t="s">
        <v>450</v>
      </c>
      <c r="AX54" s="67">
        <v>0</v>
      </c>
      <c r="AY54" s="143"/>
      <c r="AZ54" s="71" t="s">
        <v>450</v>
      </c>
      <c r="BA54" s="67">
        <v>0</v>
      </c>
      <c r="BB54" s="143"/>
      <c r="BC54" s="71" t="s">
        <v>450</v>
      </c>
      <c r="BD54" s="67">
        <v>0</v>
      </c>
      <c r="BE54" s="143"/>
      <c r="BF54" s="71" t="s">
        <v>450</v>
      </c>
      <c r="BG54" s="67">
        <v>0</v>
      </c>
      <c r="BH54" s="143"/>
      <c r="BI54" s="71" t="s">
        <v>450</v>
      </c>
      <c r="BJ54" s="67">
        <v>0</v>
      </c>
      <c r="BK54" s="143"/>
      <c r="BL54" s="71" t="s">
        <v>450</v>
      </c>
      <c r="BM54" s="67">
        <v>0</v>
      </c>
      <c r="BN54" s="143"/>
      <c r="BO54" s="71" t="s">
        <v>450</v>
      </c>
      <c r="BP54" s="67">
        <v>0</v>
      </c>
      <c r="BQ54" s="143"/>
      <c r="BR54" s="71" t="s">
        <v>450</v>
      </c>
      <c r="BS54" s="67">
        <v>0</v>
      </c>
      <c r="BT54" s="143"/>
      <c r="BU54" s="71" t="s">
        <v>450</v>
      </c>
      <c r="BV54" s="67">
        <v>0</v>
      </c>
      <c r="BW54" s="143"/>
      <c r="BX54" s="71" t="s">
        <v>450</v>
      </c>
      <c r="BY54" s="67">
        <v>0</v>
      </c>
      <c r="BZ54" s="143"/>
      <c r="CA54" s="71" t="s">
        <v>450</v>
      </c>
      <c r="CB54" s="67">
        <v>0</v>
      </c>
      <c r="CC54" s="143"/>
      <c r="CD54" s="71" t="s">
        <v>450</v>
      </c>
      <c r="CE54" s="67">
        <v>0</v>
      </c>
      <c r="CF54" s="143"/>
      <c r="CG54" s="71" t="s">
        <v>450</v>
      </c>
      <c r="CH54" s="67">
        <v>0</v>
      </c>
      <c r="CI54" s="143"/>
      <c r="CJ54" s="71" t="s">
        <v>450</v>
      </c>
      <c r="CK54" s="67">
        <v>0</v>
      </c>
      <c r="CL54" s="143"/>
      <c r="CM54" s="71" t="s">
        <v>450</v>
      </c>
      <c r="CN54" s="67">
        <v>0</v>
      </c>
      <c r="CP54" s="71" t="s">
        <v>450</v>
      </c>
      <c r="CQ54" s="79">
        <f>SUM(CH54+CN54+CK54+CE54+CB54+BY54+BV54+BS54+BP54+BM54+BJ54+BG54+BD54+BA54+AX54+AU54+AR54+AO54+AL54+AI54+AF54+AC54+Z54+W54+T54+Q54+N54+K54+H54+E54+B54)</f>
        <v>120.08</v>
      </c>
      <c r="CS54" s="71" t="s">
        <v>450</v>
      </c>
      <c r="CT54" s="67">
        <v>116.44</v>
      </c>
      <c r="CU54" s="143"/>
      <c r="CV54" s="165">
        <f t="shared" si="3"/>
        <v>-3.6400000000000006</v>
      </c>
    </row>
    <row r="55" spans="1:100" x14ac:dyDescent="0.2">
      <c r="A55" s="71" t="s">
        <v>4</v>
      </c>
      <c r="B55" s="67">
        <v>0</v>
      </c>
      <c r="C55" s="143"/>
      <c r="D55" s="71" t="s">
        <v>4</v>
      </c>
      <c r="E55" s="67">
        <v>0</v>
      </c>
      <c r="F55" s="143"/>
      <c r="G55" s="71" t="s">
        <v>4</v>
      </c>
      <c r="H55" s="67">
        <v>0</v>
      </c>
      <c r="I55" s="143"/>
      <c r="J55" s="71" t="s">
        <v>4</v>
      </c>
      <c r="K55" s="67">
        <v>0</v>
      </c>
      <c r="L55" s="143"/>
      <c r="M55" s="71" t="s">
        <v>4</v>
      </c>
      <c r="N55" s="67">
        <v>0</v>
      </c>
      <c r="O55" s="143"/>
      <c r="P55" s="71" t="s">
        <v>4</v>
      </c>
      <c r="Q55" s="67">
        <v>0</v>
      </c>
      <c r="R55" s="143"/>
      <c r="S55" s="71" t="s">
        <v>4</v>
      </c>
      <c r="T55" s="67">
        <v>25.1</v>
      </c>
      <c r="U55" s="143"/>
      <c r="V55" s="71" t="s">
        <v>4</v>
      </c>
      <c r="W55" s="67">
        <v>70.05</v>
      </c>
      <c r="X55" s="143"/>
      <c r="Y55" s="71" t="s">
        <v>4</v>
      </c>
      <c r="Z55" s="67">
        <v>0</v>
      </c>
      <c r="AA55" s="143"/>
      <c r="AB55" s="71" t="s">
        <v>4</v>
      </c>
      <c r="AC55" s="67">
        <v>0</v>
      </c>
      <c r="AD55" s="143"/>
      <c r="AE55" s="71" t="s">
        <v>4</v>
      </c>
      <c r="AF55" s="67">
        <v>0</v>
      </c>
      <c r="AG55" s="143"/>
      <c r="AH55" s="71" t="s">
        <v>4</v>
      </c>
      <c r="AI55" s="67">
        <v>0</v>
      </c>
      <c r="AJ55" s="143"/>
      <c r="AK55" s="71" t="s">
        <v>4</v>
      </c>
      <c r="AL55" s="67">
        <v>0</v>
      </c>
      <c r="AM55" s="143"/>
      <c r="AN55" s="71" t="s">
        <v>4</v>
      </c>
      <c r="AO55" s="67">
        <v>0</v>
      </c>
      <c r="AP55" s="143"/>
      <c r="AQ55" s="71" t="s">
        <v>4</v>
      </c>
      <c r="AR55" s="67">
        <v>0</v>
      </c>
      <c r="AS55" s="143"/>
      <c r="AT55" s="71" t="s">
        <v>4</v>
      </c>
      <c r="AU55" s="67">
        <v>17.739999999999998</v>
      </c>
      <c r="AV55" s="143"/>
      <c r="AW55" s="71" t="s">
        <v>4</v>
      </c>
      <c r="AX55" s="67">
        <v>0</v>
      </c>
      <c r="AY55" s="143"/>
      <c r="AZ55" s="71" t="s">
        <v>4</v>
      </c>
      <c r="BA55" s="67">
        <v>0</v>
      </c>
      <c r="BB55" s="143"/>
      <c r="BC55" s="71" t="s">
        <v>4</v>
      </c>
      <c r="BD55" s="67">
        <v>0</v>
      </c>
      <c r="BE55" s="143"/>
      <c r="BF55" s="71" t="s">
        <v>4</v>
      </c>
      <c r="BG55" s="67">
        <v>0</v>
      </c>
      <c r="BH55" s="143"/>
      <c r="BI55" s="71" t="s">
        <v>4</v>
      </c>
      <c r="BJ55" s="67">
        <v>24.76</v>
      </c>
      <c r="BK55" s="143"/>
      <c r="BL55" s="71" t="s">
        <v>4</v>
      </c>
      <c r="BM55" s="67">
        <v>0</v>
      </c>
      <c r="BN55" s="143"/>
      <c r="BO55" s="71" t="s">
        <v>4</v>
      </c>
      <c r="BP55" s="67">
        <v>0</v>
      </c>
      <c r="BQ55" s="143"/>
      <c r="BR55" s="71" t="s">
        <v>4</v>
      </c>
      <c r="BS55" s="67">
        <v>0</v>
      </c>
      <c r="BT55" s="143"/>
      <c r="BU55" s="71" t="s">
        <v>4</v>
      </c>
      <c r="BV55" s="67">
        <v>0</v>
      </c>
      <c r="BW55" s="143"/>
      <c r="BX55" s="71" t="s">
        <v>4</v>
      </c>
      <c r="BY55" s="67">
        <v>0</v>
      </c>
      <c r="BZ55" s="143"/>
      <c r="CA55" s="71" t="s">
        <v>4</v>
      </c>
      <c r="CB55" s="67">
        <v>0</v>
      </c>
      <c r="CC55" s="143"/>
      <c r="CD55" s="71" t="s">
        <v>4</v>
      </c>
      <c r="CE55" s="67">
        <v>25.4</v>
      </c>
      <c r="CF55" s="143"/>
      <c r="CG55" s="71" t="s">
        <v>4</v>
      </c>
      <c r="CH55" s="67">
        <v>0</v>
      </c>
      <c r="CI55" s="143"/>
      <c r="CJ55" s="71" t="s">
        <v>4</v>
      </c>
      <c r="CK55" s="67">
        <v>0</v>
      </c>
      <c r="CL55" s="143"/>
      <c r="CM55" s="71" t="s">
        <v>4</v>
      </c>
      <c r="CN55" s="67">
        <v>0</v>
      </c>
      <c r="CP55" s="71" t="s">
        <v>4</v>
      </c>
      <c r="CQ55" s="79">
        <f>SUM(CH55+CN55+CK55+CE55+CB55+BY55+BV55+BS55+BP55+BM55+BJ55+BG55+BD55+BA55+AX55+AU55+AR55+AO55+AL55+AI55+AF55+AC55+Z55+W55+T55+Q55+N55+K55+H55+E55+B55)</f>
        <v>163.04999999999998</v>
      </c>
      <c r="CS55" s="71" t="s">
        <v>4</v>
      </c>
      <c r="CT55" s="67">
        <v>180</v>
      </c>
      <c r="CU55" s="143"/>
      <c r="CV55" s="154">
        <f t="shared" si="3"/>
        <v>16.950000000000017</v>
      </c>
    </row>
    <row r="56" spans="1:100" x14ac:dyDescent="0.2">
      <c r="A56" s="71" t="s">
        <v>5</v>
      </c>
      <c r="B56" s="67">
        <f>SUM(B57:B59)</f>
        <v>76</v>
      </c>
      <c r="C56" s="143"/>
      <c r="D56" s="71" t="s">
        <v>5</v>
      </c>
      <c r="E56" s="67">
        <f>SUM(E57:E59)</f>
        <v>0</v>
      </c>
      <c r="F56" s="143"/>
      <c r="G56" s="71" t="s">
        <v>5</v>
      </c>
      <c r="H56" s="67">
        <f>SUM(H57:H59)</f>
        <v>0</v>
      </c>
      <c r="I56" s="143"/>
      <c r="J56" s="71" t="s">
        <v>5</v>
      </c>
      <c r="K56" s="67">
        <f>SUM(K57:K59)</f>
        <v>0</v>
      </c>
      <c r="L56" s="143"/>
      <c r="M56" s="71" t="s">
        <v>5</v>
      </c>
      <c r="N56" s="67">
        <f>SUM(N57:N59)</f>
        <v>0</v>
      </c>
      <c r="O56" s="143"/>
      <c r="P56" s="71" t="s">
        <v>5</v>
      </c>
      <c r="Q56" s="67">
        <f>SUM(Q57:Q59)</f>
        <v>0</v>
      </c>
      <c r="R56" s="143"/>
      <c r="S56" s="71" t="s">
        <v>5</v>
      </c>
      <c r="T56" s="67">
        <f>SUM(T57:T59)</f>
        <v>17</v>
      </c>
      <c r="U56" s="143"/>
      <c r="V56" s="71" t="s">
        <v>5</v>
      </c>
      <c r="W56" s="67">
        <f>SUM(W57:W59)</f>
        <v>0</v>
      </c>
      <c r="X56" s="143"/>
      <c r="Y56" s="71" t="s">
        <v>5</v>
      </c>
      <c r="Z56" s="67">
        <f>SUM(Z57:Z59)</f>
        <v>0</v>
      </c>
      <c r="AA56" s="143"/>
      <c r="AB56" s="71" t="s">
        <v>5</v>
      </c>
      <c r="AC56" s="67">
        <f>SUM(AC57:AC59)</f>
        <v>0</v>
      </c>
      <c r="AD56" s="143"/>
      <c r="AE56" s="71" t="s">
        <v>5</v>
      </c>
      <c r="AF56" s="67">
        <f>SUM(AF57:AF59)</f>
        <v>0</v>
      </c>
      <c r="AG56" s="143"/>
      <c r="AH56" s="71" t="s">
        <v>5</v>
      </c>
      <c r="AI56" s="67">
        <f>SUM(AI57:AI59)</f>
        <v>0</v>
      </c>
      <c r="AJ56" s="143"/>
      <c r="AK56" s="71" t="s">
        <v>5</v>
      </c>
      <c r="AL56" s="67">
        <f>SUM(AL57:AL59)</f>
        <v>0</v>
      </c>
      <c r="AM56" s="143"/>
      <c r="AN56" s="71" t="s">
        <v>5</v>
      </c>
      <c r="AO56" s="67">
        <f>SUM(AO57:AO59)</f>
        <v>20.5</v>
      </c>
      <c r="AP56" s="143"/>
      <c r="AQ56" s="71" t="s">
        <v>5</v>
      </c>
      <c r="AR56" s="67">
        <f>SUM(AR57:AR59)</f>
        <v>0</v>
      </c>
      <c r="AS56" s="143"/>
      <c r="AT56" s="71" t="s">
        <v>5</v>
      </c>
      <c r="AU56" s="67">
        <f>SUM(AU57:AU59)</f>
        <v>0</v>
      </c>
      <c r="AV56" s="143"/>
      <c r="AW56" s="71" t="s">
        <v>5</v>
      </c>
      <c r="AX56" s="67">
        <f>SUM(AX57:AX59)</f>
        <v>0</v>
      </c>
      <c r="AY56" s="143"/>
      <c r="AZ56" s="71" t="s">
        <v>5</v>
      </c>
      <c r="BA56" s="67">
        <f>SUM(BA57:BA59)</f>
        <v>0</v>
      </c>
      <c r="BB56" s="143"/>
      <c r="BC56" s="71" t="s">
        <v>5</v>
      </c>
      <c r="BD56" s="67">
        <f>SUM(BD57:BD59)</f>
        <v>0</v>
      </c>
      <c r="BE56" s="143"/>
      <c r="BF56" s="71" t="s">
        <v>5</v>
      </c>
      <c r="BG56" s="67">
        <f>SUM(BG57:BG59)</f>
        <v>0</v>
      </c>
      <c r="BH56" s="143"/>
      <c r="BI56" s="71" t="s">
        <v>5</v>
      </c>
      <c r="BJ56" s="67">
        <f>SUM(BJ57:BJ59)</f>
        <v>0</v>
      </c>
      <c r="BK56" s="143"/>
      <c r="BL56" s="71" t="s">
        <v>5</v>
      </c>
      <c r="BM56" s="67">
        <f>SUM(BM57:BM59)</f>
        <v>0</v>
      </c>
      <c r="BN56" s="143"/>
      <c r="BO56" s="71" t="s">
        <v>5</v>
      </c>
      <c r="BP56" s="67">
        <f>SUM(BP57:BP59)</f>
        <v>21</v>
      </c>
      <c r="BQ56" s="143"/>
      <c r="BR56" s="71" t="s">
        <v>5</v>
      </c>
      <c r="BS56" s="67">
        <f>SUM(BS57:BS59)</f>
        <v>0</v>
      </c>
      <c r="BT56" s="143"/>
      <c r="BU56" s="71" t="s">
        <v>5</v>
      </c>
      <c r="BV56" s="67">
        <f>SUM(BV57:BV59)</f>
        <v>0</v>
      </c>
      <c r="BW56" s="143"/>
      <c r="BX56" s="71" t="s">
        <v>5</v>
      </c>
      <c r="BY56" s="67">
        <f>SUM(BY57:BY59)</f>
        <v>0</v>
      </c>
      <c r="BZ56" s="143"/>
      <c r="CA56" s="71" t="s">
        <v>5</v>
      </c>
      <c r="CB56" s="67">
        <f>SUM(CB57:CB59)</f>
        <v>0</v>
      </c>
      <c r="CC56" s="143"/>
      <c r="CD56" s="71" t="s">
        <v>5</v>
      </c>
      <c r="CE56" s="67">
        <f>SUM(CE57:CE59)</f>
        <v>0</v>
      </c>
      <c r="CF56" s="143"/>
      <c r="CG56" s="71" t="s">
        <v>5</v>
      </c>
      <c r="CH56" s="67">
        <f>SUM(CH57:CH59)</f>
        <v>20</v>
      </c>
      <c r="CI56" s="143"/>
      <c r="CJ56" s="71" t="s">
        <v>5</v>
      </c>
      <c r="CK56" s="67">
        <f>SUM(CK57:CK59)</f>
        <v>0</v>
      </c>
      <c r="CL56" s="143"/>
      <c r="CM56" s="71" t="s">
        <v>5</v>
      </c>
      <c r="CN56" s="67">
        <f>SUM(CN57:CN59)</f>
        <v>0</v>
      </c>
      <c r="CP56" s="71" t="s">
        <v>5</v>
      </c>
      <c r="CQ56" s="67">
        <f>SUM(CQ57:CQ59)</f>
        <v>154.5</v>
      </c>
      <c r="CS56" s="71" t="s">
        <v>5</v>
      </c>
      <c r="CT56" s="67">
        <f>SUM(CT57:CT59)</f>
        <v>206</v>
      </c>
      <c r="CU56" s="143"/>
      <c r="CV56" s="154">
        <f t="shared" si="3"/>
        <v>51.5</v>
      </c>
    </row>
    <row r="57" spans="1:100" x14ac:dyDescent="0.2">
      <c r="A57" s="68" t="s">
        <v>207</v>
      </c>
      <c r="B57" s="67">
        <v>0</v>
      </c>
      <c r="C57" s="143"/>
      <c r="D57" s="68" t="s">
        <v>207</v>
      </c>
      <c r="E57" s="67">
        <v>0</v>
      </c>
      <c r="F57" s="143"/>
      <c r="G57" s="68" t="s">
        <v>207</v>
      </c>
      <c r="H57" s="67">
        <v>0</v>
      </c>
      <c r="I57" s="143"/>
      <c r="J57" s="68" t="s">
        <v>207</v>
      </c>
      <c r="K57" s="67">
        <v>0</v>
      </c>
      <c r="L57" s="143"/>
      <c r="M57" s="68" t="s">
        <v>207</v>
      </c>
      <c r="N57" s="67">
        <v>0</v>
      </c>
      <c r="O57" s="143"/>
      <c r="P57" s="68" t="s">
        <v>207</v>
      </c>
      <c r="Q57" s="67">
        <v>0</v>
      </c>
      <c r="R57" s="143"/>
      <c r="S57" s="68" t="s">
        <v>207</v>
      </c>
      <c r="T57" s="67">
        <v>17</v>
      </c>
      <c r="U57" s="143"/>
      <c r="V57" s="68" t="s">
        <v>207</v>
      </c>
      <c r="W57" s="67">
        <v>0</v>
      </c>
      <c r="X57" s="143"/>
      <c r="Y57" s="68" t="s">
        <v>207</v>
      </c>
      <c r="Z57" s="67">
        <v>0</v>
      </c>
      <c r="AA57" s="143"/>
      <c r="AB57" s="68" t="s">
        <v>207</v>
      </c>
      <c r="AC57" s="67">
        <v>0</v>
      </c>
      <c r="AD57" s="143"/>
      <c r="AE57" s="68" t="s">
        <v>207</v>
      </c>
      <c r="AF57" s="67">
        <v>0</v>
      </c>
      <c r="AG57" s="143"/>
      <c r="AH57" s="68" t="s">
        <v>207</v>
      </c>
      <c r="AI57" s="67">
        <v>0</v>
      </c>
      <c r="AJ57" s="143"/>
      <c r="AK57" s="68" t="s">
        <v>207</v>
      </c>
      <c r="AL57" s="67">
        <v>0</v>
      </c>
      <c r="AM57" s="143"/>
      <c r="AN57" s="68" t="s">
        <v>207</v>
      </c>
      <c r="AO57" s="67">
        <v>20.5</v>
      </c>
      <c r="AP57" s="143"/>
      <c r="AQ57" s="68" t="s">
        <v>207</v>
      </c>
      <c r="AR57" s="67">
        <v>0</v>
      </c>
      <c r="AS57" s="143"/>
      <c r="AT57" s="68" t="s">
        <v>207</v>
      </c>
      <c r="AU57" s="67">
        <v>0</v>
      </c>
      <c r="AV57" s="143"/>
      <c r="AW57" s="68" t="s">
        <v>207</v>
      </c>
      <c r="AX57" s="67">
        <v>0</v>
      </c>
      <c r="AY57" s="143"/>
      <c r="AZ57" s="68" t="s">
        <v>207</v>
      </c>
      <c r="BA57" s="67">
        <v>0</v>
      </c>
      <c r="BB57" s="143"/>
      <c r="BC57" s="68" t="s">
        <v>207</v>
      </c>
      <c r="BD57" s="67">
        <v>0</v>
      </c>
      <c r="BE57" s="143"/>
      <c r="BF57" s="68" t="s">
        <v>207</v>
      </c>
      <c r="BG57" s="67">
        <v>0</v>
      </c>
      <c r="BH57" s="143"/>
      <c r="BI57" s="68" t="s">
        <v>207</v>
      </c>
      <c r="BJ57" s="67">
        <v>0</v>
      </c>
      <c r="BK57" s="143"/>
      <c r="BL57" s="68" t="s">
        <v>207</v>
      </c>
      <c r="BM57" s="67">
        <v>0</v>
      </c>
      <c r="BN57" s="143"/>
      <c r="BO57" s="68" t="s">
        <v>207</v>
      </c>
      <c r="BP57" s="67">
        <v>21</v>
      </c>
      <c r="BQ57" s="143"/>
      <c r="BR57" s="68" t="s">
        <v>207</v>
      </c>
      <c r="BS57" s="67">
        <v>0</v>
      </c>
      <c r="BT57" s="143"/>
      <c r="BU57" s="68" t="s">
        <v>207</v>
      </c>
      <c r="BV57" s="67">
        <v>0</v>
      </c>
      <c r="BW57" s="143"/>
      <c r="BX57" s="68" t="s">
        <v>207</v>
      </c>
      <c r="BY57" s="67">
        <v>0</v>
      </c>
      <c r="BZ57" s="143"/>
      <c r="CA57" s="68" t="s">
        <v>207</v>
      </c>
      <c r="CB57" s="67">
        <v>0</v>
      </c>
      <c r="CC57" s="143"/>
      <c r="CD57" s="68" t="s">
        <v>207</v>
      </c>
      <c r="CE57" s="67">
        <v>0</v>
      </c>
      <c r="CF57" s="143"/>
      <c r="CG57" s="68" t="s">
        <v>207</v>
      </c>
      <c r="CH57" s="67">
        <v>20</v>
      </c>
      <c r="CI57" s="143"/>
      <c r="CJ57" s="68" t="s">
        <v>207</v>
      </c>
      <c r="CK57" s="67">
        <v>0</v>
      </c>
      <c r="CL57" s="143"/>
      <c r="CM57" s="68" t="s">
        <v>207</v>
      </c>
      <c r="CN57" s="67">
        <v>0</v>
      </c>
      <c r="CP57" s="68" t="s">
        <v>207</v>
      </c>
      <c r="CQ57" s="79">
        <f>SUM(CH57+CN57+CK57+CE57+CB57+BY57+BV57+BS57+BP57+BM57+BJ57+BG57+BD57+BA57+AX57+AU57+AR57+AO57+AL57+AI57+AF57+AC57+Z57+W57+T57+Q57+N57+K57+H57+E57+B57)</f>
        <v>78.5</v>
      </c>
      <c r="CS57" s="68" t="s">
        <v>207</v>
      </c>
      <c r="CT57" s="67">
        <v>130</v>
      </c>
      <c r="CU57" s="143"/>
      <c r="CV57" s="13">
        <f t="shared" si="3"/>
        <v>51.5</v>
      </c>
    </row>
    <row r="58" spans="1:100" x14ac:dyDescent="0.2">
      <c r="A58" s="72" t="s">
        <v>448</v>
      </c>
      <c r="B58" s="90">
        <v>76</v>
      </c>
      <c r="C58" s="143"/>
      <c r="D58" s="72" t="s">
        <v>448</v>
      </c>
      <c r="E58" s="90">
        <v>0</v>
      </c>
      <c r="F58" s="143"/>
      <c r="G58" s="72" t="s">
        <v>448</v>
      </c>
      <c r="H58" s="90">
        <v>0</v>
      </c>
      <c r="I58" s="143"/>
      <c r="J58" s="72" t="s">
        <v>448</v>
      </c>
      <c r="K58" s="90">
        <v>0</v>
      </c>
      <c r="L58" s="143"/>
      <c r="M58" s="72" t="s">
        <v>448</v>
      </c>
      <c r="N58" s="90">
        <v>0</v>
      </c>
      <c r="O58" s="143"/>
      <c r="P58" s="72" t="s">
        <v>448</v>
      </c>
      <c r="Q58" s="90">
        <v>0</v>
      </c>
      <c r="R58" s="143"/>
      <c r="S58" s="72" t="s">
        <v>448</v>
      </c>
      <c r="T58" s="90">
        <v>0</v>
      </c>
      <c r="U58" s="143"/>
      <c r="V58" s="72" t="s">
        <v>448</v>
      </c>
      <c r="W58" s="90">
        <v>0</v>
      </c>
      <c r="X58" s="143"/>
      <c r="Y58" s="72" t="s">
        <v>448</v>
      </c>
      <c r="Z58" s="90">
        <v>0</v>
      </c>
      <c r="AA58" s="143"/>
      <c r="AB58" s="72" t="s">
        <v>448</v>
      </c>
      <c r="AC58" s="90">
        <v>0</v>
      </c>
      <c r="AD58" s="143"/>
      <c r="AE58" s="72" t="s">
        <v>448</v>
      </c>
      <c r="AF58" s="90">
        <v>0</v>
      </c>
      <c r="AG58" s="143"/>
      <c r="AH58" s="72" t="s">
        <v>448</v>
      </c>
      <c r="AI58" s="90">
        <v>0</v>
      </c>
      <c r="AJ58" s="143"/>
      <c r="AK58" s="72" t="s">
        <v>448</v>
      </c>
      <c r="AL58" s="90">
        <v>0</v>
      </c>
      <c r="AM58" s="143"/>
      <c r="AN58" s="72" t="s">
        <v>448</v>
      </c>
      <c r="AO58" s="90">
        <v>0</v>
      </c>
      <c r="AP58" s="143"/>
      <c r="AQ58" s="72" t="s">
        <v>448</v>
      </c>
      <c r="AR58" s="90">
        <v>0</v>
      </c>
      <c r="AS58" s="143"/>
      <c r="AT58" s="72" t="s">
        <v>448</v>
      </c>
      <c r="AU58" s="90">
        <v>0</v>
      </c>
      <c r="AV58" s="143"/>
      <c r="AW58" s="72" t="s">
        <v>448</v>
      </c>
      <c r="AX58" s="90">
        <v>0</v>
      </c>
      <c r="AY58" s="143"/>
      <c r="AZ58" s="72" t="s">
        <v>448</v>
      </c>
      <c r="BA58" s="90">
        <v>0</v>
      </c>
      <c r="BB58" s="143"/>
      <c r="BC58" s="72" t="s">
        <v>448</v>
      </c>
      <c r="BD58" s="90">
        <v>0</v>
      </c>
      <c r="BE58" s="143"/>
      <c r="BF58" s="72" t="s">
        <v>448</v>
      </c>
      <c r="BG58" s="90">
        <v>0</v>
      </c>
      <c r="BH58" s="143"/>
      <c r="BI58" s="72" t="s">
        <v>448</v>
      </c>
      <c r="BJ58" s="90">
        <v>0</v>
      </c>
      <c r="BK58" s="143"/>
      <c r="BL58" s="72" t="s">
        <v>448</v>
      </c>
      <c r="BM58" s="90">
        <v>0</v>
      </c>
      <c r="BN58" s="143"/>
      <c r="BO58" s="72" t="s">
        <v>448</v>
      </c>
      <c r="BP58" s="90">
        <v>0</v>
      </c>
      <c r="BQ58" s="143"/>
      <c r="BR58" s="72" t="s">
        <v>448</v>
      </c>
      <c r="BS58" s="90">
        <v>0</v>
      </c>
      <c r="BT58" s="143"/>
      <c r="BU58" s="72" t="s">
        <v>448</v>
      </c>
      <c r="BV58" s="90">
        <v>0</v>
      </c>
      <c r="BW58" s="143"/>
      <c r="BX58" s="72" t="s">
        <v>448</v>
      </c>
      <c r="BY58" s="90">
        <v>0</v>
      </c>
      <c r="BZ58" s="143"/>
      <c r="CA58" s="72" t="s">
        <v>448</v>
      </c>
      <c r="CB58" s="90">
        <v>0</v>
      </c>
      <c r="CC58" s="143"/>
      <c r="CD58" s="72" t="s">
        <v>448</v>
      </c>
      <c r="CE58" s="90">
        <v>0</v>
      </c>
      <c r="CF58" s="143"/>
      <c r="CG58" s="72" t="s">
        <v>448</v>
      </c>
      <c r="CH58" s="90">
        <v>0</v>
      </c>
      <c r="CI58" s="143"/>
      <c r="CJ58" s="72" t="s">
        <v>448</v>
      </c>
      <c r="CK58" s="90">
        <v>0</v>
      </c>
      <c r="CL58" s="143"/>
      <c r="CM58" s="72" t="s">
        <v>448</v>
      </c>
      <c r="CN58" s="90">
        <v>0</v>
      </c>
      <c r="CP58" s="72" t="s">
        <v>448</v>
      </c>
      <c r="CQ58" s="79">
        <f>SUM(CH58+CN58+CK58+CE58+CB58+BY58+BV58+BS58+BP58+BM58+BJ58+BG58+BD58+BA58+AX58+AU58+AR58+AO58+AL58+AI58+AF58+AC58+Z58+W58+T58+Q58+N58+K58+H58+E58+B58)</f>
        <v>76</v>
      </c>
      <c r="CS58" s="72" t="s">
        <v>448</v>
      </c>
      <c r="CT58" s="90">
        <v>76</v>
      </c>
      <c r="CU58" s="143"/>
      <c r="CV58" s="13">
        <f t="shared" si="3"/>
        <v>0</v>
      </c>
    </row>
    <row r="59" spans="1:100" x14ac:dyDescent="0.2">
      <c r="A59" s="121" t="s">
        <v>778</v>
      </c>
      <c r="B59" s="79">
        <v>0</v>
      </c>
      <c r="C59" s="143"/>
      <c r="D59" s="121" t="s">
        <v>778</v>
      </c>
      <c r="E59" s="79">
        <v>0</v>
      </c>
      <c r="F59" s="143"/>
      <c r="G59" s="121" t="s">
        <v>778</v>
      </c>
      <c r="H59" s="79">
        <v>0</v>
      </c>
      <c r="I59" s="143"/>
      <c r="J59" s="121" t="s">
        <v>778</v>
      </c>
      <c r="K59" s="79">
        <v>0</v>
      </c>
      <c r="L59" s="143"/>
      <c r="M59" s="121" t="s">
        <v>778</v>
      </c>
      <c r="N59" s="79">
        <v>0</v>
      </c>
      <c r="O59" s="143"/>
      <c r="P59" s="121" t="s">
        <v>778</v>
      </c>
      <c r="Q59" s="79">
        <v>0</v>
      </c>
      <c r="R59" s="143"/>
      <c r="S59" s="121" t="s">
        <v>778</v>
      </c>
      <c r="T59" s="79">
        <v>0</v>
      </c>
      <c r="U59" s="143"/>
      <c r="V59" s="121" t="s">
        <v>778</v>
      </c>
      <c r="W59" s="79">
        <v>0</v>
      </c>
      <c r="X59" s="143"/>
      <c r="Y59" s="121" t="s">
        <v>778</v>
      </c>
      <c r="Z59" s="79">
        <v>0</v>
      </c>
      <c r="AA59" s="143"/>
      <c r="AB59" s="121" t="s">
        <v>778</v>
      </c>
      <c r="AC59" s="79">
        <v>0</v>
      </c>
      <c r="AD59" s="143"/>
      <c r="AE59" s="121" t="s">
        <v>778</v>
      </c>
      <c r="AF59" s="79">
        <v>0</v>
      </c>
      <c r="AG59" s="143"/>
      <c r="AH59" s="121" t="s">
        <v>778</v>
      </c>
      <c r="AI59" s="79">
        <v>0</v>
      </c>
      <c r="AJ59" s="143"/>
      <c r="AK59" s="121" t="s">
        <v>778</v>
      </c>
      <c r="AL59" s="79">
        <v>0</v>
      </c>
      <c r="AM59" s="143"/>
      <c r="AN59" s="121" t="s">
        <v>778</v>
      </c>
      <c r="AO59" s="79">
        <v>0</v>
      </c>
      <c r="AP59" s="143"/>
      <c r="AQ59" s="121" t="s">
        <v>778</v>
      </c>
      <c r="AR59" s="79">
        <v>0</v>
      </c>
      <c r="AS59" s="143"/>
      <c r="AT59" s="121" t="s">
        <v>778</v>
      </c>
      <c r="AU59" s="79">
        <v>0</v>
      </c>
      <c r="AV59" s="143"/>
      <c r="AW59" s="121" t="s">
        <v>778</v>
      </c>
      <c r="AX59" s="79">
        <v>0</v>
      </c>
      <c r="AY59" s="143"/>
      <c r="AZ59" s="121" t="s">
        <v>778</v>
      </c>
      <c r="BA59" s="79">
        <v>0</v>
      </c>
      <c r="BB59" s="143"/>
      <c r="BC59" s="121" t="s">
        <v>778</v>
      </c>
      <c r="BD59" s="79">
        <v>0</v>
      </c>
      <c r="BE59" s="143"/>
      <c r="BF59" s="121" t="s">
        <v>778</v>
      </c>
      <c r="BG59" s="79">
        <v>0</v>
      </c>
      <c r="BH59" s="143"/>
      <c r="BI59" s="121" t="s">
        <v>778</v>
      </c>
      <c r="BJ59" s="79">
        <v>0</v>
      </c>
      <c r="BK59" s="143"/>
      <c r="BL59" s="121" t="s">
        <v>778</v>
      </c>
      <c r="BM59" s="79">
        <v>0</v>
      </c>
      <c r="BN59" s="143"/>
      <c r="BO59" s="121" t="s">
        <v>778</v>
      </c>
      <c r="BP59" s="79">
        <v>0</v>
      </c>
      <c r="BQ59" s="143"/>
      <c r="BR59" s="121" t="s">
        <v>778</v>
      </c>
      <c r="BS59" s="79">
        <v>0</v>
      </c>
      <c r="BT59" s="143"/>
      <c r="BU59" s="121" t="s">
        <v>778</v>
      </c>
      <c r="BV59" s="79">
        <v>0</v>
      </c>
      <c r="BW59" s="143"/>
      <c r="BX59" s="121" t="s">
        <v>778</v>
      </c>
      <c r="BY59" s="79">
        <v>0</v>
      </c>
      <c r="BZ59" s="143"/>
      <c r="CA59" s="121" t="s">
        <v>778</v>
      </c>
      <c r="CB59" s="79">
        <v>0</v>
      </c>
      <c r="CC59" s="143"/>
      <c r="CD59" s="121" t="s">
        <v>778</v>
      </c>
      <c r="CE59" s="79">
        <v>0</v>
      </c>
      <c r="CF59" s="143"/>
      <c r="CG59" s="121" t="s">
        <v>778</v>
      </c>
      <c r="CH59" s="79">
        <v>0</v>
      </c>
      <c r="CI59" s="143"/>
      <c r="CJ59" s="121" t="s">
        <v>778</v>
      </c>
      <c r="CK59" s="79">
        <v>0</v>
      </c>
      <c r="CL59" s="143"/>
      <c r="CM59" s="121" t="s">
        <v>778</v>
      </c>
      <c r="CN59" s="79">
        <v>0</v>
      </c>
      <c r="CP59" s="121" t="s">
        <v>778</v>
      </c>
      <c r="CQ59" s="79">
        <f>SUM(CH59+CN59+CK59+CE59+CB59+BY59+BV59+BS59+BP59+BM59+BJ59+BG59+BD59+BA59+AX59+AU59+AR59+AO59+AL59+AI59+AF59+AC59+Z59+W59+T59+Q59+N59+K59+H59+E59+B59)</f>
        <v>0</v>
      </c>
      <c r="CS59" s="121" t="s">
        <v>778</v>
      </c>
      <c r="CT59" s="79">
        <v>0</v>
      </c>
      <c r="CU59" s="143"/>
      <c r="CV59" s="13">
        <f t="shared" si="3"/>
        <v>0</v>
      </c>
    </row>
    <row r="60" spans="1:100" x14ac:dyDescent="0.2">
      <c r="A60" s="71" t="s">
        <v>6</v>
      </c>
      <c r="B60" s="67">
        <v>0</v>
      </c>
      <c r="C60" s="143"/>
      <c r="D60" s="71" t="s">
        <v>6</v>
      </c>
      <c r="E60" s="67">
        <v>0</v>
      </c>
      <c r="F60" s="143"/>
      <c r="G60" s="71" t="s">
        <v>6</v>
      </c>
      <c r="H60" s="67">
        <v>0</v>
      </c>
      <c r="I60" s="143"/>
      <c r="J60" s="71" t="s">
        <v>6</v>
      </c>
      <c r="K60" s="67">
        <v>0</v>
      </c>
      <c r="L60" s="143"/>
      <c r="M60" s="71" t="s">
        <v>6</v>
      </c>
      <c r="N60" s="67">
        <v>0</v>
      </c>
      <c r="O60" s="143"/>
      <c r="P60" s="71" t="s">
        <v>6</v>
      </c>
      <c r="Q60" s="67">
        <v>0</v>
      </c>
      <c r="R60" s="143"/>
      <c r="S60" s="71" t="s">
        <v>6</v>
      </c>
      <c r="T60" s="67">
        <v>0</v>
      </c>
      <c r="U60" s="143"/>
      <c r="V60" s="71" t="s">
        <v>6</v>
      </c>
      <c r="W60" s="67">
        <v>0</v>
      </c>
      <c r="X60" s="143"/>
      <c r="Y60" s="71" t="s">
        <v>6</v>
      </c>
      <c r="Z60" s="67">
        <v>0</v>
      </c>
      <c r="AA60" s="143"/>
      <c r="AB60" s="71" t="s">
        <v>6</v>
      </c>
      <c r="AC60" s="67">
        <v>70</v>
      </c>
      <c r="AD60" s="143"/>
      <c r="AE60" s="71" t="s">
        <v>6</v>
      </c>
      <c r="AF60" s="67">
        <v>0</v>
      </c>
      <c r="AG60" s="143"/>
      <c r="AH60" s="71" t="s">
        <v>6</v>
      </c>
      <c r="AI60" s="67">
        <v>0</v>
      </c>
      <c r="AJ60" s="143"/>
      <c r="AK60" s="71" t="s">
        <v>6</v>
      </c>
      <c r="AL60" s="67">
        <v>0</v>
      </c>
      <c r="AM60" s="143"/>
      <c r="AN60" s="71" t="s">
        <v>6</v>
      </c>
      <c r="AO60" s="67">
        <v>0</v>
      </c>
      <c r="AP60" s="143"/>
      <c r="AQ60" s="71" t="s">
        <v>6</v>
      </c>
      <c r="AR60" s="67">
        <v>0</v>
      </c>
      <c r="AS60" s="143"/>
      <c r="AT60" s="71" t="s">
        <v>6</v>
      </c>
      <c r="AU60" s="67">
        <v>0</v>
      </c>
      <c r="AV60" s="143"/>
      <c r="AW60" s="71" t="s">
        <v>6</v>
      </c>
      <c r="AX60" s="67">
        <v>0</v>
      </c>
      <c r="AY60" s="143"/>
      <c r="AZ60" s="71" t="s">
        <v>6</v>
      </c>
      <c r="BA60" s="67">
        <v>0</v>
      </c>
      <c r="BB60" s="143"/>
      <c r="BC60" s="71" t="s">
        <v>6</v>
      </c>
      <c r="BD60" s="67">
        <v>0</v>
      </c>
      <c r="BE60" s="143"/>
      <c r="BF60" s="71" t="s">
        <v>6</v>
      </c>
      <c r="BG60" s="67">
        <v>0</v>
      </c>
      <c r="BH60" s="143"/>
      <c r="BI60" s="71" t="s">
        <v>6</v>
      </c>
      <c r="BJ60" s="67">
        <v>0</v>
      </c>
      <c r="BK60" s="143"/>
      <c r="BL60" s="71" t="s">
        <v>6</v>
      </c>
      <c r="BM60" s="67">
        <v>0</v>
      </c>
      <c r="BN60" s="143"/>
      <c r="BO60" s="71" t="s">
        <v>6</v>
      </c>
      <c r="BP60" s="67">
        <v>0</v>
      </c>
      <c r="BQ60" s="143"/>
      <c r="BR60" s="71" t="s">
        <v>6</v>
      </c>
      <c r="BS60" s="67">
        <v>0</v>
      </c>
      <c r="BT60" s="143"/>
      <c r="BU60" s="71" t="s">
        <v>6</v>
      </c>
      <c r="BV60" s="67">
        <v>0</v>
      </c>
      <c r="BW60" s="143"/>
      <c r="BX60" s="71" t="s">
        <v>6</v>
      </c>
      <c r="BY60" s="67">
        <v>0</v>
      </c>
      <c r="BZ60" s="143"/>
      <c r="CA60" s="71" t="s">
        <v>6</v>
      </c>
      <c r="CB60" s="67">
        <v>0</v>
      </c>
      <c r="CC60" s="143"/>
      <c r="CD60" s="71" t="s">
        <v>6</v>
      </c>
      <c r="CE60" s="67">
        <v>0</v>
      </c>
      <c r="CF60" s="143"/>
      <c r="CG60" s="71" t="s">
        <v>6</v>
      </c>
      <c r="CH60" s="67">
        <v>0</v>
      </c>
      <c r="CI60" s="143"/>
      <c r="CJ60" s="71" t="s">
        <v>6</v>
      </c>
      <c r="CK60" s="67">
        <v>0</v>
      </c>
      <c r="CL60" s="143"/>
      <c r="CM60" s="71" t="s">
        <v>6</v>
      </c>
      <c r="CN60" s="67">
        <v>0</v>
      </c>
      <c r="CP60" s="71" t="s">
        <v>6</v>
      </c>
      <c r="CQ60" s="79">
        <f>SUM(CH60+CN60+CK60+CE60+CB60+BY60+BV60+BS60+BP60+BM60+BJ60+BG60+BD60+BA60+AX60+AU60+AR60+AO60+AL60+AI60+AF60+AC60+Z60+W60+T60+Q60+N60+K60+H60+E60+B60)</f>
        <v>70</v>
      </c>
      <c r="CS60" s="71" t="s">
        <v>6</v>
      </c>
      <c r="CT60" s="67">
        <v>75</v>
      </c>
      <c r="CU60" s="143"/>
      <c r="CV60" s="154">
        <f t="shared" si="3"/>
        <v>5</v>
      </c>
    </row>
    <row r="61" spans="1:100" x14ac:dyDescent="0.2">
      <c r="A61" s="71" t="s">
        <v>777</v>
      </c>
      <c r="B61" s="67">
        <v>0</v>
      </c>
      <c r="C61" s="143"/>
      <c r="D61" s="71" t="s">
        <v>777</v>
      </c>
      <c r="E61" s="67">
        <v>0</v>
      </c>
      <c r="F61" s="143"/>
      <c r="G61" s="71" t="s">
        <v>777</v>
      </c>
      <c r="H61" s="67">
        <v>0</v>
      </c>
      <c r="I61" s="143"/>
      <c r="J61" s="71" t="s">
        <v>777</v>
      </c>
      <c r="K61" s="67">
        <v>0</v>
      </c>
      <c r="L61" s="143"/>
      <c r="M61" s="71" t="s">
        <v>777</v>
      </c>
      <c r="N61" s="67">
        <v>0</v>
      </c>
      <c r="O61" s="143"/>
      <c r="P61" s="71" t="s">
        <v>777</v>
      </c>
      <c r="Q61" s="67">
        <v>0</v>
      </c>
      <c r="R61" s="143"/>
      <c r="S61" s="71" t="s">
        <v>777</v>
      </c>
      <c r="T61" s="67">
        <v>0</v>
      </c>
      <c r="U61" s="143"/>
      <c r="V61" s="71" t="s">
        <v>777</v>
      </c>
      <c r="W61" s="67">
        <v>0</v>
      </c>
      <c r="X61" s="143"/>
      <c r="Y61" s="71" t="s">
        <v>777</v>
      </c>
      <c r="Z61" s="67">
        <v>0</v>
      </c>
      <c r="AA61" s="143"/>
      <c r="AB61" s="71" t="s">
        <v>777</v>
      </c>
      <c r="AC61" s="67">
        <v>0</v>
      </c>
      <c r="AD61" s="143"/>
      <c r="AE61" s="71" t="s">
        <v>777</v>
      </c>
      <c r="AF61" s="67">
        <v>0</v>
      </c>
      <c r="AG61" s="143"/>
      <c r="AH61" s="71" t="s">
        <v>777</v>
      </c>
      <c r="AI61" s="67">
        <v>0</v>
      </c>
      <c r="AJ61" s="143"/>
      <c r="AK61" s="71" t="s">
        <v>777</v>
      </c>
      <c r="AL61" s="67">
        <v>0</v>
      </c>
      <c r="AM61" s="143"/>
      <c r="AN61" s="71" t="s">
        <v>777</v>
      </c>
      <c r="AO61" s="67">
        <v>0</v>
      </c>
      <c r="AP61" s="143"/>
      <c r="AQ61" s="71" t="s">
        <v>777</v>
      </c>
      <c r="AR61" s="67">
        <v>0</v>
      </c>
      <c r="AS61" s="143"/>
      <c r="AT61" s="71" t="s">
        <v>777</v>
      </c>
      <c r="AU61" s="67">
        <v>0</v>
      </c>
      <c r="AV61" s="143"/>
      <c r="AW61" s="71" t="s">
        <v>777</v>
      </c>
      <c r="AX61" s="67">
        <v>0</v>
      </c>
      <c r="AY61" s="143"/>
      <c r="AZ61" s="71" t="s">
        <v>777</v>
      </c>
      <c r="BA61" s="67">
        <v>0</v>
      </c>
      <c r="BB61" s="143"/>
      <c r="BC61" s="71" t="s">
        <v>777</v>
      </c>
      <c r="BD61" s="67">
        <v>0</v>
      </c>
      <c r="BE61" s="143"/>
      <c r="BF61" s="71" t="s">
        <v>777</v>
      </c>
      <c r="BG61" s="67">
        <v>0</v>
      </c>
      <c r="BH61" s="143"/>
      <c r="BI61" s="71" t="s">
        <v>777</v>
      </c>
      <c r="BJ61" s="67">
        <v>0</v>
      </c>
      <c r="BK61" s="143"/>
      <c r="BL61" s="71" t="s">
        <v>777</v>
      </c>
      <c r="BM61" s="67">
        <v>0</v>
      </c>
      <c r="BN61" s="143"/>
      <c r="BO61" s="71" t="s">
        <v>777</v>
      </c>
      <c r="BP61" s="67">
        <v>0</v>
      </c>
      <c r="BQ61" s="143"/>
      <c r="BR61" s="71" t="s">
        <v>777</v>
      </c>
      <c r="BS61" s="67">
        <v>0</v>
      </c>
      <c r="BT61" s="143"/>
      <c r="BU61" s="71" t="s">
        <v>777</v>
      </c>
      <c r="BV61" s="67">
        <v>0</v>
      </c>
      <c r="BW61" s="143"/>
      <c r="BX61" s="71" t="s">
        <v>777</v>
      </c>
      <c r="BY61" s="67">
        <v>0</v>
      </c>
      <c r="BZ61" s="143"/>
      <c r="CA61" s="71" t="s">
        <v>777</v>
      </c>
      <c r="CB61" s="67">
        <v>0</v>
      </c>
      <c r="CC61" s="143"/>
      <c r="CD61" s="71" t="s">
        <v>777</v>
      </c>
      <c r="CE61" s="67">
        <v>0</v>
      </c>
      <c r="CF61" s="143"/>
      <c r="CG61" s="71" t="s">
        <v>777</v>
      </c>
      <c r="CH61" s="67">
        <v>0</v>
      </c>
      <c r="CI61" s="143"/>
      <c r="CJ61" s="71" t="s">
        <v>777</v>
      </c>
      <c r="CK61" s="67">
        <v>0</v>
      </c>
      <c r="CL61" s="143"/>
      <c r="CM61" s="71" t="s">
        <v>777</v>
      </c>
      <c r="CN61" s="67">
        <v>0</v>
      </c>
      <c r="CP61" s="71" t="s">
        <v>777</v>
      </c>
      <c r="CQ61" s="79">
        <f>SUM(CH61+CN61+CK61+CE61+CB61+BY61+BV61+BS61+BP61+BM61+BJ61+BG61+BD61+BA61+AX61+AU61+AR61+AO61+AL61+AI61+AF61+AC61+Z61+W61+T61+Q61+N61+K61+H61+E61+B61)</f>
        <v>0</v>
      </c>
      <c r="CS61" s="71" t="s">
        <v>777</v>
      </c>
      <c r="CT61" s="67">
        <v>0</v>
      </c>
      <c r="CU61" s="143"/>
      <c r="CV61" s="150">
        <f t="shared" si="3"/>
        <v>0</v>
      </c>
    </row>
    <row r="62" spans="1:100" x14ac:dyDescent="0.2">
      <c r="A62" s="71" t="s">
        <v>821</v>
      </c>
      <c r="B62" s="67">
        <f>SUM(B63:B65)</f>
        <v>0</v>
      </c>
      <c r="C62" s="143"/>
      <c r="D62" s="71" t="s">
        <v>821</v>
      </c>
      <c r="E62" s="67">
        <f>SUM(E63:E65)</f>
        <v>0</v>
      </c>
      <c r="F62" s="143"/>
      <c r="G62" s="71" t="s">
        <v>821</v>
      </c>
      <c r="H62" s="67">
        <f>SUM(H63:H65)</f>
        <v>0</v>
      </c>
      <c r="I62" s="143"/>
      <c r="J62" s="71" t="s">
        <v>821</v>
      </c>
      <c r="K62" s="67">
        <f>SUM(K63:K65)</f>
        <v>0</v>
      </c>
      <c r="L62" s="143"/>
      <c r="M62" s="71" t="s">
        <v>821</v>
      </c>
      <c r="N62" s="67">
        <f>SUM(N63:N65)</f>
        <v>0</v>
      </c>
      <c r="O62" s="143"/>
      <c r="P62" s="71" t="s">
        <v>821</v>
      </c>
      <c r="Q62" s="67">
        <f>SUM(Q63:Q65)</f>
        <v>0</v>
      </c>
      <c r="R62" s="143"/>
      <c r="S62" s="71" t="s">
        <v>821</v>
      </c>
      <c r="T62" s="67">
        <f>SUM(T63:T65)</f>
        <v>0</v>
      </c>
      <c r="U62" s="143"/>
      <c r="V62" s="71" t="s">
        <v>821</v>
      </c>
      <c r="W62" s="67">
        <f>SUM(W63:W65)</f>
        <v>0</v>
      </c>
      <c r="X62" s="143"/>
      <c r="Y62" s="71" t="s">
        <v>821</v>
      </c>
      <c r="Z62" s="67">
        <f>SUM(Z63:Z65)</f>
        <v>0</v>
      </c>
      <c r="AA62" s="143"/>
      <c r="AB62" s="71" t="s">
        <v>821</v>
      </c>
      <c r="AC62" s="67">
        <f>SUM(AC63:AC65)</f>
        <v>0</v>
      </c>
      <c r="AD62" s="143"/>
      <c r="AE62" s="71" t="s">
        <v>821</v>
      </c>
      <c r="AF62" s="67">
        <f>SUM(AF63:AF65)</f>
        <v>0</v>
      </c>
      <c r="AG62" s="143"/>
      <c r="AH62" s="71" t="s">
        <v>821</v>
      </c>
      <c r="AI62" s="67">
        <f>SUM(AI63:AI65)</f>
        <v>0</v>
      </c>
      <c r="AJ62" s="143"/>
      <c r="AK62" s="71" t="s">
        <v>821</v>
      </c>
      <c r="AL62" s="67">
        <f>SUM(AL63:AL65)</f>
        <v>0</v>
      </c>
      <c r="AM62" s="143"/>
      <c r="AN62" s="71" t="s">
        <v>821</v>
      </c>
      <c r="AO62" s="67">
        <f>SUM(AO63:AO65)</f>
        <v>0</v>
      </c>
      <c r="AP62" s="143"/>
      <c r="AQ62" s="71" t="s">
        <v>821</v>
      </c>
      <c r="AR62" s="67">
        <f>SUM(AR63:AR65)</f>
        <v>0</v>
      </c>
      <c r="AS62" s="143"/>
      <c r="AT62" s="71" t="s">
        <v>821</v>
      </c>
      <c r="AU62" s="67">
        <f>SUM(AU63:AU65)</f>
        <v>0</v>
      </c>
      <c r="AV62" s="143"/>
      <c r="AW62" s="71" t="s">
        <v>821</v>
      </c>
      <c r="AX62" s="67">
        <f>SUM(AX63:AX65)</f>
        <v>0</v>
      </c>
      <c r="AY62" s="143"/>
      <c r="AZ62" s="71" t="s">
        <v>821</v>
      </c>
      <c r="BA62" s="67">
        <f>SUM(BA63:BA65)</f>
        <v>0</v>
      </c>
      <c r="BB62" s="143"/>
      <c r="BC62" s="71" t="s">
        <v>821</v>
      </c>
      <c r="BD62" s="67">
        <f>SUM(BD63:BD65)</f>
        <v>0</v>
      </c>
      <c r="BE62" s="143"/>
      <c r="BF62" s="71" t="s">
        <v>821</v>
      </c>
      <c r="BG62" s="67">
        <f>SUM(BG63:BG65)</f>
        <v>0</v>
      </c>
      <c r="BH62" s="143"/>
      <c r="BI62" s="71" t="s">
        <v>821</v>
      </c>
      <c r="BJ62" s="67">
        <f>SUM(BJ63:BJ65)</f>
        <v>0</v>
      </c>
      <c r="BK62" s="143"/>
      <c r="BL62" s="71" t="s">
        <v>821</v>
      </c>
      <c r="BM62" s="67">
        <f>SUM(BM63:BM65)</f>
        <v>0</v>
      </c>
      <c r="BN62" s="143"/>
      <c r="BO62" s="71" t="s">
        <v>821</v>
      </c>
      <c r="BP62" s="67">
        <f>SUM(BP63:BP65)</f>
        <v>7.99</v>
      </c>
      <c r="BQ62" s="143"/>
      <c r="BR62" s="71" t="s">
        <v>821</v>
      </c>
      <c r="BS62" s="67">
        <f>SUM(BS63:BS65)</f>
        <v>0</v>
      </c>
      <c r="BT62" s="143"/>
      <c r="BU62" s="71" t="s">
        <v>821</v>
      </c>
      <c r="BV62" s="67">
        <f>SUM(BV63:BV65)</f>
        <v>0</v>
      </c>
      <c r="BW62" s="143"/>
      <c r="BX62" s="71" t="s">
        <v>821</v>
      </c>
      <c r="BY62" s="67">
        <f>SUM(BY63:BY65)</f>
        <v>0</v>
      </c>
      <c r="BZ62" s="143"/>
      <c r="CA62" s="71" t="s">
        <v>821</v>
      </c>
      <c r="CB62" s="67">
        <f>SUM(CB63:CB65)</f>
        <v>0</v>
      </c>
      <c r="CC62" s="143"/>
      <c r="CD62" s="71" t="s">
        <v>821</v>
      </c>
      <c r="CE62" s="67">
        <f>SUM(CE63:CE65)</f>
        <v>0</v>
      </c>
      <c r="CF62" s="143"/>
      <c r="CG62" s="71" t="s">
        <v>821</v>
      </c>
      <c r="CH62" s="67">
        <f>SUM(CH63:CH65)</f>
        <v>0</v>
      </c>
      <c r="CI62" s="143"/>
      <c r="CJ62" s="71" t="s">
        <v>821</v>
      </c>
      <c r="CK62" s="67">
        <f>SUM(CK63:CK65)</f>
        <v>0</v>
      </c>
      <c r="CL62" s="143"/>
      <c r="CM62" s="71" t="s">
        <v>821</v>
      </c>
      <c r="CN62" s="67">
        <f>SUM(CN63:CN65)</f>
        <v>0</v>
      </c>
      <c r="CP62" s="71" t="s">
        <v>821</v>
      </c>
      <c r="CQ62" s="67">
        <f>SUM(CQ63:CQ65)</f>
        <v>7.99</v>
      </c>
      <c r="CS62" s="71" t="s">
        <v>821</v>
      </c>
      <c r="CT62" s="67">
        <f>SUM(CT63:CT65)</f>
        <v>7.99</v>
      </c>
      <c r="CU62" s="143"/>
      <c r="CV62" s="150">
        <f t="shared" si="3"/>
        <v>0</v>
      </c>
    </row>
    <row r="63" spans="1:100" x14ac:dyDescent="0.2">
      <c r="A63" s="132" t="s">
        <v>211</v>
      </c>
      <c r="B63" s="67">
        <v>0</v>
      </c>
      <c r="C63" s="143"/>
      <c r="D63" s="132" t="s">
        <v>211</v>
      </c>
      <c r="E63" s="67">
        <v>0</v>
      </c>
      <c r="F63" s="143"/>
      <c r="G63" s="132" t="s">
        <v>211</v>
      </c>
      <c r="H63" s="67">
        <v>0</v>
      </c>
      <c r="I63" s="143"/>
      <c r="J63" s="132" t="s">
        <v>211</v>
      </c>
      <c r="K63" s="67">
        <v>0</v>
      </c>
      <c r="L63" s="143"/>
      <c r="M63" s="132" t="s">
        <v>211</v>
      </c>
      <c r="N63" s="67">
        <v>0</v>
      </c>
      <c r="O63" s="143"/>
      <c r="P63" s="132" t="s">
        <v>211</v>
      </c>
      <c r="Q63" s="67">
        <v>0</v>
      </c>
      <c r="R63" s="143"/>
      <c r="S63" s="132" t="s">
        <v>211</v>
      </c>
      <c r="T63" s="67">
        <v>0</v>
      </c>
      <c r="U63" s="143"/>
      <c r="V63" s="132" t="s">
        <v>211</v>
      </c>
      <c r="W63" s="67">
        <v>0</v>
      </c>
      <c r="X63" s="143"/>
      <c r="Y63" s="132" t="s">
        <v>211</v>
      </c>
      <c r="Z63" s="67">
        <v>0</v>
      </c>
      <c r="AA63" s="143"/>
      <c r="AB63" s="132" t="s">
        <v>211</v>
      </c>
      <c r="AC63" s="67">
        <v>0</v>
      </c>
      <c r="AD63" s="143"/>
      <c r="AE63" s="132" t="s">
        <v>211</v>
      </c>
      <c r="AF63" s="67">
        <v>0</v>
      </c>
      <c r="AG63" s="143"/>
      <c r="AH63" s="132" t="s">
        <v>211</v>
      </c>
      <c r="AI63" s="67">
        <v>0</v>
      </c>
      <c r="AJ63" s="143"/>
      <c r="AK63" s="132" t="s">
        <v>211</v>
      </c>
      <c r="AL63" s="67">
        <v>0</v>
      </c>
      <c r="AM63" s="143"/>
      <c r="AN63" s="132" t="s">
        <v>211</v>
      </c>
      <c r="AO63" s="67">
        <v>0</v>
      </c>
      <c r="AP63" s="143"/>
      <c r="AQ63" s="132" t="s">
        <v>211</v>
      </c>
      <c r="AR63" s="67">
        <v>0</v>
      </c>
      <c r="AS63" s="143"/>
      <c r="AT63" s="132" t="s">
        <v>211</v>
      </c>
      <c r="AU63" s="67">
        <v>0</v>
      </c>
      <c r="AV63" s="143"/>
      <c r="AW63" s="132" t="s">
        <v>211</v>
      </c>
      <c r="AX63" s="67">
        <v>0</v>
      </c>
      <c r="AY63" s="143"/>
      <c r="AZ63" s="132" t="s">
        <v>211</v>
      </c>
      <c r="BA63" s="67">
        <v>0</v>
      </c>
      <c r="BB63" s="143"/>
      <c r="BC63" s="132" t="s">
        <v>211</v>
      </c>
      <c r="BD63" s="67">
        <v>0</v>
      </c>
      <c r="BE63" s="143"/>
      <c r="BF63" s="132" t="s">
        <v>211</v>
      </c>
      <c r="BG63" s="67">
        <v>0</v>
      </c>
      <c r="BH63" s="143"/>
      <c r="BI63" s="132" t="s">
        <v>211</v>
      </c>
      <c r="BJ63" s="67">
        <v>0</v>
      </c>
      <c r="BK63" s="143"/>
      <c r="BL63" s="132" t="s">
        <v>211</v>
      </c>
      <c r="BM63" s="67">
        <v>0</v>
      </c>
      <c r="BN63" s="143"/>
      <c r="BO63" s="132" t="s">
        <v>211</v>
      </c>
      <c r="BP63" s="67">
        <f>7.99</f>
        <v>7.99</v>
      </c>
      <c r="BQ63" s="143"/>
      <c r="BR63" s="132" t="s">
        <v>211</v>
      </c>
      <c r="BS63" s="67">
        <v>0</v>
      </c>
      <c r="BT63" s="143"/>
      <c r="BU63" s="132" t="s">
        <v>211</v>
      </c>
      <c r="BV63" s="67">
        <v>0</v>
      </c>
      <c r="BW63" s="143"/>
      <c r="BX63" s="132" t="s">
        <v>211</v>
      </c>
      <c r="BY63" s="67">
        <v>0</v>
      </c>
      <c r="BZ63" s="143"/>
      <c r="CA63" s="132" t="s">
        <v>211</v>
      </c>
      <c r="CB63" s="67">
        <v>0</v>
      </c>
      <c r="CC63" s="143"/>
      <c r="CD63" s="132" t="s">
        <v>211</v>
      </c>
      <c r="CE63" s="67">
        <v>0</v>
      </c>
      <c r="CF63" s="143"/>
      <c r="CG63" s="132" t="s">
        <v>211</v>
      </c>
      <c r="CH63" s="67">
        <v>0</v>
      </c>
      <c r="CI63" s="143"/>
      <c r="CJ63" s="132" t="s">
        <v>211</v>
      </c>
      <c r="CK63" s="67">
        <v>0</v>
      </c>
      <c r="CL63" s="143"/>
      <c r="CM63" s="132" t="s">
        <v>211</v>
      </c>
      <c r="CN63" s="67">
        <v>0</v>
      </c>
      <c r="CP63" s="132" t="s">
        <v>211</v>
      </c>
      <c r="CQ63" s="79">
        <f>SUM(CH63+CN63+CK63+CE63+CB63+BY63+BV63+BS63+BP63+BM63+BJ63+BG63+BD63+BA63+AX63+AU63+AR63+AO63+AL63+AI63+AF63+AC63+Z63+W63+T63+Q63+N63+K63+H63+E63+B63)</f>
        <v>7.99</v>
      </c>
      <c r="CS63" s="132" t="s">
        <v>211</v>
      </c>
      <c r="CT63" s="67">
        <v>7.99</v>
      </c>
      <c r="CU63" s="143"/>
      <c r="CV63" s="13">
        <f t="shared" si="3"/>
        <v>0</v>
      </c>
    </row>
    <row r="64" spans="1:100" x14ac:dyDescent="0.2">
      <c r="A64" s="72" t="s">
        <v>456</v>
      </c>
      <c r="B64" s="67">
        <v>0</v>
      </c>
      <c r="C64" s="143"/>
      <c r="D64" s="72" t="s">
        <v>456</v>
      </c>
      <c r="E64" s="67">
        <v>0</v>
      </c>
      <c r="F64" s="143"/>
      <c r="G64" s="72" t="s">
        <v>456</v>
      </c>
      <c r="H64" s="67">
        <v>0</v>
      </c>
      <c r="I64" s="143"/>
      <c r="J64" s="72" t="s">
        <v>456</v>
      </c>
      <c r="K64" s="67">
        <v>0</v>
      </c>
      <c r="L64" s="143"/>
      <c r="M64" s="72" t="s">
        <v>456</v>
      </c>
      <c r="N64" s="67">
        <v>0</v>
      </c>
      <c r="O64" s="143"/>
      <c r="P64" s="72" t="s">
        <v>456</v>
      </c>
      <c r="Q64" s="67">
        <v>0</v>
      </c>
      <c r="R64" s="143"/>
      <c r="S64" s="72" t="s">
        <v>456</v>
      </c>
      <c r="T64" s="67">
        <v>0</v>
      </c>
      <c r="U64" s="143"/>
      <c r="V64" s="72" t="s">
        <v>456</v>
      </c>
      <c r="W64" s="67">
        <v>0</v>
      </c>
      <c r="X64" s="143"/>
      <c r="Y64" s="72" t="s">
        <v>456</v>
      </c>
      <c r="Z64" s="67">
        <v>0</v>
      </c>
      <c r="AA64" s="143"/>
      <c r="AB64" s="72" t="s">
        <v>456</v>
      </c>
      <c r="AC64" s="67">
        <v>0</v>
      </c>
      <c r="AD64" s="143"/>
      <c r="AE64" s="72" t="s">
        <v>456</v>
      </c>
      <c r="AF64" s="67">
        <v>0</v>
      </c>
      <c r="AG64" s="143"/>
      <c r="AH64" s="72" t="s">
        <v>456</v>
      </c>
      <c r="AI64" s="67">
        <v>0</v>
      </c>
      <c r="AJ64" s="143"/>
      <c r="AK64" s="72" t="s">
        <v>456</v>
      </c>
      <c r="AL64" s="67">
        <v>0</v>
      </c>
      <c r="AM64" s="143"/>
      <c r="AN64" s="72" t="s">
        <v>456</v>
      </c>
      <c r="AO64" s="67">
        <v>0</v>
      </c>
      <c r="AP64" s="143"/>
      <c r="AQ64" s="72" t="s">
        <v>456</v>
      </c>
      <c r="AR64" s="67">
        <v>0</v>
      </c>
      <c r="AS64" s="143"/>
      <c r="AT64" s="72" t="s">
        <v>456</v>
      </c>
      <c r="AU64" s="67">
        <v>0</v>
      </c>
      <c r="AV64" s="143"/>
      <c r="AW64" s="72" t="s">
        <v>456</v>
      </c>
      <c r="AX64" s="67">
        <v>0</v>
      </c>
      <c r="AY64" s="143"/>
      <c r="AZ64" s="72" t="s">
        <v>456</v>
      </c>
      <c r="BA64" s="67">
        <v>0</v>
      </c>
      <c r="BB64" s="143"/>
      <c r="BC64" s="72" t="s">
        <v>456</v>
      </c>
      <c r="BD64" s="67">
        <v>0</v>
      </c>
      <c r="BE64" s="143"/>
      <c r="BF64" s="72" t="s">
        <v>456</v>
      </c>
      <c r="BG64" s="67">
        <v>0</v>
      </c>
      <c r="BH64" s="143"/>
      <c r="BI64" s="72" t="s">
        <v>456</v>
      </c>
      <c r="BJ64" s="67">
        <v>0</v>
      </c>
      <c r="BK64" s="143"/>
      <c r="BL64" s="72" t="s">
        <v>456</v>
      </c>
      <c r="BM64" s="67">
        <v>0</v>
      </c>
      <c r="BN64" s="143"/>
      <c r="BO64" s="72" t="s">
        <v>456</v>
      </c>
      <c r="BP64" s="67">
        <v>0</v>
      </c>
      <c r="BQ64" s="143"/>
      <c r="BR64" s="72" t="s">
        <v>456</v>
      </c>
      <c r="BS64" s="67">
        <v>0</v>
      </c>
      <c r="BT64" s="143"/>
      <c r="BU64" s="72" t="s">
        <v>456</v>
      </c>
      <c r="BV64" s="67">
        <v>0</v>
      </c>
      <c r="BW64" s="143"/>
      <c r="BX64" s="72" t="s">
        <v>456</v>
      </c>
      <c r="BY64" s="67">
        <v>0</v>
      </c>
      <c r="BZ64" s="143"/>
      <c r="CA64" s="72" t="s">
        <v>456</v>
      </c>
      <c r="CB64" s="67">
        <v>0</v>
      </c>
      <c r="CC64" s="143"/>
      <c r="CD64" s="72" t="s">
        <v>456</v>
      </c>
      <c r="CE64" s="67">
        <v>0</v>
      </c>
      <c r="CF64" s="143"/>
      <c r="CG64" s="72" t="s">
        <v>456</v>
      </c>
      <c r="CH64" s="67">
        <v>0</v>
      </c>
      <c r="CI64" s="143"/>
      <c r="CJ64" s="72" t="s">
        <v>456</v>
      </c>
      <c r="CK64" s="67">
        <v>0</v>
      </c>
      <c r="CL64" s="143"/>
      <c r="CM64" s="72" t="s">
        <v>456</v>
      </c>
      <c r="CN64" s="67">
        <v>0</v>
      </c>
      <c r="CP64" s="72" t="s">
        <v>456</v>
      </c>
      <c r="CQ64" s="79">
        <f>SUM(CH64+CN64+CK64+CE64+CB64+BY64+BV64+BS64+BP64+BM64+BJ64+BG64+BD64+BA64+AX64+AU64+AR64+AO64+AL64+AI64+AF64+AC64+Z64+W64+T64+Q64+N64+K64+H64+E64+B64)</f>
        <v>0</v>
      </c>
      <c r="CS64" s="72" t="s">
        <v>456</v>
      </c>
      <c r="CT64" s="67">
        <v>0</v>
      </c>
      <c r="CU64" s="143"/>
      <c r="CV64" s="13">
        <f t="shared" si="3"/>
        <v>0</v>
      </c>
    </row>
    <row r="65" spans="1:100" x14ac:dyDescent="0.2">
      <c r="A65" s="72" t="s">
        <v>456</v>
      </c>
      <c r="B65" s="67">
        <v>0</v>
      </c>
      <c r="C65" s="143"/>
      <c r="D65" s="72" t="s">
        <v>456</v>
      </c>
      <c r="E65" s="67">
        <v>0</v>
      </c>
      <c r="F65" s="143"/>
      <c r="G65" s="72" t="s">
        <v>456</v>
      </c>
      <c r="H65" s="67">
        <v>0</v>
      </c>
      <c r="I65" s="143"/>
      <c r="J65" s="72" t="s">
        <v>456</v>
      </c>
      <c r="K65" s="67">
        <v>0</v>
      </c>
      <c r="L65" s="143"/>
      <c r="M65" s="72" t="s">
        <v>456</v>
      </c>
      <c r="N65" s="67">
        <v>0</v>
      </c>
      <c r="O65" s="143"/>
      <c r="P65" s="72" t="s">
        <v>456</v>
      </c>
      <c r="Q65" s="67">
        <v>0</v>
      </c>
      <c r="R65" s="143"/>
      <c r="S65" s="72" t="s">
        <v>456</v>
      </c>
      <c r="T65" s="67">
        <v>0</v>
      </c>
      <c r="U65" s="143"/>
      <c r="V65" s="72" t="s">
        <v>456</v>
      </c>
      <c r="W65" s="67">
        <v>0</v>
      </c>
      <c r="X65" s="143"/>
      <c r="Y65" s="72" t="s">
        <v>456</v>
      </c>
      <c r="Z65" s="67">
        <v>0</v>
      </c>
      <c r="AA65" s="143"/>
      <c r="AB65" s="72" t="s">
        <v>456</v>
      </c>
      <c r="AC65" s="67">
        <v>0</v>
      </c>
      <c r="AD65" s="143"/>
      <c r="AE65" s="72" t="s">
        <v>456</v>
      </c>
      <c r="AF65" s="67">
        <v>0</v>
      </c>
      <c r="AG65" s="143"/>
      <c r="AH65" s="72" t="s">
        <v>456</v>
      </c>
      <c r="AI65" s="67">
        <v>0</v>
      </c>
      <c r="AJ65" s="143"/>
      <c r="AK65" s="72" t="s">
        <v>456</v>
      </c>
      <c r="AL65" s="67">
        <v>0</v>
      </c>
      <c r="AM65" s="143"/>
      <c r="AN65" s="72" t="s">
        <v>456</v>
      </c>
      <c r="AO65" s="67">
        <v>0</v>
      </c>
      <c r="AP65" s="143"/>
      <c r="AQ65" s="72" t="s">
        <v>456</v>
      </c>
      <c r="AR65" s="67">
        <v>0</v>
      </c>
      <c r="AS65" s="143"/>
      <c r="AT65" s="72" t="s">
        <v>456</v>
      </c>
      <c r="AU65" s="67">
        <v>0</v>
      </c>
      <c r="AV65" s="143"/>
      <c r="AW65" s="72" t="s">
        <v>456</v>
      </c>
      <c r="AX65" s="67">
        <v>0</v>
      </c>
      <c r="AY65" s="143"/>
      <c r="AZ65" s="72" t="s">
        <v>456</v>
      </c>
      <c r="BA65" s="67">
        <v>0</v>
      </c>
      <c r="BB65" s="143"/>
      <c r="BC65" s="72" t="s">
        <v>456</v>
      </c>
      <c r="BD65" s="67">
        <v>0</v>
      </c>
      <c r="BE65" s="143"/>
      <c r="BF65" s="72" t="s">
        <v>456</v>
      </c>
      <c r="BG65" s="67">
        <v>0</v>
      </c>
      <c r="BH65" s="143"/>
      <c r="BI65" s="72" t="s">
        <v>456</v>
      </c>
      <c r="BJ65" s="67">
        <v>0</v>
      </c>
      <c r="BK65" s="143"/>
      <c r="BL65" s="72" t="s">
        <v>456</v>
      </c>
      <c r="BM65" s="67">
        <v>0</v>
      </c>
      <c r="BN65" s="143"/>
      <c r="BO65" s="72" t="s">
        <v>456</v>
      </c>
      <c r="BP65" s="67">
        <v>0</v>
      </c>
      <c r="BQ65" s="143"/>
      <c r="BR65" s="72" t="s">
        <v>456</v>
      </c>
      <c r="BS65" s="67">
        <v>0</v>
      </c>
      <c r="BT65" s="143"/>
      <c r="BU65" s="72" t="s">
        <v>456</v>
      </c>
      <c r="BV65" s="67">
        <v>0</v>
      </c>
      <c r="BW65" s="143"/>
      <c r="BX65" s="72" t="s">
        <v>456</v>
      </c>
      <c r="BY65" s="67">
        <v>0</v>
      </c>
      <c r="BZ65" s="143"/>
      <c r="CA65" s="72" t="s">
        <v>456</v>
      </c>
      <c r="CB65" s="67">
        <v>0</v>
      </c>
      <c r="CC65" s="143"/>
      <c r="CD65" s="72" t="s">
        <v>456</v>
      </c>
      <c r="CE65" s="67">
        <v>0</v>
      </c>
      <c r="CF65" s="143"/>
      <c r="CG65" s="72" t="s">
        <v>456</v>
      </c>
      <c r="CH65" s="67">
        <v>0</v>
      </c>
      <c r="CI65" s="143"/>
      <c r="CJ65" s="72" t="s">
        <v>456</v>
      </c>
      <c r="CK65" s="67">
        <v>0</v>
      </c>
      <c r="CL65" s="143"/>
      <c r="CM65" s="72" t="s">
        <v>456</v>
      </c>
      <c r="CN65" s="67">
        <v>0</v>
      </c>
      <c r="CP65" s="72" t="s">
        <v>456</v>
      </c>
      <c r="CQ65" s="79">
        <f>SUM(CH65+CN65+CK65+CE65+CB65+BY65+BV65+BS65+BP65+BM65+BJ65+BG65+BD65+BA65+AX65+AU65+AR65+AO65+AL65+AI65+AF65+AC65+Z65+W65+T65+Q65+N65+K65+H65+E65+B65)</f>
        <v>0</v>
      </c>
      <c r="CS65" s="72" t="s">
        <v>456</v>
      </c>
      <c r="CT65" s="67">
        <v>0</v>
      </c>
      <c r="CU65" s="143"/>
      <c r="CV65" s="13">
        <f t="shared" si="3"/>
        <v>0</v>
      </c>
    </row>
    <row r="66" spans="1:100" x14ac:dyDescent="0.2">
      <c r="A66" s="144" t="s">
        <v>451</v>
      </c>
      <c r="B66" s="122">
        <f>SUM(B67:B70)</f>
        <v>853.88</v>
      </c>
      <c r="C66" s="143"/>
      <c r="D66" s="144" t="s">
        <v>451</v>
      </c>
      <c r="E66" s="122">
        <f>SUM(E67:E70)</f>
        <v>0</v>
      </c>
      <c r="F66" s="143"/>
      <c r="G66" s="144" t="s">
        <v>451</v>
      </c>
      <c r="H66" s="122">
        <f>SUM(H67:H70)</f>
        <v>54.86</v>
      </c>
      <c r="I66" s="143"/>
      <c r="J66" s="144" t="s">
        <v>451</v>
      </c>
      <c r="K66" s="122">
        <f>SUM(K67:K70)</f>
        <v>19.5</v>
      </c>
      <c r="L66" s="143"/>
      <c r="M66" s="144" t="s">
        <v>451</v>
      </c>
      <c r="N66" s="122">
        <f>SUM(N67:N70)</f>
        <v>7.9</v>
      </c>
      <c r="O66" s="143"/>
      <c r="P66" s="144" t="s">
        <v>451</v>
      </c>
      <c r="Q66" s="122">
        <f>SUM(Q67:Q70)</f>
        <v>0</v>
      </c>
      <c r="R66" s="143"/>
      <c r="S66" s="144" t="s">
        <v>451</v>
      </c>
      <c r="T66" s="122">
        <f>SUM(T67:T70)</f>
        <v>0</v>
      </c>
      <c r="U66" s="143"/>
      <c r="V66" s="144" t="s">
        <v>451</v>
      </c>
      <c r="W66" s="122">
        <f>SUM(W67:W70)</f>
        <v>199.18</v>
      </c>
      <c r="X66" s="143"/>
      <c r="Y66" s="144" t="s">
        <v>451</v>
      </c>
      <c r="Z66" s="122">
        <f>SUM(Z67:Z70)</f>
        <v>197.64999999999998</v>
      </c>
      <c r="AA66" s="143"/>
      <c r="AB66" s="144" t="s">
        <v>451</v>
      </c>
      <c r="AC66" s="122">
        <f>SUM(AC67:AC70)</f>
        <v>2</v>
      </c>
      <c r="AD66" s="143"/>
      <c r="AE66" s="144" t="s">
        <v>451</v>
      </c>
      <c r="AF66" s="122">
        <f>SUM(AF67:AF70)</f>
        <v>12.490000000000002</v>
      </c>
      <c r="AG66" s="143"/>
      <c r="AH66" s="144" t="s">
        <v>451</v>
      </c>
      <c r="AI66" s="122">
        <f>SUM(AI67:AI70)</f>
        <v>24.5</v>
      </c>
      <c r="AJ66" s="143"/>
      <c r="AK66" s="144" t="s">
        <v>451</v>
      </c>
      <c r="AL66" s="122">
        <f>SUM(AL67:AL70)</f>
        <v>566.15000000000009</v>
      </c>
      <c r="AM66" s="143"/>
      <c r="AN66" s="144" t="s">
        <v>451</v>
      </c>
      <c r="AO66" s="122">
        <f>SUM(AO67:AO70)</f>
        <v>4658.99</v>
      </c>
      <c r="AP66" s="143"/>
      <c r="AQ66" s="144" t="s">
        <v>451</v>
      </c>
      <c r="AR66" s="122">
        <f>SUM(AR67:AR70)</f>
        <v>0</v>
      </c>
      <c r="AS66" s="143"/>
      <c r="AT66" s="144" t="s">
        <v>451</v>
      </c>
      <c r="AU66" s="122">
        <f>SUM(AU67:AU70)</f>
        <v>0</v>
      </c>
      <c r="AV66" s="143"/>
      <c r="AW66" s="144" t="s">
        <v>451</v>
      </c>
      <c r="AX66" s="122">
        <f>SUM(AX67:AX70)</f>
        <v>13.98</v>
      </c>
      <c r="AY66" s="143"/>
      <c r="AZ66" s="144" t="s">
        <v>451</v>
      </c>
      <c r="BA66" s="122">
        <f>SUM(BA67:BA70)</f>
        <v>4</v>
      </c>
      <c r="BB66" s="143"/>
      <c r="BC66" s="144" t="s">
        <v>451</v>
      </c>
      <c r="BD66" s="122">
        <f>SUM(BD67:BD70)</f>
        <v>22.72</v>
      </c>
      <c r="BE66" s="143"/>
      <c r="BF66" s="144" t="s">
        <v>451</v>
      </c>
      <c r="BG66" s="122">
        <f>SUM(BG67:BG70)</f>
        <v>23.58</v>
      </c>
      <c r="BH66" s="143"/>
      <c r="BI66" s="144" t="s">
        <v>451</v>
      </c>
      <c r="BJ66" s="122">
        <f>SUM(BJ67:BJ70)</f>
        <v>0</v>
      </c>
      <c r="BK66" s="143"/>
      <c r="BL66" s="144" t="s">
        <v>451</v>
      </c>
      <c r="BM66" s="122">
        <f>SUM(BM67:BM70)</f>
        <v>0</v>
      </c>
      <c r="BN66" s="143"/>
      <c r="BO66" s="144" t="s">
        <v>451</v>
      </c>
      <c r="BP66" s="122">
        <f>SUM(BP67:BP70)</f>
        <v>7.3</v>
      </c>
      <c r="BQ66" s="143"/>
      <c r="BR66" s="144" t="s">
        <v>451</v>
      </c>
      <c r="BS66" s="122">
        <f>SUM(BS67:BS70)</f>
        <v>15</v>
      </c>
      <c r="BT66" s="143"/>
      <c r="BU66" s="144" t="s">
        <v>451</v>
      </c>
      <c r="BV66" s="122">
        <f>SUM(BV67:BV70)</f>
        <v>9</v>
      </c>
      <c r="BW66" s="143"/>
      <c r="BX66" s="144" t="s">
        <v>451</v>
      </c>
      <c r="BY66" s="122">
        <f>SUM(BY67:BY70)</f>
        <v>28.61</v>
      </c>
      <c r="BZ66" s="143"/>
      <c r="CA66" s="144" t="s">
        <v>451</v>
      </c>
      <c r="CB66" s="122">
        <f>SUM(CB67:CB70)</f>
        <v>1922.88</v>
      </c>
      <c r="CC66" s="143"/>
      <c r="CD66" s="144" t="s">
        <v>451</v>
      </c>
      <c r="CE66" s="122">
        <f>SUM(CE67:CE70)</f>
        <v>218.97000000000003</v>
      </c>
      <c r="CF66" s="143"/>
      <c r="CG66" s="144" t="s">
        <v>451</v>
      </c>
      <c r="CH66" s="122">
        <f>SUM(CH67:CH70)</f>
        <v>0</v>
      </c>
      <c r="CI66" s="143"/>
      <c r="CJ66" s="144" t="s">
        <v>451</v>
      </c>
      <c r="CK66" s="122">
        <f>SUM(CK67:CK70)</f>
        <v>0</v>
      </c>
      <c r="CL66" s="143"/>
      <c r="CM66" s="144" t="s">
        <v>451</v>
      </c>
      <c r="CN66" s="122">
        <f>SUM(CN67:CN70)</f>
        <v>0</v>
      </c>
      <c r="CP66" s="144" t="s">
        <v>451</v>
      </c>
      <c r="CQ66" s="122">
        <f>SUM(CQ67:CQ70)</f>
        <v>8863.14</v>
      </c>
      <c r="CS66" s="144" t="s">
        <v>451</v>
      </c>
      <c r="CT66" s="122">
        <f>SUM(CT67:CT70)</f>
        <v>656</v>
      </c>
      <c r="CU66" s="143"/>
      <c r="CV66" s="165">
        <f t="shared" si="3"/>
        <v>-8207.14</v>
      </c>
    </row>
    <row r="67" spans="1:100" x14ac:dyDescent="0.2">
      <c r="A67" s="132" t="s">
        <v>452</v>
      </c>
      <c r="B67" s="122">
        <f>845.88+8</f>
        <v>853.88</v>
      </c>
      <c r="C67" s="143"/>
      <c r="D67" s="132" t="s">
        <v>452</v>
      </c>
      <c r="E67" s="122">
        <v>0</v>
      </c>
      <c r="F67" s="143"/>
      <c r="G67" s="132" t="s">
        <v>452</v>
      </c>
      <c r="H67" s="122">
        <f>7.9+27.91</f>
        <v>35.81</v>
      </c>
      <c r="I67" s="143"/>
      <c r="J67" s="132" t="s">
        <v>452</v>
      </c>
      <c r="K67" s="122">
        <f>7.5+8+4</f>
        <v>19.5</v>
      </c>
      <c r="L67" s="143"/>
      <c r="M67" s="132" t="s">
        <v>452</v>
      </c>
      <c r="N67" s="122">
        <f>7.9</f>
        <v>7.9</v>
      </c>
      <c r="O67" s="143"/>
      <c r="P67" s="132" t="s">
        <v>452</v>
      </c>
      <c r="Q67" s="122">
        <v>0</v>
      </c>
      <c r="R67" s="143"/>
      <c r="S67" s="132" t="s">
        <v>452</v>
      </c>
      <c r="T67" s="122">
        <v>0</v>
      </c>
      <c r="U67" s="143"/>
      <c r="V67" s="132" t="s">
        <v>452</v>
      </c>
      <c r="W67" s="122">
        <f>60+7.9+68.94+59.34+3</f>
        <v>199.18</v>
      </c>
      <c r="X67" s="143"/>
      <c r="Y67" s="132" t="s">
        <v>452</v>
      </c>
      <c r="Z67" s="122">
        <f>8.66+118.99+70</f>
        <v>197.64999999999998</v>
      </c>
      <c r="AA67" s="143"/>
      <c r="AB67" s="132" t="s">
        <v>452</v>
      </c>
      <c r="AC67" s="122">
        <f>2</f>
        <v>2</v>
      </c>
      <c r="AD67" s="143"/>
      <c r="AE67" s="132" t="s">
        <v>452</v>
      </c>
      <c r="AF67" s="122">
        <f>6.49+2+9-10+5</f>
        <v>12.490000000000002</v>
      </c>
      <c r="AG67" s="143"/>
      <c r="AH67" s="132" t="s">
        <v>452</v>
      </c>
      <c r="AI67" s="122">
        <f>7.5+17</f>
        <v>24.5</v>
      </c>
      <c r="AJ67" s="143"/>
      <c r="AK67" s="132" t="s">
        <v>452</v>
      </c>
      <c r="AL67" s="122">
        <f>366.72+60-10.57</f>
        <v>416.15000000000003</v>
      </c>
      <c r="AM67" s="143"/>
      <c r="AN67" s="132" t="s">
        <v>452</v>
      </c>
      <c r="AO67" s="122">
        <f>158.99</f>
        <v>158.99</v>
      </c>
      <c r="AP67" s="143"/>
      <c r="AQ67" s="132" t="s">
        <v>452</v>
      </c>
      <c r="AR67" s="122">
        <v>0</v>
      </c>
      <c r="AS67" s="143"/>
      <c r="AT67" s="132" t="s">
        <v>452</v>
      </c>
      <c r="AU67" s="122">
        <v>0</v>
      </c>
      <c r="AV67" s="143"/>
      <c r="AW67" s="132" t="s">
        <v>452</v>
      </c>
      <c r="AX67" s="122">
        <f>13.98</f>
        <v>13.98</v>
      </c>
      <c r="AY67" s="143"/>
      <c r="AZ67" s="132" t="s">
        <v>452</v>
      </c>
      <c r="BA67" s="122">
        <f>9-5</f>
        <v>4</v>
      </c>
      <c r="BB67" s="143"/>
      <c r="BC67" s="132" t="s">
        <v>452</v>
      </c>
      <c r="BD67" s="122">
        <f>7+15.72</f>
        <v>22.72</v>
      </c>
      <c r="BE67" s="143"/>
      <c r="BF67" s="132" t="s">
        <v>452</v>
      </c>
      <c r="BG67" s="122">
        <f>11+12.58</f>
        <v>23.58</v>
      </c>
      <c r="BH67" s="143"/>
      <c r="BI67" s="132" t="s">
        <v>452</v>
      </c>
      <c r="BJ67" s="122">
        <v>0</v>
      </c>
      <c r="BK67" s="143"/>
      <c r="BL67" s="132" t="s">
        <v>452</v>
      </c>
      <c r="BM67" s="122">
        <v>0</v>
      </c>
      <c r="BN67" s="143"/>
      <c r="BO67" s="132" t="s">
        <v>452</v>
      </c>
      <c r="BP67" s="122">
        <f>7.3</f>
        <v>7.3</v>
      </c>
      <c r="BQ67" s="143"/>
      <c r="BR67" s="132" t="s">
        <v>452</v>
      </c>
      <c r="BS67" s="122">
        <f>7+2+6</f>
        <v>15</v>
      </c>
      <c r="BT67" s="143"/>
      <c r="BU67" s="132" t="s">
        <v>452</v>
      </c>
      <c r="BV67" s="122">
        <f>9</f>
        <v>9</v>
      </c>
      <c r="BW67" s="143"/>
      <c r="BX67" s="132" t="s">
        <v>452</v>
      </c>
      <c r="BY67" s="122">
        <f>22-0.39+7</f>
        <v>28.61</v>
      </c>
      <c r="BZ67" s="143"/>
      <c r="CA67" s="132" t="s">
        <v>452</v>
      </c>
      <c r="CB67" s="122">
        <f>17</f>
        <v>17</v>
      </c>
      <c r="CC67" s="143"/>
      <c r="CD67" s="132" t="s">
        <v>452</v>
      </c>
      <c r="CE67" s="122">
        <f>84.79+100</f>
        <v>184.79000000000002</v>
      </c>
      <c r="CF67" s="143"/>
      <c r="CG67" s="132" t="s">
        <v>452</v>
      </c>
      <c r="CH67" s="122">
        <v>0</v>
      </c>
      <c r="CI67" s="143"/>
      <c r="CJ67" s="132" t="s">
        <v>452</v>
      </c>
      <c r="CK67" s="122">
        <v>0</v>
      </c>
      <c r="CL67" s="143"/>
      <c r="CM67" s="132" t="s">
        <v>452</v>
      </c>
      <c r="CN67" s="122">
        <v>0</v>
      </c>
      <c r="CP67" s="132" t="s">
        <v>452</v>
      </c>
      <c r="CQ67" s="79">
        <f>SUM(CH67+CN67+CK67+CE67+CB67+BY67+BV67+BS67+BP67+BM67+BJ67+BG67+BD67+BA67+AX67+AU67+AR67+AO67+AL67+AI67+AF67+AC67+Z67+W67+T67+Q67+N67+K67+H67+E67+B67)</f>
        <v>2254.0300000000002</v>
      </c>
      <c r="CS67" s="132" t="s">
        <v>452</v>
      </c>
      <c r="CT67" s="122">
        <f>656</f>
        <v>656</v>
      </c>
      <c r="CU67" s="143"/>
      <c r="CV67" s="13">
        <f t="shared" si="3"/>
        <v>-1598.0300000000002</v>
      </c>
    </row>
    <row r="68" spans="1:100" x14ac:dyDescent="0.2">
      <c r="A68" s="132" t="s">
        <v>820</v>
      </c>
      <c r="B68" s="122">
        <v>0</v>
      </c>
      <c r="C68" s="143"/>
      <c r="D68" s="132" t="s">
        <v>820</v>
      </c>
      <c r="E68" s="122">
        <v>0</v>
      </c>
      <c r="F68" s="143"/>
      <c r="G68" s="132" t="s">
        <v>820</v>
      </c>
      <c r="H68" s="122">
        <v>0</v>
      </c>
      <c r="I68" s="143"/>
      <c r="J68" s="132" t="s">
        <v>820</v>
      </c>
      <c r="K68" s="122">
        <v>0</v>
      </c>
      <c r="L68" s="143"/>
      <c r="M68" s="132" t="s">
        <v>820</v>
      </c>
      <c r="N68" s="122">
        <v>0</v>
      </c>
      <c r="O68" s="143"/>
      <c r="P68" s="132" t="s">
        <v>820</v>
      </c>
      <c r="Q68" s="122">
        <v>0</v>
      </c>
      <c r="R68" s="143"/>
      <c r="S68" s="132" t="s">
        <v>820</v>
      </c>
      <c r="T68" s="122">
        <v>0</v>
      </c>
      <c r="U68" s="143"/>
      <c r="V68" s="132" t="s">
        <v>820</v>
      </c>
      <c r="W68" s="122">
        <v>0</v>
      </c>
      <c r="X68" s="143"/>
      <c r="Y68" s="132" t="s">
        <v>820</v>
      </c>
      <c r="Z68" s="122">
        <v>0</v>
      </c>
      <c r="AA68" s="143"/>
      <c r="AB68" s="132" t="s">
        <v>820</v>
      </c>
      <c r="AC68" s="122">
        <v>0</v>
      </c>
      <c r="AD68" s="143"/>
      <c r="AE68" s="132" t="s">
        <v>820</v>
      </c>
      <c r="AF68" s="122">
        <v>0</v>
      </c>
      <c r="AG68" s="143"/>
      <c r="AH68" s="132" t="s">
        <v>820</v>
      </c>
      <c r="AI68" s="122">
        <v>0</v>
      </c>
      <c r="AJ68" s="143"/>
      <c r="AK68" s="132" t="s">
        <v>820</v>
      </c>
      <c r="AL68" s="122">
        <v>0</v>
      </c>
      <c r="AM68" s="143"/>
      <c r="AN68" s="132" t="s">
        <v>820</v>
      </c>
      <c r="AO68" s="122">
        <v>0</v>
      </c>
      <c r="AP68" s="143"/>
      <c r="AQ68" s="132" t="s">
        <v>820</v>
      </c>
      <c r="AR68" s="122">
        <v>0</v>
      </c>
      <c r="AS68" s="143"/>
      <c r="AT68" s="132" t="s">
        <v>820</v>
      </c>
      <c r="AU68" s="122">
        <v>0</v>
      </c>
      <c r="AV68" s="143"/>
      <c r="AW68" s="132" t="s">
        <v>820</v>
      </c>
      <c r="AX68" s="122">
        <v>0</v>
      </c>
      <c r="AY68" s="143"/>
      <c r="AZ68" s="132" t="s">
        <v>820</v>
      </c>
      <c r="BA68" s="122">
        <v>0</v>
      </c>
      <c r="BB68" s="143"/>
      <c r="BC68" s="132" t="s">
        <v>820</v>
      </c>
      <c r="BD68" s="122">
        <v>0</v>
      </c>
      <c r="BE68" s="143"/>
      <c r="BF68" s="132" t="s">
        <v>820</v>
      </c>
      <c r="BG68" s="122">
        <v>0</v>
      </c>
      <c r="BH68" s="143"/>
      <c r="BI68" s="132" t="s">
        <v>820</v>
      </c>
      <c r="BJ68" s="122">
        <v>0</v>
      </c>
      <c r="BK68" s="143"/>
      <c r="BL68" s="132" t="s">
        <v>820</v>
      </c>
      <c r="BM68" s="122">
        <v>0</v>
      </c>
      <c r="BN68" s="143"/>
      <c r="BO68" s="132" t="s">
        <v>820</v>
      </c>
      <c r="BP68" s="122">
        <v>0</v>
      </c>
      <c r="BQ68" s="143"/>
      <c r="BR68" s="132" t="s">
        <v>820</v>
      </c>
      <c r="BS68" s="122">
        <v>0</v>
      </c>
      <c r="BT68" s="143"/>
      <c r="BU68" s="132" t="s">
        <v>820</v>
      </c>
      <c r="BV68" s="122">
        <v>0</v>
      </c>
      <c r="BW68" s="143"/>
      <c r="BX68" s="132" t="s">
        <v>820</v>
      </c>
      <c r="BY68" s="122">
        <v>0</v>
      </c>
      <c r="BZ68" s="143"/>
      <c r="CA68" s="132" t="s">
        <v>820</v>
      </c>
      <c r="CB68" s="122">
        <f>1905.88</f>
        <v>1905.88</v>
      </c>
      <c r="CC68" s="143"/>
      <c r="CD68" s="132" t="s">
        <v>820</v>
      </c>
      <c r="CE68" s="122">
        <v>0</v>
      </c>
      <c r="CF68" s="143"/>
      <c r="CG68" s="132" t="s">
        <v>820</v>
      </c>
      <c r="CH68" s="122">
        <v>0</v>
      </c>
      <c r="CI68" s="143"/>
      <c r="CJ68" s="132" t="s">
        <v>820</v>
      </c>
      <c r="CK68" s="122">
        <v>0</v>
      </c>
      <c r="CL68" s="143"/>
      <c r="CM68" s="132" t="s">
        <v>820</v>
      </c>
      <c r="CN68" s="122">
        <v>0</v>
      </c>
      <c r="CP68" s="132" t="s">
        <v>820</v>
      </c>
      <c r="CQ68" s="79">
        <f>SUM(CH68+CN68+CK68+CE68+CB68+BY68+BV68+BS68+BP68+BM68+BJ68+BG68+BD68+BA68+AX68+AU68+AR68+AO68+AL68+AI68+AF68+AC68+Z68+W68+T68+Q68+N68+K68+H68+E68+B68)</f>
        <v>1905.88</v>
      </c>
      <c r="CS68" s="132" t="s">
        <v>820</v>
      </c>
      <c r="CT68" s="122">
        <v>0</v>
      </c>
      <c r="CU68" s="143"/>
      <c r="CV68" s="13">
        <f t="shared" si="3"/>
        <v>-1905.88</v>
      </c>
    </row>
    <row r="69" spans="1:100" x14ac:dyDescent="0.2">
      <c r="A69" s="132" t="s">
        <v>197</v>
      </c>
      <c r="B69" s="122">
        <v>0</v>
      </c>
      <c r="C69" s="143"/>
      <c r="D69" s="132" t="s">
        <v>197</v>
      </c>
      <c r="E69" s="122">
        <v>0</v>
      </c>
      <c r="F69" s="143"/>
      <c r="G69" s="132" t="s">
        <v>197</v>
      </c>
      <c r="H69" s="122">
        <v>0</v>
      </c>
      <c r="I69" s="143"/>
      <c r="J69" s="132" t="s">
        <v>197</v>
      </c>
      <c r="K69" s="122">
        <v>0</v>
      </c>
      <c r="L69" s="143"/>
      <c r="M69" s="132" t="s">
        <v>197</v>
      </c>
      <c r="N69" s="122">
        <v>0</v>
      </c>
      <c r="O69" s="143"/>
      <c r="P69" s="132" t="s">
        <v>197</v>
      </c>
      <c r="Q69" s="122">
        <v>0</v>
      </c>
      <c r="R69" s="143"/>
      <c r="S69" s="132" t="s">
        <v>197</v>
      </c>
      <c r="T69" s="122">
        <v>0</v>
      </c>
      <c r="U69" s="143"/>
      <c r="V69" s="132" t="s">
        <v>197</v>
      </c>
      <c r="W69" s="122">
        <v>0</v>
      </c>
      <c r="X69" s="143"/>
      <c r="Y69" s="132" t="s">
        <v>197</v>
      </c>
      <c r="Z69" s="122">
        <v>0</v>
      </c>
      <c r="AA69" s="143"/>
      <c r="AB69" s="132" t="s">
        <v>197</v>
      </c>
      <c r="AC69" s="122">
        <v>0</v>
      </c>
      <c r="AD69" s="143"/>
      <c r="AE69" s="132" t="s">
        <v>197</v>
      </c>
      <c r="AF69" s="122">
        <v>0</v>
      </c>
      <c r="AG69" s="143"/>
      <c r="AH69" s="132" t="s">
        <v>197</v>
      </c>
      <c r="AI69" s="122">
        <v>0</v>
      </c>
      <c r="AJ69" s="143"/>
      <c r="AK69" s="132" t="s">
        <v>197</v>
      </c>
      <c r="AL69" s="122">
        <v>150</v>
      </c>
      <c r="AM69" s="143"/>
      <c r="AN69" s="132" t="s">
        <v>197</v>
      </c>
      <c r="AO69" s="122">
        <v>0</v>
      </c>
      <c r="AP69" s="143"/>
      <c r="AQ69" s="132" t="s">
        <v>197</v>
      </c>
      <c r="AR69" s="122">
        <v>0</v>
      </c>
      <c r="AS69" s="143"/>
      <c r="AT69" s="132" t="s">
        <v>197</v>
      </c>
      <c r="AU69" s="122">
        <v>0</v>
      </c>
      <c r="AV69" s="143"/>
      <c r="AW69" s="132" t="s">
        <v>197</v>
      </c>
      <c r="AX69" s="122">
        <v>0</v>
      </c>
      <c r="AY69" s="143"/>
      <c r="AZ69" s="132" t="s">
        <v>197</v>
      </c>
      <c r="BA69" s="122">
        <v>0</v>
      </c>
      <c r="BB69" s="143"/>
      <c r="BC69" s="132" t="s">
        <v>197</v>
      </c>
      <c r="BD69" s="122">
        <v>0</v>
      </c>
      <c r="BE69" s="143"/>
      <c r="BF69" s="132" t="s">
        <v>197</v>
      </c>
      <c r="BG69" s="122">
        <v>0</v>
      </c>
      <c r="BH69" s="143"/>
      <c r="BI69" s="132" t="s">
        <v>197</v>
      </c>
      <c r="BJ69" s="122">
        <v>0</v>
      </c>
      <c r="BK69" s="143"/>
      <c r="BL69" s="132" t="s">
        <v>197</v>
      </c>
      <c r="BM69" s="122">
        <v>0</v>
      </c>
      <c r="BN69" s="143"/>
      <c r="BO69" s="132" t="s">
        <v>197</v>
      </c>
      <c r="BP69" s="122">
        <v>0</v>
      </c>
      <c r="BQ69" s="143"/>
      <c r="BR69" s="132" t="s">
        <v>197</v>
      </c>
      <c r="BS69" s="122">
        <v>0</v>
      </c>
      <c r="BT69" s="143"/>
      <c r="BU69" s="132" t="s">
        <v>197</v>
      </c>
      <c r="BV69" s="122">
        <v>0</v>
      </c>
      <c r="BW69" s="143"/>
      <c r="BX69" s="132" t="s">
        <v>197</v>
      </c>
      <c r="BY69" s="122">
        <v>0</v>
      </c>
      <c r="BZ69" s="143"/>
      <c r="CA69" s="132" t="s">
        <v>197</v>
      </c>
      <c r="CB69" s="122">
        <v>0</v>
      </c>
      <c r="CC69" s="143"/>
      <c r="CD69" s="132" t="s">
        <v>197</v>
      </c>
      <c r="CE69" s="122">
        <f>34.18</f>
        <v>34.18</v>
      </c>
      <c r="CF69" s="143"/>
      <c r="CG69" s="132" t="s">
        <v>197</v>
      </c>
      <c r="CH69" s="122">
        <v>0</v>
      </c>
      <c r="CI69" s="143"/>
      <c r="CJ69" s="132" t="s">
        <v>197</v>
      </c>
      <c r="CK69" s="122">
        <v>0</v>
      </c>
      <c r="CL69" s="143"/>
      <c r="CM69" s="132" t="s">
        <v>197</v>
      </c>
      <c r="CN69" s="122">
        <v>0</v>
      </c>
      <c r="CP69" s="132" t="s">
        <v>197</v>
      </c>
      <c r="CQ69" s="79">
        <f>SUM(CH69+CN69+CK69+CE69+CB69+BY69+BV69+BS69+BP69+BM69+BJ69+BG69+BD69+BA69+AX69+AU69+AR69+AO69+AL69+AI69+AF69+AC69+Z69+W69+T69+Q69+N69+K69+H69+E69+B69)</f>
        <v>184.18</v>
      </c>
      <c r="CS69" s="132" t="s">
        <v>197</v>
      </c>
      <c r="CT69" s="122">
        <v>0</v>
      </c>
      <c r="CU69" s="143"/>
      <c r="CV69" s="13">
        <f t="shared" si="3"/>
        <v>-184.18</v>
      </c>
    </row>
    <row r="70" spans="1:100" x14ac:dyDescent="0.2">
      <c r="A70" s="72" t="s">
        <v>456</v>
      </c>
      <c r="B70" s="122">
        <v>0</v>
      </c>
      <c r="C70" s="143"/>
      <c r="D70" s="72" t="s">
        <v>456</v>
      </c>
      <c r="E70" s="122">
        <v>0</v>
      </c>
      <c r="F70" s="143"/>
      <c r="G70" s="72" t="s">
        <v>456</v>
      </c>
      <c r="H70" s="122">
        <v>19.05</v>
      </c>
      <c r="I70" s="143"/>
      <c r="J70" s="72" t="s">
        <v>456</v>
      </c>
      <c r="K70" s="122">
        <v>0</v>
      </c>
      <c r="L70" s="143"/>
      <c r="M70" s="72" t="s">
        <v>456</v>
      </c>
      <c r="N70" s="122">
        <v>0</v>
      </c>
      <c r="O70" s="143"/>
      <c r="P70" s="72" t="s">
        <v>456</v>
      </c>
      <c r="Q70" s="122">
        <v>0</v>
      </c>
      <c r="R70" s="143"/>
      <c r="S70" s="72" t="s">
        <v>456</v>
      </c>
      <c r="T70" s="122">
        <v>0</v>
      </c>
      <c r="U70" s="143"/>
      <c r="V70" s="72" t="s">
        <v>456</v>
      </c>
      <c r="W70" s="122">
        <v>0</v>
      </c>
      <c r="X70" s="143"/>
      <c r="Y70" s="72" t="s">
        <v>456</v>
      </c>
      <c r="Z70" s="122">
        <v>0</v>
      </c>
      <c r="AA70" s="143"/>
      <c r="AB70" s="72" t="s">
        <v>456</v>
      </c>
      <c r="AC70" s="122">
        <v>0</v>
      </c>
      <c r="AD70" s="143"/>
      <c r="AE70" s="72" t="s">
        <v>456</v>
      </c>
      <c r="AF70" s="122">
        <v>0</v>
      </c>
      <c r="AG70" s="143"/>
      <c r="AH70" s="72" t="s">
        <v>456</v>
      </c>
      <c r="AI70" s="122">
        <v>0</v>
      </c>
      <c r="AJ70" s="143"/>
      <c r="AK70" s="72" t="s">
        <v>456</v>
      </c>
      <c r="AL70" s="122">
        <v>0</v>
      </c>
      <c r="AM70" s="143"/>
      <c r="AN70" s="72" t="s">
        <v>456</v>
      </c>
      <c r="AO70" s="122">
        <v>4500</v>
      </c>
      <c r="AP70" s="143"/>
      <c r="AQ70" s="72" t="s">
        <v>456</v>
      </c>
      <c r="AR70" s="122">
        <v>0</v>
      </c>
      <c r="AS70" s="143"/>
      <c r="AT70" s="72" t="s">
        <v>456</v>
      </c>
      <c r="AU70" s="122">
        <v>0</v>
      </c>
      <c r="AV70" s="143"/>
      <c r="AW70" s="72" t="s">
        <v>456</v>
      </c>
      <c r="AX70" s="122">
        <v>0</v>
      </c>
      <c r="AY70" s="143"/>
      <c r="AZ70" s="72" t="s">
        <v>456</v>
      </c>
      <c r="BA70" s="122">
        <v>0</v>
      </c>
      <c r="BB70" s="143"/>
      <c r="BC70" s="72" t="s">
        <v>456</v>
      </c>
      <c r="BD70" s="122">
        <v>0</v>
      </c>
      <c r="BE70" s="143"/>
      <c r="BF70" s="72" t="s">
        <v>456</v>
      </c>
      <c r="BG70" s="122">
        <v>0</v>
      </c>
      <c r="BH70" s="143"/>
      <c r="BI70" s="72" t="s">
        <v>456</v>
      </c>
      <c r="BJ70" s="122">
        <v>0</v>
      </c>
      <c r="BK70" s="143"/>
      <c r="BL70" s="72" t="s">
        <v>456</v>
      </c>
      <c r="BM70" s="122">
        <v>0</v>
      </c>
      <c r="BN70" s="143"/>
      <c r="BO70" s="72" t="s">
        <v>456</v>
      </c>
      <c r="BP70" s="122">
        <v>0</v>
      </c>
      <c r="BQ70" s="143"/>
      <c r="BR70" s="72" t="s">
        <v>456</v>
      </c>
      <c r="BS70" s="122">
        <v>0</v>
      </c>
      <c r="BT70" s="143"/>
      <c r="BU70" s="72" t="s">
        <v>456</v>
      </c>
      <c r="BV70" s="122">
        <v>0</v>
      </c>
      <c r="BW70" s="143"/>
      <c r="BX70" s="72" t="s">
        <v>456</v>
      </c>
      <c r="BY70" s="122">
        <v>0</v>
      </c>
      <c r="BZ70" s="143"/>
      <c r="CA70" s="72" t="s">
        <v>456</v>
      </c>
      <c r="CB70" s="122">
        <v>0</v>
      </c>
      <c r="CC70" s="143"/>
      <c r="CD70" s="72" t="s">
        <v>456</v>
      </c>
      <c r="CE70" s="122">
        <v>0</v>
      </c>
      <c r="CF70" s="143"/>
      <c r="CG70" s="72" t="s">
        <v>456</v>
      </c>
      <c r="CH70" s="122">
        <v>0</v>
      </c>
      <c r="CI70" s="143"/>
      <c r="CJ70" s="72" t="s">
        <v>456</v>
      </c>
      <c r="CK70" s="122">
        <v>0</v>
      </c>
      <c r="CL70" s="143"/>
      <c r="CM70" s="72" t="s">
        <v>456</v>
      </c>
      <c r="CN70" s="122">
        <v>0</v>
      </c>
      <c r="CP70" s="72" t="s">
        <v>456</v>
      </c>
      <c r="CQ70" s="79">
        <f>SUM(CH70+CN70+CK70+CE70+CB70+BY70+BV70+BS70+BP70+BM70+BJ70+BG70+BD70+BA70+AX70+AU70+AR70+AO70+AL70+AI70+AF70+AC70+Z70+W70+T70+Q70+N70+K70+H70+E70+B70)</f>
        <v>4519.05</v>
      </c>
      <c r="CS70" s="72" t="s">
        <v>456</v>
      </c>
      <c r="CT70" s="122">
        <v>0</v>
      </c>
      <c r="CU70" s="143"/>
      <c r="CV70" s="13">
        <f t="shared" si="3"/>
        <v>-4519.05</v>
      </c>
    </row>
    <row r="71" spans="1:100" x14ac:dyDescent="0.2">
      <c r="A71" s="73" t="s">
        <v>453</v>
      </c>
      <c r="B71" s="74">
        <f>SUM(B52,B53,B54,B55,B56,B60,B61,B62,B66)</f>
        <v>1709</v>
      </c>
      <c r="C71" s="143"/>
      <c r="D71" s="73" t="s">
        <v>453</v>
      </c>
      <c r="E71" s="74">
        <f>SUM(E52,E53,E54,E55,E56,E60,E61,E62,E66)</f>
        <v>0</v>
      </c>
      <c r="F71" s="143"/>
      <c r="G71" s="73" t="s">
        <v>453</v>
      </c>
      <c r="H71" s="74">
        <f>SUM(H52,H53,H54,H55,H56,H60,H61,H62,H66)</f>
        <v>189.48000000000002</v>
      </c>
      <c r="I71" s="143"/>
      <c r="J71" s="73" t="s">
        <v>453</v>
      </c>
      <c r="K71" s="74">
        <f>SUM(K52,K53,K54,K55,K56,K60,K61,K62,K66)</f>
        <v>19.5</v>
      </c>
      <c r="L71" s="143"/>
      <c r="M71" s="73" t="s">
        <v>453</v>
      </c>
      <c r="N71" s="74">
        <f>SUM(N52,N53,N54,N55,N56,N60,N61,N62,N66)</f>
        <v>7.9</v>
      </c>
      <c r="O71" s="143"/>
      <c r="P71" s="73" t="s">
        <v>453</v>
      </c>
      <c r="Q71" s="74">
        <f>SUM(Q52,Q53,Q54,Q55,Q56,Q60,Q61,Q62,Q66)</f>
        <v>0</v>
      </c>
      <c r="R71" s="143"/>
      <c r="S71" s="73" t="s">
        <v>453</v>
      </c>
      <c r="T71" s="74">
        <f>SUM(T52,T53,T54,T55,T56,T60,T61,T62,T66)</f>
        <v>42.1</v>
      </c>
      <c r="U71" s="143"/>
      <c r="V71" s="73" t="s">
        <v>453</v>
      </c>
      <c r="W71" s="74">
        <f>SUM(W52,W53,W54,W55,W56,W60,W61,W62,W66)</f>
        <v>269.23</v>
      </c>
      <c r="X71" s="143"/>
      <c r="Y71" s="73" t="s">
        <v>453</v>
      </c>
      <c r="Z71" s="74">
        <f>SUM(Z52,Z53,Z54,Z55,Z56,Z60,Z61,Z62,Z66)</f>
        <v>317.72999999999996</v>
      </c>
      <c r="AA71" s="143"/>
      <c r="AB71" s="73" t="s">
        <v>453</v>
      </c>
      <c r="AC71" s="74">
        <f>SUM(AC52,AC53,AC54,AC55,AC56,AC60,AC61,AC62,AC66)</f>
        <v>72</v>
      </c>
      <c r="AD71" s="143"/>
      <c r="AE71" s="73" t="s">
        <v>453</v>
      </c>
      <c r="AF71" s="74">
        <f>SUM(AF52,AF53,AF54,AF55,AF56,AF60,AF61,AF62,AF66)</f>
        <v>12.490000000000002</v>
      </c>
      <c r="AG71" s="143"/>
      <c r="AH71" s="73" t="s">
        <v>453</v>
      </c>
      <c r="AI71" s="74">
        <f>SUM(AI52,AI53,AI54,AI55,AI56,AI60,AI61,AI62,AI66)</f>
        <v>24.5</v>
      </c>
      <c r="AJ71" s="143"/>
      <c r="AK71" s="73" t="s">
        <v>453</v>
      </c>
      <c r="AL71" s="74">
        <f>SUM(AL52,AL53,AL54,AL55,AL56,AL60,AL61,AL62,AL66)</f>
        <v>566.15000000000009</v>
      </c>
      <c r="AM71" s="143"/>
      <c r="AN71" s="73" t="s">
        <v>453</v>
      </c>
      <c r="AO71" s="74">
        <f>SUM(AO52,AO53,AO54,AO55,AO56,AO60,AO61,AO62,AO66)</f>
        <v>4679.49</v>
      </c>
      <c r="AP71" s="143"/>
      <c r="AQ71" s="73" t="s">
        <v>453</v>
      </c>
      <c r="AR71" s="74">
        <f>SUM(AR52,AR53,AR54,AR55,AR56,AR60,AR61,AR62,AR66)</f>
        <v>0</v>
      </c>
      <c r="AS71" s="143"/>
      <c r="AT71" s="73" t="s">
        <v>453</v>
      </c>
      <c r="AU71" s="74">
        <f>SUM(AU52,AU53,AU54,AU55,AU56,AU60,AU61,AU62,AU66)</f>
        <v>17.739999999999998</v>
      </c>
      <c r="AV71" s="143"/>
      <c r="AW71" s="73" t="s">
        <v>453</v>
      </c>
      <c r="AX71" s="74">
        <f>SUM(AX52,AX53,AX54,AX55,AX56,AX60,AX61,AX62,AX66)</f>
        <v>13.98</v>
      </c>
      <c r="AY71" s="143"/>
      <c r="AZ71" s="73" t="s">
        <v>453</v>
      </c>
      <c r="BA71" s="74">
        <f>SUM(BA52,BA53,BA54,BA55,BA56,BA60,BA61,BA62,BA66)</f>
        <v>4</v>
      </c>
      <c r="BB71" s="143"/>
      <c r="BC71" s="73" t="s">
        <v>453</v>
      </c>
      <c r="BD71" s="74">
        <f>SUM(BD52,BD53,BD54,BD55,BD56,BD60,BD61,BD62,BD66)</f>
        <v>22.72</v>
      </c>
      <c r="BE71" s="143"/>
      <c r="BF71" s="73" t="s">
        <v>453</v>
      </c>
      <c r="BG71" s="74">
        <f>SUM(BG52,BG53,BG54,BG55,BG56,BG60,BG61,BG62,BG66)</f>
        <v>23.58</v>
      </c>
      <c r="BH71" s="143"/>
      <c r="BI71" s="73" t="s">
        <v>453</v>
      </c>
      <c r="BJ71" s="74">
        <f>SUM(BJ52,BJ53,BJ54,BJ55,BJ56,BJ60,BJ61,BJ62,BJ66)</f>
        <v>24.76</v>
      </c>
      <c r="BK71" s="143"/>
      <c r="BL71" s="73" t="s">
        <v>453</v>
      </c>
      <c r="BM71" s="74">
        <f>SUM(BM52,BM53,BM54,BM55,BM56,BM60,BM61,BM62,BM66)</f>
        <v>0</v>
      </c>
      <c r="BN71" s="143"/>
      <c r="BO71" s="73" t="s">
        <v>453</v>
      </c>
      <c r="BP71" s="74">
        <f>SUM(BP52,BP53,BP54,BP55,BP56,BP60,BP61,BP62,BP66)</f>
        <v>36.29</v>
      </c>
      <c r="BQ71" s="143"/>
      <c r="BR71" s="73" t="s">
        <v>453</v>
      </c>
      <c r="BS71" s="74">
        <f>SUM(BS52,BS53,BS54,BS55,BS56,BS60,BS61,BS62,BS66)</f>
        <v>15</v>
      </c>
      <c r="BT71" s="143"/>
      <c r="BU71" s="73" t="s">
        <v>453</v>
      </c>
      <c r="BV71" s="74">
        <f>SUM(BV52,BV53,BV54,BV55,BV56,BV60,BV61,BV62,BV66)</f>
        <v>9</v>
      </c>
      <c r="BW71" s="143"/>
      <c r="BX71" s="73" t="s">
        <v>453</v>
      </c>
      <c r="BY71" s="74">
        <f>SUM(BY52,BY53,BY54,BY55,BY56,BY60,BY61,BY62,BY66)</f>
        <v>28.61</v>
      </c>
      <c r="BZ71" s="143"/>
      <c r="CA71" s="73" t="s">
        <v>453</v>
      </c>
      <c r="CB71" s="74">
        <f>SUM(CB52,CB53,CB54,CB55,CB56,CB60,CB61,CB62,CB66)</f>
        <v>1922.88</v>
      </c>
      <c r="CC71" s="143"/>
      <c r="CD71" s="73" t="s">
        <v>453</v>
      </c>
      <c r="CE71" s="74">
        <f>SUM(CE52,CE53,CE54,CE55,CE56,CE60,CE61,CE62,CE66)</f>
        <v>244.37000000000003</v>
      </c>
      <c r="CF71" s="143"/>
      <c r="CG71" s="73" t="s">
        <v>453</v>
      </c>
      <c r="CH71" s="74">
        <f>SUM(CH52,CH53,CH54,CH55,CH56,CH60,CH61,CH62,CH66)</f>
        <v>20</v>
      </c>
      <c r="CI71" s="143"/>
      <c r="CJ71" s="73" t="s">
        <v>453</v>
      </c>
      <c r="CK71" s="74">
        <f>SUM(CK52,CK53,CK54,CK55,CK56,CK60,CK61,CK62,CK66)</f>
        <v>0</v>
      </c>
      <c r="CL71" s="143"/>
      <c r="CM71" s="73" t="s">
        <v>453</v>
      </c>
      <c r="CN71" s="74">
        <f>SUM(CN52,CN53,CN54,CN55,CN56,CN60,CN61,CN62,CN66)</f>
        <v>0</v>
      </c>
      <c r="CP71" s="73" t="s">
        <v>494</v>
      </c>
      <c r="CQ71" s="74">
        <f>SUM(CQ52,CQ53,CQ54,CQ55,CQ56,CQ60,CQ61,CQ62,CQ66)</f>
        <v>10292.5</v>
      </c>
      <c r="CS71" s="73" t="s">
        <v>494</v>
      </c>
      <c r="CT71" s="74">
        <f>SUM(CT52,CT53,CT54,CT55,CT56,CT60,CT61,CT62,CT66)</f>
        <v>2160.5500000000002</v>
      </c>
      <c r="CU71" s="143"/>
      <c r="CV71" s="165">
        <f t="shared" si="3"/>
        <v>-8131.95</v>
      </c>
    </row>
    <row r="72" spans="1:100" ht="17" thickBot="1" x14ac:dyDescent="0.25">
      <c r="A72" s="125" t="s">
        <v>457</v>
      </c>
      <c r="B72" s="126">
        <f>B47-B50-B71</f>
        <v>-1709</v>
      </c>
      <c r="C72" s="143"/>
      <c r="D72" s="117" t="s">
        <v>457</v>
      </c>
      <c r="E72" s="118">
        <f>E47-E50-E71</f>
        <v>0</v>
      </c>
      <c r="F72" s="143"/>
      <c r="G72" s="158" t="s">
        <v>457</v>
      </c>
      <c r="H72" s="159">
        <f>H47-H50-H71</f>
        <v>-189.48000000000002</v>
      </c>
      <c r="I72" s="143"/>
      <c r="J72" s="95" t="s">
        <v>457</v>
      </c>
      <c r="K72" s="96">
        <f>K47-K50-K71</f>
        <v>1380.2799999999997</v>
      </c>
      <c r="L72" s="143"/>
      <c r="M72" s="95" t="s">
        <v>457</v>
      </c>
      <c r="N72" s="96">
        <f>N47-N50-N71</f>
        <v>72.099999999999994</v>
      </c>
      <c r="O72" s="143"/>
      <c r="P72" s="117" t="s">
        <v>457</v>
      </c>
      <c r="Q72" s="118">
        <f>Q47-Q50-Q71</f>
        <v>0</v>
      </c>
      <c r="R72" s="143"/>
      <c r="S72" s="125" t="s">
        <v>457</v>
      </c>
      <c r="T72" s="126">
        <f>T47-T50-T71</f>
        <v>-42.1</v>
      </c>
      <c r="U72" s="143"/>
      <c r="V72" s="125" t="s">
        <v>457</v>
      </c>
      <c r="W72" s="126">
        <f>W47-W50-W71</f>
        <v>-269.23</v>
      </c>
      <c r="X72" s="143"/>
      <c r="Y72" s="125" t="s">
        <v>457</v>
      </c>
      <c r="Z72" s="126">
        <f>Z47-Z50-Z71</f>
        <v>-317.72999999999996</v>
      </c>
      <c r="AA72" s="143"/>
      <c r="AB72" s="125" t="s">
        <v>457</v>
      </c>
      <c r="AC72" s="126">
        <f>AC47-AC50-AC71</f>
        <v>-72</v>
      </c>
      <c r="AD72" s="143"/>
      <c r="AE72" s="125" t="s">
        <v>457</v>
      </c>
      <c r="AF72" s="126">
        <f>AF47-AF50-AF71</f>
        <v>-12.490000000000002</v>
      </c>
      <c r="AG72" s="143"/>
      <c r="AH72" s="125" t="s">
        <v>457</v>
      </c>
      <c r="AI72" s="126">
        <f>AI47-AI50-AI71</f>
        <v>-24.5</v>
      </c>
      <c r="AJ72" s="143"/>
      <c r="AK72" s="125" t="s">
        <v>457</v>
      </c>
      <c r="AL72" s="126">
        <f>AL47-AL50-AL71</f>
        <v>-566.15000000000009</v>
      </c>
      <c r="AM72" s="143"/>
      <c r="AN72" s="158" t="s">
        <v>457</v>
      </c>
      <c r="AO72" s="159">
        <f>AO47-AO50-AO71</f>
        <v>-4679.49</v>
      </c>
      <c r="AP72" s="143"/>
      <c r="AQ72" s="117" t="s">
        <v>457</v>
      </c>
      <c r="AR72" s="118">
        <f>AR47-AR50-AR71</f>
        <v>0</v>
      </c>
      <c r="AS72" s="143"/>
      <c r="AT72" s="125" t="s">
        <v>457</v>
      </c>
      <c r="AU72" s="126">
        <f>AU47-AU50-AU71</f>
        <v>-17.709999999999997</v>
      </c>
      <c r="AV72" s="143"/>
      <c r="AW72" s="125" t="s">
        <v>457</v>
      </c>
      <c r="AX72" s="126">
        <f>AX47-AX50-AX71</f>
        <v>-13.98</v>
      </c>
      <c r="AY72" s="143"/>
      <c r="AZ72" s="95" t="s">
        <v>457</v>
      </c>
      <c r="BA72" s="96">
        <f>BA47-BA50-BA71</f>
        <v>1438.4099999999999</v>
      </c>
      <c r="BB72" s="143"/>
      <c r="BC72" s="125" t="s">
        <v>457</v>
      </c>
      <c r="BD72" s="126">
        <f>BD47-BD50-BD71</f>
        <v>-22.72</v>
      </c>
      <c r="BE72" s="143"/>
      <c r="BF72" s="125" t="s">
        <v>457</v>
      </c>
      <c r="BG72" s="126">
        <f>BG47-BG50-BG71</f>
        <v>-23.58</v>
      </c>
      <c r="BH72" s="143"/>
      <c r="BI72" s="125" t="s">
        <v>457</v>
      </c>
      <c r="BJ72" s="126">
        <f>BJ47-BJ50-BJ71</f>
        <v>-24.76</v>
      </c>
      <c r="BK72" s="143"/>
      <c r="BL72" s="117" t="s">
        <v>457</v>
      </c>
      <c r="BM72" s="118">
        <f>BM47-BM50-BM71</f>
        <v>0</v>
      </c>
      <c r="BN72" s="143"/>
      <c r="BO72" s="125" t="s">
        <v>457</v>
      </c>
      <c r="BP72" s="126">
        <f>BP47-BP50-BP71</f>
        <v>-36.29</v>
      </c>
      <c r="BQ72" s="143"/>
      <c r="BR72" s="125" t="s">
        <v>457</v>
      </c>
      <c r="BS72" s="126">
        <f>BS47-BS50-BS71</f>
        <v>-15</v>
      </c>
      <c r="BT72" s="143"/>
      <c r="BU72" s="125" t="s">
        <v>457</v>
      </c>
      <c r="BV72" s="126">
        <f>BV47-BV50-BV71</f>
        <v>-9</v>
      </c>
      <c r="BW72" s="143"/>
      <c r="BX72" s="125" t="s">
        <v>457</v>
      </c>
      <c r="BY72" s="126">
        <f>BY47-BY50-BY71</f>
        <v>-28.61</v>
      </c>
      <c r="BZ72" s="143"/>
      <c r="CA72" s="125" t="s">
        <v>457</v>
      </c>
      <c r="CB72" s="126">
        <f>CB47-CB50-CB71</f>
        <v>-1842.88</v>
      </c>
      <c r="CC72" s="143"/>
      <c r="CD72" s="125" t="s">
        <v>457</v>
      </c>
      <c r="CE72" s="126">
        <f>CE47-CE50-CE71</f>
        <v>-244.37000000000003</v>
      </c>
      <c r="CF72" s="143"/>
      <c r="CG72" s="125" t="s">
        <v>457</v>
      </c>
      <c r="CH72" s="126">
        <f>CH47-CH50-CH71</f>
        <v>-20</v>
      </c>
      <c r="CI72" s="143"/>
      <c r="CJ72" s="117" t="s">
        <v>457</v>
      </c>
      <c r="CK72" s="118">
        <f>CK47-CK50-CK71</f>
        <v>0</v>
      </c>
      <c r="CL72" s="143"/>
      <c r="CM72" s="117" t="s">
        <v>457</v>
      </c>
      <c r="CN72" s="118">
        <f>CN47-CN50-CN71</f>
        <v>0</v>
      </c>
      <c r="CP72" s="162" t="s">
        <v>491</v>
      </c>
      <c r="CQ72" s="163">
        <f>CQ47-CQ50-CQ71</f>
        <v>-7290.2800000000007</v>
      </c>
      <c r="CS72" s="147" t="s">
        <v>496</v>
      </c>
      <c r="CT72" s="148">
        <f>CT42+CT45-CT50-CT71</f>
        <v>0</v>
      </c>
      <c r="CU72" s="143"/>
      <c r="CV72" s="143"/>
    </row>
    <row r="73" spans="1:100" s="155" customFormat="1" ht="16" thickBot="1" x14ac:dyDescent="0.25">
      <c r="A73" s="178" t="s">
        <v>864</v>
      </c>
      <c r="B73" s="179"/>
      <c r="D73" s="178"/>
      <c r="E73" s="179"/>
      <c r="G73" s="178" t="s">
        <v>865</v>
      </c>
      <c r="H73" s="179"/>
      <c r="J73" s="178" t="s">
        <v>866</v>
      </c>
      <c r="K73" s="179"/>
      <c r="M73" s="178" t="s">
        <v>867</v>
      </c>
      <c r="N73" s="179"/>
      <c r="P73" s="178"/>
      <c r="Q73" s="179"/>
      <c r="S73" s="178" t="s">
        <v>868</v>
      </c>
      <c r="T73" s="179"/>
      <c r="V73" s="178" t="s">
        <v>873</v>
      </c>
      <c r="W73" s="179"/>
      <c r="Y73" s="178" t="s">
        <v>869</v>
      </c>
      <c r="Z73" s="179"/>
      <c r="AB73" s="178" t="s">
        <v>329</v>
      </c>
      <c r="AC73" s="179"/>
      <c r="AE73" s="178" t="s">
        <v>870</v>
      </c>
      <c r="AF73" s="179"/>
      <c r="AH73" s="178" t="s">
        <v>871</v>
      </c>
      <c r="AI73" s="179"/>
      <c r="AK73" s="178" t="s">
        <v>872</v>
      </c>
      <c r="AL73" s="179"/>
      <c r="AN73" s="178" t="s">
        <v>874</v>
      </c>
      <c r="AO73" s="179"/>
      <c r="AQ73" s="178"/>
      <c r="AR73" s="179"/>
      <c r="AT73" s="178" t="s">
        <v>655</v>
      </c>
      <c r="AU73" s="179"/>
      <c r="AW73" s="178" t="s">
        <v>329</v>
      </c>
      <c r="AX73" s="179"/>
      <c r="AZ73" s="178" t="s">
        <v>876</v>
      </c>
      <c r="BA73" s="179"/>
      <c r="BC73" s="178" t="s">
        <v>875</v>
      </c>
      <c r="BD73" s="179"/>
      <c r="BF73" s="178" t="s">
        <v>877</v>
      </c>
      <c r="BG73" s="179"/>
      <c r="BI73" s="178"/>
      <c r="BJ73" s="179"/>
      <c r="BL73" s="178"/>
      <c r="BM73" s="179"/>
      <c r="BO73" s="178" t="s">
        <v>385</v>
      </c>
      <c r="BP73" s="179"/>
      <c r="BR73" s="178" t="s">
        <v>878</v>
      </c>
      <c r="BS73" s="179"/>
      <c r="BU73" s="178" t="s">
        <v>554</v>
      </c>
      <c r="BV73" s="179"/>
      <c r="BX73" s="178" t="s">
        <v>879</v>
      </c>
      <c r="BY73" s="179"/>
      <c r="CA73" s="178" t="s">
        <v>880</v>
      </c>
      <c r="CB73" s="179"/>
      <c r="CD73" s="178" t="s">
        <v>881</v>
      </c>
      <c r="CE73" s="179"/>
      <c r="CG73" s="178"/>
      <c r="CH73" s="179"/>
      <c r="CJ73" s="178"/>
      <c r="CK73" s="179"/>
      <c r="CM73" s="178"/>
      <c r="CN73" s="179"/>
      <c r="CP73" s="160" t="s">
        <v>834</v>
      </c>
      <c r="CQ73" s="161">
        <f>CQ42+CQ45-CQ50-CQ71</f>
        <v>-7971.41</v>
      </c>
      <c r="CS73" s="178"/>
      <c r="CT73" s="179"/>
    </row>
    <row r="74" spans="1:100" s="155" customFormat="1" ht="16" thickTop="1" x14ac:dyDescent="0.2">
      <c r="A74" s="180"/>
      <c r="B74" s="181"/>
      <c r="D74" s="180"/>
      <c r="E74" s="181"/>
      <c r="G74" s="180"/>
      <c r="H74" s="181"/>
      <c r="J74" s="180"/>
      <c r="K74" s="181"/>
      <c r="M74" s="180"/>
      <c r="N74" s="181"/>
      <c r="P74" s="180"/>
      <c r="Q74" s="181"/>
      <c r="S74" s="180"/>
      <c r="T74" s="181"/>
      <c r="V74" s="180"/>
      <c r="W74" s="181"/>
      <c r="Y74" s="180"/>
      <c r="Z74" s="181"/>
      <c r="AB74" s="180"/>
      <c r="AC74" s="181"/>
      <c r="AE74" s="180"/>
      <c r="AF74" s="181"/>
      <c r="AH74" s="180"/>
      <c r="AI74" s="181"/>
      <c r="AK74" s="180"/>
      <c r="AL74" s="181"/>
      <c r="AN74" s="180"/>
      <c r="AO74" s="181"/>
      <c r="AQ74" s="180"/>
      <c r="AR74" s="181"/>
      <c r="AT74" s="180"/>
      <c r="AU74" s="181"/>
      <c r="AW74" s="180"/>
      <c r="AX74" s="181"/>
      <c r="AZ74" s="180"/>
      <c r="BA74" s="181"/>
      <c r="BC74" s="180"/>
      <c r="BD74" s="181"/>
      <c r="BF74" s="180"/>
      <c r="BG74" s="181"/>
      <c r="BI74" s="180"/>
      <c r="BJ74" s="181"/>
      <c r="BL74" s="180"/>
      <c r="BM74" s="181"/>
      <c r="BO74" s="180"/>
      <c r="BP74" s="181"/>
      <c r="BR74" s="180"/>
      <c r="BS74" s="181"/>
      <c r="BU74" s="180"/>
      <c r="BV74" s="181"/>
      <c r="BX74" s="180"/>
      <c r="BY74" s="181"/>
      <c r="CA74" s="180"/>
      <c r="CB74" s="181"/>
      <c r="CD74" s="180"/>
      <c r="CE74" s="181"/>
      <c r="CG74" s="180"/>
      <c r="CH74" s="181"/>
      <c r="CJ74" s="180"/>
      <c r="CK74" s="181"/>
      <c r="CM74" s="180"/>
      <c r="CN74" s="181"/>
      <c r="CP74" s="190"/>
      <c r="CQ74" s="191"/>
      <c r="CS74" s="180"/>
      <c r="CT74" s="181"/>
    </row>
    <row r="75" spans="1:100" s="155" customFormat="1" ht="16" thickBot="1" x14ac:dyDescent="0.25">
      <c r="A75" s="182"/>
      <c r="B75" s="183"/>
      <c r="D75" s="182"/>
      <c r="E75" s="183"/>
      <c r="G75" s="182"/>
      <c r="H75" s="183"/>
      <c r="J75" s="182"/>
      <c r="K75" s="183"/>
      <c r="M75" s="182"/>
      <c r="N75" s="183"/>
      <c r="P75" s="182"/>
      <c r="Q75" s="183"/>
      <c r="S75" s="182"/>
      <c r="T75" s="183"/>
      <c r="V75" s="182"/>
      <c r="W75" s="183"/>
      <c r="Y75" s="182"/>
      <c r="Z75" s="183"/>
      <c r="AB75" s="182"/>
      <c r="AC75" s="183"/>
      <c r="AE75" s="182"/>
      <c r="AF75" s="183"/>
      <c r="AH75" s="182"/>
      <c r="AI75" s="183"/>
      <c r="AK75" s="182"/>
      <c r="AL75" s="183"/>
      <c r="AN75" s="182"/>
      <c r="AO75" s="183"/>
      <c r="AQ75" s="182"/>
      <c r="AR75" s="183"/>
      <c r="AT75" s="182"/>
      <c r="AU75" s="183"/>
      <c r="AW75" s="182"/>
      <c r="AX75" s="183"/>
      <c r="AZ75" s="182"/>
      <c r="BA75" s="183"/>
      <c r="BC75" s="182"/>
      <c r="BD75" s="183"/>
      <c r="BF75" s="182"/>
      <c r="BG75" s="183"/>
      <c r="BI75" s="182"/>
      <c r="BJ75" s="183"/>
      <c r="BL75" s="182"/>
      <c r="BM75" s="183"/>
      <c r="BO75" s="182"/>
      <c r="BP75" s="183"/>
      <c r="BR75" s="182"/>
      <c r="BS75" s="183"/>
      <c r="BU75" s="182"/>
      <c r="BV75" s="183"/>
      <c r="BX75" s="182"/>
      <c r="BY75" s="183"/>
      <c r="CA75" s="182"/>
      <c r="CB75" s="183"/>
      <c r="CD75" s="182"/>
      <c r="CE75" s="183"/>
      <c r="CG75" s="182"/>
      <c r="CH75" s="183"/>
      <c r="CJ75" s="182"/>
      <c r="CK75" s="183"/>
      <c r="CM75" s="182"/>
      <c r="CN75" s="183"/>
      <c r="CP75" s="182"/>
      <c r="CQ75" s="183"/>
      <c r="CS75" s="182"/>
      <c r="CT75" s="183"/>
    </row>
    <row r="77" spans="1:100" ht="22" thickBot="1" x14ac:dyDescent="0.3">
      <c r="A77" s="36" t="s">
        <v>824</v>
      </c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3"/>
      <c r="AY77" s="143"/>
      <c r="AZ77" s="143"/>
      <c r="BA77" s="143"/>
      <c r="BB77" s="143"/>
      <c r="BC77" s="143"/>
      <c r="BD77" s="143"/>
      <c r="BE77" s="143"/>
      <c r="BF77" s="143"/>
      <c r="BG77" s="143"/>
      <c r="BH77" s="143"/>
      <c r="BI77" s="14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</row>
    <row r="78" spans="1:100" ht="17" thickBot="1" x14ac:dyDescent="0.25">
      <c r="A78" s="172" t="s">
        <v>93</v>
      </c>
      <c r="B78" s="173"/>
      <c r="C78" s="143"/>
      <c r="D78" s="172" t="s">
        <v>108</v>
      </c>
      <c r="E78" s="173"/>
      <c r="F78" s="143"/>
      <c r="G78" s="172" t="s">
        <v>109</v>
      </c>
      <c r="H78" s="173"/>
      <c r="I78" s="143"/>
      <c r="J78" s="172" t="s">
        <v>110</v>
      </c>
      <c r="K78" s="173"/>
      <c r="L78" s="143"/>
      <c r="M78" s="172" t="s">
        <v>111</v>
      </c>
      <c r="N78" s="173"/>
      <c r="O78" s="143"/>
      <c r="P78" s="172" t="s">
        <v>112</v>
      </c>
      <c r="Q78" s="173"/>
      <c r="R78" s="143"/>
      <c r="S78" s="172" t="s">
        <v>113</v>
      </c>
      <c r="T78" s="173"/>
      <c r="U78" s="143"/>
      <c r="V78" s="172" t="s">
        <v>114</v>
      </c>
      <c r="W78" s="173"/>
      <c r="X78" s="143"/>
      <c r="Y78" s="172" t="s">
        <v>115</v>
      </c>
      <c r="Z78" s="173"/>
      <c r="AA78" s="143"/>
      <c r="AB78" s="172" t="s">
        <v>116</v>
      </c>
      <c r="AC78" s="173"/>
      <c r="AD78" s="143"/>
      <c r="AE78" s="172" t="s">
        <v>117</v>
      </c>
      <c r="AF78" s="173"/>
      <c r="AG78" s="143"/>
      <c r="AH78" s="172" t="s">
        <v>118</v>
      </c>
      <c r="AI78" s="173"/>
      <c r="AJ78" s="143"/>
      <c r="AK78" s="172" t="s">
        <v>119</v>
      </c>
      <c r="AL78" s="173"/>
      <c r="AM78" s="143"/>
      <c r="AN78" s="172" t="s">
        <v>120</v>
      </c>
      <c r="AO78" s="173"/>
      <c r="AP78" s="143"/>
      <c r="AQ78" s="172" t="s">
        <v>121</v>
      </c>
      <c r="AR78" s="173"/>
      <c r="AS78" s="143"/>
      <c r="AT78" s="172" t="s">
        <v>122</v>
      </c>
      <c r="AU78" s="173"/>
      <c r="AV78" s="143"/>
      <c r="AW78" s="172" t="s">
        <v>123</v>
      </c>
      <c r="AX78" s="173"/>
      <c r="AY78" s="143"/>
      <c r="AZ78" s="172" t="s">
        <v>124</v>
      </c>
      <c r="BA78" s="173"/>
      <c r="BB78" s="143"/>
      <c r="BC78" s="172" t="s">
        <v>125</v>
      </c>
      <c r="BD78" s="173"/>
      <c r="BE78" s="143"/>
      <c r="BF78" s="172" t="s">
        <v>126</v>
      </c>
      <c r="BG78" s="173"/>
      <c r="BH78" s="143"/>
      <c r="BI78" s="172" t="s">
        <v>127</v>
      </c>
      <c r="BJ78" s="173"/>
      <c r="BK78" s="143"/>
      <c r="BL78" s="172" t="s">
        <v>128</v>
      </c>
      <c r="BM78" s="173"/>
      <c r="BN78" s="143"/>
      <c r="BO78" s="172" t="s">
        <v>129</v>
      </c>
      <c r="BP78" s="173"/>
      <c r="BQ78" s="143"/>
      <c r="BR78" s="172" t="s">
        <v>130</v>
      </c>
      <c r="BS78" s="173"/>
      <c r="BT78" s="143"/>
      <c r="BU78" s="184" t="s">
        <v>131</v>
      </c>
      <c r="BV78" s="185"/>
      <c r="BW78" s="143"/>
      <c r="BX78" s="172" t="s">
        <v>132</v>
      </c>
      <c r="BY78" s="173"/>
      <c r="BZ78" s="143"/>
      <c r="CA78" s="172" t="s">
        <v>133</v>
      </c>
      <c r="CB78" s="173"/>
      <c r="CC78" s="143"/>
      <c r="CD78" s="172" t="s">
        <v>134</v>
      </c>
      <c r="CE78" s="173"/>
      <c r="CF78" s="143"/>
      <c r="CG78" s="172" t="s">
        <v>135</v>
      </c>
      <c r="CH78" s="173"/>
      <c r="CI78" s="143"/>
      <c r="CJ78" s="172" t="s">
        <v>136</v>
      </c>
      <c r="CK78" s="173"/>
      <c r="CL78" s="143"/>
      <c r="CM78" s="172" t="s">
        <v>137</v>
      </c>
      <c r="CN78" s="173"/>
      <c r="CP78" s="188" t="s">
        <v>30</v>
      </c>
      <c r="CQ78" s="189"/>
      <c r="CS78" s="188" t="s">
        <v>490</v>
      </c>
      <c r="CT78" s="189"/>
      <c r="CU78" s="143"/>
      <c r="CV78" s="149" t="s">
        <v>32</v>
      </c>
    </row>
    <row r="79" spans="1:100" ht="16" thickBot="1" x14ac:dyDescent="0.25">
      <c r="A79" s="174" t="s">
        <v>446</v>
      </c>
      <c r="B79" s="175"/>
      <c r="C79" s="143"/>
      <c r="D79" s="174" t="s">
        <v>446</v>
      </c>
      <c r="E79" s="175"/>
      <c r="F79" s="143"/>
      <c r="G79" s="174" t="s">
        <v>446</v>
      </c>
      <c r="H79" s="175"/>
      <c r="I79" s="143"/>
      <c r="J79" s="174" t="s">
        <v>446</v>
      </c>
      <c r="K79" s="175"/>
      <c r="L79" s="143"/>
      <c r="M79" s="174" t="s">
        <v>446</v>
      </c>
      <c r="N79" s="175"/>
      <c r="O79" s="143"/>
      <c r="P79" s="174" t="s">
        <v>446</v>
      </c>
      <c r="Q79" s="175"/>
      <c r="R79" s="143"/>
      <c r="S79" s="174" t="s">
        <v>446</v>
      </c>
      <c r="T79" s="175"/>
      <c r="U79" s="143"/>
      <c r="V79" s="174" t="s">
        <v>446</v>
      </c>
      <c r="W79" s="175"/>
      <c r="X79" s="143"/>
      <c r="Y79" s="174" t="s">
        <v>446</v>
      </c>
      <c r="Z79" s="175"/>
      <c r="AA79" s="143"/>
      <c r="AB79" s="174" t="s">
        <v>446</v>
      </c>
      <c r="AC79" s="175"/>
      <c r="AD79" s="143"/>
      <c r="AE79" s="174" t="s">
        <v>446</v>
      </c>
      <c r="AF79" s="175"/>
      <c r="AG79" s="143"/>
      <c r="AH79" s="174" t="s">
        <v>446</v>
      </c>
      <c r="AI79" s="175"/>
      <c r="AJ79" s="143"/>
      <c r="AK79" s="174" t="s">
        <v>446</v>
      </c>
      <c r="AL79" s="175"/>
      <c r="AM79" s="143"/>
      <c r="AN79" s="174" t="s">
        <v>446</v>
      </c>
      <c r="AO79" s="175"/>
      <c r="AP79" s="143"/>
      <c r="AQ79" s="174" t="s">
        <v>446</v>
      </c>
      <c r="AR79" s="175"/>
      <c r="AS79" s="143"/>
      <c r="AT79" s="174" t="s">
        <v>446</v>
      </c>
      <c r="AU79" s="175"/>
      <c r="AV79" s="143"/>
      <c r="AW79" s="174" t="s">
        <v>446</v>
      </c>
      <c r="AX79" s="175"/>
      <c r="AY79" s="143"/>
      <c r="AZ79" s="174" t="s">
        <v>446</v>
      </c>
      <c r="BA79" s="175"/>
      <c r="BB79" s="143"/>
      <c r="BC79" s="174" t="s">
        <v>446</v>
      </c>
      <c r="BD79" s="175"/>
      <c r="BE79" s="143"/>
      <c r="BF79" s="174" t="s">
        <v>446</v>
      </c>
      <c r="BG79" s="175"/>
      <c r="BH79" s="143"/>
      <c r="BI79" s="174" t="s">
        <v>446</v>
      </c>
      <c r="BJ79" s="175"/>
      <c r="BK79" s="143"/>
      <c r="BL79" s="174" t="s">
        <v>446</v>
      </c>
      <c r="BM79" s="175"/>
      <c r="BN79" s="143"/>
      <c r="BO79" s="174" t="s">
        <v>446</v>
      </c>
      <c r="BP79" s="175"/>
      <c r="BQ79" s="143"/>
      <c r="BR79" s="174" t="s">
        <v>446</v>
      </c>
      <c r="BS79" s="175"/>
      <c r="BT79" s="143"/>
      <c r="BU79" s="174" t="s">
        <v>446</v>
      </c>
      <c r="BV79" s="175"/>
      <c r="BW79" s="143"/>
      <c r="BX79" s="174" t="s">
        <v>446</v>
      </c>
      <c r="BY79" s="175"/>
      <c r="BZ79" s="143"/>
      <c r="CA79" s="174" t="s">
        <v>446</v>
      </c>
      <c r="CB79" s="175"/>
      <c r="CC79" s="143"/>
      <c r="CD79" s="174" t="s">
        <v>446</v>
      </c>
      <c r="CE79" s="175"/>
      <c r="CF79" s="143"/>
      <c r="CG79" s="174" t="s">
        <v>446</v>
      </c>
      <c r="CH79" s="175"/>
      <c r="CI79" s="143"/>
      <c r="CJ79" s="174" t="s">
        <v>446</v>
      </c>
      <c r="CK79" s="175"/>
      <c r="CL79" s="143"/>
      <c r="CM79" s="174" t="s">
        <v>446</v>
      </c>
      <c r="CN79" s="175"/>
      <c r="CP79" s="174" t="s">
        <v>446</v>
      </c>
      <c r="CQ79" s="175"/>
      <c r="CS79" s="174" t="s">
        <v>446</v>
      </c>
      <c r="CT79" s="175"/>
      <c r="CU79" s="143"/>
      <c r="CV79" s="10"/>
    </row>
    <row r="80" spans="1:100" x14ac:dyDescent="0.2">
      <c r="A80" s="69" t="s">
        <v>818</v>
      </c>
      <c r="B80" s="79">
        <v>0</v>
      </c>
      <c r="C80" s="143"/>
      <c r="D80" s="69" t="s">
        <v>818</v>
      </c>
      <c r="E80" s="79">
        <v>0</v>
      </c>
      <c r="F80" s="143"/>
      <c r="G80" s="69" t="s">
        <v>818</v>
      </c>
      <c r="H80" s="79">
        <v>1592.36</v>
      </c>
      <c r="I80" s="143"/>
      <c r="J80" s="69" t="s">
        <v>818</v>
      </c>
      <c r="K80" s="79">
        <v>0</v>
      </c>
      <c r="L80" s="143"/>
      <c r="M80" s="69" t="s">
        <v>818</v>
      </c>
      <c r="N80" s="79">
        <v>0</v>
      </c>
      <c r="O80" s="143"/>
      <c r="P80" s="69" t="s">
        <v>818</v>
      </c>
      <c r="Q80" s="79">
        <v>0</v>
      </c>
      <c r="R80" s="143"/>
      <c r="S80" s="69" t="s">
        <v>818</v>
      </c>
      <c r="T80" s="79">
        <v>0</v>
      </c>
      <c r="U80" s="143"/>
      <c r="V80" s="69" t="s">
        <v>818</v>
      </c>
      <c r="W80" s="79">
        <v>0</v>
      </c>
      <c r="X80" s="143"/>
      <c r="Y80" s="69" t="s">
        <v>818</v>
      </c>
      <c r="Z80" s="79">
        <v>0</v>
      </c>
      <c r="AA80" s="143"/>
      <c r="AB80" s="69" t="s">
        <v>818</v>
      </c>
      <c r="AC80" s="79">
        <v>0</v>
      </c>
      <c r="AD80" s="143"/>
      <c r="AE80" s="69" t="s">
        <v>818</v>
      </c>
      <c r="AF80" s="79">
        <v>0</v>
      </c>
      <c r="AG80" s="143"/>
      <c r="AH80" s="69" t="s">
        <v>818</v>
      </c>
      <c r="AI80" s="79">
        <v>0</v>
      </c>
      <c r="AJ80" s="143"/>
      <c r="AK80" s="69" t="s">
        <v>818</v>
      </c>
      <c r="AL80" s="79">
        <v>0</v>
      </c>
      <c r="AM80" s="143"/>
      <c r="AN80" s="69" t="s">
        <v>818</v>
      </c>
      <c r="AO80" s="79">
        <v>0</v>
      </c>
      <c r="AP80" s="143"/>
      <c r="AQ80" s="69" t="s">
        <v>818</v>
      </c>
      <c r="AR80" s="79">
        <v>0</v>
      </c>
      <c r="AS80" s="143"/>
      <c r="AT80" s="69" t="s">
        <v>818</v>
      </c>
      <c r="AU80" s="79">
        <v>0</v>
      </c>
      <c r="AV80" s="143"/>
      <c r="AW80" s="69" t="s">
        <v>818</v>
      </c>
      <c r="AX80" s="79">
        <v>1587.29</v>
      </c>
      <c r="AY80" s="143"/>
      <c r="AZ80" s="69" t="s">
        <v>818</v>
      </c>
      <c r="BA80" s="79">
        <v>0</v>
      </c>
      <c r="BB80" s="143"/>
      <c r="BC80" s="69" t="s">
        <v>818</v>
      </c>
      <c r="BD80" s="79">
        <v>0</v>
      </c>
      <c r="BE80" s="143"/>
      <c r="BF80" s="69" t="s">
        <v>818</v>
      </c>
      <c r="BG80" s="79">
        <v>0</v>
      </c>
      <c r="BH80" s="143"/>
      <c r="BI80" s="69" t="s">
        <v>818</v>
      </c>
      <c r="BJ80" s="79">
        <v>0</v>
      </c>
      <c r="BK80" s="143"/>
      <c r="BL80" s="69" t="s">
        <v>818</v>
      </c>
      <c r="BM80" s="79">
        <v>0</v>
      </c>
      <c r="BN80" s="143"/>
      <c r="BO80" s="69" t="s">
        <v>818</v>
      </c>
      <c r="BP80" s="79">
        <v>0</v>
      </c>
      <c r="BQ80" s="143"/>
      <c r="BR80" s="69" t="s">
        <v>818</v>
      </c>
      <c r="BS80" s="79">
        <v>0</v>
      </c>
      <c r="BT80" s="143"/>
      <c r="BU80" s="69" t="s">
        <v>818</v>
      </c>
      <c r="BV80" s="79">
        <v>0</v>
      </c>
      <c r="BW80" s="143"/>
      <c r="BX80" s="69" t="s">
        <v>818</v>
      </c>
      <c r="BY80" s="79">
        <v>0</v>
      </c>
      <c r="BZ80" s="143"/>
      <c r="CA80" s="69" t="s">
        <v>818</v>
      </c>
      <c r="CB80" s="79">
        <v>0</v>
      </c>
      <c r="CC80" s="143"/>
      <c r="CD80" s="69" t="s">
        <v>818</v>
      </c>
      <c r="CE80" s="79">
        <v>0</v>
      </c>
      <c r="CF80" s="143"/>
      <c r="CG80" s="69" t="s">
        <v>818</v>
      </c>
      <c r="CH80" s="79">
        <v>0</v>
      </c>
      <c r="CI80" s="143"/>
      <c r="CJ80" s="69" t="s">
        <v>818</v>
      </c>
      <c r="CK80" s="79">
        <v>0</v>
      </c>
      <c r="CL80" s="143"/>
      <c r="CM80" s="69" t="s">
        <v>818</v>
      </c>
      <c r="CN80" s="79">
        <v>1585.29</v>
      </c>
      <c r="CP80" s="69" t="s">
        <v>818</v>
      </c>
      <c r="CQ80" s="79">
        <f>SUM(CH80+CN80+CK80+CE80+CB80+BY80+BV80+BS80+BP80+BM80+BJ80+BG80+BD80+BA80+AX80+AU80+AR80+AO80+AL80+AI80+AF80+AC80+Z80+W80+T80+Q80+N80+K80+H80+E80+B80)</f>
        <v>4764.9399999999996</v>
      </c>
      <c r="CS80" s="69" t="s">
        <v>818</v>
      </c>
      <c r="CT80" s="79">
        <f>1592.24+1586.87+1585.29</f>
        <v>4764.3999999999996</v>
      </c>
      <c r="CU80" s="143"/>
      <c r="CV80" s="151">
        <f t="shared" ref="CV80:CV85" si="4">CQ80-CT80</f>
        <v>0.53999999999996362</v>
      </c>
    </row>
    <row r="81" spans="1:100" x14ac:dyDescent="0.2">
      <c r="A81" s="69" t="s">
        <v>443</v>
      </c>
      <c r="B81" s="79">
        <v>0</v>
      </c>
      <c r="C81" s="143"/>
      <c r="D81" s="69" t="s">
        <v>443</v>
      </c>
      <c r="E81" s="79">
        <v>0</v>
      </c>
      <c r="F81" s="143"/>
      <c r="G81" s="69" t="s">
        <v>443</v>
      </c>
      <c r="H81" s="79">
        <v>144.81</v>
      </c>
      <c r="I81" s="143"/>
      <c r="J81" s="69" t="s">
        <v>443</v>
      </c>
      <c r="K81" s="79">
        <v>0</v>
      </c>
      <c r="L81" s="143"/>
      <c r="M81" s="69" t="s">
        <v>443</v>
      </c>
      <c r="N81" s="79">
        <v>0</v>
      </c>
      <c r="O81" s="143"/>
      <c r="P81" s="69" t="s">
        <v>443</v>
      </c>
      <c r="Q81" s="79">
        <v>0</v>
      </c>
      <c r="R81" s="143"/>
      <c r="S81" s="69" t="s">
        <v>443</v>
      </c>
      <c r="T81" s="79">
        <v>0</v>
      </c>
      <c r="U81" s="143"/>
      <c r="V81" s="69" t="s">
        <v>443</v>
      </c>
      <c r="W81" s="79">
        <v>0</v>
      </c>
      <c r="X81" s="143"/>
      <c r="Y81" s="69" t="s">
        <v>443</v>
      </c>
      <c r="Z81" s="79">
        <v>0</v>
      </c>
      <c r="AA81" s="143"/>
      <c r="AB81" s="69" t="s">
        <v>443</v>
      </c>
      <c r="AC81" s="79">
        <v>0</v>
      </c>
      <c r="AD81" s="143"/>
      <c r="AE81" s="69" t="s">
        <v>443</v>
      </c>
      <c r="AF81" s="79">
        <v>0</v>
      </c>
      <c r="AG81" s="143"/>
      <c r="AH81" s="69" t="s">
        <v>443</v>
      </c>
      <c r="AI81" s="79">
        <v>0</v>
      </c>
      <c r="AJ81" s="143"/>
      <c r="AK81" s="69" t="s">
        <v>443</v>
      </c>
      <c r="AL81" s="79">
        <v>0</v>
      </c>
      <c r="AM81" s="143"/>
      <c r="AN81" s="69" t="s">
        <v>443</v>
      </c>
      <c r="AO81" s="79">
        <v>0</v>
      </c>
      <c r="AP81" s="143"/>
      <c r="AQ81" s="69" t="s">
        <v>443</v>
      </c>
      <c r="AR81" s="79">
        <v>0</v>
      </c>
      <c r="AS81" s="143"/>
      <c r="AT81" s="69" t="s">
        <v>443</v>
      </c>
      <c r="AU81" s="79">
        <v>0</v>
      </c>
      <c r="AV81" s="143"/>
      <c r="AW81" s="69" t="s">
        <v>443</v>
      </c>
      <c r="AX81" s="79">
        <f>149.88+0.33</f>
        <v>150.21</v>
      </c>
      <c r="AY81" s="143"/>
      <c r="AZ81" s="69" t="s">
        <v>443</v>
      </c>
      <c r="BA81" s="79">
        <v>0</v>
      </c>
      <c r="BB81" s="143"/>
      <c r="BC81" s="69" t="s">
        <v>443</v>
      </c>
      <c r="BD81" s="79">
        <v>0</v>
      </c>
      <c r="BE81" s="143"/>
      <c r="BF81" s="69" t="s">
        <v>443</v>
      </c>
      <c r="BG81" s="79">
        <v>0</v>
      </c>
      <c r="BH81" s="143"/>
      <c r="BI81" s="69" t="s">
        <v>443</v>
      </c>
      <c r="BJ81" s="79">
        <v>0</v>
      </c>
      <c r="BK81" s="143"/>
      <c r="BL81" s="69" t="s">
        <v>443</v>
      </c>
      <c r="BM81" s="79">
        <v>0</v>
      </c>
      <c r="BN81" s="143"/>
      <c r="BO81" s="69" t="s">
        <v>443</v>
      </c>
      <c r="BP81" s="79">
        <v>0</v>
      </c>
      <c r="BQ81" s="143"/>
      <c r="BR81" s="69" t="s">
        <v>443</v>
      </c>
      <c r="BS81" s="79">
        <v>0</v>
      </c>
      <c r="BT81" s="143"/>
      <c r="BU81" s="69" t="s">
        <v>443</v>
      </c>
      <c r="BV81" s="79">
        <v>0</v>
      </c>
      <c r="BW81" s="143"/>
      <c r="BX81" s="69" t="s">
        <v>443</v>
      </c>
      <c r="BY81" s="79">
        <v>0</v>
      </c>
      <c r="BZ81" s="143"/>
      <c r="CA81" s="69" t="s">
        <v>443</v>
      </c>
      <c r="CB81" s="79">
        <v>0</v>
      </c>
      <c r="CC81" s="143"/>
      <c r="CD81" s="69" t="s">
        <v>443</v>
      </c>
      <c r="CE81" s="79">
        <v>0</v>
      </c>
      <c r="CF81" s="143"/>
      <c r="CG81" s="69" t="s">
        <v>443</v>
      </c>
      <c r="CH81" s="79">
        <v>0</v>
      </c>
      <c r="CI81" s="143"/>
      <c r="CJ81" s="69" t="s">
        <v>443</v>
      </c>
      <c r="CK81" s="79">
        <v>0</v>
      </c>
      <c r="CL81" s="143"/>
      <c r="CM81" s="69" t="s">
        <v>443</v>
      </c>
      <c r="CN81" s="79">
        <v>151.88</v>
      </c>
      <c r="CP81" s="69" t="s">
        <v>443</v>
      </c>
      <c r="CQ81" s="79">
        <f>SUM(CH81+CN81+CK81+CE81+CB81+BY81+BV81+BS81+BP81+BM81+BJ81+BG81+BD81+BA81+AX81+AU81+AR81+AO81+AL81+AI81+AF81+AC81+Z81+W81+T81+Q81+N81+K81+H81+E81+B81)</f>
        <v>446.90000000000003</v>
      </c>
      <c r="CS81" s="69" t="s">
        <v>443</v>
      </c>
      <c r="CT81" s="79">
        <f>144.93+150+151.88</f>
        <v>446.81</v>
      </c>
      <c r="CU81" s="143"/>
      <c r="CV81" s="151">
        <f t="shared" si="4"/>
        <v>9.0000000000031832E-2</v>
      </c>
    </row>
    <row r="82" spans="1:100" x14ac:dyDescent="0.2">
      <c r="A82" s="69" t="s">
        <v>444</v>
      </c>
      <c r="B82" s="79">
        <v>0</v>
      </c>
      <c r="C82" s="143"/>
      <c r="D82" s="69" t="s">
        <v>444</v>
      </c>
      <c r="E82" s="79">
        <v>0</v>
      </c>
      <c r="F82" s="143"/>
      <c r="G82" s="69" t="s">
        <v>444</v>
      </c>
      <c r="H82" s="79">
        <v>193.02</v>
      </c>
      <c r="I82" s="143"/>
      <c r="J82" s="69" t="s">
        <v>444</v>
      </c>
      <c r="K82" s="79">
        <v>0</v>
      </c>
      <c r="L82" s="143"/>
      <c r="M82" s="69" t="s">
        <v>444</v>
      </c>
      <c r="N82" s="79">
        <v>0</v>
      </c>
      <c r="O82" s="143"/>
      <c r="P82" s="69" t="s">
        <v>444</v>
      </c>
      <c r="Q82" s="79">
        <v>0</v>
      </c>
      <c r="R82" s="143"/>
      <c r="S82" s="69" t="s">
        <v>444</v>
      </c>
      <c r="T82" s="79">
        <v>0</v>
      </c>
      <c r="U82" s="143"/>
      <c r="V82" s="69" t="s">
        <v>444</v>
      </c>
      <c r="W82" s="79">
        <v>0</v>
      </c>
      <c r="X82" s="143"/>
      <c r="Y82" s="69" t="s">
        <v>444</v>
      </c>
      <c r="Z82" s="79">
        <v>0</v>
      </c>
      <c r="AA82" s="143"/>
      <c r="AB82" s="69" t="s">
        <v>444</v>
      </c>
      <c r="AC82" s="79">
        <v>0</v>
      </c>
      <c r="AD82" s="143"/>
      <c r="AE82" s="69" t="s">
        <v>444</v>
      </c>
      <c r="AF82" s="79">
        <v>0</v>
      </c>
      <c r="AG82" s="143"/>
      <c r="AH82" s="69" t="s">
        <v>444</v>
      </c>
      <c r="AI82" s="79">
        <v>0</v>
      </c>
      <c r="AJ82" s="143"/>
      <c r="AK82" s="69" t="s">
        <v>444</v>
      </c>
      <c r="AL82" s="79">
        <v>0</v>
      </c>
      <c r="AM82" s="143"/>
      <c r="AN82" s="69" t="s">
        <v>444</v>
      </c>
      <c r="AO82" s="79">
        <v>0</v>
      </c>
      <c r="AP82" s="143"/>
      <c r="AQ82" s="69" t="s">
        <v>444</v>
      </c>
      <c r="AR82" s="79">
        <v>0</v>
      </c>
      <c r="AS82" s="143"/>
      <c r="AT82" s="69" t="s">
        <v>444</v>
      </c>
      <c r="AU82" s="79">
        <v>0</v>
      </c>
      <c r="AV82" s="143"/>
      <c r="AW82" s="69" t="s">
        <v>444</v>
      </c>
      <c r="AX82" s="79">
        <v>193.02</v>
      </c>
      <c r="AY82" s="143"/>
      <c r="AZ82" s="69" t="s">
        <v>444</v>
      </c>
      <c r="BA82" s="79">
        <v>0</v>
      </c>
      <c r="BB82" s="143"/>
      <c r="BC82" s="69" t="s">
        <v>444</v>
      </c>
      <c r="BD82" s="79">
        <v>0</v>
      </c>
      <c r="BE82" s="143"/>
      <c r="BF82" s="69" t="s">
        <v>444</v>
      </c>
      <c r="BG82" s="79">
        <v>0</v>
      </c>
      <c r="BH82" s="143"/>
      <c r="BI82" s="69" t="s">
        <v>444</v>
      </c>
      <c r="BJ82" s="79">
        <v>0</v>
      </c>
      <c r="BK82" s="143"/>
      <c r="BL82" s="69" t="s">
        <v>444</v>
      </c>
      <c r="BM82" s="79">
        <v>0</v>
      </c>
      <c r="BN82" s="143"/>
      <c r="BO82" s="69" t="s">
        <v>444</v>
      </c>
      <c r="BP82" s="79">
        <v>0</v>
      </c>
      <c r="BQ82" s="143"/>
      <c r="BR82" s="69" t="s">
        <v>444</v>
      </c>
      <c r="BS82" s="79">
        <v>0</v>
      </c>
      <c r="BT82" s="143"/>
      <c r="BU82" s="69" t="s">
        <v>444</v>
      </c>
      <c r="BV82" s="79">
        <v>0</v>
      </c>
      <c r="BW82" s="143"/>
      <c r="BX82" s="69" t="s">
        <v>444</v>
      </c>
      <c r="BY82" s="79">
        <v>0</v>
      </c>
      <c r="BZ82" s="143"/>
      <c r="CA82" s="69" t="s">
        <v>444</v>
      </c>
      <c r="CB82" s="79">
        <v>0</v>
      </c>
      <c r="CC82" s="143"/>
      <c r="CD82" s="69" t="s">
        <v>444</v>
      </c>
      <c r="CE82" s="79">
        <v>0</v>
      </c>
      <c r="CF82" s="143"/>
      <c r="CG82" s="69" t="s">
        <v>444</v>
      </c>
      <c r="CH82" s="79">
        <v>0</v>
      </c>
      <c r="CI82" s="143"/>
      <c r="CJ82" s="69" t="s">
        <v>444</v>
      </c>
      <c r="CK82" s="79">
        <v>0</v>
      </c>
      <c r="CL82" s="143"/>
      <c r="CM82" s="69" t="s">
        <v>444</v>
      </c>
      <c r="CN82" s="79">
        <v>193.02</v>
      </c>
      <c r="CP82" s="69" t="s">
        <v>444</v>
      </c>
      <c r="CQ82" s="79">
        <f>SUM(CH82+CN82+CK82+CE82+CB82+BY82+BV82+BS82+BP82+BM82+BJ82+BG82+BD82+BA82+AX82+AU82+AR82+AO82+AL82+AI82+AF82+AC82+Z82+W82+T82+Q82+N82+K82+H82+E82+B82)</f>
        <v>579.06000000000006</v>
      </c>
      <c r="CS82" s="69" t="s">
        <v>444</v>
      </c>
      <c r="CT82" s="79">
        <f>193.02+193.02+193.02</f>
        <v>579.06000000000006</v>
      </c>
      <c r="CU82" s="143"/>
      <c r="CV82" s="151">
        <f t="shared" si="4"/>
        <v>0</v>
      </c>
    </row>
    <row r="83" spans="1:100" x14ac:dyDescent="0.2">
      <c r="A83" s="69" t="s">
        <v>819</v>
      </c>
      <c r="B83" s="79">
        <v>0</v>
      </c>
      <c r="C83" s="143"/>
      <c r="D83" s="69" t="s">
        <v>819</v>
      </c>
      <c r="E83" s="79">
        <v>0</v>
      </c>
      <c r="F83" s="143"/>
      <c r="G83" s="69" t="s">
        <v>819</v>
      </c>
      <c r="H83" s="79">
        <v>0</v>
      </c>
      <c r="I83" s="143"/>
      <c r="J83" s="69" t="s">
        <v>819</v>
      </c>
      <c r="K83" s="79">
        <v>0</v>
      </c>
      <c r="L83" s="143"/>
      <c r="M83" s="69" t="s">
        <v>819</v>
      </c>
      <c r="N83" s="79">
        <v>0</v>
      </c>
      <c r="O83" s="143"/>
      <c r="P83" s="69" t="s">
        <v>819</v>
      </c>
      <c r="Q83" s="79">
        <v>150</v>
      </c>
      <c r="R83" s="143"/>
      <c r="S83" s="69" t="s">
        <v>819</v>
      </c>
      <c r="T83" s="79">
        <v>0</v>
      </c>
      <c r="U83" s="143"/>
      <c r="V83" s="69" t="s">
        <v>819</v>
      </c>
      <c r="W83" s="79">
        <v>0</v>
      </c>
      <c r="X83" s="143"/>
      <c r="Y83" s="69" t="s">
        <v>819</v>
      </c>
      <c r="Z83" s="79">
        <v>0</v>
      </c>
      <c r="AA83" s="143"/>
      <c r="AB83" s="69" t="s">
        <v>819</v>
      </c>
      <c r="AC83" s="79">
        <v>0</v>
      </c>
      <c r="AD83" s="143"/>
      <c r="AE83" s="69" t="s">
        <v>819</v>
      </c>
      <c r="AF83" s="79">
        <v>0</v>
      </c>
      <c r="AG83" s="143"/>
      <c r="AH83" s="69" t="s">
        <v>819</v>
      </c>
      <c r="AI83" s="79">
        <v>0</v>
      </c>
      <c r="AJ83" s="143"/>
      <c r="AK83" s="69" t="s">
        <v>819</v>
      </c>
      <c r="AL83" s="79">
        <v>0</v>
      </c>
      <c r="AM83" s="143"/>
      <c r="AN83" s="69" t="s">
        <v>819</v>
      </c>
      <c r="AO83" s="79">
        <v>0</v>
      </c>
      <c r="AP83" s="143"/>
      <c r="AQ83" s="69" t="s">
        <v>819</v>
      </c>
      <c r="AR83" s="79">
        <v>0</v>
      </c>
      <c r="AS83" s="143"/>
      <c r="AT83" s="69" t="s">
        <v>819</v>
      </c>
      <c r="AU83" s="79">
        <v>0</v>
      </c>
      <c r="AV83" s="143"/>
      <c r="AW83" s="69" t="s">
        <v>819</v>
      </c>
      <c r="AX83" s="79">
        <v>0</v>
      </c>
      <c r="AY83" s="143"/>
      <c r="AZ83" s="69" t="s">
        <v>819</v>
      </c>
      <c r="BA83" s="79">
        <v>0</v>
      </c>
      <c r="BB83" s="143"/>
      <c r="BC83" s="69" t="s">
        <v>819</v>
      </c>
      <c r="BD83" s="79">
        <v>0</v>
      </c>
      <c r="BE83" s="143"/>
      <c r="BF83" s="69" t="s">
        <v>819</v>
      </c>
      <c r="BG83" s="79">
        <v>0</v>
      </c>
      <c r="BH83" s="143"/>
      <c r="BI83" s="69" t="s">
        <v>819</v>
      </c>
      <c r="BJ83" s="79">
        <v>0</v>
      </c>
      <c r="BK83" s="143"/>
      <c r="BL83" s="69" t="s">
        <v>819</v>
      </c>
      <c r="BM83" s="79">
        <v>0</v>
      </c>
      <c r="BN83" s="143"/>
      <c r="BO83" s="69" t="s">
        <v>819</v>
      </c>
      <c r="BP83" s="79">
        <v>0</v>
      </c>
      <c r="BQ83" s="143"/>
      <c r="BR83" s="69" t="s">
        <v>819</v>
      </c>
      <c r="BS83" s="79">
        <v>0</v>
      </c>
      <c r="BT83" s="143"/>
      <c r="BU83" s="69" t="s">
        <v>819</v>
      </c>
      <c r="BV83" s="79">
        <v>0</v>
      </c>
      <c r="BW83" s="143"/>
      <c r="BX83" s="69" t="s">
        <v>819</v>
      </c>
      <c r="BY83" s="79">
        <v>0</v>
      </c>
      <c r="BZ83" s="143"/>
      <c r="CA83" s="69" t="s">
        <v>819</v>
      </c>
      <c r="CB83" s="79">
        <v>0</v>
      </c>
      <c r="CC83" s="143"/>
      <c r="CD83" s="69" t="s">
        <v>819</v>
      </c>
      <c r="CE83" s="79">
        <v>0</v>
      </c>
      <c r="CF83" s="143"/>
      <c r="CG83" s="69" t="s">
        <v>819</v>
      </c>
      <c r="CH83" s="79">
        <v>0</v>
      </c>
      <c r="CI83" s="143"/>
      <c r="CJ83" s="69" t="s">
        <v>819</v>
      </c>
      <c r="CK83" s="79">
        <v>0</v>
      </c>
      <c r="CL83" s="143"/>
      <c r="CM83" s="69" t="s">
        <v>819</v>
      </c>
      <c r="CN83" s="79">
        <v>0</v>
      </c>
      <c r="CP83" s="69" t="s">
        <v>819</v>
      </c>
      <c r="CQ83" s="79">
        <f>SUM(CH83+CN83+CK83+CE83+CB83+BY83+BV83+BS83+BP83+BM83+BJ83+BG83+BD83+BA83+AX83+AU83+AR83+AO83+AL83+AI83+AF83+AC83+Z83+W83+T83+Q83+N83+K83+H83+E83+B83)</f>
        <v>150</v>
      </c>
      <c r="CS83" s="69" t="s">
        <v>819</v>
      </c>
      <c r="CT83" s="79">
        <v>0</v>
      </c>
      <c r="CU83" s="143"/>
      <c r="CV83" s="13">
        <f t="shared" si="4"/>
        <v>150</v>
      </c>
    </row>
    <row r="84" spans="1:100" x14ac:dyDescent="0.2">
      <c r="A84" s="69" t="s">
        <v>197</v>
      </c>
      <c r="B84" s="79">
        <v>0</v>
      </c>
      <c r="C84" s="143"/>
      <c r="D84" s="69" t="s">
        <v>197</v>
      </c>
      <c r="E84" s="79">
        <v>0</v>
      </c>
      <c r="F84" s="143"/>
      <c r="G84" s="69" t="s">
        <v>197</v>
      </c>
      <c r="H84" s="79">
        <v>0</v>
      </c>
      <c r="I84" s="143"/>
      <c r="J84" s="69" t="s">
        <v>197</v>
      </c>
      <c r="K84" s="79">
        <v>0</v>
      </c>
      <c r="L84" s="143"/>
      <c r="M84" s="69" t="s">
        <v>197</v>
      </c>
      <c r="N84" s="79">
        <v>0</v>
      </c>
      <c r="O84" s="143"/>
      <c r="P84" s="69" t="s">
        <v>197</v>
      </c>
      <c r="Q84" s="79">
        <v>0</v>
      </c>
      <c r="R84" s="143"/>
      <c r="S84" s="69" t="s">
        <v>197</v>
      </c>
      <c r="T84" s="79">
        <v>0</v>
      </c>
      <c r="U84" s="143"/>
      <c r="V84" s="69" t="s">
        <v>197</v>
      </c>
      <c r="W84" s="79">
        <v>0</v>
      </c>
      <c r="X84" s="143"/>
      <c r="Y84" s="69" t="s">
        <v>197</v>
      </c>
      <c r="Z84" s="79">
        <v>0</v>
      </c>
      <c r="AA84" s="143"/>
      <c r="AB84" s="69" t="s">
        <v>197</v>
      </c>
      <c r="AC84" s="79">
        <v>0</v>
      </c>
      <c r="AD84" s="143"/>
      <c r="AE84" s="69" t="s">
        <v>197</v>
      </c>
      <c r="AF84" s="79">
        <v>0</v>
      </c>
      <c r="AG84" s="143"/>
      <c r="AH84" s="69" t="s">
        <v>197</v>
      </c>
      <c r="AI84" s="79">
        <v>0</v>
      </c>
      <c r="AJ84" s="143"/>
      <c r="AK84" s="69" t="s">
        <v>197</v>
      </c>
      <c r="AL84" s="79">
        <v>0</v>
      </c>
      <c r="AM84" s="143"/>
      <c r="AN84" s="69" t="s">
        <v>197</v>
      </c>
      <c r="AO84" s="79">
        <v>0</v>
      </c>
      <c r="AP84" s="143"/>
      <c r="AQ84" s="69" t="s">
        <v>197</v>
      </c>
      <c r="AR84" s="79">
        <v>0</v>
      </c>
      <c r="AS84" s="143"/>
      <c r="AT84" s="69" t="s">
        <v>197</v>
      </c>
      <c r="AU84" s="79">
        <v>0</v>
      </c>
      <c r="AV84" s="143"/>
      <c r="AW84" s="69" t="s">
        <v>197</v>
      </c>
      <c r="AX84" s="79">
        <v>0</v>
      </c>
      <c r="AY84" s="143"/>
      <c r="AZ84" s="69" t="s">
        <v>197</v>
      </c>
      <c r="BA84" s="79">
        <v>0</v>
      </c>
      <c r="BB84" s="143"/>
      <c r="BC84" s="69" t="s">
        <v>197</v>
      </c>
      <c r="BD84" s="79">
        <v>0</v>
      </c>
      <c r="BE84" s="143"/>
      <c r="BF84" s="69" t="s">
        <v>197</v>
      </c>
      <c r="BG84" s="79">
        <v>0</v>
      </c>
      <c r="BH84" s="143"/>
      <c r="BI84" s="69" t="s">
        <v>197</v>
      </c>
      <c r="BJ84" s="79">
        <v>0</v>
      </c>
      <c r="BK84" s="143"/>
      <c r="BL84" s="69" t="s">
        <v>197</v>
      </c>
      <c r="BM84" s="79">
        <v>0</v>
      </c>
      <c r="BN84" s="143"/>
      <c r="BO84" s="69" t="s">
        <v>197</v>
      </c>
      <c r="BP84" s="79">
        <v>0</v>
      </c>
      <c r="BQ84" s="143"/>
      <c r="BR84" s="69" t="s">
        <v>197</v>
      </c>
      <c r="BS84" s="79">
        <v>0</v>
      </c>
      <c r="BT84" s="143"/>
      <c r="BU84" s="69" t="s">
        <v>197</v>
      </c>
      <c r="BV84" s="79">
        <v>0</v>
      </c>
      <c r="BW84" s="143"/>
      <c r="BX84" s="69" t="s">
        <v>197</v>
      </c>
      <c r="BY84" s="79">
        <v>0</v>
      </c>
      <c r="BZ84" s="143"/>
      <c r="CA84" s="69" t="s">
        <v>197</v>
      </c>
      <c r="CB84" s="79">
        <v>0</v>
      </c>
      <c r="CC84" s="143"/>
      <c r="CD84" s="69" t="s">
        <v>197</v>
      </c>
      <c r="CE84" s="79">
        <v>0</v>
      </c>
      <c r="CF84" s="143"/>
      <c r="CG84" s="69" t="s">
        <v>197</v>
      </c>
      <c r="CH84" s="79">
        <v>0</v>
      </c>
      <c r="CI84" s="143"/>
      <c r="CJ84" s="69" t="s">
        <v>197</v>
      </c>
      <c r="CK84" s="79">
        <v>0</v>
      </c>
      <c r="CL84" s="143"/>
      <c r="CM84" s="69" t="s">
        <v>197</v>
      </c>
      <c r="CN84" s="79">
        <v>0</v>
      </c>
      <c r="CP84" s="69" t="s">
        <v>197</v>
      </c>
      <c r="CQ84" s="79">
        <f>SUM(CH84+CN84+CK84+CE84+CB84+BY84+BV84+BS84+BP84+BM84+BJ84+BG84+BD84+BA84+AX84+AU84+AR84+AO84+AL84+AI84+AF84+AC84+Z84+W84+T84+Q84+N84+K84+H84+E84+B84)</f>
        <v>0</v>
      </c>
      <c r="CS84" s="69" t="s">
        <v>197</v>
      </c>
      <c r="CT84" s="79">
        <v>0</v>
      </c>
      <c r="CU84" s="143"/>
      <c r="CV84" s="13">
        <f t="shared" si="4"/>
        <v>0</v>
      </c>
    </row>
    <row r="85" spans="1:100" ht="16" thickBot="1" x14ac:dyDescent="0.25">
      <c r="A85" s="77" t="s">
        <v>542</v>
      </c>
      <c r="B85" s="78">
        <f>SUM(B80:B84)</f>
        <v>0</v>
      </c>
      <c r="C85" s="143"/>
      <c r="D85" s="77" t="s">
        <v>542</v>
      </c>
      <c r="E85" s="78">
        <f>SUM(E80:E84)</f>
        <v>0</v>
      </c>
      <c r="F85" s="143"/>
      <c r="G85" s="77" t="s">
        <v>542</v>
      </c>
      <c r="H85" s="78">
        <f>SUM(H80:H84)</f>
        <v>1930.1899999999998</v>
      </c>
      <c r="I85" s="143"/>
      <c r="J85" s="77" t="s">
        <v>542</v>
      </c>
      <c r="K85" s="78">
        <f>SUM(K80:K84)</f>
        <v>0</v>
      </c>
      <c r="L85" s="143"/>
      <c r="M85" s="77" t="s">
        <v>542</v>
      </c>
      <c r="N85" s="78">
        <f>SUM(N80:N84)</f>
        <v>0</v>
      </c>
      <c r="O85" s="143"/>
      <c r="P85" s="77" t="s">
        <v>542</v>
      </c>
      <c r="Q85" s="78">
        <f>SUM(Q80:Q84)</f>
        <v>150</v>
      </c>
      <c r="R85" s="143"/>
      <c r="S85" s="77" t="s">
        <v>542</v>
      </c>
      <c r="T85" s="78">
        <f>SUM(T80:T84)</f>
        <v>0</v>
      </c>
      <c r="U85" s="143"/>
      <c r="V85" s="77" t="s">
        <v>542</v>
      </c>
      <c r="W85" s="78">
        <f>SUM(W80:W84)</f>
        <v>0</v>
      </c>
      <c r="X85" s="143"/>
      <c r="Y85" s="77" t="s">
        <v>542</v>
      </c>
      <c r="Z85" s="78">
        <f>SUM(Z80:Z84)</f>
        <v>0</v>
      </c>
      <c r="AA85" s="143"/>
      <c r="AB85" s="77" t="s">
        <v>542</v>
      </c>
      <c r="AC85" s="78">
        <f>SUM(AC80:AC84)</f>
        <v>0</v>
      </c>
      <c r="AD85" s="143"/>
      <c r="AE85" s="77" t="s">
        <v>542</v>
      </c>
      <c r="AF85" s="78">
        <f>SUM(AF80:AF84)</f>
        <v>0</v>
      </c>
      <c r="AG85" s="143"/>
      <c r="AH85" s="77" t="s">
        <v>542</v>
      </c>
      <c r="AI85" s="78">
        <f>SUM(AI80:AI84)</f>
        <v>0</v>
      </c>
      <c r="AJ85" s="143"/>
      <c r="AK85" s="77" t="s">
        <v>542</v>
      </c>
      <c r="AL85" s="78">
        <f>SUM(AL80:AL84)</f>
        <v>0</v>
      </c>
      <c r="AM85" s="143"/>
      <c r="AN85" s="77" t="s">
        <v>542</v>
      </c>
      <c r="AO85" s="78">
        <f>SUM(AO80:AO84)</f>
        <v>0</v>
      </c>
      <c r="AP85" s="143"/>
      <c r="AQ85" s="77" t="s">
        <v>542</v>
      </c>
      <c r="AR85" s="78">
        <f>SUM(AR80:AR84)</f>
        <v>0</v>
      </c>
      <c r="AS85" s="143"/>
      <c r="AT85" s="77" t="s">
        <v>542</v>
      </c>
      <c r="AU85" s="78">
        <f>SUM(AU80:AU84)</f>
        <v>0</v>
      </c>
      <c r="AV85" s="143"/>
      <c r="AW85" s="77" t="s">
        <v>542</v>
      </c>
      <c r="AX85" s="78">
        <f>SUM(AX80:AX84)</f>
        <v>1930.52</v>
      </c>
      <c r="AY85" s="143"/>
      <c r="AZ85" s="77" t="s">
        <v>542</v>
      </c>
      <c r="BA85" s="78">
        <f>SUM(BA80:BA84)</f>
        <v>0</v>
      </c>
      <c r="BB85" s="143"/>
      <c r="BC85" s="77" t="s">
        <v>542</v>
      </c>
      <c r="BD85" s="78">
        <f>SUM(BD80:BD84)</f>
        <v>0</v>
      </c>
      <c r="BE85" s="143"/>
      <c r="BF85" s="77" t="s">
        <v>542</v>
      </c>
      <c r="BG85" s="78">
        <f>SUM(BG80:BG84)</f>
        <v>0</v>
      </c>
      <c r="BH85" s="143"/>
      <c r="BI85" s="77" t="s">
        <v>542</v>
      </c>
      <c r="BJ85" s="78">
        <f>SUM(BJ80:BJ84)</f>
        <v>0</v>
      </c>
      <c r="BK85" s="143"/>
      <c r="BL85" s="77" t="s">
        <v>542</v>
      </c>
      <c r="BM85" s="78">
        <f>SUM(BM80:BM84)</f>
        <v>0</v>
      </c>
      <c r="BN85" s="143"/>
      <c r="BO85" s="77" t="s">
        <v>542</v>
      </c>
      <c r="BP85" s="78">
        <f>SUM(BP80:BP84)</f>
        <v>0</v>
      </c>
      <c r="BQ85" s="143"/>
      <c r="BR85" s="77" t="s">
        <v>542</v>
      </c>
      <c r="BS85" s="78">
        <f>SUM(BS80:BS84)</f>
        <v>0</v>
      </c>
      <c r="BT85" s="143"/>
      <c r="BU85" s="77" t="s">
        <v>542</v>
      </c>
      <c r="BV85" s="78">
        <f>SUM(BV80:BV84)</f>
        <v>0</v>
      </c>
      <c r="BW85" s="143"/>
      <c r="BX85" s="77" t="s">
        <v>542</v>
      </c>
      <c r="BY85" s="78">
        <f>SUM(BY80:BY84)</f>
        <v>0</v>
      </c>
      <c r="BZ85" s="143"/>
      <c r="CA85" s="77" t="s">
        <v>542</v>
      </c>
      <c r="CB85" s="78">
        <f>SUM(CB80:CB84)</f>
        <v>0</v>
      </c>
      <c r="CC85" s="143"/>
      <c r="CD85" s="77" t="s">
        <v>542</v>
      </c>
      <c r="CE85" s="78">
        <f>SUM(CE80:CE84)</f>
        <v>0</v>
      </c>
      <c r="CF85" s="143"/>
      <c r="CG85" s="77" t="s">
        <v>542</v>
      </c>
      <c r="CH85" s="78">
        <f>SUM(CH80:CH84)</f>
        <v>0</v>
      </c>
      <c r="CI85" s="143"/>
      <c r="CJ85" s="77" t="s">
        <v>542</v>
      </c>
      <c r="CK85" s="78">
        <f>SUM(CK80:CK84)</f>
        <v>0</v>
      </c>
      <c r="CL85" s="143"/>
      <c r="CM85" s="77" t="s">
        <v>542</v>
      </c>
      <c r="CN85" s="78">
        <f>SUM(CN80:CN84)</f>
        <v>1930.19</v>
      </c>
      <c r="CP85" s="77" t="s">
        <v>492</v>
      </c>
      <c r="CQ85" s="78">
        <f>SUM(CQ80:CQ84)</f>
        <v>5940.9</v>
      </c>
      <c r="CS85" s="77" t="s">
        <v>492</v>
      </c>
      <c r="CT85" s="78">
        <f>SUM(CT80:CT84)</f>
        <v>5790.27</v>
      </c>
      <c r="CU85" s="143"/>
      <c r="CV85" s="154">
        <f t="shared" si="4"/>
        <v>150.6299999999992</v>
      </c>
    </row>
    <row r="86" spans="1:100" ht="16" thickBot="1" x14ac:dyDescent="0.25">
      <c r="A86" s="176" t="s">
        <v>447</v>
      </c>
      <c r="B86" s="177"/>
      <c r="C86" s="143"/>
      <c r="D86" s="176" t="s">
        <v>447</v>
      </c>
      <c r="E86" s="177"/>
      <c r="F86" s="143"/>
      <c r="G86" s="176" t="s">
        <v>447</v>
      </c>
      <c r="H86" s="177"/>
      <c r="I86" s="143"/>
      <c r="J86" s="176" t="s">
        <v>447</v>
      </c>
      <c r="K86" s="177"/>
      <c r="L86" s="143"/>
      <c r="M86" s="176" t="s">
        <v>447</v>
      </c>
      <c r="N86" s="177"/>
      <c r="O86" s="143"/>
      <c r="P86" s="176" t="s">
        <v>447</v>
      </c>
      <c r="Q86" s="177"/>
      <c r="R86" s="143"/>
      <c r="S86" s="176" t="s">
        <v>447</v>
      </c>
      <c r="T86" s="177"/>
      <c r="U86" s="143"/>
      <c r="V86" s="176" t="s">
        <v>447</v>
      </c>
      <c r="W86" s="177"/>
      <c r="X86" s="143"/>
      <c r="Y86" s="176" t="s">
        <v>447</v>
      </c>
      <c r="Z86" s="177"/>
      <c r="AA86" s="143"/>
      <c r="AB86" s="176" t="s">
        <v>447</v>
      </c>
      <c r="AC86" s="177"/>
      <c r="AD86" s="143"/>
      <c r="AE86" s="176" t="s">
        <v>447</v>
      </c>
      <c r="AF86" s="177"/>
      <c r="AG86" s="143"/>
      <c r="AH86" s="176" t="s">
        <v>447</v>
      </c>
      <c r="AI86" s="177"/>
      <c r="AJ86" s="143"/>
      <c r="AK86" s="176" t="s">
        <v>447</v>
      </c>
      <c r="AL86" s="177"/>
      <c r="AM86" s="143"/>
      <c r="AN86" s="176" t="s">
        <v>447</v>
      </c>
      <c r="AO86" s="177"/>
      <c r="AP86" s="143"/>
      <c r="AQ86" s="176" t="s">
        <v>447</v>
      </c>
      <c r="AR86" s="177"/>
      <c r="AS86" s="143"/>
      <c r="AT86" s="176" t="s">
        <v>447</v>
      </c>
      <c r="AU86" s="177"/>
      <c r="AV86" s="143"/>
      <c r="AW86" s="176" t="s">
        <v>447</v>
      </c>
      <c r="AX86" s="177"/>
      <c r="AY86" s="143"/>
      <c r="AZ86" s="176" t="s">
        <v>447</v>
      </c>
      <c r="BA86" s="177"/>
      <c r="BB86" s="143"/>
      <c r="BC86" s="176" t="s">
        <v>447</v>
      </c>
      <c r="BD86" s="177"/>
      <c r="BE86" s="143"/>
      <c r="BF86" s="176" t="s">
        <v>447</v>
      </c>
      <c r="BG86" s="177"/>
      <c r="BH86" s="143"/>
      <c r="BI86" s="176" t="s">
        <v>447</v>
      </c>
      <c r="BJ86" s="177"/>
      <c r="BK86" s="143"/>
      <c r="BL86" s="176" t="s">
        <v>447</v>
      </c>
      <c r="BM86" s="177"/>
      <c r="BN86" s="143"/>
      <c r="BO86" s="176" t="s">
        <v>447</v>
      </c>
      <c r="BP86" s="177"/>
      <c r="BQ86" s="143"/>
      <c r="BR86" s="176" t="s">
        <v>447</v>
      </c>
      <c r="BS86" s="177"/>
      <c r="BT86" s="143"/>
      <c r="BU86" s="176" t="s">
        <v>447</v>
      </c>
      <c r="BV86" s="177"/>
      <c r="BW86" s="143"/>
      <c r="BX86" s="176" t="s">
        <v>447</v>
      </c>
      <c r="BY86" s="177"/>
      <c r="BZ86" s="143"/>
      <c r="CA86" s="176" t="s">
        <v>447</v>
      </c>
      <c r="CB86" s="177"/>
      <c r="CC86" s="143"/>
      <c r="CD86" s="176" t="s">
        <v>447</v>
      </c>
      <c r="CE86" s="177"/>
      <c r="CF86" s="143"/>
      <c r="CG86" s="176" t="s">
        <v>447</v>
      </c>
      <c r="CH86" s="177"/>
      <c r="CI86" s="143"/>
      <c r="CJ86" s="176" t="s">
        <v>447</v>
      </c>
      <c r="CK86" s="177"/>
      <c r="CL86" s="143"/>
      <c r="CM86" s="176" t="s">
        <v>447</v>
      </c>
      <c r="CN86" s="177"/>
      <c r="CP86" s="176" t="s">
        <v>447</v>
      </c>
      <c r="CQ86" s="177"/>
      <c r="CS86" s="176" t="s">
        <v>447</v>
      </c>
      <c r="CT86" s="177"/>
      <c r="CU86" s="143"/>
      <c r="CV86" s="10"/>
    </row>
    <row r="87" spans="1:100" x14ac:dyDescent="0.2">
      <c r="A87" s="70" t="s">
        <v>445</v>
      </c>
      <c r="B87" s="67">
        <v>0</v>
      </c>
      <c r="C87" s="143"/>
      <c r="D87" s="70" t="s">
        <v>445</v>
      </c>
      <c r="E87" s="67">
        <v>0</v>
      </c>
      <c r="F87" s="143"/>
      <c r="G87" s="70" t="s">
        <v>445</v>
      </c>
      <c r="H87" s="67">
        <v>530.41</v>
      </c>
      <c r="I87" s="143"/>
      <c r="J87" s="70" t="s">
        <v>445</v>
      </c>
      <c r="K87" s="67">
        <v>0</v>
      </c>
      <c r="L87" s="143"/>
      <c r="M87" s="70" t="s">
        <v>445</v>
      </c>
      <c r="N87" s="67">
        <v>0</v>
      </c>
      <c r="O87" s="143"/>
      <c r="P87" s="70" t="s">
        <v>445</v>
      </c>
      <c r="Q87" s="67">
        <v>0</v>
      </c>
      <c r="R87" s="143"/>
      <c r="S87" s="70" t="s">
        <v>445</v>
      </c>
      <c r="T87" s="67">
        <v>0</v>
      </c>
      <c r="U87" s="143"/>
      <c r="V87" s="70" t="s">
        <v>445</v>
      </c>
      <c r="W87" s="67">
        <v>0</v>
      </c>
      <c r="X87" s="143"/>
      <c r="Y87" s="70" t="s">
        <v>445</v>
      </c>
      <c r="Z87" s="67">
        <v>0</v>
      </c>
      <c r="AA87" s="143"/>
      <c r="AB87" s="70" t="s">
        <v>445</v>
      </c>
      <c r="AC87" s="67">
        <v>0</v>
      </c>
      <c r="AD87" s="143"/>
      <c r="AE87" s="70" t="s">
        <v>445</v>
      </c>
      <c r="AF87" s="67">
        <v>0</v>
      </c>
      <c r="AG87" s="143"/>
      <c r="AH87" s="70" t="s">
        <v>445</v>
      </c>
      <c r="AI87" s="67">
        <v>0</v>
      </c>
      <c r="AJ87" s="143"/>
      <c r="AK87" s="70" t="s">
        <v>445</v>
      </c>
      <c r="AL87" s="67">
        <v>0</v>
      </c>
      <c r="AM87" s="143"/>
      <c r="AN87" s="70" t="s">
        <v>445</v>
      </c>
      <c r="AO87" s="67">
        <v>0</v>
      </c>
      <c r="AP87" s="143"/>
      <c r="AQ87" s="70" t="s">
        <v>445</v>
      </c>
      <c r="AR87" s="67">
        <v>0</v>
      </c>
      <c r="AS87" s="143"/>
      <c r="AT87" s="70" t="s">
        <v>445</v>
      </c>
      <c r="AU87" s="67">
        <v>0</v>
      </c>
      <c r="AV87" s="143"/>
      <c r="AW87" s="70" t="s">
        <v>445</v>
      </c>
      <c r="AX87" s="67">
        <v>488.14</v>
      </c>
      <c r="AY87" s="143"/>
      <c r="AZ87" s="70" t="s">
        <v>445</v>
      </c>
      <c r="BA87" s="67">
        <v>0</v>
      </c>
      <c r="BB87" s="143"/>
      <c r="BC87" s="70" t="s">
        <v>445</v>
      </c>
      <c r="BD87" s="67">
        <v>0</v>
      </c>
      <c r="BE87" s="143"/>
      <c r="BF87" s="70" t="s">
        <v>445</v>
      </c>
      <c r="BG87" s="67">
        <v>0</v>
      </c>
      <c r="BH87" s="143"/>
      <c r="BI87" s="70" t="s">
        <v>445</v>
      </c>
      <c r="BJ87" s="67">
        <v>0</v>
      </c>
      <c r="BK87" s="143"/>
      <c r="BL87" s="70" t="s">
        <v>445</v>
      </c>
      <c r="BM87" s="67">
        <v>0</v>
      </c>
      <c r="BN87" s="143"/>
      <c r="BO87" s="70" t="s">
        <v>445</v>
      </c>
      <c r="BP87" s="67">
        <v>0</v>
      </c>
      <c r="BQ87" s="143"/>
      <c r="BR87" s="70" t="s">
        <v>445</v>
      </c>
      <c r="BS87" s="67">
        <v>0</v>
      </c>
      <c r="BT87" s="143"/>
      <c r="BU87" s="70" t="s">
        <v>445</v>
      </c>
      <c r="BV87" s="67">
        <v>0</v>
      </c>
      <c r="BW87" s="143"/>
      <c r="BX87" s="70" t="s">
        <v>445</v>
      </c>
      <c r="BY87" s="67">
        <v>0</v>
      </c>
      <c r="BZ87" s="143"/>
      <c r="CA87" s="70" t="s">
        <v>445</v>
      </c>
      <c r="CB87" s="67">
        <v>0</v>
      </c>
      <c r="CC87" s="143"/>
      <c r="CD87" s="70" t="s">
        <v>445</v>
      </c>
      <c r="CE87" s="67">
        <v>0</v>
      </c>
      <c r="CF87" s="143"/>
      <c r="CG87" s="70" t="s">
        <v>445</v>
      </c>
      <c r="CH87" s="67">
        <v>0</v>
      </c>
      <c r="CI87" s="143"/>
      <c r="CJ87" s="70" t="s">
        <v>445</v>
      </c>
      <c r="CK87" s="67">
        <v>0</v>
      </c>
      <c r="CL87" s="143"/>
      <c r="CM87" s="70" t="s">
        <v>445</v>
      </c>
      <c r="CN87" s="67">
        <v>451.5</v>
      </c>
      <c r="CP87" s="70" t="s">
        <v>445</v>
      </c>
      <c r="CQ87" s="79">
        <f>SUM(CH87+CN87+CK87+CE87+CB87+BY87+BV87+BS87+BP87+BM87+BJ87+BG87+BD87+BA87+AX87+AU87+AR87+AO87+AL87+AI87+AF87+AC87+Z87+W87+T87+Q87+N87+K87+H87+E87+B87)</f>
        <v>1470.05</v>
      </c>
      <c r="CS87" s="70" t="s">
        <v>445</v>
      </c>
      <c r="CT87" s="67">
        <f>530.41+488.15+451.5</f>
        <v>1470.06</v>
      </c>
      <c r="CU87" s="143"/>
      <c r="CV87" s="13">
        <f>CT87-CQ87</f>
        <v>9.9999999999909051E-3</v>
      </c>
    </row>
    <row r="88" spans="1:100" ht="16" thickBot="1" x14ac:dyDescent="0.25">
      <c r="A88" s="77" t="s">
        <v>454</v>
      </c>
      <c r="B88" s="78">
        <f>SUM(B87)</f>
        <v>0</v>
      </c>
      <c r="C88" s="143"/>
      <c r="D88" s="77" t="s">
        <v>454</v>
      </c>
      <c r="E88" s="78">
        <f>SUM(E87)</f>
        <v>0</v>
      </c>
      <c r="F88" s="143"/>
      <c r="G88" s="77" t="s">
        <v>454</v>
      </c>
      <c r="H88" s="78">
        <f>SUM(H87)</f>
        <v>530.41</v>
      </c>
      <c r="I88" s="143"/>
      <c r="J88" s="77" t="s">
        <v>454</v>
      </c>
      <c r="K88" s="78">
        <f>SUM(K87)</f>
        <v>0</v>
      </c>
      <c r="L88" s="143"/>
      <c r="M88" s="77" t="s">
        <v>454</v>
      </c>
      <c r="N88" s="78">
        <f>SUM(N87)</f>
        <v>0</v>
      </c>
      <c r="O88" s="143"/>
      <c r="P88" s="77" t="s">
        <v>454</v>
      </c>
      <c r="Q88" s="78">
        <f>SUM(Q87)</f>
        <v>0</v>
      </c>
      <c r="R88" s="143"/>
      <c r="S88" s="77" t="s">
        <v>454</v>
      </c>
      <c r="T88" s="78">
        <f>SUM(T87)</f>
        <v>0</v>
      </c>
      <c r="U88" s="143"/>
      <c r="V88" s="77" t="s">
        <v>454</v>
      </c>
      <c r="W88" s="78">
        <f>SUM(W87)</f>
        <v>0</v>
      </c>
      <c r="X88" s="143"/>
      <c r="Y88" s="77" t="s">
        <v>454</v>
      </c>
      <c r="Z88" s="78">
        <f>SUM(Z87)</f>
        <v>0</v>
      </c>
      <c r="AA88" s="143"/>
      <c r="AB88" s="77" t="s">
        <v>454</v>
      </c>
      <c r="AC88" s="78">
        <f>SUM(AC87)</f>
        <v>0</v>
      </c>
      <c r="AD88" s="143"/>
      <c r="AE88" s="77" t="s">
        <v>454</v>
      </c>
      <c r="AF88" s="78">
        <f>SUM(AF87)</f>
        <v>0</v>
      </c>
      <c r="AG88" s="143"/>
      <c r="AH88" s="77" t="s">
        <v>454</v>
      </c>
      <c r="AI88" s="78">
        <f>SUM(AI87)</f>
        <v>0</v>
      </c>
      <c r="AJ88" s="143"/>
      <c r="AK88" s="77" t="s">
        <v>454</v>
      </c>
      <c r="AL88" s="78">
        <f>SUM(AL87)</f>
        <v>0</v>
      </c>
      <c r="AM88" s="143"/>
      <c r="AN88" s="77" t="s">
        <v>454</v>
      </c>
      <c r="AO88" s="78">
        <f>SUM(AO87)</f>
        <v>0</v>
      </c>
      <c r="AP88" s="143"/>
      <c r="AQ88" s="77" t="s">
        <v>454</v>
      </c>
      <c r="AR88" s="78">
        <f>SUM(AR87)</f>
        <v>0</v>
      </c>
      <c r="AS88" s="143"/>
      <c r="AT88" s="77" t="s">
        <v>454</v>
      </c>
      <c r="AU88" s="78">
        <f>SUM(AU87)</f>
        <v>0</v>
      </c>
      <c r="AV88" s="143"/>
      <c r="AW88" s="77" t="s">
        <v>454</v>
      </c>
      <c r="AX88" s="78">
        <f>SUM(AX87)</f>
        <v>488.14</v>
      </c>
      <c r="AY88" s="143"/>
      <c r="AZ88" s="77" t="s">
        <v>454</v>
      </c>
      <c r="BA88" s="78">
        <f>SUM(BA87)</f>
        <v>0</v>
      </c>
      <c r="BB88" s="143"/>
      <c r="BC88" s="77" t="s">
        <v>454</v>
      </c>
      <c r="BD88" s="78">
        <f>SUM(BD87)</f>
        <v>0</v>
      </c>
      <c r="BE88" s="143"/>
      <c r="BF88" s="77" t="s">
        <v>454</v>
      </c>
      <c r="BG88" s="78">
        <f>SUM(BG87)</f>
        <v>0</v>
      </c>
      <c r="BH88" s="143"/>
      <c r="BI88" s="77" t="s">
        <v>454</v>
      </c>
      <c r="BJ88" s="78">
        <f>SUM(BJ87)</f>
        <v>0</v>
      </c>
      <c r="BK88" s="143"/>
      <c r="BL88" s="77" t="s">
        <v>454</v>
      </c>
      <c r="BM88" s="78">
        <f>SUM(BM87)</f>
        <v>0</v>
      </c>
      <c r="BN88" s="143"/>
      <c r="BO88" s="77" t="s">
        <v>454</v>
      </c>
      <c r="BP88" s="78">
        <f>SUM(BP87)</f>
        <v>0</v>
      </c>
      <c r="BQ88" s="143"/>
      <c r="BR88" s="77" t="s">
        <v>454</v>
      </c>
      <c r="BS88" s="78">
        <f>SUM(BS87)</f>
        <v>0</v>
      </c>
      <c r="BT88" s="143"/>
      <c r="BU88" s="77" t="s">
        <v>454</v>
      </c>
      <c r="BV88" s="78">
        <f>SUM(BV87)</f>
        <v>0</v>
      </c>
      <c r="BW88" s="143"/>
      <c r="BX88" s="77" t="s">
        <v>454</v>
      </c>
      <c r="BY88" s="78">
        <f>SUM(BY87)</f>
        <v>0</v>
      </c>
      <c r="BZ88" s="143"/>
      <c r="CA88" s="77" t="s">
        <v>454</v>
      </c>
      <c r="CB88" s="78">
        <f>SUM(CB87)</f>
        <v>0</v>
      </c>
      <c r="CC88" s="143"/>
      <c r="CD88" s="77" t="s">
        <v>454</v>
      </c>
      <c r="CE88" s="78">
        <f>SUM(CE87)</f>
        <v>0</v>
      </c>
      <c r="CF88" s="143"/>
      <c r="CG88" s="77" t="s">
        <v>454</v>
      </c>
      <c r="CH88" s="78">
        <f>SUM(CH87)</f>
        <v>0</v>
      </c>
      <c r="CI88" s="143"/>
      <c r="CJ88" s="77" t="s">
        <v>454</v>
      </c>
      <c r="CK88" s="78">
        <f>SUM(CK87)</f>
        <v>0</v>
      </c>
      <c r="CL88" s="143"/>
      <c r="CM88" s="77" t="s">
        <v>454</v>
      </c>
      <c r="CN88" s="78">
        <f>SUM(CN87)</f>
        <v>451.5</v>
      </c>
      <c r="CP88" s="77" t="s">
        <v>493</v>
      </c>
      <c r="CQ88" s="78">
        <f>SUM(CQ87)</f>
        <v>1470.05</v>
      </c>
      <c r="CS88" s="77" t="s">
        <v>493</v>
      </c>
      <c r="CT88" s="78">
        <f>SUM(CT87)</f>
        <v>1470.06</v>
      </c>
      <c r="CU88" s="143"/>
      <c r="CV88" s="154">
        <f>CT88-CQ88</f>
        <v>9.9999999999909051E-3</v>
      </c>
    </row>
    <row r="89" spans="1:100" ht="16" thickBot="1" x14ac:dyDescent="0.25">
      <c r="A89" s="141" t="s">
        <v>455</v>
      </c>
      <c r="B89" s="142"/>
      <c r="C89" s="143"/>
      <c r="D89" s="141" t="s">
        <v>455</v>
      </c>
      <c r="E89" s="142"/>
      <c r="F89" s="143"/>
      <c r="G89" s="141" t="s">
        <v>455</v>
      </c>
      <c r="H89" s="142"/>
      <c r="I89" s="143"/>
      <c r="J89" s="141" t="s">
        <v>455</v>
      </c>
      <c r="K89" s="142"/>
      <c r="L89" s="143"/>
      <c r="M89" s="141" t="s">
        <v>455</v>
      </c>
      <c r="N89" s="142"/>
      <c r="O89" s="143"/>
      <c r="P89" s="141" t="s">
        <v>455</v>
      </c>
      <c r="Q89" s="142"/>
      <c r="R89" s="143"/>
      <c r="S89" s="141" t="s">
        <v>455</v>
      </c>
      <c r="T89" s="142"/>
      <c r="U89" s="143"/>
      <c r="V89" s="141" t="s">
        <v>455</v>
      </c>
      <c r="W89" s="142"/>
      <c r="X89" s="143"/>
      <c r="Y89" s="141" t="s">
        <v>455</v>
      </c>
      <c r="Z89" s="142"/>
      <c r="AA89" s="143"/>
      <c r="AB89" s="141" t="s">
        <v>455</v>
      </c>
      <c r="AC89" s="142"/>
      <c r="AD89" s="143"/>
      <c r="AE89" s="141" t="s">
        <v>455</v>
      </c>
      <c r="AF89" s="142"/>
      <c r="AG89" s="143"/>
      <c r="AH89" s="141" t="s">
        <v>455</v>
      </c>
      <c r="AI89" s="142"/>
      <c r="AJ89" s="143"/>
      <c r="AK89" s="141" t="s">
        <v>455</v>
      </c>
      <c r="AL89" s="142"/>
      <c r="AM89" s="143"/>
      <c r="AN89" s="141" t="s">
        <v>455</v>
      </c>
      <c r="AO89" s="142"/>
      <c r="AP89" s="143"/>
      <c r="AQ89" s="141" t="s">
        <v>455</v>
      </c>
      <c r="AR89" s="142"/>
      <c r="AS89" s="143"/>
      <c r="AT89" s="141" t="s">
        <v>455</v>
      </c>
      <c r="AU89" s="142"/>
      <c r="AV89" s="143"/>
      <c r="AW89" s="141" t="s">
        <v>455</v>
      </c>
      <c r="AX89" s="142"/>
      <c r="AY89" s="143"/>
      <c r="AZ89" s="141" t="s">
        <v>455</v>
      </c>
      <c r="BA89" s="142"/>
      <c r="BB89" s="143"/>
      <c r="BC89" s="141" t="s">
        <v>455</v>
      </c>
      <c r="BD89" s="142"/>
      <c r="BE89" s="143"/>
      <c r="BF89" s="141" t="s">
        <v>455</v>
      </c>
      <c r="BG89" s="142"/>
      <c r="BH89" s="143"/>
      <c r="BI89" s="141" t="s">
        <v>455</v>
      </c>
      <c r="BJ89" s="142"/>
      <c r="BK89" s="143"/>
      <c r="BL89" s="141" t="s">
        <v>455</v>
      </c>
      <c r="BM89" s="142"/>
      <c r="BN89" s="143"/>
      <c r="BO89" s="141" t="s">
        <v>455</v>
      </c>
      <c r="BP89" s="142"/>
      <c r="BQ89" s="143"/>
      <c r="BR89" s="141" t="s">
        <v>455</v>
      </c>
      <c r="BS89" s="142"/>
      <c r="BT89" s="143"/>
      <c r="BU89" s="141" t="s">
        <v>455</v>
      </c>
      <c r="BV89" s="142"/>
      <c r="BW89" s="143"/>
      <c r="BX89" s="141" t="s">
        <v>455</v>
      </c>
      <c r="BY89" s="142"/>
      <c r="BZ89" s="143"/>
      <c r="CA89" s="141" t="s">
        <v>455</v>
      </c>
      <c r="CB89" s="142"/>
      <c r="CC89" s="143"/>
      <c r="CD89" s="141" t="s">
        <v>455</v>
      </c>
      <c r="CE89" s="142"/>
      <c r="CF89" s="143"/>
      <c r="CG89" s="141" t="s">
        <v>455</v>
      </c>
      <c r="CH89" s="142"/>
      <c r="CI89" s="143"/>
      <c r="CJ89" s="141" t="s">
        <v>455</v>
      </c>
      <c r="CK89" s="142"/>
      <c r="CL89" s="143"/>
      <c r="CM89" s="141" t="s">
        <v>455</v>
      </c>
      <c r="CN89" s="142"/>
      <c r="CP89" s="141" t="s">
        <v>455</v>
      </c>
      <c r="CQ89" s="142"/>
      <c r="CS89" s="141" t="s">
        <v>455</v>
      </c>
      <c r="CT89" s="142"/>
      <c r="CU89" s="143"/>
      <c r="CV89" s="10"/>
    </row>
    <row r="90" spans="1:100" x14ac:dyDescent="0.2">
      <c r="A90" s="71" t="s">
        <v>156</v>
      </c>
      <c r="B90" s="67">
        <f>519.12+260</f>
        <v>779.12</v>
      </c>
      <c r="C90" s="143"/>
      <c r="D90" s="71" t="s">
        <v>156</v>
      </c>
      <c r="E90" s="67">
        <v>0</v>
      </c>
      <c r="F90" s="143"/>
      <c r="G90" s="71" t="s">
        <v>156</v>
      </c>
      <c r="H90" s="67">
        <v>0</v>
      </c>
      <c r="I90" s="143"/>
      <c r="J90" s="71" t="s">
        <v>156</v>
      </c>
      <c r="K90" s="67">
        <v>0</v>
      </c>
      <c r="L90" s="143"/>
      <c r="M90" s="71" t="s">
        <v>156</v>
      </c>
      <c r="N90" s="67">
        <v>0</v>
      </c>
      <c r="O90" s="143"/>
      <c r="P90" s="71" t="s">
        <v>156</v>
      </c>
      <c r="Q90" s="67">
        <v>0</v>
      </c>
      <c r="R90" s="143"/>
      <c r="S90" s="71" t="s">
        <v>156</v>
      </c>
      <c r="T90" s="67">
        <v>0</v>
      </c>
      <c r="U90" s="143"/>
      <c r="V90" s="71" t="s">
        <v>156</v>
      </c>
      <c r="W90" s="67">
        <v>0</v>
      </c>
      <c r="X90" s="143"/>
      <c r="Y90" s="71" t="s">
        <v>156</v>
      </c>
      <c r="Z90" s="67">
        <v>0</v>
      </c>
      <c r="AA90" s="143"/>
      <c r="AB90" s="71" t="s">
        <v>156</v>
      </c>
      <c r="AC90" s="67">
        <v>0</v>
      </c>
      <c r="AD90" s="143"/>
      <c r="AE90" s="71" t="s">
        <v>156</v>
      </c>
      <c r="AF90" s="67">
        <v>0</v>
      </c>
      <c r="AG90" s="143"/>
      <c r="AH90" s="71" t="s">
        <v>156</v>
      </c>
      <c r="AI90" s="67">
        <v>0</v>
      </c>
      <c r="AJ90" s="143"/>
      <c r="AK90" s="71" t="s">
        <v>156</v>
      </c>
      <c r="AL90" s="67">
        <v>0</v>
      </c>
      <c r="AM90" s="143"/>
      <c r="AN90" s="71" t="s">
        <v>156</v>
      </c>
      <c r="AO90" s="67">
        <v>0</v>
      </c>
      <c r="AP90" s="143"/>
      <c r="AQ90" s="71" t="s">
        <v>156</v>
      </c>
      <c r="AR90" s="67">
        <v>0</v>
      </c>
      <c r="AS90" s="143"/>
      <c r="AT90" s="71" t="s">
        <v>156</v>
      </c>
      <c r="AU90" s="67">
        <v>0</v>
      </c>
      <c r="AV90" s="143"/>
      <c r="AW90" s="71" t="s">
        <v>156</v>
      </c>
      <c r="AX90" s="67">
        <v>0</v>
      </c>
      <c r="AY90" s="143"/>
      <c r="AZ90" s="71" t="s">
        <v>156</v>
      </c>
      <c r="BA90" s="67">
        <v>0</v>
      </c>
      <c r="BB90" s="143"/>
      <c r="BC90" s="71" t="s">
        <v>156</v>
      </c>
      <c r="BD90" s="67">
        <v>0</v>
      </c>
      <c r="BE90" s="143"/>
      <c r="BF90" s="71" t="s">
        <v>156</v>
      </c>
      <c r="BG90" s="67">
        <v>0</v>
      </c>
      <c r="BH90" s="143"/>
      <c r="BI90" s="71" t="s">
        <v>156</v>
      </c>
      <c r="BJ90" s="67">
        <v>0</v>
      </c>
      <c r="BK90" s="143"/>
      <c r="BL90" s="71" t="s">
        <v>156</v>
      </c>
      <c r="BM90" s="67">
        <v>0</v>
      </c>
      <c r="BN90" s="143"/>
      <c r="BO90" s="71" t="s">
        <v>156</v>
      </c>
      <c r="BP90" s="67">
        <v>0</v>
      </c>
      <c r="BQ90" s="143"/>
      <c r="BR90" s="71" t="s">
        <v>156</v>
      </c>
      <c r="BS90" s="67">
        <v>0</v>
      </c>
      <c r="BT90" s="143"/>
      <c r="BU90" s="71" t="s">
        <v>156</v>
      </c>
      <c r="BV90" s="67">
        <v>0</v>
      </c>
      <c r="BW90" s="143"/>
      <c r="BX90" s="71" t="s">
        <v>156</v>
      </c>
      <c r="BY90" s="67">
        <v>0</v>
      </c>
      <c r="BZ90" s="143"/>
      <c r="CA90" s="71" t="s">
        <v>156</v>
      </c>
      <c r="CB90" s="67">
        <v>0</v>
      </c>
      <c r="CC90" s="143"/>
      <c r="CD90" s="71" t="s">
        <v>156</v>
      </c>
      <c r="CE90" s="67">
        <v>0</v>
      </c>
      <c r="CF90" s="143"/>
      <c r="CG90" s="71" t="s">
        <v>156</v>
      </c>
      <c r="CH90" s="67">
        <v>0</v>
      </c>
      <c r="CI90" s="143"/>
      <c r="CJ90" s="71" t="s">
        <v>156</v>
      </c>
      <c r="CK90" s="67">
        <v>0</v>
      </c>
      <c r="CL90" s="143"/>
      <c r="CM90" s="71" t="s">
        <v>156</v>
      </c>
      <c r="CN90" s="67">
        <v>0</v>
      </c>
      <c r="CP90" s="71" t="s">
        <v>156</v>
      </c>
      <c r="CQ90" s="79">
        <f>SUM(CH90+CN90+CK90+CE90+CB90+BY90+BV90+BS90+BP90+BM90+BJ90+BG90+BD90+BA90+AX90+AU90+AR90+AO90+AL90+AI90+AF90+AC90+Z90+W90+T90+Q90+N90+K90+H90+E90+B90)</f>
        <v>779.12</v>
      </c>
      <c r="CS90" s="71" t="s">
        <v>156</v>
      </c>
      <c r="CT90" s="67">
        <f>519.12+260</f>
        <v>779.12</v>
      </c>
      <c r="CU90" s="143"/>
      <c r="CV90" s="150">
        <f t="shared" ref="CV90:CV109" si="5">CT90-CQ90</f>
        <v>0</v>
      </c>
    </row>
    <row r="91" spans="1:100" x14ac:dyDescent="0.2">
      <c r="A91" s="71" t="s">
        <v>449</v>
      </c>
      <c r="B91" s="67">
        <v>0</v>
      </c>
      <c r="C91" s="143"/>
      <c r="D91" s="71" t="s">
        <v>449</v>
      </c>
      <c r="E91" s="67">
        <v>0</v>
      </c>
      <c r="F91" s="143"/>
      <c r="G91" s="71" t="s">
        <v>449</v>
      </c>
      <c r="H91" s="67">
        <v>0</v>
      </c>
      <c r="I91" s="143"/>
      <c r="J91" s="71" t="s">
        <v>449</v>
      </c>
      <c r="K91" s="67">
        <v>136.22999999999999</v>
      </c>
      <c r="L91" s="143"/>
      <c r="M91" s="71" t="s">
        <v>449</v>
      </c>
      <c r="N91" s="67">
        <v>0</v>
      </c>
      <c r="O91" s="143"/>
      <c r="P91" s="71" t="s">
        <v>449</v>
      </c>
      <c r="Q91" s="67">
        <v>0</v>
      </c>
      <c r="R91" s="143"/>
      <c r="S91" s="71" t="s">
        <v>449</v>
      </c>
      <c r="T91" s="67">
        <v>0</v>
      </c>
      <c r="U91" s="143"/>
      <c r="V91" s="71" t="s">
        <v>449</v>
      </c>
      <c r="W91" s="67">
        <v>0</v>
      </c>
      <c r="X91" s="143"/>
      <c r="Y91" s="71" t="s">
        <v>449</v>
      </c>
      <c r="Z91" s="67">
        <v>0</v>
      </c>
      <c r="AA91" s="143"/>
      <c r="AB91" s="71" t="s">
        <v>449</v>
      </c>
      <c r="AC91" s="67">
        <v>0</v>
      </c>
      <c r="AD91" s="143"/>
      <c r="AE91" s="71" t="s">
        <v>449</v>
      </c>
      <c r="AF91" s="67">
        <v>0</v>
      </c>
      <c r="AG91" s="143"/>
      <c r="AH91" s="71" t="s">
        <v>449</v>
      </c>
      <c r="AI91" s="67">
        <v>0</v>
      </c>
      <c r="AJ91" s="143"/>
      <c r="AK91" s="71" t="s">
        <v>449</v>
      </c>
      <c r="AL91" s="67">
        <v>0</v>
      </c>
      <c r="AM91" s="143"/>
      <c r="AN91" s="71" t="s">
        <v>449</v>
      </c>
      <c r="AO91" s="67">
        <v>0</v>
      </c>
      <c r="AP91" s="143"/>
      <c r="AQ91" s="71" t="s">
        <v>449</v>
      </c>
      <c r="AR91" s="67">
        <v>0</v>
      </c>
      <c r="AS91" s="143"/>
      <c r="AT91" s="71" t="s">
        <v>449</v>
      </c>
      <c r="AU91" s="67">
        <v>0</v>
      </c>
      <c r="AV91" s="143"/>
      <c r="AW91" s="71" t="s">
        <v>449</v>
      </c>
      <c r="AX91" s="67">
        <v>0</v>
      </c>
      <c r="AY91" s="143"/>
      <c r="AZ91" s="71" t="s">
        <v>449</v>
      </c>
      <c r="BA91" s="67">
        <v>0</v>
      </c>
      <c r="BB91" s="143"/>
      <c r="BC91" s="71" t="s">
        <v>449</v>
      </c>
      <c r="BD91" s="67">
        <v>0</v>
      </c>
      <c r="BE91" s="143"/>
      <c r="BF91" s="71" t="s">
        <v>449</v>
      </c>
      <c r="BG91" s="67">
        <v>0</v>
      </c>
      <c r="BH91" s="143"/>
      <c r="BI91" s="71" t="s">
        <v>449</v>
      </c>
      <c r="BJ91" s="67">
        <v>0</v>
      </c>
      <c r="BK91" s="143"/>
      <c r="BL91" s="71" t="s">
        <v>449</v>
      </c>
      <c r="BM91" s="67">
        <v>0</v>
      </c>
      <c r="BN91" s="143"/>
      <c r="BO91" s="71" t="s">
        <v>449</v>
      </c>
      <c r="BP91" s="67">
        <v>0</v>
      </c>
      <c r="BQ91" s="143"/>
      <c r="BR91" s="71" t="s">
        <v>449</v>
      </c>
      <c r="BS91" s="67">
        <v>0</v>
      </c>
      <c r="BT91" s="143"/>
      <c r="BU91" s="71" t="s">
        <v>449</v>
      </c>
      <c r="BV91" s="67">
        <v>0</v>
      </c>
      <c r="BW91" s="143"/>
      <c r="BX91" s="71" t="s">
        <v>449</v>
      </c>
      <c r="BY91" s="67">
        <v>0</v>
      </c>
      <c r="BZ91" s="143"/>
      <c r="CA91" s="71" t="s">
        <v>449</v>
      </c>
      <c r="CB91" s="67">
        <v>0</v>
      </c>
      <c r="CC91" s="143"/>
      <c r="CD91" s="71" t="s">
        <v>449</v>
      </c>
      <c r="CE91" s="67">
        <v>0</v>
      </c>
      <c r="CF91" s="143"/>
      <c r="CG91" s="71" t="s">
        <v>449</v>
      </c>
      <c r="CH91" s="67">
        <v>0</v>
      </c>
      <c r="CI91" s="143"/>
      <c r="CJ91" s="71" t="s">
        <v>449</v>
      </c>
      <c r="CK91" s="67">
        <v>0</v>
      </c>
      <c r="CL91" s="143"/>
      <c r="CM91" s="71" t="s">
        <v>449</v>
      </c>
      <c r="CN91" s="67">
        <v>0</v>
      </c>
      <c r="CP91" s="71" t="s">
        <v>449</v>
      </c>
      <c r="CQ91" s="79">
        <f>SUM(CH91+CN91+CK91+CE91+CB91+BY91+BV91+BS91+BP91+BM91+BJ91+BG91+BD91+BA91+AX91+AU91+AR91+AO91+AL91+AI91+AF91+AC91+Z91+W91+T91+Q91+N91+K91+H91+E91+B91)</f>
        <v>136.22999999999999</v>
      </c>
      <c r="CS91" s="71" t="s">
        <v>449</v>
      </c>
      <c r="CT91" s="67">
        <v>140</v>
      </c>
      <c r="CU91" s="143"/>
      <c r="CV91" s="154">
        <f t="shared" si="5"/>
        <v>3.7700000000000102</v>
      </c>
    </row>
    <row r="92" spans="1:100" x14ac:dyDescent="0.2">
      <c r="A92" s="71" t="s">
        <v>450</v>
      </c>
      <c r="B92" s="67">
        <v>0</v>
      </c>
      <c r="C92" s="143"/>
      <c r="D92" s="71" t="s">
        <v>450</v>
      </c>
      <c r="E92" s="67">
        <v>0</v>
      </c>
      <c r="F92" s="143"/>
      <c r="G92" s="71" t="s">
        <v>450</v>
      </c>
      <c r="H92" s="67">
        <v>0</v>
      </c>
      <c r="I92" s="143"/>
      <c r="J92" s="71" t="s">
        <v>450</v>
      </c>
      <c r="K92" s="67">
        <v>0</v>
      </c>
      <c r="L92" s="143"/>
      <c r="M92" s="71" t="s">
        <v>450</v>
      </c>
      <c r="N92" s="67">
        <v>0</v>
      </c>
      <c r="O92" s="143"/>
      <c r="P92" s="71" t="s">
        <v>450</v>
      </c>
      <c r="Q92" s="67">
        <v>0</v>
      </c>
      <c r="R92" s="143"/>
      <c r="S92" s="71" t="s">
        <v>450</v>
      </c>
      <c r="T92" s="67">
        <v>0</v>
      </c>
      <c r="U92" s="143"/>
      <c r="V92" s="71" t="s">
        <v>450</v>
      </c>
      <c r="W92" s="67">
        <v>0</v>
      </c>
      <c r="X92" s="143"/>
      <c r="Y92" s="71" t="s">
        <v>450</v>
      </c>
      <c r="Z92" s="67">
        <f>132.75</f>
        <v>132.75</v>
      </c>
      <c r="AA92" s="143"/>
      <c r="AB92" s="71" t="s">
        <v>450</v>
      </c>
      <c r="AC92" s="67">
        <v>0</v>
      </c>
      <c r="AD92" s="143"/>
      <c r="AE92" s="71" t="s">
        <v>450</v>
      </c>
      <c r="AF92" s="67">
        <v>0</v>
      </c>
      <c r="AG92" s="143"/>
      <c r="AH92" s="71" t="s">
        <v>450</v>
      </c>
      <c r="AI92" s="67">
        <v>0</v>
      </c>
      <c r="AJ92" s="143"/>
      <c r="AK92" s="71" t="s">
        <v>450</v>
      </c>
      <c r="AL92" s="67">
        <v>0</v>
      </c>
      <c r="AM92" s="143"/>
      <c r="AN92" s="71" t="s">
        <v>450</v>
      </c>
      <c r="AO92" s="67">
        <v>0</v>
      </c>
      <c r="AP92" s="143"/>
      <c r="AQ92" s="71" t="s">
        <v>450</v>
      </c>
      <c r="AR92" s="67">
        <v>0</v>
      </c>
      <c r="AS92" s="143"/>
      <c r="AT92" s="71" t="s">
        <v>450</v>
      </c>
      <c r="AU92" s="67">
        <v>0</v>
      </c>
      <c r="AV92" s="143"/>
      <c r="AW92" s="71" t="s">
        <v>450</v>
      </c>
      <c r="AX92" s="67">
        <v>0</v>
      </c>
      <c r="AY92" s="143"/>
      <c r="AZ92" s="71" t="s">
        <v>450</v>
      </c>
      <c r="BA92" s="67">
        <v>0</v>
      </c>
      <c r="BB92" s="143"/>
      <c r="BC92" s="71" t="s">
        <v>450</v>
      </c>
      <c r="BD92" s="67">
        <v>0</v>
      </c>
      <c r="BE92" s="143"/>
      <c r="BF92" s="71" t="s">
        <v>450</v>
      </c>
      <c r="BG92" s="67">
        <v>0</v>
      </c>
      <c r="BH92" s="143"/>
      <c r="BI92" s="71" t="s">
        <v>450</v>
      </c>
      <c r="BJ92" s="67">
        <v>0</v>
      </c>
      <c r="BK92" s="143"/>
      <c r="BL92" s="71" t="s">
        <v>450</v>
      </c>
      <c r="BM92" s="67">
        <v>0</v>
      </c>
      <c r="BN92" s="143"/>
      <c r="BO92" s="71" t="s">
        <v>450</v>
      </c>
      <c r="BP92" s="67">
        <v>0</v>
      </c>
      <c r="BQ92" s="143"/>
      <c r="BR92" s="71" t="s">
        <v>450</v>
      </c>
      <c r="BS92" s="67">
        <v>0</v>
      </c>
      <c r="BT92" s="143"/>
      <c r="BU92" s="71" t="s">
        <v>450</v>
      </c>
      <c r="BV92" s="67">
        <v>0</v>
      </c>
      <c r="BW92" s="143"/>
      <c r="BX92" s="71" t="s">
        <v>450</v>
      </c>
      <c r="BY92" s="67">
        <v>0</v>
      </c>
      <c r="BZ92" s="143"/>
      <c r="CA92" s="71" t="s">
        <v>450</v>
      </c>
      <c r="CB92" s="67">
        <v>0</v>
      </c>
      <c r="CC92" s="143"/>
      <c r="CD92" s="71" t="s">
        <v>450</v>
      </c>
      <c r="CE92" s="67">
        <v>0</v>
      </c>
      <c r="CF92" s="143"/>
      <c r="CG92" s="71" t="s">
        <v>450</v>
      </c>
      <c r="CH92" s="67">
        <v>0</v>
      </c>
      <c r="CI92" s="143"/>
      <c r="CJ92" s="71" t="s">
        <v>450</v>
      </c>
      <c r="CK92" s="67">
        <v>0</v>
      </c>
      <c r="CL92" s="143"/>
      <c r="CM92" s="71" t="s">
        <v>450</v>
      </c>
      <c r="CN92" s="67">
        <v>0</v>
      </c>
      <c r="CP92" s="71" t="s">
        <v>450</v>
      </c>
      <c r="CQ92" s="79">
        <f>SUM(CH92+CN92+CK92+CE92+CB92+BY92+BV92+BS92+BP92+BM92+BJ92+BG92+BD92+BA92+AX92+AU92+AR92+AO92+AL92+AI92+AF92+AC92+Z92+W92+T92+Q92+N92+K92+H92+E92+B92)</f>
        <v>132.75</v>
      </c>
      <c r="CS92" s="71" t="s">
        <v>450</v>
      </c>
      <c r="CT92" s="67">
        <v>116.44</v>
      </c>
      <c r="CU92" s="143"/>
      <c r="CV92" s="164">
        <f t="shared" si="5"/>
        <v>-16.310000000000002</v>
      </c>
    </row>
    <row r="93" spans="1:100" x14ac:dyDescent="0.2">
      <c r="A93" s="71" t="s">
        <v>4</v>
      </c>
      <c r="B93" s="67">
        <v>0</v>
      </c>
      <c r="C93" s="143"/>
      <c r="D93" s="71" t="s">
        <v>4</v>
      </c>
      <c r="E93" s="67">
        <v>0</v>
      </c>
      <c r="F93" s="143"/>
      <c r="G93" s="71" t="s">
        <v>4</v>
      </c>
      <c r="H93" s="67">
        <v>0</v>
      </c>
      <c r="I93" s="143"/>
      <c r="J93" s="71" t="s">
        <v>4</v>
      </c>
      <c r="K93" s="67">
        <v>0</v>
      </c>
      <c r="L93" s="143"/>
      <c r="M93" s="71" t="s">
        <v>4</v>
      </c>
      <c r="N93" s="67">
        <v>0</v>
      </c>
      <c r="O93" s="143"/>
      <c r="P93" s="71" t="s">
        <v>4</v>
      </c>
      <c r="Q93" s="67">
        <v>31.08</v>
      </c>
      <c r="R93" s="143"/>
      <c r="S93" s="71" t="s">
        <v>4</v>
      </c>
      <c r="T93" s="67">
        <v>0</v>
      </c>
      <c r="U93" s="143"/>
      <c r="V93" s="71" t="s">
        <v>4</v>
      </c>
      <c r="W93" s="67">
        <v>0</v>
      </c>
      <c r="X93" s="143"/>
      <c r="Y93" s="71" t="s">
        <v>4</v>
      </c>
      <c r="Z93" s="67">
        <v>0</v>
      </c>
      <c r="AA93" s="143"/>
      <c r="AB93" s="71" t="s">
        <v>4</v>
      </c>
      <c r="AC93" s="67">
        <v>0</v>
      </c>
      <c r="AD93" s="143"/>
      <c r="AE93" s="71" t="s">
        <v>4</v>
      </c>
      <c r="AF93" s="67">
        <v>0</v>
      </c>
      <c r="AG93" s="143"/>
      <c r="AH93" s="71" t="s">
        <v>4</v>
      </c>
      <c r="AI93" s="67">
        <v>0</v>
      </c>
      <c r="AJ93" s="143"/>
      <c r="AK93" s="71" t="s">
        <v>4</v>
      </c>
      <c r="AL93" s="67">
        <v>0</v>
      </c>
      <c r="AM93" s="143"/>
      <c r="AN93" s="71" t="s">
        <v>4</v>
      </c>
      <c r="AO93" s="67">
        <v>0</v>
      </c>
      <c r="AP93" s="143"/>
      <c r="AQ93" s="71" t="s">
        <v>4</v>
      </c>
      <c r="AR93" s="67">
        <v>0</v>
      </c>
      <c r="AS93" s="143"/>
      <c r="AT93" s="71" t="s">
        <v>4</v>
      </c>
      <c r="AU93" s="67">
        <v>0</v>
      </c>
      <c r="AV93" s="143"/>
      <c r="AW93" s="71" t="s">
        <v>4</v>
      </c>
      <c r="AX93" s="67">
        <v>0</v>
      </c>
      <c r="AY93" s="143"/>
      <c r="AZ93" s="71" t="s">
        <v>4</v>
      </c>
      <c r="BA93" s="67">
        <v>0</v>
      </c>
      <c r="BB93" s="143"/>
      <c r="BC93" s="71" t="s">
        <v>4</v>
      </c>
      <c r="BD93" s="67">
        <v>0</v>
      </c>
      <c r="BE93" s="143"/>
      <c r="BF93" s="71" t="s">
        <v>4</v>
      </c>
      <c r="BG93" s="67">
        <v>0</v>
      </c>
      <c r="BH93" s="143"/>
      <c r="BI93" s="71" t="s">
        <v>4</v>
      </c>
      <c r="BJ93" s="67">
        <v>20.14</v>
      </c>
      <c r="BK93" s="143"/>
      <c r="BL93" s="71" t="s">
        <v>4</v>
      </c>
      <c r="BM93" s="67">
        <v>0</v>
      </c>
      <c r="BN93" s="143"/>
      <c r="BO93" s="71" t="s">
        <v>4</v>
      </c>
      <c r="BP93" s="67">
        <v>0</v>
      </c>
      <c r="BQ93" s="143"/>
      <c r="BR93" s="71" t="s">
        <v>4</v>
      </c>
      <c r="BS93" s="67">
        <v>0</v>
      </c>
      <c r="BT93" s="143"/>
      <c r="BU93" s="71" t="s">
        <v>4</v>
      </c>
      <c r="BV93" s="67">
        <v>0</v>
      </c>
      <c r="BW93" s="143"/>
      <c r="BX93" s="71" t="s">
        <v>4</v>
      </c>
      <c r="BY93" s="67">
        <f>21.05+6.17</f>
        <v>27.22</v>
      </c>
      <c r="BZ93" s="143"/>
      <c r="CA93" s="71" t="s">
        <v>4</v>
      </c>
      <c r="CB93" s="67">
        <v>0</v>
      </c>
      <c r="CC93" s="143"/>
      <c r="CD93" s="71" t="s">
        <v>4</v>
      </c>
      <c r="CE93" s="67">
        <v>0</v>
      </c>
      <c r="CF93" s="143"/>
      <c r="CG93" s="71" t="s">
        <v>4</v>
      </c>
      <c r="CH93" s="67">
        <v>0</v>
      </c>
      <c r="CI93" s="143"/>
      <c r="CJ93" s="71" t="s">
        <v>4</v>
      </c>
      <c r="CK93" s="67">
        <v>0</v>
      </c>
      <c r="CL93" s="143"/>
      <c r="CM93" s="71" t="s">
        <v>4</v>
      </c>
      <c r="CN93" s="67">
        <v>0</v>
      </c>
      <c r="CP93" s="71" t="s">
        <v>4</v>
      </c>
      <c r="CQ93" s="79">
        <f>SUM(CH93+CN93+CK93+CE93+CB93+BY93+BV93+BS93+BP93+BM93+BJ93+BG93+BD93+BA93+AX93+AU93+AR93+AO93+AL93+AI93+AF93+AC93+Z93+W93+T93+Q93+N93+K93+H93+E93+B93)</f>
        <v>78.44</v>
      </c>
      <c r="CS93" s="71" t="s">
        <v>4</v>
      </c>
      <c r="CT93" s="67">
        <v>180</v>
      </c>
      <c r="CU93" s="143"/>
      <c r="CV93" s="154">
        <f t="shared" si="5"/>
        <v>101.56</v>
      </c>
    </row>
    <row r="94" spans="1:100" x14ac:dyDescent="0.2">
      <c r="A94" s="71" t="s">
        <v>5</v>
      </c>
      <c r="B94" s="67">
        <f>SUM(B95:B97)</f>
        <v>76</v>
      </c>
      <c r="C94" s="143"/>
      <c r="D94" s="71" t="s">
        <v>5</v>
      </c>
      <c r="E94" s="67">
        <f>SUM(E95:E97)</f>
        <v>0</v>
      </c>
      <c r="F94" s="143"/>
      <c r="G94" s="71" t="s">
        <v>5</v>
      </c>
      <c r="H94" s="67">
        <f>SUM(H95:H97)</f>
        <v>0</v>
      </c>
      <c r="I94" s="143"/>
      <c r="J94" s="71" t="s">
        <v>5</v>
      </c>
      <c r="K94" s="67">
        <f>SUM(K95:K97)</f>
        <v>0</v>
      </c>
      <c r="L94" s="143"/>
      <c r="M94" s="71" t="s">
        <v>5</v>
      </c>
      <c r="N94" s="67">
        <f>SUM(N95:N97)</f>
        <v>0</v>
      </c>
      <c r="O94" s="143"/>
      <c r="P94" s="71" t="s">
        <v>5</v>
      </c>
      <c r="Q94" s="67">
        <f>SUM(Q95:Q97)</f>
        <v>22</v>
      </c>
      <c r="R94" s="143"/>
      <c r="S94" s="71" t="s">
        <v>5</v>
      </c>
      <c r="T94" s="67">
        <f>SUM(T95:T97)</f>
        <v>4</v>
      </c>
      <c r="U94" s="143"/>
      <c r="V94" s="71" t="s">
        <v>5</v>
      </c>
      <c r="W94" s="67">
        <f>SUM(W95:W97)</f>
        <v>0</v>
      </c>
      <c r="X94" s="143"/>
      <c r="Y94" s="71" t="s">
        <v>5</v>
      </c>
      <c r="Z94" s="67">
        <f>SUM(Z95:Z97)</f>
        <v>0</v>
      </c>
      <c r="AA94" s="143"/>
      <c r="AB94" s="71" t="s">
        <v>5</v>
      </c>
      <c r="AC94" s="67">
        <f>SUM(AC95:AC97)</f>
        <v>0</v>
      </c>
      <c r="AD94" s="143"/>
      <c r="AE94" s="71" t="s">
        <v>5</v>
      </c>
      <c r="AF94" s="67">
        <f>SUM(AF95:AF97)</f>
        <v>0</v>
      </c>
      <c r="AG94" s="143"/>
      <c r="AH94" s="71" t="s">
        <v>5</v>
      </c>
      <c r="AI94" s="67">
        <f>SUM(AI95:AI97)</f>
        <v>15</v>
      </c>
      <c r="AJ94" s="143"/>
      <c r="AK94" s="71" t="s">
        <v>5</v>
      </c>
      <c r="AL94" s="67">
        <f>SUM(AL95:AL97)</f>
        <v>0</v>
      </c>
      <c r="AM94" s="143"/>
      <c r="AN94" s="71" t="s">
        <v>5</v>
      </c>
      <c r="AO94" s="67">
        <f>SUM(AO95:AO97)</f>
        <v>0</v>
      </c>
      <c r="AP94" s="143"/>
      <c r="AQ94" s="71" t="s">
        <v>5</v>
      </c>
      <c r="AR94" s="67">
        <f>SUM(AR95:AR97)</f>
        <v>0</v>
      </c>
      <c r="AS94" s="143"/>
      <c r="AT94" s="71" t="s">
        <v>5</v>
      </c>
      <c r="AU94" s="67">
        <f>SUM(AU95:AU97)</f>
        <v>24</v>
      </c>
      <c r="AV94" s="143"/>
      <c r="AW94" s="71" t="s">
        <v>5</v>
      </c>
      <c r="AX94" s="67">
        <f>SUM(AX95:AX97)</f>
        <v>0</v>
      </c>
      <c r="AY94" s="143"/>
      <c r="AZ94" s="71" t="s">
        <v>5</v>
      </c>
      <c r="BA94" s="67">
        <f>SUM(BA95:BA97)</f>
        <v>0</v>
      </c>
      <c r="BB94" s="143"/>
      <c r="BC94" s="71" t="s">
        <v>5</v>
      </c>
      <c r="BD94" s="67">
        <f>SUM(BD95:BD97)</f>
        <v>0</v>
      </c>
      <c r="BE94" s="143"/>
      <c r="BF94" s="71" t="s">
        <v>5</v>
      </c>
      <c r="BG94" s="67">
        <f>SUM(BG95:BG97)</f>
        <v>0</v>
      </c>
      <c r="BH94" s="143"/>
      <c r="BI94" s="71" t="s">
        <v>5</v>
      </c>
      <c r="BJ94" s="67">
        <f>SUM(BJ95:BJ97)</f>
        <v>37</v>
      </c>
      <c r="BK94" s="143"/>
      <c r="BL94" s="71" t="s">
        <v>5</v>
      </c>
      <c r="BM94" s="67">
        <f>SUM(BM95:BM97)</f>
        <v>0</v>
      </c>
      <c r="BN94" s="143"/>
      <c r="BO94" s="71" t="s">
        <v>5</v>
      </c>
      <c r="BP94" s="67">
        <f>SUM(BP95:BP97)</f>
        <v>0</v>
      </c>
      <c r="BQ94" s="143"/>
      <c r="BR94" s="71" t="s">
        <v>5</v>
      </c>
      <c r="BS94" s="67">
        <f>SUM(BS95:BS97)</f>
        <v>0</v>
      </c>
      <c r="BT94" s="143"/>
      <c r="BU94" s="71" t="s">
        <v>5</v>
      </c>
      <c r="BV94" s="67">
        <f>SUM(BV95:BV97)</f>
        <v>0</v>
      </c>
      <c r="BW94" s="143"/>
      <c r="BX94" s="71" t="s">
        <v>5</v>
      </c>
      <c r="BY94" s="67">
        <f>SUM(BY95:BY97)</f>
        <v>0</v>
      </c>
      <c r="BZ94" s="143"/>
      <c r="CA94" s="71" t="s">
        <v>5</v>
      </c>
      <c r="CB94" s="67">
        <f>SUM(CB95:CB97)</f>
        <v>346.7</v>
      </c>
      <c r="CC94" s="143"/>
      <c r="CD94" s="71" t="s">
        <v>5</v>
      </c>
      <c r="CE94" s="67">
        <f>SUM(CE95:CE97)</f>
        <v>0</v>
      </c>
      <c r="CF94" s="143"/>
      <c r="CG94" s="71" t="s">
        <v>5</v>
      </c>
      <c r="CH94" s="67">
        <f>SUM(CH95:CH97)</f>
        <v>0</v>
      </c>
      <c r="CI94" s="143"/>
      <c r="CJ94" s="71" t="s">
        <v>5</v>
      </c>
      <c r="CK94" s="67">
        <f>SUM(CK95:CK97)</f>
        <v>0</v>
      </c>
      <c r="CL94" s="143"/>
      <c r="CM94" s="71" t="s">
        <v>5</v>
      </c>
      <c r="CN94" s="67">
        <f>SUM(CN95:CN97)</f>
        <v>20</v>
      </c>
      <c r="CP94" s="71" t="s">
        <v>5</v>
      </c>
      <c r="CQ94" s="67">
        <f>SUM(CQ95:CQ97)</f>
        <v>544.70000000000005</v>
      </c>
      <c r="CS94" s="71" t="s">
        <v>5</v>
      </c>
      <c r="CT94" s="67">
        <f>SUM(CT95:CT97)</f>
        <v>206</v>
      </c>
      <c r="CU94" s="143"/>
      <c r="CV94" s="164">
        <f t="shared" si="5"/>
        <v>-338.70000000000005</v>
      </c>
    </row>
    <row r="95" spans="1:100" x14ac:dyDescent="0.2">
      <c r="A95" s="68" t="s">
        <v>207</v>
      </c>
      <c r="B95" s="67">
        <v>0</v>
      </c>
      <c r="C95" s="143"/>
      <c r="D95" s="68" t="s">
        <v>207</v>
      </c>
      <c r="E95" s="67">
        <v>0</v>
      </c>
      <c r="F95" s="143"/>
      <c r="G95" s="68" t="s">
        <v>207</v>
      </c>
      <c r="H95" s="67">
        <v>0</v>
      </c>
      <c r="I95" s="143"/>
      <c r="J95" s="68" t="s">
        <v>207</v>
      </c>
      <c r="K95" s="67">
        <v>0</v>
      </c>
      <c r="L95" s="143"/>
      <c r="M95" s="68" t="s">
        <v>207</v>
      </c>
      <c r="N95" s="67">
        <v>0</v>
      </c>
      <c r="O95" s="143"/>
      <c r="P95" s="68" t="s">
        <v>207</v>
      </c>
      <c r="Q95" s="67">
        <v>22</v>
      </c>
      <c r="R95" s="143"/>
      <c r="S95" s="68" t="s">
        <v>207</v>
      </c>
      <c r="T95" s="67">
        <v>4</v>
      </c>
      <c r="U95" s="143"/>
      <c r="V95" s="68" t="s">
        <v>207</v>
      </c>
      <c r="W95" s="67">
        <v>0</v>
      </c>
      <c r="X95" s="143"/>
      <c r="Y95" s="68" t="s">
        <v>207</v>
      </c>
      <c r="Z95" s="67">
        <v>0</v>
      </c>
      <c r="AA95" s="143"/>
      <c r="AB95" s="68" t="s">
        <v>207</v>
      </c>
      <c r="AC95" s="67">
        <v>0</v>
      </c>
      <c r="AD95" s="143"/>
      <c r="AE95" s="68" t="s">
        <v>207</v>
      </c>
      <c r="AF95" s="67">
        <v>0</v>
      </c>
      <c r="AG95" s="143"/>
      <c r="AH95" s="68" t="s">
        <v>207</v>
      </c>
      <c r="AI95" s="67">
        <v>15</v>
      </c>
      <c r="AJ95" s="143"/>
      <c r="AK95" s="68" t="s">
        <v>207</v>
      </c>
      <c r="AL95" s="67">
        <v>0</v>
      </c>
      <c r="AM95" s="143"/>
      <c r="AN95" s="68" t="s">
        <v>207</v>
      </c>
      <c r="AO95" s="67">
        <v>0</v>
      </c>
      <c r="AP95" s="143"/>
      <c r="AQ95" s="68" t="s">
        <v>207</v>
      </c>
      <c r="AR95" s="67">
        <v>0</v>
      </c>
      <c r="AS95" s="143"/>
      <c r="AT95" s="68" t="s">
        <v>207</v>
      </c>
      <c r="AU95" s="67">
        <v>24</v>
      </c>
      <c r="AV95" s="143"/>
      <c r="AW95" s="68" t="s">
        <v>207</v>
      </c>
      <c r="AX95" s="67">
        <v>0</v>
      </c>
      <c r="AY95" s="143"/>
      <c r="AZ95" s="68" t="s">
        <v>207</v>
      </c>
      <c r="BA95" s="67">
        <v>0</v>
      </c>
      <c r="BB95" s="143"/>
      <c r="BC95" s="68" t="s">
        <v>207</v>
      </c>
      <c r="BD95" s="67">
        <v>0</v>
      </c>
      <c r="BE95" s="143"/>
      <c r="BF95" s="68" t="s">
        <v>207</v>
      </c>
      <c r="BG95" s="67">
        <v>0</v>
      </c>
      <c r="BH95" s="143"/>
      <c r="BI95" s="68" t="s">
        <v>207</v>
      </c>
      <c r="BJ95" s="67">
        <v>37</v>
      </c>
      <c r="BK95" s="143"/>
      <c r="BL95" s="68" t="s">
        <v>207</v>
      </c>
      <c r="BM95" s="67">
        <v>0</v>
      </c>
      <c r="BN95" s="143"/>
      <c r="BO95" s="68" t="s">
        <v>207</v>
      </c>
      <c r="BP95" s="67">
        <v>0</v>
      </c>
      <c r="BQ95" s="143"/>
      <c r="BR95" s="68" t="s">
        <v>207</v>
      </c>
      <c r="BS95" s="67">
        <v>0</v>
      </c>
      <c r="BT95" s="143"/>
      <c r="BU95" s="68" t="s">
        <v>207</v>
      </c>
      <c r="BV95" s="67">
        <v>0</v>
      </c>
      <c r="BW95" s="143"/>
      <c r="BX95" s="68" t="s">
        <v>207</v>
      </c>
      <c r="BY95" s="67">
        <v>0</v>
      </c>
      <c r="BZ95" s="143"/>
      <c r="CA95" s="68" t="s">
        <v>207</v>
      </c>
      <c r="CB95" s="67">
        <v>0</v>
      </c>
      <c r="CC95" s="143"/>
      <c r="CD95" s="68" t="s">
        <v>207</v>
      </c>
      <c r="CE95" s="67">
        <v>0</v>
      </c>
      <c r="CF95" s="143"/>
      <c r="CG95" s="68" t="s">
        <v>207</v>
      </c>
      <c r="CH95" s="67">
        <v>0</v>
      </c>
      <c r="CI95" s="143"/>
      <c r="CJ95" s="68" t="s">
        <v>207</v>
      </c>
      <c r="CK95" s="67">
        <v>0</v>
      </c>
      <c r="CL95" s="143"/>
      <c r="CM95" s="68" t="s">
        <v>207</v>
      </c>
      <c r="CN95" s="67">
        <v>20</v>
      </c>
      <c r="CP95" s="68" t="s">
        <v>207</v>
      </c>
      <c r="CQ95" s="79">
        <f>SUM(CH95+CN95+CK95+CE95+CB95+BY95+BV95+BS95+BP95+BM95+BJ95+BG95+BD95+BA95+AX95+AU95+AR95+AO95+AL95+AI95+AF95+AC95+Z95+W95+T95+Q95+N95+K95+H95+E95+B95)</f>
        <v>122</v>
      </c>
      <c r="CS95" s="68" t="s">
        <v>207</v>
      </c>
      <c r="CT95" s="67">
        <v>130</v>
      </c>
      <c r="CU95" s="143"/>
      <c r="CV95" s="13">
        <f t="shared" si="5"/>
        <v>8</v>
      </c>
    </row>
    <row r="96" spans="1:100" x14ac:dyDescent="0.2">
      <c r="A96" s="72" t="s">
        <v>448</v>
      </c>
      <c r="B96" s="90">
        <v>76</v>
      </c>
      <c r="C96" s="143"/>
      <c r="D96" s="72" t="s">
        <v>448</v>
      </c>
      <c r="E96" s="90">
        <v>0</v>
      </c>
      <c r="F96" s="143"/>
      <c r="G96" s="72" t="s">
        <v>448</v>
      </c>
      <c r="H96" s="90">
        <v>0</v>
      </c>
      <c r="I96" s="143"/>
      <c r="J96" s="72" t="s">
        <v>448</v>
      </c>
      <c r="K96" s="90">
        <v>0</v>
      </c>
      <c r="L96" s="143"/>
      <c r="M96" s="72" t="s">
        <v>448</v>
      </c>
      <c r="N96" s="90">
        <v>0</v>
      </c>
      <c r="O96" s="143"/>
      <c r="P96" s="72" t="s">
        <v>448</v>
      </c>
      <c r="Q96" s="90">
        <v>0</v>
      </c>
      <c r="R96" s="143"/>
      <c r="S96" s="72" t="s">
        <v>448</v>
      </c>
      <c r="T96" s="90">
        <v>0</v>
      </c>
      <c r="U96" s="143"/>
      <c r="V96" s="72" t="s">
        <v>448</v>
      </c>
      <c r="W96" s="90">
        <v>0</v>
      </c>
      <c r="X96" s="143"/>
      <c r="Y96" s="72" t="s">
        <v>448</v>
      </c>
      <c r="Z96" s="90">
        <v>0</v>
      </c>
      <c r="AA96" s="143"/>
      <c r="AB96" s="72" t="s">
        <v>448</v>
      </c>
      <c r="AC96" s="90">
        <v>0</v>
      </c>
      <c r="AD96" s="143"/>
      <c r="AE96" s="72" t="s">
        <v>448</v>
      </c>
      <c r="AF96" s="90">
        <v>0</v>
      </c>
      <c r="AG96" s="143"/>
      <c r="AH96" s="72" t="s">
        <v>448</v>
      </c>
      <c r="AI96" s="90">
        <v>0</v>
      </c>
      <c r="AJ96" s="143"/>
      <c r="AK96" s="72" t="s">
        <v>448</v>
      </c>
      <c r="AL96" s="90">
        <v>0</v>
      </c>
      <c r="AM96" s="143"/>
      <c r="AN96" s="72" t="s">
        <v>448</v>
      </c>
      <c r="AO96" s="90">
        <v>0</v>
      </c>
      <c r="AP96" s="143"/>
      <c r="AQ96" s="72" t="s">
        <v>448</v>
      </c>
      <c r="AR96" s="90">
        <v>0</v>
      </c>
      <c r="AS96" s="143"/>
      <c r="AT96" s="72" t="s">
        <v>448</v>
      </c>
      <c r="AU96" s="90">
        <v>0</v>
      </c>
      <c r="AV96" s="143"/>
      <c r="AW96" s="72" t="s">
        <v>448</v>
      </c>
      <c r="AX96" s="90">
        <v>0</v>
      </c>
      <c r="AY96" s="143"/>
      <c r="AZ96" s="72" t="s">
        <v>448</v>
      </c>
      <c r="BA96" s="90">
        <v>0</v>
      </c>
      <c r="BB96" s="143"/>
      <c r="BC96" s="72" t="s">
        <v>448</v>
      </c>
      <c r="BD96" s="90">
        <v>0</v>
      </c>
      <c r="BE96" s="143"/>
      <c r="BF96" s="72" t="s">
        <v>448</v>
      </c>
      <c r="BG96" s="90">
        <v>0</v>
      </c>
      <c r="BH96" s="143"/>
      <c r="BI96" s="72" t="s">
        <v>448</v>
      </c>
      <c r="BJ96" s="90">
        <v>0</v>
      </c>
      <c r="BK96" s="143"/>
      <c r="BL96" s="72" t="s">
        <v>448</v>
      </c>
      <c r="BM96" s="90">
        <v>0</v>
      </c>
      <c r="BN96" s="143"/>
      <c r="BO96" s="72" t="s">
        <v>448</v>
      </c>
      <c r="BP96" s="90">
        <v>0</v>
      </c>
      <c r="BQ96" s="143"/>
      <c r="BR96" s="72" t="s">
        <v>448</v>
      </c>
      <c r="BS96" s="90">
        <v>0</v>
      </c>
      <c r="BT96" s="143"/>
      <c r="BU96" s="72" t="s">
        <v>448</v>
      </c>
      <c r="BV96" s="90">
        <v>0</v>
      </c>
      <c r="BW96" s="143"/>
      <c r="BX96" s="72" t="s">
        <v>448</v>
      </c>
      <c r="BY96" s="90">
        <v>0</v>
      </c>
      <c r="BZ96" s="143"/>
      <c r="CA96" s="72" t="s">
        <v>448</v>
      </c>
      <c r="CB96" s="90">
        <v>0</v>
      </c>
      <c r="CC96" s="143"/>
      <c r="CD96" s="72" t="s">
        <v>448</v>
      </c>
      <c r="CE96" s="90">
        <v>0</v>
      </c>
      <c r="CF96" s="143"/>
      <c r="CG96" s="72" t="s">
        <v>448</v>
      </c>
      <c r="CH96" s="90">
        <v>0</v>
      </c>
      <c r="CI96" s="143"/>
      <c r="CJ96" s="72" t="s">
        <v>448</v>
      </c>
      <c r="CK96" s="90">
        <v>0</v>
      </c>
      <c r="CL96" s="143"/>
      <c r="CM96" s="72" t="s">
        <v>448</v>
      </c>
      <c r="CN96" s="90">
        <v>0</v>
      </c>
      <c r="CP96" s="72" t="s">
        <v>448</v>
      </c>
      <c r="CQ96" s="79">
        <f>SUM(CH96+CN96+CK96+CE96+CB96+BY96+BV96+BS96+BP96+BM96+BJ96+BG96+BD96+BA96+AX96+AU96+AR96+AO96+AL96+AI96+AF96+AC96+Z96+W96+T96+Q96+N96+K96+H96+E96+B96)</f>
        <v>76</v>
      </c>
      <c r="CS96" s="72" t="s">
        <v>448</v>
      </c>
      <c r="CT96" s="90">
        <v>76</v>
      </c>
      <c r="CU96" s="143"/>
      <c r="CV96" s="13">
        <f t="shared" si="5"/>
        <v>0</v>
      </c>
    </row>
    <row r="97" spans="1:100" x14ac:dyDescent="0.2">
      <c r="A97" s="121" t="s">
        <v>778</v>
      </c>
      <c r="B97" s="79">
        <v>0</v>
      </c>
      <c r="C97" s="143"/>
      <c r="D97" s="121" t="s">
        <v>778</v>
      </c>
      <c r="E97" s="79">
        <v>0</v>
      </c>
      <c r="F97" s="143"/>
      <c r="G97" s="121" t="s">
        <v>778</v>
      </c>
      <c r="H97" s="79">
        <v>0</v>
      </c>
      <c r="I97" s="143"/>
      <c r="J97" s="121" t="s">
        <v>778</v>
      </c>
      <c r="K97" s="79">
        <v>0</v>
      </c>
      <c r="L97" s="143"/>
      <c r="M97" s="121" t="s">
        <v>778</v>
      </c>
      <c r="N97" s="79">
        <v>0</v>
      </c>
      <c r="O97" s="143"/>
      <c r="P97" s="121" t="s">
        <v>778</v>
      </c>
      <c r="Q97" s="79">
        <v>0</v>
      </c>
      <c r="R97" s="143"/>
      <c r="S97" s="121" t="s">
        <v>778</v>
      </c>
      <c r="T97" s="79">
        <v>0</v>
      </c>
      <c r="U97" s="143"/>
      <c r="V97" s="121" t="s">
        <v>778</v>
      </c>
      <c r="W97" s="79">
        <v>0</v>
      </c>
      <c r="X97" s="143"/>
      <c r="Y97" s="121" t="s">
        <v>778</v>
      </c>
      <c r="Z97" s="79">
        <v>0</v>
      </c>
      <c r="AA97" s="143"/>
      <c r="AB97" s="121" t="s">
        <v>778</v>
      </c>
      <c r="AC97" s="79">
        <v>0</v>
      </c>
      <c r="AD97" s="143"/>
      <c r="AE97" s="121" t="s">
        <v>778</v>
      </c>
      <c r="AF97" s="79">
        <v>0</v>
      </c>
      <c r="AG97" s="143"/>
      <c r="AH97" s="121" t="s">
        <v>778</v>
      </c>
      <c r="AI97" s="79">
        <v>0</v>
      </c>
      <c r="AJ97" s="143"/>
      <c r="AK97" s="121" t="s">
        <v>778</v>
      </c>
      <c r="AL97" s="79">
        <v>0</v>
      </c>
      <c r="AM97" s="143"/>
      <c r="AN97" s="121" t="s">
        <v>778</v>
      </c>
      <c r="AO97" s="79">
        <v>0</v>
      </c>
      <c r="AP97" s="143"/>
      <c r="AQ97" s="121" t="s">
        <v>778</v>
      </c>
      <c r="AR97" s="79">
        <v>0</v>
      </c>
      <c r="AS97" s="143"/>
      <c r="AT97" s="121" t="s">
        <v>778</v>
      </c>
      <c r="AU97" s="79">
        <v>0</v>
      </c>
      <c r="AV97" s="143"/>
      <c r="AW97" s="121" t="s">
        <v>778</v>
      </c>
      <c r="AX97" s="79">
        <v>0</v>
      </c>
      <c r="AY97" s="143"/>
      <c r="AZ97" s="121" t="s">
        <v>778</v>
      </c>
      <c r="BA97" s="79">
        <v>0</v>
      </c>
      <c r="BB97" s="143"/>
      <c r="BC97" s="121" t="s">
        <v>778</v>
      </c>
      <c r="BD97" s="79">
        <v>0</v>
      </c>
      <c r="BE97" s="143"/>
      <c r="BF97" s="121" t="s">
        <v>778</v>
      </c>
      <c r="BG97" s="79">
        <v>0</v>
      </c>
      <c r="BH97" s="143"/>
      <c r="BI97" s="121" t="s">
        <v>778</v>
      </c>
      <c r="BJ97" s="79">
        <v>0</v>
      </c>
      <c r="BK97" s="143"/>
      <c r="BL97" s="121" t="s">
        <v>778</v>
      </c>
      <c r="BM97" s="79">
        <v>0</v>
      </c>
      <c r="BN97" s="143"/>
      <c r="BO97" s="121" t="s">
        <v>778</v>
      </c>
      <c r="BP97" s="79">
        <v>0</v>
      </c>
      <c r="BQ97" s="143"/>
      <c r="BR97" s="121" t="s">
        <v>778</v>
      </c>
      <c r="BS97" s="79">
        <v>0</v>
      </c>
      <c r="BT97" s="143"/>
      <c r="BU97" s="121" t="s">
        <v>778</v>
      </c>
      <c r="BV97" s="79">
        <v>0</v>
      </c>
      <c r="BW97" s="143"/>
      <c r="BX97" s="121" t="s">
        <v>778</v>
      </c>
      <c r="BY97" s="79">
        <v>0</v>
      </c>
      <c r="BZ97" s="143"/>
      <c r="CA97" s="121" t="s">
        <v>778</v>
      </c>
      <c r="CB97" s="79">
        <v>346.7</v>
      </c>
      <c r="CC97" s="143"/>
      <c r="CD97" s="121" t="s">
        <v>778</v>
      </c>
      <c r="CE97" s="79">
        <v>0</v>
      </c>
      <c r="CF97" s="143"/>
      <c r="CG97" s="121" t="s">
        <v>778</v>
      </c>
      <c r="CH97" s="79">
        <v>0</v>
      </c>
      <c r="CI97" s="143"/>
      <c r="CJ97" s="121" t="s">
        <v>778</v>
      </c>
      <c r="CK97" s="79">
        <v>0</v>
      </c>
      <c r="CL97" s="143"/>
      <c r="CM97" s="121" t="s">
        <v>778</v>
      </c>
      <c r="CN97" s="79">
        <v>0</v>
      </c>
      <c r="CP97" s="121" t="s">
        <v>778</v>
      </c>
      <c r="CQ97" s="79">
        <f>SUM(CH97+CN97+CK97+CE97+CB97+BY97+BV97+BS97+BP97+BM97+BJ97+BG97+BD97+BA97+AX97+AU97+AR97+AO97+AL97+AI97+AF97+AC97+Z97+W97+T97+Q97+N97+K97+H97+E97+B97)</f>
        <v>346.7</v>
      </c>
      <c r="CS97" s="121" t="s">
        <v>778</v>
      </c>
      <c r="CT97" s="79">
        <v>0</v>
      </c>
      <c r="CU97" s="143"/>
      <c r="CV97" s="13">
        <f t="shared" si="5"/>
        <v>-346.7</v>
      </c>
    </row>
    <row r="98" spans="1:100" x14ac:dyDescent="0.2">
      <c r="A98" s="71" t="s">
        <v>6</v>
      </c>
      <c r="B98" s="67">
        <v>0</v>
      </c>
      <c r="C98" s="143"/>
      <c r="D98" s="71" t="s">
        <v>6</v>
      </c>
      <c r="E98" s="67">
        <v>0</v>
      </c>
      <c r="F98" s="143"/>
      <c r="G98" s="71" t="s">
        <v>6</v>
      </c>
      <c r="H98" s="67">
        <v>0</v>
      </c>
      <c r="I98" s="143"/>
      <c r="J98" s="71" t="s">
        <v>6</v>
      </c>
      <c r="K98" s="67">
        <v>0</v>
      </c>
      <c r="L98" s="143"/>
      <c r="M98" s="71" t="s">
        <v>6</v>
      </c>
      <c r="N98" s="67">
        <v>0</v>
      </c>
      <c r="O98" s="143"/>
      <c r="P98" s="71" t="s">
        <v>6</v>
      </c>
      <c r="Q98" s="67">
        <v>0</v>
      </c>
      <c r="R98" s="143"/>
      <c r="S98" s="71" t="s">
        <v>6</v>
      </c>
      <c r="T98" s="67">
        <v>0</v>
      </c>
      <c r="U98" s="143"/>
      <c r="V98" s="71" t="s">
        <v>6</v>
      </c>
      <c r="W98" s="67">
        <v>0</v>
      </c>
      <c r="X98" s="143"/>
      <c r="Y98" s="71" t="s">
        <v>6</v>
      </c>
      <c r="Z98" s="67">
        <v>70</v>
      </c>
      <c r="AA98" s="143"/>
      <c r="AB98" s="71" t="s">
        <v>6</v>
      </c>
      <c r="AC98" s="67">
        <v>0</v>
      </c>
      <c r="AD98" s="143"/>
      <c r="AE98" s="71" t="s">
        <v>6</v>
      </c>
      <c r="AF98" s="67">
        <v>0</v>
      </c>
      <c r="AG98" s="143"/>
      <c r="AH98" s="71" t="s">
        <v>6</v>
      </c>
      <c r="AI98" s="67">
        <v>0</v>
      </c>
      <c r="AJ98" s="143"/>
      <c r="AK98" s="71" t="s">
        <v>6</v>
      </c>
      <c r="AL98" s="67">
        <v>0</v>
      </c>
      <c r="AM98" s="143"/>
      <c r="AN98" s="71" t="s">
        <v>6</v>
      </c>
      <c r="AO98" s="67">
        <v>0</v>
      </c>
      <c r="AP98" s="143"/>
      <c r="AQ98" s="71" t="s">
        <v>6</v>
      </c>
      <c r="AR98" s="67">
        <v>0</v>
      </c>
      <c r="AS98" s="143"/>
      <c r="AT98" s="71" t="s">
        <v>6</v>
      </c>
      <c r="AU98" s="67">
        <v>0</v>
      </c>
      <c r="AV98" s="143"/>
      <c r="AW98" s="71" t="s">
        <v>6</v>
      </c>
      <c r="AX98" s="67">
        <v>0</v>
      </c>
      <c r="AY98" s="143"/>
      <c r="AZ98" s="71" t="s">
        <v>6</v>
      </c>
      <c r="BA98" s="67">
        <v>0</v>
      </c>
      <c r="BB98" s="143"/>
      <c r="BC98" s="71" t="s">
        <v>6</v>
      </c>
      <c r="BD98" s="67">
        <v>0</v>
      </c>
      <c r="BE98" s="143"/>
      <c r="BF98" s="71" t="s">
        <v>6</v>
      </c>
      <c r="BG98" s="67">
        <v>0</v>
      </c>
      <c r="BH98" s="143"/>
      <c r="BI98" s="71" t="s">
        <v>6</v>
      </c>
      <c r="BJ98" s="67">
        <v>0</v>
      </c>
      <c r="BK98" s="143"/>
      <c r="BL98" s="71" t="s">
        <v>6</v>
      </c>
      <c r="BM98" s="67">
        <v>0</v>
      </c>
      <c r="BN98" s="143"/>
      <c r="BO98" s="71" t="s">
        <v>6</v>
      </c>
      <c r="BP98" s="67">
        <v>0</v>
      </c>
      <c r="BQ98" s="143"/>
      <c r="BR98" s="71" t="s">
        <v>6</v>
      </c>
      <c r="BS98" s="67">
        <v>0</v>
      </c>
      <c r="BT98" s="143"/>
      <c r="BU98" s="71" t="s">
        <v>6</v>
      </c>
      <c r="BV98" s="67">
        <v>0</v>
      </c>
      <c r="BW98" s="143"/>
      <c r="BX98" s="71" t="s">
        <v>6</v>
      </c>
      <c r="BY98" s="67">
        <v>0</v>
      </c>
      <c r="BZ98" s="143"/>
      <c r="CA98" s="71" t="s">
        <v>6</v>
      </c>
      <c r="CB98" s="67">
        <v>0</v>
      </c>
      <c r="CC98" s="143"/>
      <c r="CD98" s="71" t="s">
        <v>6</v>
      </c>
      <c r="CE98" s="67">
        <v>0</v>
      </c>
      <c r="CF98" s="143"/>
      <c r="CG98" s="71" t="s">
        <v>6</v>
      </c>
      <c r="CH98" s="67">
        <v>0</v>
      </c>
      <c r="CI98" s="143"/>
      <c r="CJ98" s="71" t="s">
        <v>6</v>
      </c>
      <c r="CK98" s="67">
        <v>0</v>
      </c>
      <c r="CL98" s="143"/>
      <c r="CM98" s="71" t="s">
        <v>6</v>
      </c>
      <c r="CN98" s="67">
        <v>0</v>
      </c>
      <c r="CP98" s="71" t="s">
        <v>6</v>
      </c>
      <c r="CQ98" s="79">
        <f>SUM(CH98+CN98+CK98+CE98+CB98+BY98+BV98+BS98+BP98+BM98+BJ98+BG98+BD98+BA98+AX98+AU98+AR98+AO98+AL98+AI98+AF98+AC98+Z98+W98+T98+Q98+N98+K98+H98+E98+B98)</f>
        <v>70</v>
      </c>
      <c r="CS98" s="71" t="s">
        <v>6</v>
      </c>
      <c r="CT98" s="67">
        <v>75</v>
      </c>
      <c r="CU98" s="143"/>
      <c r="CV98" s="154">
        <f t="shared" si="5"/>
        <v>5</v>
      </c>
    </row>
    <row r="99" spans="1:100" x14ac:dyDescent="0.2">
      <c r="A99" s="71" t="s">
        <v>777</v>
      </c>
      <c r="B99" s="67">
        <v>0</v>
      </c>
      <c r="C99" s="143"/>
      <c r="D99" s="71" t="s">
        <v>777</v>
      </c>
      <c r="E99" s="67">
        <v>0</v>
      </c>
      <c r="F99" s="143"/>
      <c r="G99" s="71" t="s">
        <v>777</v>
      </c>
      <c r="H99" s="67">
        <v>0</v>
      </c>
      <c r="I99" s="143"/>
      <c r="J99" s="71" t="s">
        <v>777</v>
      </c>
      <c r="K99" s="67">
        <v>0</v>
      </c>
      <c r="L99" s="143"/>
      <c r="M99" s="71" t="s">
        <v>777</v>
      </c>
      <c r="N99" s="67">
        <v>0</v>
      </c>
      <c r="O99" s="143"/>
      <c r="P99" s="71" t="s">
        <v>777</v>
      </c>
      <c r="Q99" s="67">
        <v>0</v>
      </c>
      <c r="R99" s="143"/>
      <c r="S99" s="71" t="s">
        <v>777</v>
      </c>
      <c r="T99" s="67">
        <v>0</v>
      </c>
      <c r="U99" s="143"/>
      <c r="V99" s="71" t="s">
        <v>777</v>
      </c>
      <c r="W99" s="67">
        <v>0</v>
      </c>
      <c r="X99" s="143"/>
      <c r="Y99" s="71" t="s">
        <v>777</v>
      </c>
      <c r="Z99" s="67">
        <v>0</v>
      </c>
      <c r="AA99" s="143"/>
      <c r="AB99" s="71" t="s">
        <v>777</v>
      </c>
      <c r="AC99" s="67">
        <v>0</v>
      </c>
      <c r="AD99" s="143"/>
      <c r="AE99" s="71" t="s">
        <v>777</v>
      </c>
      <c r="AF99" s="67">
        <v>0</v>
      </c>
      <c r="AG99" s="143"/>
      <c r="AH99" s="71" t="s">
        <v>777</v>
      </c>
      <c r="AI99" s="67">
        <v>0</v>
      </c>
      <c r="AJ99" s="143"/>
      <c r="AK99" s="71" t="s">
        <v>777</v>
      </c>
      <c r="AL99" s="67">
        <v>0</v>
      </c>
      <c r="AM99" s="143"/>
      <c r="AN99" s="71" t="s">
        <v>777</v>
      </c>
      <c r="AO99" s="67">
        <v>0</v>
      </c>
      <c r="AP99" s="143"/>
      <c r="AQ99" s="71" t="s">
        <v>777</v>
      </c>
      <c r="AR99" s="67">
        <v>0</v>
      </c>
      <c r="AS99" s="143"/>
      <c r="AT99" s="71" t="s">
        <v>777</v>
      </c>
      <c r="AU99" s="67">
        <v>0</v>
      </c>
      <c r="AV99" s="143"/>
      <c r="AW99" s="71" t="s">
        <v>777</v>
      </c>
      <c r="AX99" s="67">
        <v>0</v>
      </c>
      <c r="AY99" s="143"/>
      <c r="AZ99" s="71" t="s">
        <v>777</v>
      </c>
      <c r="BA99" s="67">
        <v>0</v>
      </c>
      <c r="BB99" s="143"/>
      <c r="BC99" s="71" t="s">
        <v>777</v>
      </c>
      <c r="BD99" s="67">
        <v>0</v>
      </c>
      <c r="BE99" s="143"/>
      <c r="BF99" s="71" t="s">
        <v>777</v>
      </c>
      <c r="BG99" s="67">
        <v>0</v>
      </c>
      <c r="BH99" s="143"/>
      <c r="BI99" s="71" t="s">
        <v>777</v>
      </c>
      <c r="BJ99" s="67">
        <v>0</v>
      </c>
      <c r="BK99" s="143"/>
      <c r="BL99" s="71" t="s">
        <v>777</v>
      </c>
      <c r="BM99" s="67">
        <v>0</v>
      </c>
      <c r="BN99" s="143"/>
      <c r="BO99" s="71" t="s">
        <v>777</v>
      </c>
      <c r="BP99" s="67">
        <v>0</v>
      </c>
      <c r="BQ99" s="143"/>
      <c r="BR99" s="71" t="s">
        <v>777</v>
      </c>
      <c r="BS99" s="67">
        <v>0</v>
      </c>
      <c r="BT99" s="143"/>
      <c r="BU99" s="71" t="s">
        <v>777</v>
      </c>
      <c r="BV99" s="67">
        <v>0</v>
      </c>
      <c r="BW99" s="143"/>
      <c r="BX99" s="71" t="s">
        <v>777</v>
      </c>
      <c r="BY99" s="67">
        <v>0</v>
      </c>
      <c r="BZ99" s="143"/>
      <c r="CA99" s="71" t="s">
        <v>777</v>
      </c>
      <c r="CB99" s="67">
        <v>0</v>
      </c>
      <c r="CC99" s="143"/>
      <c r="CD99" s="71" t="s">
        <v>777</v>
      </c>
      <c r="CE99" s="67">
        <v>0</v>
      </c>
      <c r="CF99" s="143"/>
      <c r="CG99" s="71" t="s">
        <v>777</v>
      </c>
      <c r="CH99" s="67">
        <v>0</v>
      </c>
      <c r="CI99" s="143"/>
      <c r="CJ99" s="71" t="s">
        <v>777</v>
      </c>
      <c r="CK99" s="67">
        <v>0</v>
      </c>
      <c r="CL99" s="143"/>
      <c r="CM99" s="71" t="s">
        <v>777</v>
      </c>
      <c r="CN99" s="67">
        <v>0</v>
      </c>
      <c r="CP99" s="71" t="s">
        <v>777</v>
      </c>
      <c r="CQ99" s="79">
        <f>SUM(CH99+CN99+CK99+CE99+CB99+BY99+BV99+BS99+BP99+BM99+BJ99+BG99+BD99+BA99+AX99+AU99+AR99+AO99+AL99+AI99+AF99+AC99+Z99+W99+T99+Q99+N99+K99+H99+E99+B99)</f>
        <v>0</v>
      </c>
      <c r="CS99" s="71" t="s">
        <v>777</v>
      </c>
      <c r="CT99" s="67">
        <v>0</v>
      </c>
      <c r="CU99" s="143"/>
      <c r="CV99" s="150">
        <f t="shared" si="5"/>
        <v>0</v>
      </c>
    </row>
    <row r="100" spans="1:100" x14ac:dyDescent="0.2">
      <c r="A100" s="71" t="s">
        <v>821</v>
      </c>
      <c r="B100" s="67">
        <f>SUM(B101:B103)</f>
        <v>0</v>
      </c>
      <c r="C100" s="143"/>
      <c r="D100" s="71" t="s">
        <v>821</v>
      </c>
      <c r="E100" s="67">
        <f>SUM(E101:E103)</f>
        <v>0</v>
      </c>
      <c r="F100" s="143"/>
      <c r="G100" s="71" t="s">
        <v>821</v>
      </c>
      <c r="H100" s="67">
        <f>SUM(H101:H103)</f>
        <v>0</v>
      </c>
      <c r="I100" s="143"/>
      <c r="J100" s="71" t="s">
        <v>821</v>
      </c>
      <c r="K100" s="67">
        <f>SUM(K101:K103)</f>
        <v>0</v>
      </c>
      <c r="L100" s="143"/>
      <c r="M100" s="71" t="s">
        <v>821</v>
      </c>
      <c r="N100" s="67">
        <f>SUM(N101:N103)</f>
        <v>0</v>
      </c>
      <c r="O100" s="143"/>
      <c r="P100" s="71" t="s">
        <v>821</v>
      </c>
      <c r="Q100" s="67">
        <f>SUM(Q101:Q103)</f>
        <v>0</v>
      </c>
      <c r="R100" s="143"/>
      <c r="S100" s="71" t="s">
        <v>821</v>
      </c>
      <c r="T100" s="67">
        <f>SUM(T101:T103)</f>
        <v>0</v>
      </c>
      <c r="U100" s="143"/>
      <c r="V100" s="71" t="s">
        <v>821</v>
      </c>
      <c r="W100" s="67">
        <f>SUM(W101:W103)</f>
        <v>0</v>
      </c>
      <c r="X100" s="143"/>
      <c r="Y100" s="71" t="s">
        <v>821</v>
      </c>
      <c r="Z100" s="67">
        <f>SUM(Z101:Z103)</f>
        <v>0</v>
      </c>
      <c r="AA100" s="143"/>
      <c r="AB100" s="71" t="s">
        <v>821</v>
      </c>
      <c r="AC100" s="67">
        <f>SUM(AC101:AC103)</f>
        <v>0</v>
      </c>
      <c r="AD100" s="143"/>
      <c r="AE100" s="71" t="s">
        <v>821</v>
      </c>
      <c r="AF100" s="67">
        <f>SUM(AF101:AF103)</f>
        <v>0</v>
      </c>
      <c r="AG100" s="143"/>
      <c r="AH100" s="71" t="s">
        <v>821</v>
      </c>
      <c r="AI100" s="67">
        <f>SUM(AI101:AI103)</f>
        <v>0</v>
      </c>
      <c r="AJ100" s="143"/>
      <c r="AK100" s="71" t="s">
        <v>821</v>
      </c>
      <c r="AL100" s="67">
        <f>SUM(AL101:AL103)</f>
        <v>0</v>
      </c>
      <c r="AM100" s="143"/>
      <c r="AN100" s="71" t="s">
        <v>821</v>
      </c>
      <c r="AO100" s="67">
        <f>SUM(AO101:AO103)</f>
        <v>0</v>
      </c>
      <c r="AP100" s="143"/>
      <c r="AQ100" s="71" t="s">
        <v>821</v>
      </c>
      <c r="AR100" s="67">
        <f>SUM(AR101:AR103)</f>
        <v>0</v>
      </c>
      <c r="AS100" s="143"/>
      <c r="AT100" s="71" t="s">
        <v>821</v>
      </c>
      <c r="AU100" s="67">
        <f>SUM(AU101:AU103)</f>
        <v>0</v>
      </c>
      <c r="AV100" s="143"/>
      <c r="AW100" s="71" t="s">
        <v>821</v>
      </c>
      <c r="AX100" s="67">
        <f>SUM(AX101:AX103)</f>
        <v>0</v>
      </c>
      <c r="AY100" s="143"/>
      <c r="AZ100" s="71" t="s">
        <v>821</v>
      </c>
      <c r="BA100" s="67">
        <f>SUM(BA101:BA103)</f>
        <v>0</v>
      </c>
      <c r="BB100" s="143"/>
      <c r="BC100" s="71" t="s">
        <v>821</v>
      </c>
      <c r="BD100" s="67">
        <f>SUM(BD101:BD103)</f>
        <v>0</v>
      </c>
      <c r="BE100" s="143"/>
      <c r="BF100" s="71" t="s">
        <v>821</v>
      </c>
      <c r="BG100" s="67">
        <f>SUM(BG101:BG103)</f>
        <v>0</v>
      </c>
      <c r="BH100" s="143"/>
      <c r="BI100" s="71" t="s">
        <v>821</v>
      </c>
      <c r="BJ100" s="67">
        <f>SUM(BJ101:BJ103)</f>
        <v>0</v>
      </c>
      <c r="BK100" s="143"/>
      <c r="BL100" s="71" t="s">
        <v>821</v>
      </c>
      <c r="BM100" s="67">
        <f>SUM(BM101:BM103)</f>
        <v>0</v>
      </c>
      <c r="BN100" s="143"/>
      <c r="BO100" s="71" t="s">
        <v>821</v>
      </c>
      <c r="BP100" s="67">
        <f>SUM(BP101:BP103)</f>
        <v>7.99</v>
      </c>
      <c r="BQ100" s="143"/>
      <c r="BR100" s="71" t="s">
        <v>821</v>
      </c>
      <c r="BS100" s="67">
        <f>SUM(BS101:BS103)</f>
        <v>0</v>
      </c>
      <c r="BT100" s="143"/>
      <c r="BU100" s="71" t="s">
        <v>821</v>
      </c>
      <c r="BV100" s="67">
        <f>SUM(BV101:BV103)</f>
        <v>0</v>
      </c>
      <c r="BW100" s="143"/>
      <c r="BX100" s="71" t="s">
        <v>821</v>
      </c>
      <c r="BY100" s="67">
        <f>SUM(BY101:BY103)</f>
        <v>0</v>
      </c>
      <c r="BZ100" s="143"/>
      <c r="CA100" s="71" t="s">
        <v>821</v>
      </c>
      <c r="CB100" s="67">
        <f>SUM(CB101:CB103)</f>
        <v>0</v>
      </c>
      <c r="CC100" s="143"/>
      <c r="CD100" s="71" t="s">
        <v>821</v>
      </c>
      <c r="CE100" s="67">
        <f>SUM(CE101:CE103)</f>
        <v>0</v>
      </c>
      <c r="CF100" s="143"/>
      <c r="CG100" s="71" t="s">
        <v>821</v>
      </c>
      <c r="CH100" s="67">
        <f>SUM(CH101:CH103)</f>
        <v>0</v>
      </c>
      <c r="CI100" s="143"/>
      <c r="CJ100" s="71" t="s">
        <v>821</v>
      </c>
      <c r="CK100" s="67">
        <f>SUM(CK101:CK103)</f>
        <v>0</v>
      </c>
      <c r="CL100" s="143"/>
      <c r="CM100" s="71" t="s">
        <v>821</v>
      </c>
      <c r="CN100" s="67">
        <f>SUM(CN101:CN103)</f>
        <v>0</v>
      </c>
      <c r="CP100" s="71" t="s">
        <v>821</v>
      </c>
      <c r="CQ100" s="67">
        <f>SUM(CQ101:CQ103)</f>
        <v>7.99</v>
      </c>
      <c r="CS100" s="71" t="s">
        <v>821</v>
      </c>
      <c r="CT100" s="67">
        <f>SUM(CT101:CT103)</f>
        <v>7.99</v>
      </c>
      <c r="CU100" s="143"/>
      <c r="CV100" s="150">
        <f t="shared" si="5"/>
        <v>0</v>
      </c>
    </row>
    <row r="101" spans="1:100" x14ac:dyDescent="0.2">
      <c r="A101" s="132" t="s">
        <v>211</v>
      </c>
      <c r="B101" s="67">
        <v>0</v>
      </c>
      <c r="C101" s="143"/>
      <c r="D101" s="132" t="s">
        <v>211</v>
      </c>
      <c r="E101" s="67">
        <v>0</v>
      </c>
      <c r="F101" s="143"/>
      <c r="G101" s="132" t="s">
        <v>211</v>
      </c>
      <c r="H101" s="67">
        <v>0</v>
      </c>
      <c r="I101" s="143"/>
      <c r="J101" s="132" t="s">
        <v>211</v>
      </c>
      <c r="K101" s="67">
        <v>0</v>
      </c>
      <c r="L101" s="143"/>
      <c r="M101" s="132" t="s">
        <v>211</v>
      </c>
      <c r="N101" s="67">
        <v>0</v>
      </c>
      <c r="O101" s="143"/>
      <c r="P101" s="132" t="s">
        <v>211</v>
      </c>
      <c r="Q101" s="67">
        <v>0</v>
      </c>
      <c r="R101" s="143"/>
      <c r="S101" s="132" t="s">
        <v>211</v>
      </c>
      <c r="T101" s="67">
        <v>0</v>
      </c>
      <c r="U101" s="143"/>
      <c r="V101" s="132" t="s">
        <v>211</v>
      </c>
      <c r="W101" s="67">
        <v>0</v>
      </c>
      <c r="X101" s="143"/>
      <c r="Y101" s="132" t="s">
        <v>211</v>
      </c>
      <c r="Z101" s="67">
        <v>0</v>
      </c>
      <c r="AA101" s="143"/>
      <c r="AB101" s="132" t="s">
        <v>211</v>
      </c>
      <c r="AC101" s="67">
        <v>0</v>
      </c>
      <c r="AD101" s="143"/>
      <c r="AE101" s="132" t="s">
        <v>211</v>
      </c>
      <c r="AF101" s="67">
        <v>0</v>
      </c>
      <c r="AG101" s="143"/>
      <c r="AH101" s="132" t="s">
        <v>211</v>
      </c>
      <c r="AI101" s="67">
        <v>0</v>
      </c>
      <c r="AJ101" s="143"/>
      <c r="AK101" s="132" t="s">
        <v>211</v>
      </c>
      <c r="AL101" s="67">
        <v>0</v>
      </c>
      <c r="AM101" s="143"/>
      <c r="AN101" s="132" t="s">
        <v>211</v>
      </c>
      <c r="AO101" s="67">
        <v>0</v>
      </c>
      <c r="AP101" s="143"/>
      <c r="AQ101" s="132" t="s">
        <v>211</v>
      </c>
      <c r="AR101" s="67">
        <v>0</v>
      </c>
      <c r="AS101" s="143"/>
      <c r="AT101" s="132" t="s">
        <v>211</v>
      </c>
      <c r="AU101" s="67">
        <v>0</v>
      </c>
      <c r="AV101" s="143"/>
      <c r="AW101" s="132" t="s">
        <v>211</v>
      </c>
      <c r="AX101" s="67">
        <v>0</v>
      </c>
      <c r="AY101" s="143"/>
      <c r="AZ101" s="132" t="s">
        <v>211</v>
      </c>
      <c r="BA101" s="67">
        <v>0</v>
      </c>
      <c r="BB101" s="143"/>
      <c r="BC101" s="132" t="s">
        <v>211</v>
      </c>
      <c r="BD101" s="67">
        <v>0</v>
      </c>
      <c r="BE101" s="143"/>
      <c r="BF101" s="132" t="s">
        <v>211</v>
      </c>
      <c r="BG101" s="67">
        <v>0</v>
      </c>
      <c r="BH101" s="143"/>
      <c r="BI101" s="132" t="s">
        <v>211</v>
      </c>
      <c r="BJ101" s="67">
        <v>0</v>
      </c>
      <c r="BK101" s="143"/>
      <c r="BL101" s="132" t="s">
        <v>211</v>
      </c>
      <c r="BM101" s="67">
        <v>0</v>
      </c>
      <c r="BN101" s="143"/>
      <c r="BO101" s="132" t="s">
        <v>211</v>
      </c>
      <c r="BP101" s="67">
        <v>7.99</v>
      </c>
      <c r="BQ101" s="143"/>
      <c r="BR101" s="132" t="s">
        <v>211</v>
      </c>
      <c r="BS101" s="67">
        <v>0</v>
      </c>
      <c r="BT101" s="143"/>
      <c r="BU101" s="132" t="s">
        <v>211</v>
      </c>
      <c r="BV101" s="67">
        <v>0</v>
      </c>
      <c r="BW101" s="143"/>
      <c r="BX101" s="132" t="s">
        <v>211</v>
      </c>
      <c r="BY101" s="67">
        <v>0</v>
      </c>
      <c r="BZ101" s="143"/>
      <c r="CA101" s="132" t="s">
        <v>211</v>
      </c>
      <c r="CB101" s="67">
        <v>0</v>
      </c>
      <c r="CC101" s="143"/>
      <c r="CD101" s="132" t="s">
        <v>211</v>
      </c>
      <c r="CE101" s="67">
        <v>0</v>
      </c>
      <c r="CF101" s="143"/>
      <c r="CG101" s="132" t="s">
        <v>211</v>
      </c>
      <c r="CH101" s="67">
        <v>0</v>
      </c>
      <c r="CI101" s="143"/>
      <c r="CJ101" s="132" t="s">
        <v>211</v>
      </c>
      <c r="CK101" s="67">
        <v>0</v>
      </c>
      <c r="CL101" s="143"/>
      <c r="CM101" s="132" t="s">
        <v>211</v>
      </c>
      <c r="CN101" s="67">
        <v>0</v>
      </c>
      <c r="CP101" s="132" t="s">
        <v>211</v>
      </c>
      <c r="CQ101" s="79">
        <f>SUM(CH101+CN101+CK101+CE101+CB101+BY101+BV101+BS101+BP101+BM101+BJ101+BG101+BD101+BA101+AX101+AU101+AR101+AO101+AL101+AI101+AF101+AC101+Z101+W101+T101+Q101+N101+K101+H101+E101+B101)</f>
        <v>7.99</v>
      </c>
      <c r="CS101" s="132" t="s">
        <v>211</v>
      </c>
      <c r="CT101" s="67">
        <v>7.99</v>
      </c>
      <c r="CU101" s="143"/>
      <c r="CV101" s="13">
        <f t="shared" si="5"/>
        <v>0</v>
      </c>
    </row>
    <row r="102" spans="1:100" x14ac:dyDescent="0.2">
      <c r="A102" s="72" t="s">
        <v>456</v>
      </c>
      <c r="B102" s="67">
        <v>0</v>
      </c>
      <c r="C102" s="143"/>
      <c r="D102" s="72" t="s">
        <v>456</v>
      </c>
      <c r="E102" s="67">
        <v>0</v>
      </c>
      <c r="F102" s="143"/>
      <c r="G102" s="72" t="s">
        <v>456</v>
      </c>
      <c r="H102" s="67">
        <v>0</v>
      </c>
      <c r="I102" s="143"/>
      <c r="J102" s="72" t="s">
        <v>456</v>
      </c>
      <c r="K102" s="67">
        <v>0</v>
      </c>
      <c r="L102" s="143"/>
      <c r="M102" s="72" t="s">
        <v>456</v>
      </c>
      <c r="N102" s="67">
        <v>0</v>
      </c>
      <c r="O102" s="143"/>
      <c r="P102" s="72" t="s">
        <v>456</v>
      </c>
      <c r="Q102" s="67">
        <v>0</v>
      </c>
      <c r="R102" s="143"/>
      <c r="S102" s="72" t="s">
        <v>456</v>
      </c>
      <c r="T102" s="67">
        <v>0</v>
      </c>
      <c r="U102" s="143"/>
      <c r="V102" s="72" t="s">
        <v>456</v>
      </c>
      <c r="W102" s="67">
        <v>0</v>
      </c>
      <c r="X102" s="143"/>
      <c r="Y102" s="72" t="s">
        <v>456</v>
      </c>
      <c r="Z102" s="67">
        <v>0</v>
      </c>
      <c r="AA102" s="143"/>
      <c r="AB102" s="72" t="s">
        <v>456</v>
      </c>
      <c r="AC102" s="67">
        <v>0</v>
      </c>
      <c r="AD102" s="143"/>
      <c r="AE102" s="72" t="s">
        <v>456</v>
      </c>
      <c r="AF102" s="67">
        <v>0</v>
      </c>
      <c r="AG102" s="143"/>
      <c r="AH102" s="72" t="s">
        <v>456</v>
      </c>
      <c r="AI102" s="67">
        <v>0</v>
      </c>
      <c r="AJ102" s="143"/>
      <c r="AK102" s="72" t="s">
        <v>456</v>
      </c>
      <c r="AL102" s="67">
        <v>0</v>
      </c>
      <c r="AM102" s="143"/>
      <c r="AN102" s="72" t="s">
        <v>456</v>
      </c>
      <c r="AO102" s="67">
        <v>0</v>
      </c>
      <c r="AP102" s="143"/>
      <c r="AQ102" s="72" t="s">
        <v>456</v>
      </c>
      <c r="AR102" s="67">
        <v>0</v>
      </c>
      <c r="AS102" s="143"/>
      <c r="AT102" s="72" t="s">
        <v>456</v>
      </c>
      <c r="AU102" s="67">
        <v>0</v>
      </c>
      <c r="AV102" s="143"/>
      <c r="AW102" s="72" t="s">
        <v>456</v>
      </c>
      <c r="AX102" s="67">
        <v>0</v>
      </c>
      <c r="AY102" s="143"/>
      <c r="AZ102" s="72" t="s">
        <v>456</v>
      </c>
      <c r="BA102" s="67">
        <v>0</v>
      </c>
      <c r="BB102" s="143"/>
      <c r="BC102" s="72" t="s">
        <v>456</v>
      </c>
      <c r="BD102" s="67">
        <v>0</v>
      </c>
      <c r="BE102" s="143"/>
      <c r="BF102" s="72" t="s">
        <v>456</v>
      </c>
      <c r="BG102" s="67">
        <v>0</v>
      </c>
      <c r="BH102" s="143"/>
      <c r="BI102" s="72" t="s">
        <v>456</v>
      </c>
      <c r="BJ102" s="67">
        <v>0</v>
      </c>
      <c r="BK102" s="143"/>
      <c r="BL102" s="72" t="s">
        <v>456</v>
      </c>
      <c r="BM102" s="67">
        <v>0</v>
      </c>
      <c r="BN102" s="143"/>
      <c r="BO102" s="72" t="s">
        <v>456</v>
      </c>
      <c r="BP102" s="67">
        <v>0</v>
      </c>
      <c r="BQ102" s="143"/>
      <c r="BR102" s="72" t="s">
        <v>456</v>
      </c>
      <c r="BS102" s="67">
        <v>0</v>
      </c>
      <c r="BT102" s="143"/>
      <c r="BU102" s="72" t="s">
        <v>456</v>
      </c>
      <c r="BV102" s="67">
        <v>0</v>
      </c>
      <c r="BW102" s="143"/>
      <c r="BX102" s="72" t="s">
        <v>456</v>
      </c>
      <c r="BY102" s="67">
        <v>0</v>
      </c>
      <c r="BZ102" s="143"/>
      <c r="CA102" s="72" t="s">
        <v>456</v>
      </c>
      <c r="CB102" s="67">
        <v>0</v>
      </c>
      <c r="CC102" s="143"/>
      <c r="CD102" s="72" t="s">
        <v>456</v>
      </c>
      <c r="CE102" s="67">
        <v>0</v>
      </c>
      <c r="CF102" s="143"/>
      <c r="CG102" s="72" t="s">
        <v>456</v>
      </c>
      <c r="CH102" s="67">
        <v>0</v>
      </c>
      <c r="CI102" s="143"/>
      <c r="CJ102" s="72" t="s">
        <v>456</v>
      </c>
      <c r="CK102" s="67">
        <v>0</v>
      </c>
      <c r="CL102" s="143"/>
      <c r="CM102" s="72" t="s">
        <v>456</v>
      </c>
      <c r="CN102" s="67">
        <v>0</v>
      </c>
      <c r="CP102" s="72" t="s">
        <v>456</v>
      </c>
      <c r="CQ102" s="79">
        <f>SUM(CH102+CN102+CK102+CE102+CB102+BY102+BV102+BS102+BP102+BM102+BJ102+BG102+BD102+BA102+AX102+AU102+AR102+AO102+AL102+AI102+AF102+AC102+Z102+W102+T102+Q102+N102+K102+H102+E102+B102)</f>
        <v>0</v>
      </c>
      <c r="CS102" s="72" t="s">
        <v>456</v>
      </c>
      <c r="CT102" s="67">
        <v>0</v>
      </c>
      <c r="CU102" s="143"/>
      <c r="CV102" s="13">
        <f t="shared" si="5"/>
        <v>0</v>
      </c>
    </row>
    <row r="103" spans="1:100" x14ac:dyDescent="0.2">
      <c r="A103" s="72" t="s">
        <v>456</v>
      </c>
      <c r="B103" s="67">
        <v>0</v>
      </c>
      <c r="C103" s="143"/>
      <c r="D103" s="72" t="s">
        <v>456</v>
      </c>
      <c r="E103" s="67">
        <v>0</v>
      </c>
      <c r="F103" s="143"/>
      <c r="G103" s="72" t="s">
        <v>456</v>
      </c>
      <c r="H103" s="67">
        <v>0</v>
      </c>
      <c r="I103" s="143"/>
      <c r="J103" s="72" t="s">
        <v>456</v>
      </c>
      <c r="K103" s="67">
        <v>0</v>
      </c>
      <c r="L103" s="143"/>
      <c r="M103" s="72" t="s">
        <v>456</v>
      </c>
      <c r="N103" s="67">
        <v>0</v>
      </c>
      <c r="O103" s="143"/>
      <c r="P103" s="72" t="s">
        <v>456</v>
      </c>
      <c r="Q103" s="67">
        <v>0</v>
      </c>
      <c r="R103" s="143"/>
      <c r="S103" s="72" t="s">
        <v>456</v>
      </c>
      <c r="T103" s="67">
        <v>0</v>
      </c>
      <c r="U103" s="143"/>
      <c r="V103" s="72" t="s">
        <v>456</v>
      </c>
      <c r="W103" s="67">
        <v>0</v>
      </c>
      <c r="X103" s="143"/>
      <c r="Y103" s="72" t="s">
        <v>456</v>
      </c>
      <c r="Z103" s="67">
        <v>0</v>
      </c>
      <c r="AA103" s="143"/>
      <c r="AB103" s="72" t="s">
        <v>456</v>
      </c>
      <c r="AC103" s="67">
        <v>0</v>
      </c>
      <c r="AD103" s="143"/>
      <c r="AE103" s="72" t="s">
        <v>456</v>
      </c>
      <c r="AF103" s="67">
        <v>0</v>
      </c>
      <c r="AG103" s="143"/>
      <c r="AH103" s="72" t="s">
        <v>456</v>
      </c>
      <c r="AI103" s="67">
        <v>0</v>
      </c>
      <c r="AJ103" s="143"/>
      <c r="AK103" s="72" t="s">
        <v>456</v>
      </c>
      <c r="AL103" s="67">
        <v>0</v>
      </c>
      <c r="AM103" s="143"/>
      <c r="AN103" s="72" t="s">
        <v>456</v>
      </c>
      <c r="AO103" s="67">
        <v>0</v>
      </c>
      <c r="AP103" s="143"/>
      <c r="AQ103" s="72" t="s">
        <v>456</v>
      </c>
      <c r="AR103" s="67">
        <v>0</v>
      </c>
      <c r="AS103" s="143"/>
      <c r="AT103" s="72" t="s">
        <v>456</v>
      </c>
      <c r="AU103" s="67">
        <v>0</v>
      </c>
      <c r="AV103" s="143"/>
      <c r="AW103" s="72" t="s">
        <v>456</v>
      </c>
      <c r="AX103" s="67">
        <v>0</v>
      </c>
      <c r="AY103" s="143"/>
      <c r="AZ103" s="72" t="s">
        <v>456</v>
      </c>
      <c r="BA103" s="67">
        <v>0</v>
      </c>
      <c r="BB103" s="143"/>
      <c r="BC103" s="72" t="s">
        <v>456</v>
      </c>
      <c r="BD103" s="67">
        <v>0</v>
      </c>
      <c r="BE103" s="143"/>
      <c r="BF103" s="72" t="s">
        <v>456</v>
      </c>
      <c r="BG103" s="67">
        <v>0</v>
      </c>
      <c r="BH103" s="143"/>
      <c r="BI103" s="72" t="s">
        <v>456</v>
      </c>
      <c r="BJ103" s="67">
        <v>0</v>
      </c>
      <c r="BK103" s="143"/>
      <c r="BL103" s="72" t="s">
        <v>456</v>
      </c>
      <c r="BM103" s="67">
        <v>0</v>
      </c>
      <c r="BN103" s="143"/>
      <c r="BO103" s="72" t="s">
        <v>456</v>
      </c>
      <c r="BP103" s="67">
        <v>0</v>
      </c>
      <c r="BQ103" s="143"/>
      <c r="BR103" s="72" t="s">
        <v>456</v>
      </c>
      <c r="BS103" s="67">
        <v>0</v>
      </c>
      <c r="BT103" s="143"/>
      <c r="BU103" s="72" t="s">
        <v>456</v>
      </c>
      <c r="BV103" s="67">
        <v>0</v>
      </c>
      <c r="BW103" s="143"/>
      <c r="BX103" s="72" t="s">
        <v>456</v>
      </c>
      <c r="BY103" s="67">
        <v>0</v>
      </c>
      <c r="BZ103" s="143"/>
      <c r="CA103" s="72" t="s">
        <v>456</v>
      </c>
      <c r="CB103" s="67">
        <v>0</v>
      </c>
      <c r="CC103" s="143"/>
      <c r="CD103" s="72" t="s">
        <v>456</v>
      </c>
      <c r="CE103" s="67">
        <v>0</v>
      </c>
      <c r="CF103" s="143"/>
      <c r="CG103" s="72" t="s">
        <v>456</v>
      </c>
      <c r="CH103" s="67">
        <v>0</v>
      </c>
      <c r="CI103" s="143"/>
      <c r="CJ103" s="72" t="s">
        <v>456</v>
      </c>
      <c r="CK103" s="67">
        <v>0</v>
      </c>
      <c r="CL103" s="143"/>
      <c r="CM103" s="72" t="s">
        <v>456</v>
      </c>
      <c r="CN103" s="67">
        <v>0</v>
      </c>
      <c r="CP103" s="72" t="s">
        <v>456</v>
      </c>
      <c r="CQ103" s="79">
        <f>SUM(CH103+CN103+CK103+CE103+CB103+BY103+BV103+BS103+BP103+BM103+BJ103+BG103+BD103+BA103+AX103+AU103+AR103+AO103+AL103+AI103+AF103+AC103+Z103+W103+T103+Q103+N103+K103+H103+E103+B103)</f>
        <v>0</v>
      </c>
      <c r="CS103" s="72" t="s">
        <v>456</v>
      </c>
      <c r="CT103" s="67">
        <v>0</v>
      </c>
      <c r="CU103" s="143"/>
      <c r="CV103" s="13">
        <f t="shared" si="5"/>
        <v>0</v>
      </c>
    </row>
    <row r="104" spans="1:100" x14ac:dyDescent="0.2">
      <c r="A104" s="144" t="s">
        <v>451</v>
      </c>
      <c r="B104" s="122">
        <f>SUM(B105:B108)</f>
        <v>34</v>
      </c>
      <c r="C104" s="143"/>
      <c r="D104" s="144" t="s">
        <v>451</v>
      </c>
      <c r="E104" s="122">
        <f>SUM(E105:E108)</f>
        <v>0</v>
      </c>
      <c r="F104" s="143"/>
      <c r="G104" s="144" t="s">
        <v>451</v>
      </c>
      <c r="H104" s="122">
        <f>SUM(H105:H108)</f>
        <v>11.5</v>
      </c>
      <c r="I104" s="143"/>
      <c r="J104" s="144" t="s">
        <v>451</v>
      </c>
      <c r="K104" s="122">
        <f>SUM(K105:K108)</f>
        <v>26.55</v>
      </c>
      <c r="L104" s="143"/>
      <c r="M104" s="144" t="s">
        <v>451</v>
      </c>
      <c r="N104" s="122">
        <f>SUM(N105:N108)</f>
        <v>44.31</v>
      </c>
      <c r="O104" s="143"/>
      <c r="P104" s="144" t="s">
        <v>451</v>
      </c>
      <c r="Q104" s="122">
        <f>SUM(Q105:Q108)</f>
        <v>4</v>
      </c>
      <c r="R104" s="143"/>
      <c r="S104" s="144" t="s">
        <v>451</v>
      </c>
      <c r="T104" s="122">
        <f>SUM(T105:T108)</f>
        <v>20</v>
      </c>
      <c r="U104" s="143"/>
      <c r="V104" s="144" t="s">
        <v>451</v>
      </c>
      <c r="W104" s="122">
        <f>SUM(W105:W108)</f>
        <v>36.22</v>
      </c>
      <c r="X104" s="143"/>
      <c r="Y104" s="144" t="s">
        <v>451</v>
      </c>
      <c r="Z104" s="122">
        <f>SUM(Z105:Z108)</f>
        <v>30.11</v>
      </c>
      <c r="AA104" s="143"/>
      <c r="AB104" s="144" t="s">
        <v>451</v>
      </c>
      <c r="AC104" s="122">
        <f>SUM(AC105:AC108)</f>
        <v>9.5</v>
      </c>
      <c r="AD104" s="143"/>
      <c r="AE104" s="144" t="s">
        <v>451</v>
      </c>
      <c r="AF104" s="122">
        <f>SUM(AF105:AF108)</f>
        <v>15.86</v>
      </c>
      <c r="AG104" s="143"/>
      <c r="AH104" s="144" t="s">
        <v>451</v>
      </c>
      <c r="AI104" s="122">
        <f>SUM(AI105:AI108)</f>
        <v>71.72</v>
      </c>
      <c r="AJ104" s="143"/>
      <c r="AK104" s="144" t="s">
        <v>451</v>
      </c>
      <c r="AL104" s="122">
        <f>SUM(AL105:AL108)</f>
        <v>0</v>
      </c>
      <c r="AM104" s="143"/>
      <c r="AN104" s="144" t="s">
        <v>451</v>
      </c>
      <c r="AO104" s="122">
        <f>SUM(AO105:AO108)</f>
        <v>0</v>
      </c>
      <c r="AP104" s="143"/>
      <c r="AQ104" s="144" t="s">
        <v>451</v>
      </c>
      <c r="AR104" s="122">
        <f>SUM(AR105:AR108)</f>
        <v>45.5</v>
      </c>
      <c r="AS104" s="143"/>
      <c r="AT104" s="144" t="s">
        <v>451</v>
      </c>
      <c r="AU104" s="122">
        <f>SUM(AU105:AU108)</f>
        <v>25.9</v>
      </c>
      <c r="AV104" s="143"/>
      <c r="AW104" s="144" t="s">
        <v>451</v>
      </c>
      <c r="AX104" s="122">
        <f>SUM(AX105:AX108)</f>
        <v>0</v>
      </c>
      <c r="AY104" s="143"/>
      <c r="AZ104" s="144" t="s">
        <v>451</v>
      </c>
      <c r="BA104" s="122">
        <f>SUM(BA105:BA108)</f>
        <v>16</v>
      </c>
      <c r="BB104" s="143"/>
      <c r="BC104" s="144" t="s">
        <v>451</v>
      </c>
      <c r="BD104" s="122">
        <f>SUM(BD105:BD108)</f>
        <v>70.91</v>
      </c>
      <c r="BE104" s="143"/>
      <c r="BF104" s="144" t="s">
        <v>451</v>
      </c>
      <c r="BG104" s="122">
        <f>SUM(BG105:BG108)</f>
        <v>0</v>
      </c>
      <c r="BH104" s="143"/>
      <c r="BI104" s="144" t="s">
        <v>451</v>
      </c>
      <c r="BJ104" s="122">
        <f>SUM(BJ105:BJ108)</f>
        <v>0</v>
      </c>
      <c r="BK104" s="143"/>
      <c r="BL104" s="144" t="s">
        <v>451</v>
      </c>
      <c r="BM104" s="122">
        <f>SUM(BM105:BM108)</f>
        <v>65.180000000000007</v>
      </c>
      <c r="BN104" s="143"/>
      <c r="BO104" s="144" t="s">
        <v>451</v>
      </c>
      <c r="BP104" s="122">
        <f>SUM(BP105:BP108)</f>
        <v>63.67</v>
      </c>
      <c r="BQ104" s="143"/>
      <c r="BR104" s="144" t="s">
        <v>451</v>
      </c>
      <c r="BS104" s="122">
        <f>SUM(BS105:BS108)</f>
        <v>11</v>
      </c>
      <c r="BT104" s="143"/>
      <c r="BU104" s="144" t="s">
        <v>451</v>
      </c>
      <c r="BV104" s="122">
        <f>SUM(BV105:BV108)</f>
        <v>19.100000000000001</v>
      </c>
      <c r="BW104" s="143"/>
      <c r="BX104" s="144" t="s">
        <v>451</v>
      </c>
      <c r="BY104" s="122">
        <f>SUM(BY105:BY108)</f>
        <v>26.029999999999998</v>
      </c>
      <c r="BZ104" s="143"/>
      <c r="CA104" s="144" t="s">
        <v>451</v>
      </c>
      <c r="CB104" s="122">
        <f>SUM(CB105:CB108)</f>
        <v>0</v>
      </c>
      <c r="CC104" s="143"/>
      <c r="CD104" s="144" t="s">
        <v>451</v>
      </c>
      <c r="CE104" s="122">
        <f>SUM(CE105:CE108)</f>
        <v>0</v>
      </c>
      <c r="CF104" s="143"/>
      <c r="CG104" s="144" t="s">
        <v>451</v>
      </c>
      <c r="CH104" s="122">
        <f>SUM(CH105:CH108)</f>
        <v>0</v>
      </c>
      <c r="CI104" s="143"/>
      <c r="CJ104" s="144" t="s">
        <v>451</v>
      </c>
      <c r="CK104" s="122">
        <f>SUM(CK105:CK108)</f>
        <v>23.46</v>
      </c>
      <c r="CL104" s="143"/>
      <c r="CM104" s="144" t="s">
        <v>451</v>
      </c>
      <c r="CN104" s="122">
        <f>SUM(CN105:CN108)</f>
        <v>6</v>
      </c>
      <c r="CP104" s="144" t="s">
        <v>451</v>
      </c>
      <c r="CQ104" s="122">
        <f>SUM(CQ105:CQ108)</f>
        <v>676.52</v>
      </c>
      <c r="CS104" s="144" t="s">
        <v>451</v>
      </c>
      <c r="CT104" s="122">
        <f>SUM(CT105:CT108)</f>
        <v>1789.79</v>
      </c>
      <c r="CU104" s="143"/>
      <c r="CV104" s="154">
        <f t="shared" si="5"/>
        <v>1113.27</v>
      </c>
    </row>
    <row r="105" spans="1:100" x14ac:dyDescent="0.2">
      <c r="A105" s="132" t="s">
        <v>452</v>
      </c>
      <c r="B105" s="122">
        <f>4+30</f>
        <v>34</v>
      </c>
      <c r="C105" s="143"/>
      <c r="D105" s="132" t="s">
        <v>452</v>
      </c>
      <c r="E105" s="122">
        <v>0</v>
      </c>
      <c r="F105" s="143"/>
      <c r="G105" s="132" t="s">
        <v>452</v>
      </c>
      <c r="H105" s="122">
        <f>7.5+9-5</f>
        <v>11.5</v>
      </c>
      <c r="I105" s="143"/>
      <c r="J105" s="132" t="s">
        <v>452</v>
      </c>
      <c r="K105" s="122">
        <f>13+12.55+1</f>
        <v>26.55</v>
      </c>
      <c r="L105" s="143"/>
      <c r="M105" s="132" t="s">
        <v>452</v>
      </c>
      <c r="N105" s="122">
        <f>44.31</f>
        <v>44.31</v>
      </c>
      <c r="O105" s="143"/>
      <c r="P105" s="132" t="s">
        <v>452</v>
      </c>
      <c r="Q105" s="122">
        <f>4</f>
        <v>4</v>
      </c>
      <c r="R105" s="143"/>
      <c r="S105" s="132" t="s">
        <v>452</v>
      </c>
      <c r="T105" s="122">
        <f>20</f>
        <v>20</v>
      </c>
      <c r="U105" s="143"/>
      <c r="V105" s="132" t="s">
        <v>452</v>
      </c>
      <c r="W105" s="122">
        <f>12+17.22+4+3</f>
        <v>36.22</v>
      </c>
      <c r="X105" s="143"/>
      <c r="Y105" s="132" t="s">
        <v>452</v>
      </c>
      <c r="Z105" s="122">
        <f>30.11</f>
        <v>30.11</v>
      </c>
      <c r="AA105" s="143"/>
      <c r="AB105" s="132" t="s">
        <v>452</v>
      </c>
      <c r="AC105" s="122">
        <f>9.5</f>
        <v>9.5</v>
      </c>
      <c r="AD105" s="143"/>
      <c r="AE105" s="132" t="s">
        <v>452</v>
      </c>
      <c r="AF105" s="122">
        <f>6+6.86+3</f>
        <v>15.86</v>
      </c>
      <c r="AG105" s="143"/>
      <c r="AH105" s="132" t="s">
        <v>452</v>
      </c>
      <c r="AI105" s="122">
        <f>11.72+60</f>
        <v>71.72</v>
      </c>
      <c r="AJ105" s="143"/>
      <c r="AK105" s="132" t="s">
        <v>452</v>
      </c>
      <c r="AL105" s="122">
        <v>0</v>
      </c>
      <c r="AM105" s="143"/>
      <c r="AN105" s="132" t="s">
        <v>452</v>
      </c>
      <c r="AO105" s="122">
        <v>0</v>
      </c>
      <c r="AP105" s="143"/>
      <c r="AQ105" s="132" t="s">
        <v>452</v>
      </c>
      <c r="AR105" s="122">
        <f>45.5</f>
        <v>45.5</v>
      </c>
      <c r="AS105" s="143"/>
      <c r="AT105" s="132" t="s">
        <v>452</v>
      </c>
      <c r="AU105" s="122">
        <f>7.9+18</f>
        <v>25.9</v>
      </c>
      <c r="AV105" s="143"/>
      <c r="AW105" s="132" t="s">
        <v>452</v>
      </c>
      <c r="AX105" s="122">
        <v>0</v>
      </c>
      <c r="AY105" s="143"/>
      <c r="AZ105" s="132" t="s">
        <v>452</v>
      </c>
      <c r="BA105" s="122">
        <f>16</f>
        <v>16</v>
      </c>
      <c r="BB105" s="143"/>
      <c r="BC105" s="132" t="s">
        <v>452</v>
      </c>
      <c r="BD105" s="122">
        <f>16+12.91+42</f>
        <v>70.91</v>
      </c>
      <c r="BE105" s="143"/>
      <c r="BF105" s="132" t="s">
        <v>452</v>
      </c>
      <c r="BG105" s="122">
        <v>0</v>
      </c>
      <c r="BH105" s="143"/>
      <c r="BI105" s="132" t="s">
        <v>452</v>
      </c>
      <c r="BJ105" s="122">
        <v>0</v>
      </c>
      <c r="BK105" s="143"/>
      <c r="BL105" s="132" t="s">
        <v>452</v>
      </c>
      <c r="BM105" s="122">
        <f>5.18+60</f>
        <v>65.180000000000007</v>
      </c>
      <c r="BN105" s="143"/>
      <c r="BO105" s="132" t="s">
        <v>452</v>
      </c>
      <c r="BP105" s="122">
        <f>60.67+3</f>
        <v>63.67</v>
      </c>
      <c r="BQ105" s="143"/>
      <c r="BR105" s="132" t="s">
        <v>452</v>
      </c>
      <c r="BS105" s="122">
        <f>2+9</f>
        <v>11</v>
      </c>
      <c r="BT105" s="143"/>
      <c r="BU105" s="132" t="s">
        <v>452</v>
      </c>
      <c r="BV105" s="122">
        <f>19.1</f>
        <v>19.100000000000001</v>
      </c>
      <c r="BW105" s="143"/>
      <c r="BX105" s="132" t="s">
        <v>452</v>
      </c>
      <c r="BY105" s="122">
        <f>19.08+6.95</f>
        <v>26.029999999999998</v>
      </c>
      <c r="BZ105" s="143"/>
      <c r="CA105" s="132" t="s">
        <v>452</v>
      </c>
      <c r="CB105" s="122">
        <v>0</v>
      </c>
      <c r="CC105" s="143"/>
      <c r="CD105" s="132" t="s">
        <v>452</v>
      </c>
      <c r="CE105" s="122">
        <v>0</v>
      </c>
      <c r="CF105" s="143"/>
      <c r="CG105" s="132" t="s">
        <v>452</v>
      </c>
      <c r="CH105" s="122">
        <v>0</v>
      </c>
      <c r="CI105" s="143"/>
      <c r="CJ105" s="132" t="s">
        <v>452</v>
      </c>
      <c r="CK105" s="122">
        <f>22</f>
        <v>22</v>
      </c>
      <c r="CL105" s="143"/>
      <c r="CM105" s="132" t="s">
        <v>452</v>
      </c>
      <c r="CN105" s="122">
        <f>2+9-5</f>
        <v>6</v>
      </c>
      <c r="CP105" s="132" t="s">
        <v>452</v>
      </c>
      <c r="CQ105" s="79">
        <f>SUM(CH105+CN105+CK105+CE105+CB105+BY105+BV105+BS105+BP105+BM105+BJ105+BG105+BD105+BA105+AX105+AU105+AR105+AO105+AL105+AI105+AF105+AC105+Z105+W105+T105+Q105+N105+K105+H105+E105+B105)</f>
        <v>675.06</v>
      </c>
      <c r="CS105" s="132" t="s">
        <v>452</v>
      </c>
      <c r="CT105" s="122">
        <f>656+1133.79</f>
        <v>1789.79</v>
      </c>
      <c r="CU105" s="143"/>
      <c r="CV105" s="13">
        <f t="shared" si="5"/>
        <v>1114.73</v>
      </c>
    </row>
    <row r="106" spans="1:100" x14ac:dyDescent="0.2">
      <c r="A106" s="132" t="s">
        <v>820</v>
      </c>
      <c r="B106" s="122">
        <v>0</v>
      </c>
      <c r="C106" s="143"/>
      <c r="D106" s="132" t="s">
        <v>820</v>
      </c>
      <c r="E106" s="122">
        <v>0</v>
      </c>
      <c r="F106" s="143"/>
      <c r="G106" s="132" t="s">
        <v>820</v>
      </c>
      <c r="H106" s="122">
        <v>0</v>
      </c>
      <c r="I106" s="143"/>
      <c r="J106" s="132" t="s">
        <v>820</v>
      </c>
      <c r="K106" s="122">
        <v>0</v>
      </c>
      <c r="L106" s="143"/>
      <c r="M106" s="132" t="s">
        <v>820</v>
      </c>
      <c r="N106" s="122">
        <v>0</v>
      </c>
      <c r="O106" s="143"/>
      <c r="P106" s="132" t="s">
        <v>820</v>
      </c>
      <c r="Q106" s="122">
        <v>0</v>
      </c>
      <c r="R106" s="143"/>
      <c r="S106" s="132" t="s">
        <v>820</v>
      </c>
      <c r="T106" s="122">
        <v>0</v>
      </c>
      <c r="U106" s="143"/>
      <c r="V106" s="132" t="s">
        <v>820</v>
      </c>
      <c r="W106" s="122">
        <v>0</v>
      </c>
      <c r="X106" s="143"/>
      <c r="Y106" s="132" t="s">
        <v>820</v>
      </c>
      <c r="Z106" s="122">
        <v>0</v>
      </c>
      <c r="AA106" s="143"/>
      <c r="AB106" s="132" t="s">
        <v>820</v>
      </c>
      <c r="AC106" s="122">
        <v>0</v>
      </c>
      <c r="AD106" s="143"/>
      <c r="AE106" s="132" t="s">
        <v>820</v>
      </c>
      <c r="AF106" s="122">
        <v>0</v>
      </c>
      <c r="AG106" s="143"/>
      <c r="AH106" s="132" t="s">
        <v>820</v>
      </c>
      <c r="AI106" s="122">
        <v>0</v>
      </c>
      <c r="AJ106" s="143"/>
      <c r="AK106" s="132" t="s">
        <v>820</v>
      </c>
      <c r="AL106" s="122">
        <v>0</v>
      </c>
      <c r="AM106" s="143"/>
      <c r="AN106" s="132" t="s">
        <v>820</v>
      </c>
      <c r="AO106" s="122">
        <v>0</v>
      </c>
      <c r="AP106" s="143"/>
      <c r="AQ106" s="132" t="s">
        <v>820</v>
      </c>
      <c r="AR106" s="122">
        <v>0</v>
      </c>
      <c r="AS106" s="143"/>
      <c r="AT106" s="132" t="s">
        <v>820</v>
      </c>
      <c r="AU106" s="122">
        <v>0</v>
      </c>
      <c r="AV106" s="143"/>
      <c r="AW106" s="132" t="s">
        <v>820</v>
      </c>
      <c r="AX106" s="122">
        <v>0</v>
      </c>
      <c r="AY106" s="143"/>
      <c r="AZ106" s="132" t="s">
        <v>820</v>
      </c>
      <c r="BA106" s="122">
        <v>0</v>
      </c>
      <c r="BB106" s="143"/>
      <c r="BC106" s="132" t="s">
        <v>820</v>
      </c>
      <c r="BD106" s="122">
        <v>0</v>
      </c>
      <c r="BE106" s="143"/>
      <c r="BF106" s="132" t="s">
        <v>820</v>
      </c>
      <c r="BG106" s="122">
        <v>0</v>
      </c>
      <c r="BH106" s="143"/>
      <c r="BI106" s="132" t="s">
        <v>820</v>
      </c>
      <c r="BJ106" s="122">
        <v>0</v>
      </c>
      <c r="BK106" s="143"/>
      <c r="BL106" s="132" t="s">
        <v>820</v>
      </c>
      <c r="BM106" s="122">
        <v>0</v>
      </c>
      <c r="BN106" s="143"/>
      <c r="BO106" s="132" t="s">
        <v>820</v>
      </c>
      <c r="BP106" s="122">
        <v>0</v>
      </c>
      <c r="BQ106" s="143"/>
      <c r="BR106" s="132" t="s">
        <v>820</v>
      </c>
      <c r="BS106" s="122">
        <v>0</v>
      </c>
      <c r="BT106" s="143"/>
      <c r="BU106" s="132" t="s">
        <v>820</v>
      </c>
      <c r="BV106" s="122">
        <v>0</v>
      </c>
      <c r="BW106" s="143"/>
      <c r="BX106" s="132" t="s">
        <v>820</v>
      </c>
      <c r="BY106" s="122">
        <v>0</v>
      </c>
      <c r="BZ106" s="143"/>
      <c r="CA106" s="132" t="s">
        <v>820</v>
      </c>
      <c r="CB106" s="122">
        <v>0</v>
      </c>
      <c r="CC106" s="143"/>
      <c r="CD106" s="132" t="s">
        <v>820</v>
      </c>
      <c r="CE106" s="122">
        <v>0</v>
      </c>
      <c r="CF106" s="143"/>
      <c r="CG106" s="132" t="s">
        <v>820</v>
      </c>
      <c r="CH106" s="122">
        <v>0</v>
      </c>
      <c r="CI106" s="143"/>
      <c r="CJ106" s="132" t="s">
        <v>820</v>
      </c>
      <c r="CK106" s="122">
        <v>0</v>
      </c>
      <c r="CL106" s="143"/>
      <c r="CM106" s="132" t="s">
        <v>820</v>
      </c>
      <c r="CN106" s="122">
        <v>0</v>
      </c>
      <c r="CP106" s="132" t="s">
        <v>820</v>
      </c>
      <c r="CQ106" s="79">
        <f>SUM(CH106+CN106+CK106+CE106+CB106+BY106+BV106+BS106+BP106+BM106+BJ106+BG106+BD106+BA106+AX106+AU106+AR106+AO106+AL106+AI106+AF106+AC106+Z106+W106+T106+Q106+N106+K106+H106+E106+B106)</f>
        <v>0</v>
      </c>
      <c r="CS106" s="132" t="s">
        <v>820</v>
      </c>
      <c r="CT106" s="122">
        <v>0</v>
      </c>
      <c r="CU106" s="143"/>
      <c r="CV106" s="13">
        <f t="shared" si="5"/>
        <v>0</v>
      </c>
    </row>
    <row r="107" spans="1:100" x14ac:dyDescent="0.2">
      <c r="A107" s="132" t="s">
        <v>197</v>
      </c>
      <c r="B107" s="122">
        <v>0</v>
      </c>
      <c r="C107" s="143"/>
      <c r="D107" s="132" t="s">
        <v>197</v>
      </c>
      <c r="E107" s="122">
        <v>0</v>
      </c>
      <c r="F107" s="143"/>
      <c r="G107" s="132" t="s">
        <v>197</v>
      </c>
      <c r="H107" s="122">
        <v>0</v>
      </c>
      <c r="I107" s="143"/>
      <c r="J107" s="132" t="s">
        <v>197</v>
      </c>
      <c r="K107" s="122">
        <v>0</v>
      </c>
      <c r="L107" s="143"/>
      <c r="M107" s="132" t="s">
        <v>197</v>
      </c>
      <c r="N107" s="122">
        <v>0</v>
      </c>
      <c r="O107" s="143"/>
      <c r="P107" s="132" t="s">
        <v>197</v>
      </c>
      <c r="Q107" s="122">
        <v>0</v>
      </c>
      <c r="R107" s="143"/>
      <c r="S107" s="132" t="s">
        <v>197</v>
      </c>
      <c r="T107" s="122">
        <v>0</v>
      </c>
      <c r="U107" s="143"/>
      <c r="V107" s="132" t="s">
        <v>197</v>
      </c>
      <c r="W107" s="122">
        <v>0</v>
      </c>
      <c r="X107" s="143"/>
      <c r="Y107" s="132" t="s">
        <v>197</v>
      </c>
      <c r="Z107" s="122">
        <v>0</v>
      </c>
      <c r="AA107" s="143"/>
      <c r="AB107" s="132" t="s">
        <v>197</v>
      </c>
      <c r="AC107" s="122">
        <v>0</v>
      </c>
      <c r="AD107" s="143"/>
      <c r="AE107" s="132" t="s">
        <v>197</v>
      </c>
      <c r="AF107" s="122">
        <v>0</v>
      </c>
      <c r="AG107" s="143"/>
      <c r="AH107" s="132" t="s">
        <v>197</v>
      </c>
      <c r="AI107" s="122">
        <v>0</v>
      </c>
      <c r="AJ107" s="143"/>
      <c r="AK107" s="132" t="s">
        <v>197</v>
      </c>
      <c r="AL107" s="122">
        <v>0</v>
      </c>
      <c r="AM107" s="143"/>
      <c r="AN107" s="132" t="s">
        <v>197</v>
      </c>
      <c r="AO107" s="122">
        <v>0</v>
      </c>
      <c r="AP107" s="143"/>
      <c r="AQ107" s="132" t="s">
        <v>197</v>
      </c>
      <c r="AR107" s="122">
        <v>0</v>
      </c>
      <c r="AS107" s="143"/>
      <c r="AT107" s="132" t="s">
        <v>197</v>
      </c>
      <c r="AU107" s="122">
        <v>0</v>
      </c>
      <c r="AV107" s="143"/>
      <c r="AW107" s="132" t="s">
        <v>197</v>
      </c>
      <c r="AX107" s="122">
        <v>0</v>
      </c>
      <c r="AY107" s="143"/>
      <c r="AZ107" s="132" t="s">
        <v>197</v>
      </c>
      <c r="BA107" s="122">
        <v>0</v>
      </c>
      <c r="BB107" s="143"/>
      <c r="BC107" s="132" t="s">
        <v>197</v>
      </c>
      <c r="BD107" s="122">
        <v>0</v>
      </c>
      <c r="BE107" s="143"/>
      <c r="BF107" s="132" t="s">
        <v>197</v>
      </c>
      <c r="BG107" s="122">
        <v>0</v>
      </c>
      <c r="BH107" s="143"/>
      <c r="BI107" s="132" t="s">
        <v>197</v>
      </c>
      <c r="BJ107" s="122">
        <v>0</v>
      </c>
      <c r="BK107" s="143"/>
      <c r="BL107" s="132" t="s">
        <v>197</v>
      </c>
      <c r="BM107" s="122">
        <v>0</v>
      </c>
      <c r="BN107" s="143"/>
      <c r="BO107" s="132" t="s">
        <v>197</v>
      </c>
      <c r="BP107" s="122">
        <v>0</v>
      </c>
      <c r="BQ107" s="143"/>
      <c r="BR107" s="132" t="s">
        <v>197</v>
      </c>
      <c r="BS107" s="122">
        <v>0</v>
      </c>
      <c r="BT107" s="143"/>
      <c r="BU107" s="132" t="s">
        <v>197</v>
      </c>
      <c r="BV107" s="122">
        <v>0</v>
      </c>
      <c r="BW107" s="143"/>
      <c r="BX107" s="132" t="s">
        <v>197</v>
      </c>
      <c r="BY107" s="122">
        <v>0</v>
      </c>
      <c r="BZ107" s="143"/>
      <c r="CA107" s="132" t="s">
        <v>197</v>
      </c>
      <c r="CB107" s="122">
        <v>0</v>
      </c>
      <c r="CC107" s="143"/>
      <c r="CD107" s="132" t="s">
        <v>197</v>
      </c>
      <c r="CE107" s="122">
        <v>0</v>
      </c>
      <c r="CF107" s="143"/>
      <c r="CG107" s="132" t="s">
        <v>197</v>
      </c>
      <c r="CH107" s="122">
        <v>0</v>
      </c>
      <c r="CI107" s="143"/>
      <c r="CJ107" s="132" t="s">
        <v>197</v>
      </c>
      <c r="CK107" s="122">
        <v>0</v>
      </c>
      <c r="CL107" s="143"/>
      <c r="CM107" s="132" t="s">
        <v>197</v>
      </c>
      <c r="CN107" s="122">
        <v>0</v>
      </c>
      <c r="CP107" s="132" t="s">
        <v>197</v>
      </c>
      <c r="CQ107" s="79">
        <f>SUM(CH107+CN107+CK107+CE107+CB107+BY107+BV107+BS107+BP107+BM107+BJ107+BG107+BD107+BA107+AX107+AU107+AR107+AO107+AL107+AI107+AF107+AC107+Z107+W107+T107+Q107+N107+K107+H107+E107+B107)</f>
        <v>0</v>
      </c>
      <c r="CS107" s="132" t="s">
        <v>197</v>
      </c>
      <c r="CT107" s="122">
        <v>0</v>
      </c>
      <c r="CU107" s="143"/>
      <c r="CV107" s="13">
        <f t="shared" si="5"/>
        <v>0</v>
      </c>
    </row>
    <row r="108" spans="1:100" x14ac:dyDescent="0.2">
      <c r="A108" s="72" t="s">
        <v>456</v>
      </c>
      <c r="B108" s="122">
        <v>0</v>
      </c>
      <c r="C108" s="143"/>
      <c r="D108" s="72" t="s">
        <v>456</v>
      </c>
      <c r="E108" s="122">
        <v>0</v>
      </c>
      <c r="F108" s="143"/>
      <c r="G108" s="72" t="s">
        <v>456</v>
      </c>
      <c r="H108" s="122">
        <v>0</v>
      </c>
      <c r="I108" s="143"/>
      <c r="J108" s="72" t="s">
        <v>456</v>
      </c>
      <c r="K108" s="122">
        <v>0</v>
      </c>
      <c r="L108" s="143"/>
      <c r="M108" s="72" t="s">
        <v>456</v>
      </c>
      <c r="N108" s="122">
        <v>0</v>
      </c>
      <c r="O108" s="143"/>
      <c r="P108" s="72" t="s">
        <v>456</v>
      </c>
      <c r="Q108" s="122">
        <v>0</v>
      </c>
      <c r="R108" s="143"/>
      <c r="S108" s="72" t="s">
        <v>456</v>
      </c>
      <c r="T108" s="122">
        <v>0</v>
      </c>
      <c r="U108" s="143"/>
      <c r="V108" s="72" t="s">
        <v>456</v>
      </c>
      <c r="W108" s="122">
        <v>0</v>
      </c>
      <c r="X108" s="143"/>
      <c r="Y108" s="72" t="s">
        <v>456</v>
      </c>
      <c r="Z108" s="122">
        <v>0</v>
      </c>
      <c r="AA108" s="143"/>
      <c r="AB108" s="72" t="s">
        <v>456</v>
      </c>
      <c r="AC108" s="122">
        <v>0</v>
      </c>
      <c r="AD108" s="143"/>
      <c r="AE108" s="72" t="s">
        <v>456</v>
      </c>
      <c r="AF108" s="122">
        <v>0</v>
      </c>
      <c r="AG108" s="143"/>
      <c r="AH108" s="72" t="s">
        <v>456</v>
      </c>
      <c r="AI108" s="122">
        <v>0</v>
      </c>
      <c r="AJ108" s="143"/>
      <c r="AK108" s="72" t="s">
        <v>456</v>
      </c>
      <c r="AL108" s="122">
        <v>0</v>
      </c>
      <c r="AM108" s="143"/>
      <c r="AN108" s="72" t="s">
        <v>456</v>
      </c>
      <c r="AO108" s="122">
        <v>0</v>
      </c>
      <c r="AP108" s="143"/>
      <c r="AQ108" s="72" t="s">
        <v>456</v>
      </c>
      <c r="AR108" s="122">
        <v>0</v>
      </c>
      <c r="AS108" s="143"/>
      <c r="AT108" s="72" t="s">
        <v>456</v>
      </c>
      <c r="AU108" s="122">
        <v>0</v>
      </c>
      <c r="AV108" s="143"/>
      <c r="AW108" s="72" t="s">
        <v>456</v>
      </c>
      <c r="AX108" s="122">
        <v>0</v>
      </c>
      <c r="AY108" s="143"/>
      <c r="AZ108" s="72" t="s">
        <v>456</v>
      </c>
      <c r="BA108" s="122">
        <v>0</v>
      </c>
      <c r="BB108" s="143"/>
      <c r="BC108" s="72" t="s">
        <v>456</v>
      </c>
      <c r="BD108" s="122">
        <v>0</v>
      </c>
      <c r="BE108" s="143"/>
      <c r="BF108" s="72" t="s">
        <v>456</v>
      </c>
      <c r="BG108" s="122">
        <v>0</v>
      </c>
      <c r="BH108" s="143"/>
      <c r="BI108" s="72" t="s">
        <v>456</v>
      </c>
      <c r="BJ108" s="122">
        <v>0</v>
      </c>
      <c r="BK108" s="143"/>
      <c r="BL108" s="72" t="s">
        <v>456</v>
      </c>
      <c r="BM108" s="122">
        <v>0</v>
      </c>
      <c r="BN108" s="143"/>
      <c r="BO108" s="72" t="s">
        <v>456</v>
      </c>
      <c r="BP108" s="122">
        <v>0</v>
      </c>
      <c r="BQ108" s="143"/>
      <c r="BR108" s="72" t="s">
        <v>456</v>
      </c>
      <c r="BS108" s="122">
        <v>0</v>
      </c>
      <c r="BT108" s="143"/>
      <c r="BU108" s="72" t="s">
        <v>456</v>
      </c>
      <c r="BV108" s="122">
        <v>0</v>
      </c>
      <c r="BW108" s="143"/>
      <c r="BX108" s="72" t="s">
        <v>456</v>
      </c>
      <c r="BY108" s="122">
        <v>0</v>
      </c>
      <c r="BZ108" s="143"/>
      <c r="CA108" s="72" t="s">
        <v>456</v>
      </c>
      <c r="CB108" s="122">
        <v>0</v>
      </c>
      <c r="CC108" s="143"/>
      <c r="CD108" s="72" t="s">
        <v>456</v>
      </c>
      <c r="CE108" s="122">
        <v>0</v>
      </c>
      <c r="CF108" s="143"/>
      <c r="CG108" s="72" t="s">
        <v>456</v>
      </c>
      <c r="CH108" s="122">
        <v>0</v>
      </c>
      <c r="CI108" s="143"/>
      <c r="CJ108" s="72" t="s">
        <v>456</v>
      </c>
      <c r="CK108" s="122">
        <v>1.46</v>
      </c>
      <c r="CL108" s="143"/>
      <c r="CM108" s="72" t="s">
        <v>456</v>
      </c>
      <c r="CN108" s="122">
        <v>0</v>
      </c>
      <c r="CP108" s="72" t="s">
        <v>456</v>
      </c>
      <c r="CQ108" s="79">
        <f>SUM(CH108+CN108+CK108+CE108+CB108+BY108+BV108+BS108+BP108+BM108+BJ108+BG108+BD108+BA108+AX108+AU108+AR108+AO108+AL108+AI108+AF108+AC108+Z108+W108+T108+Q108+N108+K108+H108+E108+B108)</f>
        <v>1.46</v>
      </c>
      <c r="CS108" s="72" t="s">
        <v>456</v>
      </c>
      <c r="CT108" s="122">
        <v>0</v>
      </c>
      <c r="CU108" s="143"/>
      <c r="CV108" s="13">
        <f t="shared" si="5"/>
        <v>-1.46</v>
      </c>
    </row>
    <row r="109" spans="1:100" x14ac:dyDescent="0.2">
      <c r="A109" s="73" t="s">
        <v>453</v>
      </c>
      <c r="B109" s="74">
        <f>SUM(B90,B91,B92,B93,B94,B98,B99,B100,B104)</f>
        <v>889.12</v>
      </c>
      <c r="C109" s="143"/>
      <c r="D109" s="73" t="s">
        <v>453</v>
      </c>
      <c r="E109" s="74">
        <f>SUM(E90,E91,E92,E93,E94,E98,E99,E100,E104)</f>
        <v>0</v>
      </c>
      <c r="F109" s="143"/>
      <c r="G109" s="73" t="s">
        <v>453</v>
      </c>
      <c r="H109" s="74">
        <f>SUM(H90,H91,H92,H93,H94,H98,H99,H100,H104)</f>
        <v>11.5</v>
      </c>
      <c r="I109" s="143"/>
      <c r="J109" s="73" t="s">
        <v>453</v>
      </c>
      <c r="K109" s="74">
        <f>SUM(K90,K91,K92,K93,K94,K98,K99,K100,K104)</f>
        <v>162.78</v>
      </c>
      <c r="L109" s="143"/>
      <c r="M109" s="73" t="s">
        <v>453</v>
      </c>
      <c r="N109" s="74">
        <f>SUM(N90,N91,N92,N93,N94,N98,N99,N100,N104)</f>
        <v>44.31</v>
      </c>
      <c r="O109" s="143"/>
      <c r="P109" s="73" t="s">
        <v>453</v>
      </c>
      <c r="Q109" s="74">
        <f>SUM(Q90,Q91,Q92,Q93,Q94,Q98,Q99,Q100,Q104)</f>
        <v>57.08</v>
      </c>
      <c r="R109" s="143"/>
      <c r="S109" s="73" t="s">
        <v>453</v>
      </c>
      <c r="T109" s="74">
        <f>SUM(T90,T91,T92,T93,T94,T98,T99,T100,T104)</f>
        <v>24</v>
      </c>
      <c r="U109" s="143"/>
      <c r="V109" s="73" t="s">
        <v>453</v>
      </c>
      <c r="W109" s="74">
        <f>SUM(W90,W91,W92,W93,W94,W98,W99,W100,W104)</f>
        <v>36.22</v>
      </c>
      <c r="X109" s="143"/>
      <c r="Y109" s="73" t="s">
        <v>453</v>
      </c>
      <c r="Z109" s="74">
        <f>SUM(Z90,Z91,Z92,Z93,Z94,Z98,Z99,Z100,Z104)</f>
        <v>232.86</v>
      </c>
      <c r="AA109" s="143"/>
      <c r="AB109" s="73" t="s">
        <v>453</v>
      </c>
      <c r="AC109" s="74">
        <f>SUM(AC90,AC91,AC92,AC93,AC94,AC98,AC99,AC100,AC104)</f>
        <v>9.5</v>
      </c>
      <c r="AD109" s="143"/>
      <c r="AE109" s="73" t="s">
        <v>453</v>
      </c>
      <c r="AF109" s="74">
        <f>SUM(AF90,AF91,AF92,AF93,AF94,AF98,AF99,AF100,AF104)</f>
        <v>15.86</v>
      </c>
      <c r="AG109" s="143"/>
      <c r="AH109" s="73" t="s">
        <v>453</v>
      </c>
      <c r="AI109" s="74">
        <f>SUM(AI90,AI91,AI92,AI93,AI94,AI98,AI99,AI100,AI104)</f>
        <v>86.72</v>
      </c>
      <c r="AJ109" s="143"/>
      <c r="AK109" s="73" t="s">
        <v>453</v>
      </c>
      <c r="AL109" s="74">
        <f>SUM(AL90,AL91,AL92,AL93,AL94,AL98,AL99,AL100,AL104)</f>
        <v>0</v>
      </c>
      <c r="AM109" s="143"/>
      <c r="AN109" s="73" t="s">
        <v>453</v>
      </c>
      <c r="AO109" s="74">
        <f>SUM(AO90,AO91,AO92,AO93,AO94,AO98,AO99,AO100,AO104)</f>
        <v>0</v>
      </c>
      <c r="AP109" s="143"/>
      <c r="AQ109" s="73" t="s">
        <v>453</v>
      </c>
      <c r="AR109" s="74">
        <f>SUM(AR90,AR91,AR92,AR93,AR94,AR98,AR99,AR100,AR104)</f>
        <v>45.5</v>
      </c>
      <c r="AS109" s="143"/>
      <c r="AT109" s="73" t="s">
        <v>453</v>
      </c>
      <c r="AU109" s="74">
        <f>SUM(AU90,AU91,AU92,AU93,AU94,AU98,AU99,AU100,AU104)</f>
        <v>49.9</v>
      </c>
      <c r="AV109" s="143"/>
      <c r="AW109" s="73" t="s">
        <v>453</v>
      </c>
      <c r="AX109" s="74">
        <f>SUM(AX90,AX91,AX92,AX93,AX94,AX98,AX99,AX100,AX104)</f>
        <v>0</v>
      </c>
      <c r="AY109" s="143"/>
      <c r="AZ109" s="73" t="s">
        <v>453</v>
      </c>
      <c r="BA109" s="74">
        <f>SUM(BA90,BA91,BA92,BA93,BA94,BA98,BA99,BA100,BA104)</f>
        <v>16</v>
      </c>
      <c r="BB109" s="143"/>
      <c r="BC109" s="73" t="s">
        <v>453</v>
      </c>
      <c r="BD109" s="74">
        <f>SUM(BD90,BD91,BD92,BD93,BD94,BD98,BD99,BD100,BD104)</f>
        <v>70.91</v>
      </c>
      <c r="BE109" s="143"/>
      <c r="BF109" s="73" t="s">
        <v>453</v>
      </c>
      <c r="BG109" s="74">
        <f>SUM(BG90,BG91,BG92,BG93,BG94,BG98,BG99,BG100,BG104)</f>
        <v>0</v>
      </c>
      <c r="BH109" s="143"/>
      <c r="BI109" s="73" t="s">
        <v>453</v>
      </c>
      <c r="BJ109" s="74">
        <f>SUM(BJ90,BJ91,BJ92,BJ93,BJ94,BJ98,BJ99,BJ100,BJ104)</f>
        <v>57.14</v>
      </c>
      <c r="BK109" s="143"/>
      <c r="BL109" s="73" t="s">
        <v>453</v>
      </c>
      <c r="BM109" s="74">
        <f>SUM(BM90,BM91,BM92,BM93,BM94,BM98,BM99,BM100,BM104)</f>
        <v>65.180000000000007</v>
      </c>
      <c r="BN109" s="143"/>
      <c r="BO109" s="73" t="s">
        <v>453</v>
      </c>
      <c r="BP109" s="74">
        <f>SUM(BP90,BP91,BP92,BP93,BP94,BP98,BP99,BP100,BP104)</f>
        <v>71.66</v>
      </c>
      <c r="BQ109" s="143"/>
      <c r="BR109" s="73" t="s">
        <v>453</v>
      </c>
      <c r="BS109" s="74">
        <f>SUM(BS90,BS91,BS92,BS93,BS94,BS98,BS99,BS100,BS104)</f>
        <v>11</v>
      </c>
      <c r="BT109" s="143"/>
      <c r="BU109" s="73" t="s">
        <v>453</v>
      </c>
      <c r="BV109" s="74">
        <f>SUM(BV90,BV91,BV92,BV93,BV94,BV98,BV99,BV100,BV104)</f>
        <v>19.100000000000001</v>
      </c>
      <c r="BW109" s="143"/>
      <c r="BX109" s="73" t="s">
        <v>453</v>
      </c>
      <c r="BY109" s="74">
        <f>SUM(BY90,BY91,BY92,BY93,BY94,BY98,BY99,BY100,BY104)</f>
        <v>53.25</v>
      </c>
      <c r="BZ109" s="143"/>
      <c r="CA109" s="73" t="s">
        <v>453</v>
      </c>
      <c r="CB109" s="74">
        <f>SUM(CB90,CB91,CB92,CB93,CB94,CB98,CB99,CB100,CB104)</f>
        <v>346.7</v>
      </c>
      <c r="CC109" s="143"/>
      <c r="CD109" s="73" t="s">
        <v>453</v>
      </c>
      <c r="CE109" s="74">
        <f>SUM(CE90,CE91,CE92,CE93,CE94,CE98,CE99,CE100,CE104)</f>
        <v>0</v>
      </c>
      <c r="CF109" s="143"/>
      <c r="CG109" s="73" t="s">
        <v>453</v>
      </c>
      <c r="CH109" s="74">
        <f>SUM(CH90,CH91,CH92,CH93,CH94,CH98,CH99,CH100,CH104)</f>
        <v>0</v>
      </c>
      <c r="CI109" s="143"/>
      <c r="CJ109" s="73" t="s">
        <v>453</v>
      </c>
      <c r="CK109" s="74">
        <f>SUM(CK90,CK91,CK92,CK93,CK94,CK98,CK99,CK100,CK104)</f>
        <v>23.46</v>
      </c>
      <c r="CL109" s="143"/>
      <c r="CM109" s="73" t="s">
        <v>453</v>
      </c>
      <c r="CN109" s="74">
        <f>SUM(CN90,CN91,CN92,CN93,CN94,CN98,CN99,CN100,CN104)</f>
        <v>26</v>
      </c>
      <c r="CP109" s="73" t="s">
        <v>494</v>
      </c>
      <c r="CQ109" s="74">
        <f>SUM(CQ90,CQ91,CQ92,CQ93,CQ94,CQ98,CQ99,CQ100,CQ104)</f>
        <v>2425.75</v>
      </c>
      <c r="CS109" s="73" t="s">
        <v>494</v>
      </c>
      <c r="CT109" s="74">
        <f>SUM(CT90,CT91,CT92,CT93,CT94,CT98,CT99,CT100,CT104)</f>
        <v>3294.34</v>
      </c>
      <c r="CU109" s="143"/>
      <c r="CV109" s="154">
        <f t="shared" si="5"/>
        <v>868.59000000000015</v>
      </c>
    </row>
    <row r="110" spans="1:100" ht="16" thickBot="1" x14ac:dyDescent="0.25">
      <c r="A110" s="125" t="s">
        <v>457</v>
      </c>
      <c r="B110" s="126">
        <f>B85-B88-B109</f>
        <v>-889.12</v>
      </c>
      <c r="C110" s="143"/>
      <c r="D110" s="117" t="s">
        <v>457</v>
      </c>
      <c r="E110" s="118">
        <f>E85-E88-E109</f>
        <v>0</v>
      </c>
      <c r="F110" s="143"/>
      <c r="G110" s="95" t="s">
        <v>457</v>
      </c>
      <c r="H110" s="96">
        <f>H85-H88-H109</f>
        <v>1388.2799999999997</v>
      </c>
      <c r="I110" s="143"/>
      <c r="J110" s="125" t="s">
        <v>457</v>
      </c>
      <c r="K110" s="126">
        <f>K85-K88-K109</f>
        <v>-162.78</v>
      </c>
      <c r="L110" s="143"/>
      <c r="M110" s="125" t="s">
        <v>457</v>
      </c>
      <c r="N110" s="126">
        <f>N85-N88-N109</f>
        <v>-44.31</v>
      </c>
      <c r="O110" s="143"/>
      <c r="P110" s="95" t="s">
        <v>457</v>
      </c>
      <c r="Q110" s="96">
        <f>Q85-Q88-Q109</f>
        <v>92.92</v>
      </c>
      <c r="R110" s="143"/>
      <c r="S110" s="125" t="s">
        <v>457</v>
      </c>
      <c r="T110" s="126">
        <f>T85-T88-T109</f>
        <v>-24</v>
      </c>
      <c r="U110" s="143"/>
      <c r="V110" s="125" t="s">
        <v>457</v>
      </c>
      <c r="W110" s="126">
        <f>W85-W88-W109</f>
        <v>-36.22</v>
      </c>
      <c r="X110" s="143"/>
      <c r="Y110" s="125" t="s">
        <v>457</v>
      </c>
      <c r="Z110" s="126">
        <f>Z85-Z88-Z109</f>
        <v>-232.86</v>
      </c>
      <c r="AA110" s="143"/>
      <c r="AB110" s="125" t="s">
        <v>457</v>
      </c>
      <c r="AC110" s="126">
        <f>AC85-AC88-AC109</f>
        <v>-9.5</v>
      </c>
      <c r="AD110" s="143"/>
      <c r="AE110" s="125" t="s">
        <v>457</v>
      </c>
      <c r="AF110" s="126">
        <f>AF85-AF88-AF109</f>
        <v>-15.86</v>
      </c>
      <c r="AG110" s="143"/>
      <c r="AH110" s="125" t="s">
        <v>457</v>
      </c>
      <c r="AI110" s="126">
        <f>AI85-AI88-AI109</f>
        <v>-86.72</v>
      </c>
      <c r="AJ110" s="143"/>
      <c r="AK110" s="117" t="s">
        <v>457</v>
      </c>
      <c r="AL110" s="118">
        <f>AL85-AL88-AL109</f>
        <v>0</v>
      </c>
      <c r="AM110" s="143"/>
      <c r="AN110" s="117" t="s">
        <v>457</v>
      </c>
      <c r="AO110" s="118">
        <f>AO85-AO88-AO109</f>
        <v>0</v>
      </c>
      <c r="AP110" s="143"/>
      <c r="AQ110" s="125" t="s">
        <v>457</v>
      </c>
      <c r="AR110" s="126">
        <f>AR85-AR88-AR109</f>
        <v>-45.5</v>
      </c>
      <c r="AS110" s="143"/>
      <c r="AT110" s="125" t="s">
        <v>457</v>
      </c>
      <c r="AU110" s="126">
        <f>AU85-AU88-AU109</f>
        <v>-49.9</v>
      </c>
      <c r="AV110" s="143"/>
      <c r="AW110" s="95" t="s">
        <v>457</v>
      </c>
      <c r="AX110" s="96">
        <f>AX85-AX88-AX109</f>
        <v>1442.38</v>
      </c>
      <c r="AY110" s="143"/>
      <c r="AZ110" s="125" t="s">
        <v>457</v>
      </c>
      <c r="BA110" s="126">
        <f>BA85-BA88-BA109</f>
        <v>-16</v>
      </c>
      <c r="BB110" s="143"/>
      <c r="BC110" s="125" t="s">
        <v>457</v>
      </c>
      <c r="BD110" s="126">
        <f>BD85-BD88-BD109</f>
        <v>-70.91</v>
      </c>
      <c r="BE110" s="143"/>
      <c r="BF110" s="117" t="s">
        <v>457</v>
      </c>
      <c r="BG110" s="118">
        <f>BG85-BG88-BG109</f>
        <v>0</v>
      </c>
      <c r="BH110" s="143"/>
      <c r="BI110" s="125" t="s">
        <v>457</v>
      </c>
      <c r="BJ110" s="126">
        <f>BJ85-BJ88-BJ109</f>
        <v>-57.14</v>
      </c>
      <c r="BK110" s="143"/>
      <c r="BL110" s="125" t="s">
        <v>457</v>
      </c>
      <c r="BM110" s="126">
        <f>BM85-BM88-BM109</f>
        <v>-65.180000000000007</v>
      </c>
      <c r="BN110" s="143"/>
      <c r="BO110" s="125" t="s">
        <v>457</v>
      </c>
      <c r="BP110" s="126">
        <f>BP85-BP88-BP109</f>
        <v>-71.66</v>
      </c>
      <c r="BQ110" s="143"/>
      <c r="BR110" s="125" t="s">
        <v>457</v>
      </c>
      <c r="BS110" s="126">
        <f>BS85-BS88-BS109</f>
        <v>-11</v>
      </c>
      <c r="BT110" s="143"/>
      <c r="BU110" s="125" t="s">
        <v>457</v>
      </c>
      <c r="BV110" s="126">
        <f>BV85-BV88-BV109</f>
        <v>-19.100000000000001</v>
      </c>
      <c r="BW110" s="143"/>
      <c r="BX110" s="125" t="s">
        <v>457</v>
      </c>
      <c r="BY110" s="126">
        <f>BY85-BY88-BY109</f>
        <v>-53.25</v>
      </c>
      <c r="BZ110" s="143"/>
      <c r="CA110" s="125" t="s">
        <v>457</v>
      </c>
      <c r="CB110" s="126">
        <f>CB85-CB88-CB109</f>
        <v>-346.7</v>
      </c>
      <c r="CC110" s="143"/>
      <c r="CD110" s="117" t="s">
        <v>457</v>
      </c>
      <c r="CE110" s="118">
        <f>CE85-CE88-CE109</f>
        <v>0</v>
      </c>
      <c r="CF110" s="143"/>
      <c r="CG110" s="117" t="s">
        <v>457</v>
      </c>
      <c r="CH110" s="118">
        <f>CH85-CH88-CH109</f>
        <v>0</v>
      </c>
      <c r="CI110" s="143"/>
      <c r="CJ110" s="125" t="s">
        <v>457</v>
      </c>
      <c r="CK110" s="126">
        <f>CK85-CK88-CK109</f>
        <v>-23.46</v>
      </c>
      <c r="CL110" s="143"/>
      <c r="CM110" s="95" t="s">
        <v>457</v>
      </c>
      <c r="CN110" s="96">
        <f>CN85-CN88-CN109</f>
        <v>1452.69</v>
      </c>
      <c r="CP110" s="168" t="s">
        <v>491</v>
      </c>
      <c r="CQ110" s="169">
        <f>CQ85-CQ88-CQ109</f>
        <v>2045.0999999999995</v>
      </c>
      <c r="CS110" s="147" t="s">
        <v>496</v>
      </c>
      <c r="CT110" s="148">
        <f>CT80+CT83-CT88-CT109</f>
        <v>0</v>
      </c>
      <c r="CU110" s="143"/>
      <c r="CV110" s="143"/>
    </row>
    <row r="111" spans="1:100" s="155" customFormat="1" ht="16" thickBot="1" x14ac:dyDescent="0.25">
      <c r="A111" s="178" t="s">
        <v>758</v>
      </c>
      <c r="B111" s="179"/>
      <c r="D111" s="178"/>
      <c r="E111" s="179"/>
      <c r="G111" s="178" t="s">
        <v>883</v>
      </c>
      <c r="H111" s="179"/>
      <c r="J111" s="178" t="s">
        <v>882</v>
      </c>
      <c r="K111" s="179"/>
      <c r="M111" s="178" t="s">
        <v>884</v>
      </c>
      <c r="N111" s="179"/>
      <c r="P111" s="178" t="s">
        <v>885</v>
      </c>
      <c r="Q111" s="179"/>
      <c r="S111" s="178" t="s">
        <v>887</v>
      </c>
      <c r="T111" s="179"/>
      <c r="V111" s="178" t="s">
        <v>886</v>
      </c>
      <c r="W111" s="179"/>
      <c r="Y111" s="178" t="s">
        <v>346</v>
      </c>
      <c r="Z111" s="179"/>
      <c r="AB111" s="178" t="s">
        <v>347</v>
      </c>
      <c r="AC111" s="179"/>
      <c r="AE111" s="178" t="s">
        <v>888</v>
      </c>
      <c r="AF111" s="179"/>
      <c r="AH111" s="178" t="s">
        <v>889</v>
      </c>
      <c r="AI111" s="179"/>
      <c r="AK111" s="178"/>
      <c r="AL111" s="179"/>
      <c r="AN111" s="178"/>
      <c r="AO111" s="179"/>
      <c r="AQ111" s="178" t="s">
        <v>890</v>
      </c>
      <c r="AR111" s="179"/>
      <c r="AT111" s="178" t="s">
        <v>891</v>
      </c>
      <c r="AU111" s="179"/>
      <c r="AW111" s="178" t="s">
        <v>894</v>
      </c>
      <c r="AX111" s="179"/>
      <c r="AZ111" s="178" t="s">
        <v>892</v>
      </c>
      <c r="BA111" s="179"/>
      <c r="BC111" s="178" t="s">
        <v>893</v>
      </c>
      <c r="BD111" s="179"/>
      <c r="BF111" s="178"/>
      <c r="BG111" s="179"/>
      <c r="BI111" s="178" t="s">
        <v>791</v>
      </c>
      <c r="BJ111" s="179"/>
      <c r="BL111" s="178" t="s">
        <v>895</v>
      </c>
      <c r="BM111" s="179"/>
      <c r="BO111" s="178" t="s">
        <v>896</v>
      </c>
      <c r="BP111" s="179"/>
      <c r="BR111" s="178" t="s">
        <v>855</v>
      </c>
      <c r="BS111" s="179"/>
      <c r="BU111" s="178" t="s">
        <v>897</v>
      </c>
      <c r="BV111" s="179"/>
      <c r="BX111" s="178" t="s">
        <v>898</v>
      </c>
      <c r="BY111" s="179"/>
      <c r="CA111" s="178" t="s">
        <v>899</v>
      </c>
      <c r="CB111" s="179"/>
      <c r="CD111" s="178"/>
      <c r="CE111" s="179"/>
      <c r="CG111" s="178"/>
      <c r="CH111" s="179"/>
      <c r="CJ111" s="178" t="s">
        <v>900</v>
      </c>
      <c r="CK111" s="179"/>
      <c r="CM111" s="178" t="s">
        <v>901</v>
      </c>
      <c r="CN111" s="179"/>
      <c r="CP111" s="170" t="s">
        <v>834</v>
      </c>
      <c r="CQ111" s="171">
        <f>CQ80+CQ83-CQ88-CQ109</f>
        <v>1019.1399999999994</v>
      </c>
      <c r="CS111" s="178"/>
      <c r="CT111" s="179"/>
    </row>
    <row r="112" spans="1:100" s="155" customFormat="1" ht="16" thickTop="1" x14ac:dyDescent="0.2">
      <c r="A112" s="180"/>
      <c r="B112" s="181"/>
      <c r="D112" s="180"/>
      <c r="E112" s="181"/>
      <c r="G112" s="180"/>
      <c r="H112" s="181"/>
      <c r="J112" s="180"/>
      <c r="K112" s="181"/>
      <c r="M112" s="180"/>
      <c r="N112" s="181"/>
      <c r="P112" s="180"/>
      <c r="Q112" s="181"/>
      <c r="S112" s="180"/>
      <c r="T112" s="181"/>
      <c r="V112" s="180"/>
      <c r="W112" s="181"/>
      <c r="Y112" s="180"/>
      <c r="Z112" s="181"/>
      <c r="AB112" s="180"/>
      <c r="AC112" s="181"/>
      <c r="AE112" s="180"/>
      <c r="AF112" s="181"/>
      <c r="AH112" s="180"/>
      <c r="AI112" s="181"/>
      <c r="AK112" s="180"/>
      <c r="AL112" s="181"/>
      <c r="AN112" s="180"/>
      <c r="AO112" s="181"/>
      <c r="AQ112" s="180"/>
      <c r="AR112" s="181"/>
      <c r="AT112" s="180"/>
      <c r="AU112" s="181"/>
      <c r="AW112" s="180"/>
      <c r="AX112" s="181"/>
      <c r="AZ112" s="180"/>
      <c r="BA112" s="181"/>
      <c r="BC112" s="180"/>
      <c r="BD112" s="181"/>
      <c r="BF112" s="180"/>
      <c r="BG112" s="181"/>
      <c r="BI112" s="180"/>
      <c r="BJ112" s="181"/>
      <c r="BL112" s="180"/>
      <c r="BM112" s="181"/>
      <c r="BO112" s="180"/>
      <c r="BP112" s="181"/>
      <c r="BR112" s="180"/>
      <c r="BS112" s="181"/>
      <c r="BU112" s="180"/>
      <c r="BV112" s="181"/>
      <c r="BX112" s="180"/>
      <c r="BY112" s="181"/>
      <c r="CA112" s="180"/>
      <c r="CB112" s="181"/>
      <c r="CD112" s="180"/>
      <c r="CE112" s="181"/>
      <c r="CG112" s="180"/>
      <c r="CH112" s="181"/>
      <c r="CJ112" s="180"/>
      <c r="CK112" s="181"/>
      <c r="CM112" s="180"/>
      <c r="CN112" s="181"/>
      <c r="CP112" s="190"/>
      <c r="CQ112" s="191"/>
      <c r="CS112" s="180"/>
      <c r="CT112" s="181"/>
    </row>
    <row r="113" spans="1:100" s="155" customFormat="1" ht="16" thickBot="1" x14ac:dyDescent="0.25">
      <c r="A113" s="182"/>
      <c r="B113" s="183"/>
      <c r="D113" s="182"/>
      <c r="E113" s="183"/>
      <c r="G113" s="182"/>
      <c r="H113" s="183"/>
      <c r="J113" s="182"/>
      <c r="K113" s="183"/>
      <c r="M113" s="182"/>
      <c r="N113" s="183"/>
      <c r="P113" s="182"/>
      <c r="Q113" s="183"/>
      <c r="S113" s="182"/>
      <c r="T113" s="183"/>
      <c r="V113" s="182"/>
      <c r="W113" s="183"/>
      <c r="Y113" s="182"/>
      <c r="Z113" s="183"/>
      <c r="AB113" s="182"/>
      <c r="AC113" s="183"/>
      <c r="AE113" s="182"/>
      <c r="AF113" s="183"/>
      <c r="AH113" s="182"/>
      <c r="AI113" s="183"/>
      <c r="AK113" s="182"/>
      <c r="AL113" s="183"/>
      <c r="AN113" s="182"/>
      <c r="AO113" s="183"/>
      <c r="AQ113" s="182"/>
      <c r="AR113" s="183"/>
      <c r="AT113" s="182"/>
      <c r="AU113" s="183"/>
      <c r="AW113" s="182"/>
      <c r="AX113" s="183"/>
      <c r="AZ113" s="182"/>
      <c r="BA113" s="183"/>
      <c r="BC113" s="182"/>
      <c r="BD113" s="183"/>
      <c r="BF113" s="182"/>
      <c r="BG113" s="183"/>
      <c r="BI113" s="182"/>
      <c r="BJ113" s="183"/>
      <c r="BL113" s="182"/>
      <c r="BM113" s="183"/>
      <c r="BO113" s="182"/>
      <c r="BP113" s="183"/>
      <c r="BR113" s="182"/>
      <c r="BS113" s="183"/>
      <c r="BU113" s="182"/>
      <c r="BV113" s="183"/>
      <c r="BX113" s="182"/>
      <c r="BY113" s="183"/>
      <c r="CA113" s="182"/>
      <c r="CB113" s="183"/>
      <c r="CD113" s="182"/>
      <c r="CE113" s="183"/>
      <c r="CG113" s="182"/>
      <c r="CH113" s="183"/>
      <c r="CJ113" s="182"/>
      <c r="CK113" s="183"/>
      <c r="CM113" s="182"/>
      <c r="CN113" s="183"/>
      <c r="CP113" s="182"/>
      <c r="CQ113" s="183"/>
      <c r="CS113" s="182"/>
      <c r="CT113" s="183"/>
    </row>
    <row r="115" spans="1:100" ht="22" thickBot="1" x14ac:dyDescent="0.3">
      <c r="A115" s="36" t="s">
        <v>825</v>
      </c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  <c r="AA115" s="143"/>
      <c r="AB115" s="143"/>
      <c r="AC115" s="143"/>
      <c r="AD115" s="143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R115" s="143"/>
      <c r="AS115" s="143"/>
      <c r="AT115" s="143"/>
      <c r="AU115" s="143"/>
      <c r="AV115" s="143"/>
      <c r="AW115" s="143"/>
      <c r="AX115" s="143"/>
      <c r="AY115" s="143"/>
      <c r="AZ115" s="143"/>
      <c r="BA115" s="143"/>
      <c r="BB115" s="143"/>
      <c r="BC115" s="143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  <c r="CL115" s="143"/>
      <c r="CM115" s="143"/>
      <c r="CN115" s="143"/>
    </row>
    <row r="116" spans="1:100" ht="16" thickBot="1" x14ac:dyDescent="0.25">
      <c r="A116" s="172" t="s">
        <v>94</v>
      </c>
      <c r="B116" s="173"/>
      <c r="C116" s="143"/>
      <c r="D116" s="172" t="s">
        <v>157</v>
      </c>
      <c r="E116" s="173"/>
      <c r="F116" s="143"/>
      <c r="G116" s="172" t="s">
        <v>158</v>
      </c>
      <c r="H116" s="173"/>
      <c r="I116" s="143"/>
      <c r="J116" s="172" t="s">
        <v>159</v>
      </c>
      <c r="K116" s="173"/>
      <c r="L116" s="143"/>
      <c r="M116" s="172" t="s">
        <v>160</v>
      </c>
      <c r="N116" s="173"/>
      <c r="O116" s="143"/>
      <c r="P116" s="172" t="s">
        <v>161</v>
      </c>
      <c r="Q116" s="173"/>
      <c r="R116" s="143"/>
      <c r="S116" s="172" t="s">
        <v>162</v>
      </c>
      <c r="T116" s="173"/>
      <c r="U116" s="143"/>
      <c r="V116" s="172" t="s">
        <v>163</v>
      </c>
      <c r="W116" s="173"/>
      <c r="X116" s="143"/>
      <c r="Y116" s="172" t="s">
        <v>164</v>
      </c>
      <c r="Z116" s="173"/>
      <c r="AA116" s="143"/>
      <c r="AB116" s="172" t="s">
        <v>165</v>
      </c>
      <c r="AC116" s="173"/>
      <c r="AD116" s="143"/>
      <c r="AE116" s="172" t="s">
        <v>166</v>
      </c>
      <c r="AF116" s="173"/>
      <c r="AG116" s="143"/>
      <c r="AH116" s="172" t="s">
        <v>167</v>
      </c>
      <c r="AI116" s="173"/>
      <c r="AJ116" s="143"/>
      <c r="AK116" s="172" t="s">
        <v>168</v>
      </c>
      <c r="AL116" s="173"/>
      <c r="AM116" s="143"/>
      <c r="AN116" s="172" t="s">
        <v>169</v>
      </c>
      <c r="AO116" s="173"/>
      <c r="AP116" s="143"/>
      <c r="AQ116" s="172" t="s">
        <v>170</v>
      </c>
      <c r="AR116" s="173"/>
      <c r="AS116" s="143"/>
      <c r="AT116" s="172" t="s">
        <v>171</v>
      </c>
      <c r="AU116" s="173"/>
      <c r="AV116" s="143"/>
      <c r="AW116" s="172" t="s">
        <v>172</v>
      </c>
      <c r="AX116" s="173"/>
      <c r="AY116" s="143"/>
      <c r="AZ116" s="172" t="s">
        <v>173</v>
      </c>
      <c r="BA116" s="173"/>
      <c r="BB116" s="143"/>
      <c r="BC116" s="172" t="s">
        <v>174</v>
      </c>
      <c r="BD116" s="173"/>
      <c r="BE116" s="143"/>
      <c r="BF116" s="172" t="s">
        <v>175</v>
      </c>
      <c r="BG116" s="173"/>
      <c r="BH116" s="143"/>
      <c r="BI116" s="172" t="s">
        <v>176</v>
      </c>
      <c r="BJ116" s="173"/>
      <c r="BK116" s="143"/>
      <c r="BL116" s="172" t="s">
        <v>177</v>
      </c>
      <c r="BM116" s="173"/>
      <c r="BN116" s="143"/>
      <c r="BO116" s="172" t="s">
        <v>178</v>
      </c>
      <c r="BP116" s="173"/>
      <c r="BQ116" s="143"/>
      <c r="BR116" s="172" t="s">
        <v>179</v>
      </c>
      <c r="BS116" s="173"/>
      <c r="BT116" s="143"/>
      <c r="BU116" s="172" t="s">
        <v>180</v>
      </c>
      <c r="BV116" s="173"/>
      <c r="BW116" s="143"/>
      <c r="BX116" s="172" t="s">
        <v>181</v>
      </c>
      <c r="BY116" s="173"/>
      <c r="BZ116" s="143"/>
      <c r="CA116" s="172" t="s">
        <v>182</v>
      </c>
      <c r="CB116" s="173"/>
      <c r="CC116" s="143"/>
      <c r="CD116" s="172" t="s">
        <v>183</v>
      </c>
      <c r="CE116" s="173"/>
      <c r="CF116" s="143"/>
      <c r="CG116" s="172" t="s">
        <v>184</v>
      </c>
      <c r="CH116" s="173"/>
      <c r="CI116" s="143"/>
      <c r="CJ116" s="172" t="s">
        <v>185</v>
      </c>
      <c r="CK116" s="173"/>
      <c r="CL116" s="143"/>
      <c r="CM116" s="172" t="s">
        <v>409</v>
      </c>
      <c r="CN116" s="173"/>
      <c r="CP116" s="188" t="s">
        <v>30</v>
      </c>
      <c r="CQ116" s="189"/>
      <c r="CS116" s="188" t="s">
        <v>490</v>
      </c>
      <c r="CT116" s="189"/>
      <c r="CU116" s="143"/>
      <c r="CV116" s="149" t="s">
        <v>32</v>
      </c>
    </row>
    <row r="117" spans="1:100" ht="16" thickBot="1" x14ac:dyDescent="0.25">
      <c r="A117" s="174" t="s">
        <v>446</v>
      </c>
      <c r="B117" s="175"/>
      <c r="C117" s="143"/>
      <c r="D117" s="174" t="s">
        <v>446</v>
      </c>
      <c r="E117" s="175"/>
      <c r="F117" s="143"/>
      <c r="G117" s="174" t="s">
        <v>446</v>
      </c>
      <c r="H117" s="175"/>
      <c r="I117" s="143"/>
      <c r="J117" s="174" t="s">
        <v>446</v>
      </c>
      <c r="K117" s="175"/>
      <c r="L117" s="143"/>
      <c r="M117" s="174" t="s">
        <v>446</v>
      </c>
      <c r="N117" s="175"/>
      <c r="O117" s="143"/>
      <c r="P117" s="174" t="s">
        <v>446</v>
      </c>
      <c r="Q117" s="175"/>
      <c r="R117" s="143"/>
      <c r="S117" s="174" t="s">
        <v>446</v>
      </c>
      <c r="T117" s="175"/>
      <c r="U117" s="143"/>
      <c r="V117" s="174" t="s">
        <v>446</v>
      </c>
      <c r="W117" s="175"/>
      <c r="X117" s="143"/>
      <c r="Y117" s="174" t="s">
        <v>446</v>
      </c>
      <c r="Z117" s="175"/>
      <c r="AA117" s="143"/>
      <c r="AB117" s="174" t="s">
        <v>446</v>
      </c>
      <c r="AC117" s="175"/>
      <c r="AD117" s="143"/>
      <c r="AE117" s="174" t="s">
        <v>446</v>
      </c>
      <c r="AF117" s="175"/>
      <c r="AG117" s="143"/>
      <c r="AH117" s="174" t="s">
        <v>446</v>
      </c>
      <c r="AI117" s="175"/>
      <c r="AJ117" s="143"/>
      <c r="AK117" s="174" t="s">
        <v>446</v>
      </c>
      <c r="AL117" s="175"/>
      <c r="AM117" s="143"/>
      <c r="AN117" s="174" t="s">
        <v>446</v>
      </c>
      <c r="AO117" s="175"/>
      <c r="AP117" s="143"/>
      <c r="AQ117" s="174" t="s">
        <v>446</v>
      </c>
      <c r="AR117" s="175"/>
      <c r="AS117" s="143"/>
      <c r="AT117" s="174" t="s">
        <v>446</v>
      </c>
      <c r="AU117" s="175"/>
      <c r="AV117" s="143"/>
      <c r="AW117" s="174" t="s">
        <v>446</v>
      </c>
      <c r="AX117" s="175"/>
      <c r="AY117" s="143"/>
      <c r="AZ117" s="174" t="s">
        <v>446</v>
      </c>
      <c r="BA117" s="175"/>
      <c r="BB117" s="143"/>
      <c r="BC117" s="174" t="s">
        <v>446</v>
      </c>
      <c r="BD117" s="175"/>
      <c r="BE117" s="143"/>
      <c r="BF117" s="174" t="s">
        <v>446</v>
      </c>
      <c r="BG117" s="175"/>
      <c r="BH117" s="143"/>
      <c r="BI117" s="174" t="s">
        <v>446</v>
      </c>
      <c r="BJ117" s="175"/>
      <c r="BK117" s="143"/>
      <c r="BL117" s="174" t="s">
        <v>446</v>
      </c>
      <c r="BM117" s="175"/>
      <c r="BN117" s="143"/>
      <c r="BO117" s="174" t="s">
        <v>446</v>
      </c>
      <c r="BP117" s="175"/>
      <c r="BQ117" s="143"/>
      <c r="BR117" s="174" t="s">
        <v>446</v>
      </c>
      <c r="BS117" s="175"/>
      <c r="BT117" s="143"/>
      <c r="BU117" s="174" t="s">
        <v>446</v>
      </c>
      <c r="BV117" s="175"/>
      <c r="BW117" s="143"/>
      <c r="BX117" s="174" t="s">
        <v>446</v>
      </c>
      <c r="BY117" s="175"/>
      <c r="BZ117" s="143"/>
      <c r="CA117" s="174" t="s">
        <v>446</v>
      </c>
      <c r="CB117" s="175"/>
      <c r="CC117" s="143"/>
      <c r="CD117" s="174" t="s">
        <v>446</v>
      </c>
      <c r="CE117" s="175"/>
      <c r="CF117" s="143"/>
      <c r="CG117" s="174" t="s">
        <v>446</v>
      </c>
      <c r="CH117" s="175"/>
      <c r="CI117" s="143"/>
      <c r="CJ117" s="174" t="s">
        <v>446</v>
      </c>
      <c r="CK117" s="175"/>
      <c r="CL117" s="143"/>
      <c r="CM117" s="174" t="s">
        <v>446</v>
      </c>
      <c r="CN117" s="175"/>
      <c r="CP117" s="174" t="s">
        <v>446</v>
      </c>
      <c r="CQ117" s="175"/>
      <c r="CS117" s="174" t="s">
        <v>446</v>
      </c>
      <c r="CT117" s="175"/>
      <c r="CU117" s="143"/>
      <c r="CV117" s="10"/>
    </row>
    <row r="118" spans="1:100" x14ac:dyDescent="0.2">
      <c r="A118" s="69" t="s">
        <v>818</v>
      </c>
      <c r="B118" s="79">
        <v>0</v>
      </c>
      <c r="C118" s="143"/>
      <c r="D118" s="69" t="s">
        <v>818</v>
      </c>
      <c r="E118" s="79">
        <v>0</v>
      </c>
      <c r="F118" s="143"/>
      <c r="G118" s="69" t="s">
        <v>818</v>
      </c>
      <c r="H118" s="79">
        <v>0</v>
      </c>
      <c r="I118" s="143"/>
      <c r="J118" s="69" t="s">
        <v>818</v>
      </c>
      <c r="K118" s="79">
        <v>0</v>
      </c>
      <c r="L118" s="143"/>
      <c r="M118" s="69" t="s">
        <v>818</v>
      </c>
      <c r="N118" s="79">
        <v>0</v>
      </c>
      <c r="O118" s="143"/>
      <c r="P118" s="69" t="s">
        <v>818</v>
      </c>
      <c r="Q118" s="79">
        <v>0</v>
      </c>
      <c r="R118" s="143"/>
      <c r="S118" s="69" t="s">
        <v>818</v>
      </c>
      <c r="T118" s="79">
        <v>0</v>
      </c>
      <c r="U118" s="143"/>
      <c r="V118" s="69" t="s">
        <v>818</v>
      </c>
      <c r="W118" s="79">
        <v>0</v>
      </c>
      <c r="X118" s="143"/>
      <c r="Y118" s="69" t="s">
        <v>818</v>
      </c>
      <c r="Z118" s="79">
        <v>0</v>
      </c>
      <c r="AA118" s="143"/>
      <c r="AB118" s="69" t="s">
        <v>818</v>
      </c>
      <c r="AC118" s="79">
        <v>0</v>
      </c>
      <c r="AD118" s="143"/>
      <c r="AE118" s="69" t="s">
        <v>818</v>
      </c>
      <c r="AF118" s="79">
        <v>0</v>
      </c>
      <c r="AG118" s="143"/>
      <c r="AH118" s="69" t="s">
        <v>818</v>
      </c>
      <c r="AI118" s="79">
        <v>0</v>
      </c>
      <c r="AJ118" s="143"/>
      <c r="AK118" s="69" t="s">
        <v>818</v>
      </c>
      <c r="AL118" s="79">
        <v>0</v>
      </c>
      <c r="AM118" s="143"/>
      <c r="AN118" s="69" t="s">
        <v>818</v>
      </c>
      <c r="AO118" s="79">
        <v>0</v>
      </c>
      <c r="AP118" s="143"/>
      <c r="AQ118" s="69" t="s">
        <v>818</v>
      </c>
      <c r="AR118" s="79">
        <v>0</v>
      </c>
      <c r="AS118" s="143"/>
      <c r="AT118" s="69" t="s">
        <v>818</v>
      </c>
      <c r="AU118" s="79">
        <v>0</v>
      </c>
      <c r="AV118" s="143"/>
      <c r="AW118" s="69" t="s">
        <v>818</v>
      </c>
      <c r="AX118" s="79">
        <v>0</v>
      </c>
      <c r="AY118" s="143"/>
      <c r="AZ118" s="69" t="s">
        <v>818</v>
      </c>
      <c r="BA118" s="79">
        <v>0</v>
      </c>
      <c r="BB118" s="143"/>
      <c r="BC118" s="69" t="s">
        <v>818</v>
      </c>
      <c r="BD118" s="79">
        <v>0</v>
      </c>
      <c r="BE118" s="143"/>
      <c r="BF118" s="69" t="s">
        <v>818</v>
      </c>
      <c r="BG118" s="79">
        <v>0</v>
      </c>
      <c r="BH118" s="143"/>
      <c r="BI118" s="69" t="s">
        <v>818</v>
      </c>
      <c r="BJ118" s="79">
        <v>0</v>
      </c>
      <c r="BK118" s="143"/>
      <c r="BL118" s="69" t="s">
        <v>818</v>
      </c>
      <c r="BM118" s="79">
        <v>0</v>
      </c>
      <c r="BN118" s="143"/>
      <c r="BO118" s="69" t="s">
        <v>818</v>
      </c>
      <c r="BP118" s="79">
        <v>0</v>
      </c>
      <c r="BQ118" s="143"/>
      <c r="BR118" s="69" t="s">
        <v>818</v>
      </c>
      <c r="BS118" s="79">
        <v>0</v>
      </c>
      <c r="BT118" s="143"/>
      <c r="BU118" s="69" t="s">
        <v>818</v>
      </c>
      <c r="BV118" s="79">
        <v>0</v>
      </c>
      <c r="BW118" s="143"/>
      <c r="BX118" s="69" t="s">
        <v>818</v>
      </c>
      <c r="BY118" s="79">
        <v>0</v>
      </c>
      <c r="BZ118" s="143"/>
      <c r="CA118" s="69" t="s">
        <v>818</v>
      </c>
      <c r="CB118" s="79">
        <v>0</v>
      </c>
      <c r="CC118" s="143"/>
      <c r="CD118" s="69" t="s">
        <v>818</v>
      </c>
      <c r="CE118" s="79">
        <v>0</v>
      </c>
      <c r="CF118" s="143"/>
      <c r="CG118" s="69" t="s">
        <v>818</v>
      </c>
      <c r="CH118" s="79">
        <v>0</v>
      </c>
      <c r="CI118" s="143"/>
      <c r="CJ118" s="69" t="s">
        <v>818</v>
      </c>
      <c r="CK118" s="79">
        <v>0</v>
      </c>
      <c r="CL118" s="143"/>
      <c r="CM118" s="69" t="s">
        <v>818</v>
      </c>
      <c r="CN118" s="79">
        <v>0</v>
      </c>
      <c r="CP118" s="69" t="s">
        <v>818</v>
      </c>
      <c r="CQ118" s="79">
        <f>SUM(CH118+CN118+CK118+CE118+CB118+BY118+BV118+BS118+BP118+BM118+BJ118+BG118+BD118+BA118+AX118+AU118+AR118+AO118+AL118+AI118+AF118+AC118+Z118+W118+T118+Q118+N118+K118+H118+E118+B118)</f>
        <v>0</v>
      </c>
      <c r="CS118" s="69" t="s">
        <v>818</v>
      </c>
      <c r="CT118" s="79">
        <f>1592.24+1586.87</f>
        <v>3179.1099999999997</v>
      </c>
      <c r="CU118" s="143"/>
      <c r="CV118" s="151">
        <f t="shared" ref="CV118:CV123" si="6">CQ118-CT118</f>
        <v>-3179.1099999999997</v>
      </c>
    </row>
    <row r="119" spans="1:100" x14ac:dyDescent="0.2">
      <c r="A119" s="69" t="s">
        <v>443</v>
      </c>
      <c r="B119" s="79">
        <v>0</v>
      </c>
      <c r="C119" s="143"/>
      <c r="D119" s="69" t="s">
        <v>443</v>
      </c>
      <c r="E119" s="79">
        <v>0</v>
      </c>
      <c r="F119" s="143"/>
      <c r="G119" s="69" t="s">
        <v>443</v>
      </c>
      <c r="H119" s="79">
        <v>0</v>
      </c>
      <c r="I119" s="143"/>
      <c r="J119" s="69" t="s">
        <v>443</v>
      </c>
      <c r="K119" s="79">
        <v>0</v>
      </c>
      <c r="L119" s="143"/>
      <c r="M119" s="69" t="s">
        <v>443</v>
      </c>
      <c r="N119" s="79">
        <v>0</v>
      </c>
      <c r="O119" s="143"/>
      <c r="P119" s="69" t="s">
        <v>443</v>
      </c>
      <c r="Q119" s="79">
        <v>0</v>
      </c>
      <c r="R119" s="143"/>
      <c r="S119" s="69" t="s">
        <v>443</v>
      </c>
      <c r="T119" s="79">
        <v>0</v>
      </c>
      <c r="U119" s="143"/>
      <c r="V119" s="69" t="s">
        <v>443</v>
      </c>
      <c r="W119" s="79">
        <v>0</v>
      </c>
      <c r="X119" s="143"/>
      <c r="Y119" s="69" t="s">
        <v>443</v>
      </c>
      <c r="Z119" s="79">
        <v>0</v>
      </c>
      <c r="AA119" s="143"/>
      <c r="AB119" s="69" t="s">
        <v>443</v>
      </c>
      <c r="AC119" s="79">
        <v>0</v>
      </c>
      <c r="AD119" s="143"/>
      <c r="AE119" s="69" t="s">
        <v>443</v>
      </c>
      <c r="AF119" s="79">
        <v>0</v>
      </c>
      <c r="AG119" s="143"/>
      <c r="AH119" s="69" t="s">
        <v>443</v>
      </c>
      <c r="AI119" s="79">
        <v>0</v>
      </c>
      <c r="AJ119" s="143"/>
      <c r="AK119" s="69" t="s">
        <v>443</v>
      </c>
      <c r="AL119" s="79">
        <v>0</v>
      </c>
      <c r="AM119" s="143"/>
      <c r="AN119" s="69" t="s">
        <v>443</v>
      </c>
      <c r="AO119" s="79">
        <v>0</v>
      </c>
      <c r="AP119" s="143"/>
      <c r="AQ119" s="69" t="s">
        <v>443</v>
      </c>
      <c r="AR119" s="79">
        <v>0</v>
      </c>
      <c r="AS119" s="143"/>
      <c r="AT119" s="69" t="s">
        <v>443</v>
      </c>
      <c r="AU119" s="79">
        <v>0</v>
      </c>
      <c r="AV119" s="143"/>
      <c r="AW119" s="69" t="s">
        <v>443</v>
      </c>
      <c r="AX119" s="79">
        <v>0</v>
      </c>
      <c r="AY119" s="143"/>
      <c r="AZ119" s="69" t="s">
        <v>443</v>
      </c>
      <c r="BA119" s="79">
        <v>0</v>
      </c>
      <c r="BB119" s="143"/>
      <c r="BC119" s="69" t="s">
        <v>443</v>
      </c>
      <c r="BD119" s="79">
        <v>0</v>
      </c>
      <c r="BE119" s="143"/>
      <c r="BF119" s="69" t="s">
        <v>443</v>
      </c>
      <c r="BG119" s="79">
        <v>0</v>
      </c>
      <c r="BH119" s="143"/>
      <c r="BI119" s="69" t="s">
        <v>443</v>
      </c>
      <c r="BJ119" s="79">
        <v>0</v>
      </c>
      <c r="BK119" s="143"/>
      <c r="BL119" s="69" t="s">
        <v>443</v>
      </c>
      <c r="BM119" s="79">
        <v>0</v>
      </c>
      <c r="BN119" s="143"/>
      <c r="BO119" s="69" t="s">
        <v>443</v>
      </c>
      <c r="BP119" s="79">
        <v>0</v>
      </c>
      <c r="BQ119" s="143"/>
      <c r="BR119" s="69" t="s">
        <v>443</v>
      </c>
      <c r="BS119" s="79">
        <v>0</v>
      </c>
      <c r="BT119" s="143"/>
      <c r="BU119" s="69" t="s">
        <v>443</v>
      </c>
      <c r="BV119" s="79">
        <v>0</v>
      </c>
      <c r="BW119" s="143"/>
      <c r="BX119" s="69" t="s">
        <v>443</v>
      </c>
      <c r="BY119" s="79">
        <v>0</v>
      </c>
      <c r="BZ119" s="143"/>
      <c r="CA119" s="69" t="s">
        <v>443</v>
      </c>
      <c r="CB119" s="79">
        <v>0</v>
      </c>
      <c r="CC119" s="143"/>
      <c r="CD119" s="69" t="s">
        <v>443</v>
      </c>
      <c r="CE119" s="79">
        <v>0</v>
      </c>
      <c r="CF119" s="143"/>
      <c r="CG119" s="69" t="s">
        <v>443</v>
      </c>
      <c r="CH119" s="79">
        <v>0</v>
      </c>
      <c r="CI119" s="143"/>
      <c r="CJ119" s="69" t="s">
        <v>443</v>
      </c>
      <c r="CK119" s="79">
        <v>0</v>
      </c>
      <c r="CL119" s="143"/>
      <c r="CM119" s="69" t="s">
        <v>443</v>
      </c>
      <c r="CN119" s="79">
        <v>0</v>
      </c>
      <c r="CP119" s="69" t="s">
        <v>443</v>
      </c>
      <c r="CQ119" s="79">
        <f>SUM(CH119+CN119+CK119+CE119+CB119+BY119+BV119+BS119+BP119+BM119+BJ119+BG119+BD119+BA119+AX119+AU119+AR119+AO119+AL119+AI119+AF119+AC119+Z119+W119+T119+Q119+N119+K119+H119+E119+B119)</f>
        <v>0</v>
      </c>
      <c r="CS119" s="69" t="s">
        <v>443</v>
      </c>
      <c r="CT119" s="79">
        <f>144.93+150</f>
        <v>294.93</v>
      </c>
      <c r="CU119" s="143"/>
      <c r="CV119" s="151">
        <f t="shared" si="6"/>
        <v>-294.93</v>
      </c>
    </row>
    <row r="120" spans="1:100" x14ac:dyDescent="0.2">
      <c r="A120" s="69" t="s">
        <v>444</v>
      </c>
      <c r="B120" s="79">
        <v>0</v>
      </c>
      <c r="C120" s="143"/>
      <c r="D120" s="69" t="s">
        <v>444</v>
      </c>
      <c r="E120" s="79">
        <v>0</v>
      </c>
      <c r="F120" s="143"/>
      <c r="G120" s="69" t="s">
        <v>444</v>
      </c>
      <c r="H120" s="79">
        <v>0</v>
      </c>
      <c r="I120" s="143"/>
      <c r="J120" s="69" t="s">
        <v>444</v>
      </c>
      <c r="K120" s="79">
        <v>0</v>
      </c>
      <c r="L120" s="143"/>
      <c r="M120" s="69" t="s">
        <v>444</v>
      </c>
      <c r="N120" s="79">
        <v>0</v>
      </c>
      <c r="O120" s="143"/>
      <c r="P120" s="69" t="s">
        <v>444</v>
      </c>
      <c r="Q120" s="79">
        <v>0</v>
      </c>
      <c r="R120" s="143"/>
      <c r="S120" s="69" t="s">
        <v>444</v>
      </c>
      <c r="T120" s="79">
        <v>0</v>
      </c>
      <c r="U120" s="143"/>
      <c r="V120" s="69" t="s">
        <v>444</v>
      </c>
      <c r="W120" s="79">
        <v>0</v>
      </c>
      <c r="X120" s="143"/>
      <c r="Y120" s="69" t="s">
        <v>444</v>
      </c>
      <c r="Z120" s="79">
        <v>0</v>
      </c>
      <c r="AA120" s="143"/>
      <c r="AB120" s="69" t="s">
        <v>444</v>
      </c>
      <c r="AC120" s="79">
        <v>0</v>
      </c>
      <c r="AD120" s="143"/>
      <c r="AE120" s="69" t="s">
        <v>444</v>
      </c>
      <c r="AF120" s="79">
        <v>0</v>
      </c>
      <c r="AG120" s="143"/>
      <c r="AH120" s="69" t="s">
        <v>444</v>
      </c>
      <c r="AI120" s="79">
        <v>0</v>
      </c>
      <c r="AJ120" s="143"/>
      <c r="AK120" s="69" t="s">
        <v>444</v>
      </c>
      <c r="AL120" s="79">
        <v>0</v>
      </c>
      <c r="AM120" s="143"/>
      <c r="AN120" s="69" t="s">
        <v>444</v>
      </c>
      <c r="AO120" s="79">
        <v>0</v>
      </c>
      <c r="AP120" s="143"/>
      <c r="AQ120" s="69" t="s">
        <v>444</v>
      </c>
      <c r="AR120" s="79">
        <v>0</v>
      </c>
      <c r="AS120" s="143"/>
      <c r="AT120" s="69" t="s">
        <v>444</v>
      </c>
      <c r="AU120" s="79">
        <v>0</v>
      </c>
      <c r="AV120" s="143"/>
      <c r="AW120" s="69" t="s">
        <v>444</v>
      </c>
      <c r="AX120" s="79">
        <v>0</v>
      </c>
      <c r="AY120" s="143"/>
      <c r="AZ120" s="69" t="s">
        <v>444</v>
      </c>
      <c r="BA120" s="79">
        <v>0</v>
      </c>
      <c r="BB120" s="143"/>
      <c r="BC120" s="69" t="s">
        <v>444</v>
      </c>
      <c r="BD120" s="79">
        <v>0</v>
      </c>
      <c r="BE120" s="143"/>
      <c r="BF120" s="69" t="s">
        <v>444</v>
      </c>
      <c r="BG120" s="79">
        <v>0</v>
      </c>
      <c r="BH120" s="143"/>
      <c r="BI120" s="69" t="s">
        <v>444</v>
      </c>
      <c r="BJ120" s="79">
        <v>0</v>
      </c>
      <c r="BK120" s="143"/>
      <c r="BL120" s="69" t="s">
        <v>444</v>
      </c>
      <c r="BM120" s="79">
        <v>0</v>
      </c>
      <c r="BN120" s="143"/>
      <c r="BO120" s="69" t="s">
        <v>444</v>
      </c>
      <c r="BP120" s="79">
        <v>0</v>
      </c>
      <c r="BQ120" s="143"/>
      <c r="BR120" s="69" t="s">
        <v>444</v>
      </c>
      <c r="BS120" s="79">
        <v>0</v>
      </c>
      <c r="BT120" s="143"/>
      <c r="BU120" s="69" t="s">
        <v>444</v>
      </c>
      <c r="BV120" s="79">
        <v>0</v>
      </c>
      <c r="BW120" s="143"/>
      <c r="BX120" s="69" t="s">
        <v>444</v>
      </c>
      <c r="BY120" s="79">
        <v>0</v>
      </c>
      <c r="BZ120" s="143"/>
      <c r="CA120" s="69" t="s">
        <v>444</v>
      </c>
      <c r="CB120" s="79">
        <v>0</v>
      </c>
      <c r="CC120" s="143"/>
      <c r="CD120" s="69" t="s">
        <v>444</v>
      </c>
      <c r="CE120" s="79">
        <v>0</v>
      </c>
      <c r="CF120" s="143"/>
      <c r="CG120" s="69" t="s">
        <v>444</v>
      </c>
      <c r="CH120" s="79">
        <v>0</v>
      </c>
      <c r="CI120" s="143"/>
      <c r="CJ120" s="69" t="s">
        <v>444</v>
      </c>
      <c r="CK120" s="79">
        <v>0</v>
      </c>
      <c r="CL120" s="143"/>
      <c r="CM120" s="69" t="s">
        <v>444</v>
      </c>
      <c r="CN120" s="79">
        <v>0</v>
      </c>
      <c r="CP120" s="69" t="s">
        <v>444</v>
      </c>
      <c r="CQ120" s="79">
        <f>SUM(CH120+CN120+CK120+CE120+CB120+BY120+BV120+BS120+BP120+BM120+BJ120+BG120+BD120+BA120+AX120+AU120+AR120+AO120+AL120+AI120+AF120+AC120+Z120+W120+T120+Q120+N120+K120+H120+E120+B120)</f>
        <v>0</v>
      </c>
      <c r="CS120" s="69" t="s">
        <v>444</v>
      </c>
      <c r="CT120" s="79">
        <f>193.02+193.02</f>
        <v>386.04</v>
      </c>
      <c r="CU120" s="143"/>
      <c r="CV120" s="151">
        <f t="shared" si="6"/>
        <v>-386.04</v>
      </c>
    </row>
    <row r="121" spans="1:100" x14ac:dyDescent="0.2">
      <c r="A121" s="69" t="s">
        <v>819</v>
      </c>
      <c r="B121" s="79">
        <v>0</v>
      </c>
      <c r="C121" s="143"/>
      <c r="D121" s="69" t="s">
        <v>819</v>
      </c>
      <c r="E121" s="79">
        <v>0</v>
      </c>
      <c r="F121" s="143"/>
      <c r="G121" s="69" t="s">
        <v>819</v>
      </c>
      <c r="H121" s="79">
        <v>0</v>
      </c>
      <c r="I121" s="143"/>
      <c r="J121" s="69" t="s">
        <v>819</v>
      </c>
      <c r="K121" s="79">
        <v>0</v>
      </c>
      <c r="L121" s="143"/>
      <c r="M121" s="69" t="s">
        <v>819</v>
      </c>
      <c r="N121" s="79">
        <v>0</v>
      </c>
      <c r="O121" s="143"/>
      <c r="P121" s="69" t="s">
        <v>819</v>
      </c>
      <c r="Q121" s="79">
        <v>0</v>
      </c>
      <c r="R121" s="143"/>
      <c r="S121" s="69" t="s">
        <v>819</v>
      </c>
      <c r="T121" s="79">
        <v>0</v>
      </c>
      <c r="U121" s="143"/>
      <c r="V121" s="69" t="s">
        <v>819</v>
      </c>
      <c r="W121" s="79">
        <v>0</v>
      </c>
      <c r="X121" s="143"/>
      <c r="Y121" s="69" t="s">
        <v>819</v>
      </c>
      <c r="Z121" s="79">
        <v>0</v>
      </c>
      <c r="AA121" s="143"/>
      <c r="AB121" s="69" t="s">
        <v>819</v>
      </c>
      <c r="AC121" s="79">
        <v>0</v>
      </c>
      <c r="AD121" s="143"/>
      <c r="AE121" s="69" t="s">
        <v>819</v>
      </c>
      <c r="AF121" s="79">
        <v>0</v>
      </c>
      <c r="AG121" s="143"/>
      <c r="AH121" s="69" t="s">
        <v>819</v>
      </c>
      <c r="AI121" s="79">
        <v>0</v>
      </c>
      <c r="AJ121" s="143"/>
      <c r="AK121" s="69" t="s">
        <v>819</v>
      </c>
      <c r="AL121" s="79">
        <v>0</v>
      </c>
      <c r="AM121" s="143"/>
      <c r="AN121" s="69" t="s">
        <v>819</v>
      </c>
      <c r="AO121" s="79">
        <v>0</v>
      </c>
      <c r="AP121" s="143"/>
      <c r="AQ121" s="69" t="s">
        <v>819</v>
      </c>
      <c r="AR121" s="79">
        <v>0</v>
      </c>
      <c r="AS121" s="143"/>
      <c r="AT121" s="69" t="s">
        <v>819</v>
      </c>
      <c r="AU121" s="79">
        <v>0</v>
      </c>
      <c r="AV121" s="143"/>
      <c r="AW121" s="69" t="s">
        <v>819</v>
      </c>
      <c r="AX121" s="79">
        <v>0</v>
      </c>
      <c r="AY121" s="143"/>
      <c r="AZ121" s="69" t="s">
        <v>819</v>
      </c>
      <c r="BA121" s="79">
        <v>0</v>
      </c>
      <c r="BB121" s="143"/>
      <c r="BC121" s="69" t="s">
        <v>819</v>
      </c>
      <c r="BD121" s="79">
        <v>0</v>
      </c>
      <c r="BE121" s="143"/>
      <c r="BF121" s="69" t="s">
        <v>819</v>
      </c>
      <c r="BG121" s="79">
        <v>0</v>
      </c>
      <c r="BH121" s="143"/>
      <c r="BI121" s="69" t="s">
        <v>819</v>
      </c>
      <c r="BJ121" s="79">
        <v>0</v>
      </c>
      <c r="BK121" s="143"/>
      <c r="BL121" s="69" t="s">
        <v>819</v>
      </c>
      <c r="BM121" s="79">
        <v>0</v>
      </c>
      <c r="BN121" s="143"/>
      <c r="BO121" s="69" t="s">
        <v>819</v>
      </c>
      <c r="BP121" s="79">
        <v>0</v>
      </c>
      <c r="BQ121" s="143"/>
      <c r="BR121" s="69" t="s">
        <v>819</v>
      </c>
      <c r="BS121" s="79">
        <v>0</v>
      </c>
      <c r="BT121" s="143"/>
      <c r="BU121" s="69" t="s">
        <v>819</v>
      </c>
      <c r="BV121" s="79">
        <v>0</v>
      </c>
      <c r="BW121" s="143"/>
      <c r="BX121" s="69" t="s">
        <v>819</v>
      </c>
      <c r="BY121" s="79">
        <v>0</v>
      </c>
      <c r="BZ121" s="143"/>
      <c r="CA121" s="69" t="s">
        <v>819</v>
      </c>
      <c r="CB121" s="79">
        <v>0</v>
      </c>
      <c r="CC121" s="143"/>
      <c r="CD121" s="69" t="s">
        <v>819</v>
      </c>
      <c r="CE121" s="79">
        <v>0</v>
      </c>
      <c r="CF121" s="143"/>
      <c r="CG121" s="69" t="s">
        <v>819</v>
      </c>
      <c r="CH121" s="79">
        <v>0</v>
      </c>
      <c r="CI121" s="143"/>
      <c r="CJ121" s="69" t="s">
        <v>819</v>
      </c>
      <c r="CK121" s="79">
        <v>0</v>
      </c>
      <c r="CL121" s="143"/>
      <c r="CM121" s="69" t="s">
        <v>819</v>
      </c>
      <c r="CN121" s="79">
        <v>0</v>
      </c>
      <c r="CP121" s="69" t="s">
        <v>819</v>
      </c>
      <c r="CQ121" s="79">
        <f>SUM(CH121+CN121+CK121+CE121+CB121+BY121+BV121+BS121+BP121+BM121+BJ121+BG121+BD121+BA121+AX121+AU121+AR121+AO121+AL121+AI121+AF121+AC121+Z121+W121+T121+Q121+N121+K121+H121+E121+B121)</f>
        <v>0</v>
      </c>
      <c r="CS121" s="69" t="s">
        <v>819</v>
      </c>
      <c r="CT121" s="79">
        <v>0</v>
      </c>
      <c r="CU121" s="143"/>
      <c r="CV121" s="13">
        <f t="shared" si="6"/>
        <v>0</v>
      </c>
    </row>
    <row r="122" spans="1:100" x14ac:dyDescent="0.2">
      <c r="A122" s="69" t="s">
        <v>197</v>
      </c>
      <c r="B122" s="79">
        <v>0</v>
      </c>
      <c r="C122" s="143"/>
      <c r="D122" s="69" t="s">
        <v>197</v>
      </c>
      <c r="E122" s="79">
        <v>0</v>
      </c>
      <c r="F122" s="143"/>
      <c r="G122" s="69" t="s">
        <v>197</v>
      </c>
      <c r="H122" s="79">
        <v>0</v>
      </c>
      <c r="I122" s="143"/>
      <c r="J122" s="69" t="s">
        <v>197</v>
      </c>
      <c r="K122" s="79">
        <v>0</v>
      </c>
      <c r="L122" s="143"/>
      <c r="M122" s="69" t="s">
        <v>197</v>
      </c>
      <c r="N122" s="79">
        <v>0</v>
      </c>
      <c r="O122" s="143"/>
      <c r="P122" s="69" t="s">
        <v>197</v>
      </c>
      <c r="Q122" s="79">
        <v>0</v>
      </c>
      <c r="R122" s="143"/>
      <c r="S122" s="69" t="s">
        <v>197</v>
      </c>
      <c r="T122" s="79">
        <v>0</v>
      </c>
      <c r="U122" s="143"/>
      <c r="V122" s="69" t="s">
        <v>197</v>
      </c>
      <c r="W122" s="79">
        <v>0</v>
      </c>
      <c r="X122" s="143"/>
      <c r="Y122" s="69" t="s">
        <v>197</v>
      </c>
      <c r="Z122" s="79">
        <v>0</v>
      </c>
      <c r="AA122" s="143"/>
      <c r="AB122" s="69" t="s">
        <v>197</v>
      </c>
      <c r="AC122" s="79">
        <v>0</v>
      </c>
      <c r="AD122" s="143"/>
      <c r="AE122" s="69" t="s">
        <v>197</v>
      </c>
      <c r="AF122" s="79">
        <v>0</v>
      </c>
      <c r="AG122" s="143"/>
      <c r="AH122" s="69" t="s">
        <v>197</v>
      </c>
      <c r="AI122" s="79">
        <v>0</v>
      </c>
      <c r="AJ122" s="143"/>
      <c r="AK122" s="69" t="s">
        <v>197</v>
      </c>
      <c r="AL122" s="79">
        <v>0</v>
      </c>
      <c r="AM122" s="143"/>
      <c r="AN122" s="69" t="s">
        <v>197</v>
      </c>
      <c r="AO122" s="79">
        <v>0</v>
      </c>
      <c r="AP122" s="143"/>
      <c r="AQ122" s="69" t="s">
        <v>197</v>
      </c>
      <c r="AR122" s="79">
        <v>0</v>
      </c>
      <c r="AS122" s="143"/>
      <c r="AT122" s="69" t="s">
        <v>197</v>
      </c>
      <c r="AU122" s="79">
        <v>0</v>
      </c>
      <c r="AV122" s="143"/>
      <c r="AW122" s="69" t="s">
        <v>197</v>
      </c>
      <c r="AX122" s="79">
        <v>0</v>
      </c>
      <c r="AY122" s="143"/>
      <c r="AZ122" s="69" t="s">
        <v>197</v>
      </c>
      <c r="BA122" s="79">
        <v>0</v>
      </c>
      <c r="BB122" s="143"/>
      <c r="BC122" s="69" t="s">
        <v>197</v>
      </c>
      <c r="BD122" s="79">
        <v>0</v>
      </c>
      <c r="BE122" s="143"/>
      <c r="BF122" s="69" t="s">
        <v>197</v>
      </c>
      <c r="BG122" s="79">
        <v>0</v>
      </c>
      <c r="BH122" s="143"/>
      <c r="BI122" s="69" t="s">
        <v>197</v>
      </c>
      <c r="BJ122" s="79">
        <v>0</v>
      </c>
      <c r="BK122" s="143"/>
      <c r="BL122" s="69" t="s">
        <v>197</v>
      </c>
      <c r="BM122" s="79">
        <v>0</v>
      </c>
      <c r="BN122" s="143"/>
      <c r="BO122" s="69" t="s">
        <v>197</v>
      </c>
      <c r="BP122" s="79">
        <v>0</v>
      </c>
      <c r="BQ122" s="143"/>
      <c r="BR122" s="69" t="s">
        <v>197</v>
      </c>
      <c r="BS122" s="79">
        <v>0</v>
      </c>
      <c r="BT122" s="143"/>
      <c r="BU122" s="69" t="s">
        <v>197</v>
      </c>
      <c r="BV122" s="79">
        <v>0</v>
      </c>
      <c r="BW122" s="143"/>
      <c r="BX122" s="69" t="s">
        <v>197</v>
      </c>
      <c r="BY122" s="79">
        <v>0</v>
      </c>
      <c r="BZ122" s="143"/>
      <c r="CA122" s="69" t="s">
        <v>197</v>
      </c>
      <c r="CB122" s="79">
        <v>0</v>
      </c>
      <c r="CC122" s="143"/>
      <c r="CD122" s="69" t="s">
        <v>197</v>
      </c>
      <c r="CE122" s="79">
        <v>0</v>
      </c>
      <c r="CF122" s="143"/>
      <c r="CG122" s="69" t="s">
        <v>197</v>
      </c>
      <c r="CH122" s="79">
        <v>0</v>
      </c>
      <c r="CI122" s="143"/>
      <c r="CJ122" s="69" t="s">
        <v>197</v>
      </c>
      <c r="CK122" s="79">
        <v>0</v>
      </c>
      <c r="CL122" s="143"/>
      <c r="CM122" s="69" t="s">
        <v>197</v>
      </c>
      <c r="CN122" s="79">
        <v>0</v>
      </c>
      <c r="CP122" s="69" t="s">
        <v>197</v>
      </c>
      <c r="CQ122" s="79">
        <f>SUM(CH122+CN122+CK122+CE122+CB122+BY122+BV122+BS122+BP122+BM122+BJ122+BG122+BD122+BA122+AX122+AU122+AR122+AO122+AL122+AI122+AF122+AC122+Z122+W122+T122+Q122+N122+K122+H122+E122+B122)</f>
        <v>0</v>
      </c>
      <c r="CS122" s="69" t="s">
        <v>197</v>
      </c>
      <c r="CT122" s="79">
        <v>0</v>
      </c>
      <c r="CU122" s="143"/>
      <c r="CV122" s="13">
        <f t="shared" si="6"/>
        <v>0</v>
      </c>
    </row>
    <row r="123" spans="1:100" ht="16" thickBot="1" x14ac:dyDescent="0.25">
      <c r="A123" s="77" t="s">
        <v>542</v>
      </c>
      <c r="B123" s="78">
        <f>SUM(B118:B122)</f>
        <v>0</v>
      </c>
      <c r="C123" s="143"/>
      <c r="D123" s="77" t="s">
        <v>542</v>
      </c>
      <c r="E123" s="78">
        <f>SUM(E118:E122)</f>
        <v>0</v>
      </c>
      <c r="F123" s="143"/>
      <c r="G123" s="77" t="s">
        <v>542</v>
      </c>
      <c r="H123" s="78">
        <f>SUM(H118:H122)</f>
        <v>0</v>
      </c>
      <c r="I123" s="143"/>
      <c r="J123" s="77" t="s">
        <v>542</v>
      </c>
      <c r="K123" s="78">
        <f>SUM(K118:K122)</f>
        <v>0</v>
      </c>
      <c r="L123" s="143"/>
      <c r="M123" s="77" t="s">
        <v>542</v>
      </c>
      <c r="N123" s="78">
        <f>SUM(N118:N122)</f>
        <v>0</v>
      </c>
      <c r="O123" s="143"/>
      <c r="P123" s="77" t="s">
        <v>542</v>
      </c>
      <c r="Q123" s="78">
        <f>SUM(Q118:Q122)</f>
        <v>0</v>
      </c>
      <c r="R123" s="143"/>
      <c r="S123" s="77" t="s">
        <v>542</v>
      </c>
      <c r="T123" s="78">
        <f>SUM(T118:T122)</f>
        <v>0</v>
      </c>
      <c r="U123" s="143"/>
      <c r="V123" s="77" t="s">
        <v>542</v>
      </c>
      <c r="W123" s="78">
        <f>SUM(W118:W122)</f>
        <v>0</v>
      </c>
      <c r="X123" s="143"/>
      <c r="Y123" s="77" t="s">
        <v>542</v>
      </c>
      <c r="Z123" s="78">
        <f>SUM(Z118:Z122)</f>
        <v>0</v>
      </c>
      <c r="AA123" s="143"/>
      <c r="AB123" s="77" t="s">
        <v>542</v>
      </c>
      <c r="AC123" s="78">
        <f>SUM(AC118:AC122)</f>
        <v>0</v>
      </c>
      <c r="AD123" s="143"/>
      <c r="AE123" s="77" t="s">
        <v>542</v>
      </c>
      <c r="AF123" s="78">
        <f>SUM(AF118:AF122)</f>
        <v>0</v>
      </c>
      <c r="AG123" s="143"/>
      <c r="AH123" s="77" t="s">
        <v>542</v>
      </c>
      <c r="AI123" s="78">
        <f>SUM(AI118:AI122)</f>
        <v>0</v>
      </c>
      <c r="AJ123" s="143"/>
      <c r="AK123" s="77" t="s">
        <v>542</v>
      </c>
      <c r="AL123" s="78">
        <f>SUM(AL118:AL122)</f>
        <v>0</v>
      </c>
      <c r="AM123" s="143"/>
      <c r="AN123" s="77" t="s">
        <v>542</v>
      </c>
      <c r="AO123" s="78">
        <f>SUM(AO118:AO122)</f>
        <v>0</v>
      </c>
      <c r="AP123" s="143"/>
      <c r="AQ123" s="77" t="s">
        <v>542</v>
      </c>
      <c r="AR123" s="78">
        <f>SUM(AR118:AR122)</f>
        <v>0</v>
      </c>
      <c r="AS123" s="143"/>
      <c r="AT123" s="77" t="s">
        <v>542</v>
      </c>
      <c r="AU123" s="78">
        <f>SUM(AU118:AU122)</f>
        <v>0</v>
      </c>
      <c r="AV123" s="143"/>
      <c r="AW123" s="77" t="s">
        <v>542</v>
      </c>
      <c r="AX123" s="78">
        <f>SUM(AX118:AX122)</f>
        <v>0</v>
      </c>
      <c r="AY123" s="143"/>
      <c r="AZ123" s="77" t="s">
        <v>542</v>
      </c>
      <c r="BA123" s="78">
        <f>SUM(BA118:BA122)</f>
        <v>0</v>
      </c>
      <c r="BB123" s="143"/>
      <c r="BC123" s="77" t="s">
        <v>542</v>
      </c>
      <c r="BD123" s="78">
        <f>SUM(BD118:BD122)</f>
        <v>0</v>
      </c>
      <c r="BE123" s="143"/>
      <c r="BF123" s="77" t="s">
        <v>542</v>
      </c>
      <c r="BG123" s="78">
        <f>SUM(BG118:BG122)</f>
        <v>0</v>
      </c>
      <c r="BH123" s="143"/>
      <c r="BI123" s="77" t="s">
        <v>542</v>
      </c>
      <c r="BJ123" s="78">
        <f>SUM(BJ118:BJ122)</f>
        <v>0</v>
      </c>
      <c r="BK123" s="143"/>
      <c r="BL123" s="77" t="s">
        <v>542</v>
      </c>
      <c r="BM123" s="78">
        <f>SUM(BM118:BM122)</f>
        <v>0</v>
      </c>
      <c r="BN123" s="143"/>
      <c r="BO123" s="77" t="s">
        <v>542</v>
      </c>
      <c r="BP123" s="78">
        <f>SUM(BP118:BP122)</f>
        <v>0</v>
      </c>
      <c r="BQ123" s="143"/>
      <c r="BR123" s="77" t="s">
        <v>542</v>
      </c>
      <c r="BS123" s="78">
        <f>SUM(BS118:BS122)</f>
        <v>0</v>
      </c>
      <c r="BT123" s="143"/>
      <c r="BU123" s="77" t="s">
        <v>542</v>
      </c>
      <c r="BV123" s="78">
        <f>SUM(BV118:BV122)</f>
        <v>0</v>
      </c>
      <c r="BW123" s="143"/>
      <c r="BX123" s="77" t="s">
        <v>542</v>
      </c>
      <c r="BY123" s="78">
        <f>SUM(BY118:BY122)</f>
        <v>0</v>
      </c>
      <c r="BZ123" s="143"/>
      <c r="CA123" s="77" t="s">
        <v>542</v>
      </c>
      <c r="CB123" s="78">
        <f>SUM(CB118:CB122)</f>
        <v>0</v>
      </c>
      <c r="CC123" s="143"/>
      <c r="CD123" s="77" t="s">
        <v>542</v>
      </c>
      <c r="CE123" s="78">
        <f>SUM(CE118:CE122)</f>
        <v>0</v>
      </c>
      <c r="CF123" s="143"/>
      <c r="CG123" s="77" t="s">
        <v>542</v>
      </c>
      <c r="CH123" s="78">
        <f>SUM(CH118:CH122)</f>
        <v>0</v>
      </c>
      <c r="CI123" s="143"/>
      <c r="CJ123" s="77" t="s">
        <v>542</v>
      </c>
      <c r="CK123" s="78">
        <f>SUM(CK118:CK122)</f>
        <v>0</v>
      </c>
      <c r="CL123" s="143"/>
      <c r="CM123" s="77" t="s">
        <v>542</v>
      </c>
      <c r="CN123" s="78">
        <f>SUM(CN118:CN122)</f>
        <v>0</v>
      </c>
      <c r="CP123" s="77" t="s">
        <v>492</v>
      </c>
      <c r="CQ123" s="78">
        <f>SUM(CQ118:CQ122)</f>
        <v>0</v>
      </c>
      <c r="CS123" s="77" t="s">
        <v>492</v>
      </c>
      <c r="CT123" s="78">
        <f>SUM(CT118:CT122)</f>
        <v>3860.0799999999995</v>
      </c>
      <c r="CU123" s="143"/>
      <c r="CV123" s="150">
        <f t="shared" si="6"/>
        <v>-3860.0799999999995</v>
      </c>
    </row>
    <row r="124" spans="1:100" ht="16" thickBot="1" x14ac:dyDescent="0.25">
      <c r="A124" s="176" t="s">
        <v>447</v>
      </c>
      <c r="B124" s="177"/>
      <c r="C124" s="143"/>
      <c r="D124" s="176" t="s">
        <v>447</v>
      </c>
      <c r="E124" s="177"/>
      <c r="F124" s="143"/>
      <c r="G124" s="176" t="s">
        <v>447</v>
      </c>
      <c r="H124" s="177"/>
      <c r="I124" s="143"/>
      <c r="J124" s="176" t="s">
        <v>447</v>
      </c>
      <c r="K124" s="177"/>
      <c r="L124" s="143"/>
      <c r="M124" s="176" t="s">
        <v>447</v>
      </c>
      <c r="N124" s="177"/>
      <c r="O124" s="143"/>
      <c r="P124" s="176" t="s">
        <v>447</v>
      </c>
      <c r="Q124" s="177"/>
      <c r="R124" s="143"/>
      <c r="S124" s="176" t="s">
        <v>447</v>
      </c>
      <c r="T124" s="177"/>
      <c r="U124" s="143"/>
      <c r="V124" s="176" t="s">
        <v>447</v>
      </c>
      <c r="W124" s="177"/>
      <c r="X124" s="143"/>
      <c r="Y124" s="176" t="s">
        <v>447</v>
      </c>
      <c r="Z124" s="177"/>
      <c r="AA124" s="143"/>
      <c r="AB124" s="176" t="s">
        <v>447</v>
      </c>
      <c r="AC124" s="177"/>
      <c r="AD124" s="143"/>
      <c r="AE124" s="176" t="s">
        <v>447</v>
      </c>
      <c r="AF124" s="177"/>
      <c r="AG124" s="143"/>
      <c r="AH124" s="176" t="s">
        <v>447</v>
      </c>
      <c r="AI124" s="177"/>
      <c r="AJ124" s="143"/>
      <c r="AK124" s="176" t="s">
        <v>447</v>
      </c>
      <c r="AL124" s="177"/>
      <c r="AM124" s="143"/>
      <c r="AN124" s="176" t="s">
        <v>447</v>
      </c>
      <c r="AO124" s="177"/>
      <c r="AP124" s="143"/>
      <c r="AQ124" s="176" t="s">
        <v>447</v>
      </c>
      <c r="AR124" s="177"/>
      <c r="AS124" s="143"/>
      <c r="AT124" s="176" t="s">
        <v>447</v>
      </c>
      <c r="AU124" s="177"/>
      <c r="AV124" s="143"/>
      <c r="AW124" s="176" t="s">
        <v>447</v>
      </c>
      <c r="AX124" s="177"/>
      <c r="AY124" s="143"/>
      <c r="AZ124" s="176" t="s">
        <v>447</v>
      </c>
      <c r="BA124" s="177"/>
      <c r="BB124" s="143"/>
      <c r="BC124" s="176" t="s">
        <v>447</v>
      </c>
      <c r="BD124" s="177"/>
      <c r="BE124" s="143"/>
      <c r="BF124" s="176" t="s">
        <v>447</v>
      </c>
      <c r="BG124" s="177"/>
      <c r="BH124" s="143"/>
      <c r="BI124" s="176" t="s">
        <v>447</v>
      </c>
      <c r="BJ124" s="177"/>
      <c r="BK124" s="143"/>
      <c r="BL124" s="176" t="s">
        <v>447</v>
      </c>
      <c r="BM124" s="177"/>
      <c r="BN124" s="143"/>
      <c r="BO124" s="176" t="s">
        <v>447</v>
      </c>
      <c r="BP124" s="177"/>
      <c r="BQ124" s="143"/>
      <c r="BR124" s="176" t="s">
        <v>447</v>
      </c>
      <c r="BS124" s="177"/>
      <c r="BT124" s="143"/>
      <c r="BU124" s="176" t="s">
        <v>447</v>
      </c>
      <c r="BV124" s="177"/>
      <c r="BW124" s="143"/>
      <c r="BX124" s="176" t="s">
        <v>447</v>
      </c>
      <c r="BY124" s="177"/>
      <c r="BZ124" s="143"/>
      <c r="CA124" s="176" t="s">
        <v>447</v>
      </c>
      <c r="CB124" s="177"/>
      <c r="CC124" s="143"/>
      <c r="CD124" s="176" t="s">
        <v>447</v>
      </c>
      <c r="CE124" s="177"/>
      <c r="CF124" s="143"/>
      <c r="CG124" s="176" t="s">
        <v>447</v>
      </c>
      <c r="CH124" s="177"/>
      <c r="CI124" s="143"/>
      <c r="CJ124" s="176" t="s">
        <v>447</v>
      </c>
      <c r="CK124" s="177"/>
      <c r="CL124" s="143"/>
      <c r="CM124" s="176" t="s">
        <v>447</v>
      </c>
      <c r="CN124" s="177"/>
      <c r="CP124" s="176" t="s">
        <v>447</v>
      </c>
      <c r="CQ124" s="177"/>
      <c r="CS124" s="176" t="s">
        <v>447</v>
      </c>
      <c r="CT124" s="177"/>
      <c r="CU124" s="143"/>
      <c r="CV124" s="10"/>
    </row>
    <row r="125" spans="1:100" x14ac:dyDescent="0.2">
      <c r="A125" s="70" t="s">
        <v>445</v>
      </c>
      <c r="B125" s="67">
        <v>0</v>
      </c>
      <c r="C125" s="143"/>
      <c r="D125" s="70" t="s">
        <v>445</v>
      </c>
      <c r="E125" s="67">
        <v>0</v>
      </c>
      <c r="F125" s="143"/>
      <c r="G125" s="70" t="s">
        <v>445</v>
      </c>
      <c r="H125" s="67">
        <v>0</v>
      </c>
      <c r="I125" s="143"/>
      <c r="J125" s="70" t="s">
        <v>445</v>
      </c>
      <c r="K125" s="67">
        <v>0</v>
      </c>
      <c r="L125" s="143"/>
      <c r="M125" s="70" t="s">
        <v>445</v>
      </c>
      <c r="N125" s="67">
        <v>0</v>
      </c>
      <c r="O125" s="143"/>
      <c r="P125" s="70" t="s">
        <v>445</v>
      </c>
      <c r="Q125" s="67">
        <v>0</v>
      </c>
      <c r="R125" s="143"/>
      <c r="S125" s="70" t="s">
        <v>445</v>
      </c>
      <c r="T125" s="67">
        <v>0</v>
      </c>
      <c r="U125" s="143"/>
      <c r="V125" s="70" t="s">
        <v>445</v>
      </c>
      <c r="W125" s="67">
        <v>0</v>
      </c>
      <c r="X125" s="143"/>
      <c r="Y125" s="70" t="s">
        <v>445</v>
      </c>
      <c r="Z125" s="67">
        <v>0</v>
      </c>
      <c r="AA125" s="143"/>
      <c r="AB125" s="70" t="s">
        <v>445</v>
      </c>
      <c r="AC125" s="67">
        <v>0</v>
      </c>
      <c r="AD125" s="143"/>
      <c r="AE125" s="70" t="s">
        <v>445</v>
      </c>
      <c r="AF125" s="67">
        <v>0</v>
      </c>
      <c r="AG125" s="143"/>
      <c r="AH125" s="70" t="s">
        <v>445</v>
      </c>
      <c r="AI125" s="67">
        <v>0</v>
      </c>
      <c r="AJ125" s="143"/>
      <c r="AK125" s="70" t="s">
        <v>445</v>
      </c>
      <c r="AL125" s="67">
        <v>0</v>
      </c>
      <c r="AM125" s="143"/>
      <c r="AN125" s="70" t="s">
        <v>445</v>
      </c>
      <c r="AO125" s="67">
        <v>0</v>
      </c>
      <c r="AP125" s="143"/>
      <c r="AQ125" s="70" t="s">
        <v>445</v>
      </c>
      <c r="AR125" s="67">
        <v>0</v>
      </c>
      <c r="AS125" s="143"/>
      <c r="AT125" s="70" t="s">
        <v>445</v>
      </c>
      <c r="AU125" s="67">
        <v>0</v>
      </c>
      <c r="AV125" s="143"/>
      <c r="AW125" s="70" t="s">
        <v>445</v>
      </c>
      <c r="AX125" s="67">
        <v>0</v>
      </c>
      <c r="AY125" s="143"/>
      <c r="AZ125" s="70" t="s">
        <v>445</v>
      </c>
      <c r="BA125" s="67">
        <v>0</v>
      </c>
      <c r="BB125" s="143"/>
      <c r="BC125" s="70" t="s">
        <v>445</v>
      </c>
      <c r="BD125" s="67">
        <v>0</v>
      </c>
      <c r="BE125" s="143"/>
      <c r="BF125" s="70" t="s">
        <v>445</v>
      </c>
      <c r="BG125" s="67">
        <v>0</v>
      </c>
      <c r="BH125" s="143"/>
      <c r="BI125" s="70" t="s">
        <v>445</v>
      </c>
      <c r="BJ125" s="67">
        <v>0</v>
      </c>
      <c r="BK125" s="143"/>
      <c r="BL125" s="70" t="s">
        <v>445</v>
      </c>
      <c r="BM125" s="67">
        <v>0</v>
      </c>
      <c r="BN125" s="143"/>
      <c r="BO125" s="70" t="s">
        <v>445</v>
      </c>
      <c r="BP125" s="67">
        <v>0</v>
      </c>
      <c r="BQ125" s="143"/>
      <c r="BR125" s="70" t="s">
        <v>445</v>
      </c>
      <c r="BS125" s="67">
        <v>0</v>
      </c>
      <c r="BT125" s="143"/>
      <c r="BU125" s="70" t="s">
        <v>445</v>
      </c>
      <c r="BV125" s="67">
        <v>0</v>
      </c>
      <c r="BW125" s="143"/>
      <c r="BX125" s="70" t="s">
        <v>445</v>
      </c>
      <c r="BY125" s="67">
        <v>0</v>
      </c>
      <c r="BZ125" s="143"/>
      <c r="CA125" s="70" t="s">
        <v>445</v>
      </c>
      <c r="CB125" s="67">
        <v>0</v>
      </c>
      <c r="CC125" s="143"/>
      <c r="CD125" s="70" t="s">
        <v>445</v>
      </c>
      <c r="CE125" s="67">
        <v>0</v>
      </c>
      <c r="CF125" s="143"/>
      <c r="CG125" s="70" t="s">
        <v>445</v>
      </c>
      <c r="CH125" s="67">
        <v>0</v>
      </c>
      <c r="CI125" s="143"/>
      <c r="CJ125" s="70" t="s">
        <v>445</v>
      </c>
      <c r="CK125" s="67">
        <v>0</v>
      </c>
      <c r="CL125" s="143"/>
      <c r="CM125" s="70" t="s">
        <v>445</v>
      </c>
      <c r="CN125" s="67">
        <v>0</v>
      </c>
      <c r="CP125" s="70" t="s">
        <v>445</v>
      </c>
      <c r="CQ125" s="79">
        <f>SUM(CH125+CN125+CK125+CE125+CB125+BY125+BV125+BS125+BP125+BM125+BJ125+BG125+BD125+BA125+AX125+AU125+AR125+AO125+AL125+AI125+AF125+AC125+Z125+W125+T125+Q125+N125+K125+H125+E125+B125)</f>
        <v>0</v>
      </c>
      <c r="CS125" s="70" t="s">
        <v>445</v>
      </c>
      <c r="CT125" s="67">
        <f>530.41+488.15</f>
        <v>1018.56</v>
      </c>
      <c r="CU125" s="143"/>
      <c r="CV125" s="13">
        <f>CT125-CQ125</f>
        <v>1018.56</v>
      </c>
    </row>
    <row r="126" spans="1:100" ht="16" thickBot="1" x14ac:dyDescent="0.25">
      <c r="A126" s="77" t="s">
        <v>454</v>
      </c>
      <c r="B126" s="78">
        <f>SUM(B125)</f>
        <v>0</v>
      </c>
      <c r="C126" s="143"/>
      <c r="D126" s="77" t="s">
        <v>454</v>
      </c>
      <c r="E126" s="78">
        <f>SUM(E125)</f>
        <v>0</v>
      </c>
      <c r="F126" s="143"/>
      <c r="G126" s="77" t="s">
        <v>454</v>
      </c>
      <c r="H126" s="78">
        <f>SUM(H125)</f>
        <v>0</v>
      </c>
      <c r="I126" s="143"/>
      <c r="J126" s="77" t="s">
        <v>454</v>
      </c>
      <c r="K126" s="78">
        <f>SUM(K125)</f>
        <v>0</v>
      </c>
      <c r="L126" s="143"/>
      <c r="M126" s="77" t="s">
        <v>454</v>
      </c>
      <c r="N126" s="78">
        <f>SUM(N125)</f>
        <v>0</v>
      </c>
      <c r="O126" s="143"/>
      <c r="P126" s="77" t="s">
        <v>454</v>
      </c>
      <c r="Q126" s="78">
        <f>SUM(Q125)</f>
        <v>0</v>
      </c>
      <c r="R126" s="143"/>
      <c r="S126" s="77" t="s">
        <v>454</v>
      </c>
      <c r="T126" s="78">
        <f>SUM(T125)</f>
        <v>0</v>
      </c>
      <c r="U126" s="143"/>
      <c r="V126" s="77" t="s">
        <v>454</v>
      </c>
      <c r="W126" s="78">
        <f>SUM(W125)</f>
        <v>0</v>
      </c>
      <c r="X126" s="143"/>
      <c r="Y126" s="77" t="s">
        <v>454</v>
      </c>
      <c r="Z126" s="78">
        <f>SUM(Z125)</f>
        <v>0</v>
      </c>
      <c r="AA126" s="143"/>
      <c r="AB126" s="77" t="s">
        <v>454</v>
      </c>
      <c r="AC126" s="78">
        <f>SUM(AC125)</f>
        <v>0</v>
      </c>
      <c r="AD126" s="143"/>
      <c r="AE126" s="77" t="s">
        <v>454</v>
      </c>
      <c r="AF126" s="78">
        <f>SUM(AF125)</f>
        <v>0</v>
      </c>
      <c r="AG126" s="143"/>
      <c r="AH126" s="77" t="s">
        <v>454</v>
      </c>
      <c r="AI126" s="78">
        <f>SUM(AI125)</f>
        <v>0</v>
      </c>
      <c r="AJ126" s="143"/>
      <c r="AK126" s="77" t="s">
        <v>454</v>
      </c>
      <c r="AL126" s="78">
        <f>SUM(AL125)</f>
        <v>0</v>
      </c>
      <c r="AM126" s="143"/>
      <c r="AN126" s="77" t="s">
        <v>454</v>
      </c>
      <c r="AO126" s="78">
        <f>SUM(AO125)</f>
        <v>0</v>
      </c>
      <c r="AP126" s="143"/>
      <c r="AQ126" s="77" t="s">
        <v>454</v>
      </c>
      <c r="AR126" s="78">
        <f>SUM(AR125)</f>
        <v>0</v>
      </c>
      <c r="AS126" s="143"/>
      <c r="AT126" s="77" t="s">
        <v>454</v>
      </c>
      <c r="AU126" s="78">
        <f>SUM(AU125)</f>
        <v>0</v>
      </c>
      <c r="AV126" s="143"/>
      <c r="AW126" s="77" t="s">
        <v>454</v>
      </c>
      <c r="AX126" s="78">
        <f>SUM(AX125)</f>
        <v>0</v>
      </c>
      <c r="AY126" s="143"/>
      <c r="AZ126" s="77" t="s">
        <v>454</v>
      </c>
      <c r="BA126" s="78">
        <f>SUM(BA125)</f>
        <v>0</v>
      </c>
      <c r="BB126" s="143"/>
      <c r="BC126" s="77" t="s">
        <v>454</v>
      </c>
      <c r="BD126" s="78">
        <f>SUM(BD125)</f>
        <v>0</v>
      </c>
      <c r="BE126" s="143"/>
      <c r="BF126" s="77" t="s">
        <v>454</v>
      </c>
      <c r="BG126" s="78">
        <f>SUM(BG125)</f>
        <v>0</v>
      </c>
      <c r="BH126" s="143"/>
      <c r="BI126" s="77" t="s">
        <v>454</v>
      </c>
      <c r="BJ126" s="78">
        <f>SUM(BJ125)</f>
        <v>0</v>
      </c>
      <c r="BK126" s="143"/>
      <c r="BL126" s="77" t="s">
        <v>454</v>
      </c>
      <c r="BM126" s="78">
        <f>SUM(BM125)</f>
        <v>0</v>
      </c>
      <c r="BN126" s="143"/>
      <c r="BO126" s="77" t="s">
        <v>454</v>
      </c>
      <c r="BP126" s="78">
        <f>SUM(BP125)</f>
        <v>0</v>
      </c>
      <c r="BQ126" s="143"/>
      <c r="BR126" s="77" t="s">
        <v>454</v>
      </c>
      <c r="BS126" s="78">
        <f>SUM(BS125)</f>
        <v>0</v>
      </c>
      <c r="BT126" s="143"/>
      <c r="BU126" s="77" t="s">
        <v>454</v>
      </c>
      <c r="BV126" s="78">
        <f>SUM(BV125)</f>
        <v>0</v>
      </c>
      <c r="BW126" s="143"/>
      <c r="BX126" s="77" t="s">
        <v>454</v>
      </c>
      <c r="BY126" s="78">
        <f>SUM(BY125)</f>
        <v>0</v>
      </c>
      <c r="BZ126" s="143"/>
      <c r="CA126" s="77" t="s">
        <v>454</v>
      </c>
      <c r="CB126" s="78">
        <f>SUM(CB125)</f>
        <v>0</v>
      </c>
      <c r="CC126" s="143"/>
      <c r="CD126" s="77" t="s">
        <v>454</v>
      </c>
      <c r="CE126" s="78">
        <f>SUM(CE125)</f>
        <v>0</v>
      </c>
      <c r="CF126" s="143"/>
      <c r="CG126" s="77" t="s">
        <v>454</v>
      </c>
      <c r="CH126" s="78">
        <f>SUM(CH125)</f>
        <v>0</v>
      </c>
      <c r="CI126" s="143"/>
      <c r="CJ126" s="77" t="s">
        <v>454</v>
      </c>
      <c r="CK126" s="78">
        <f>SUM(CK125)</f>
        <v>0</v>
      </c>
      <c r="CL126" s="143"/>
      <c r="CM126" s="77" t="s">
        <v>454</v>
      </c>
      <c r="CN126" s="78">
        <f>SUM(CN125)</f>
        <v>0</v>
      </c>
      <c r="CP126" s="77" t="s">
        <v>493</v>
      </c>
      <c r="CQ126" s="78">
        <f>SUM(CQ125)</f>
        <v>0</v>
      </c>
      <c r="CS126" s="77" t="s">
        <v>493</v>
      </c>
      <c r="CT126" s="78">
        <f>SUM(CT125)</f>
        <v>1018.56</v>
      </c>
      <c r="CU126" s="143"/>
      <c r="CV126" s="150">
        <f>CT126-CQ126</f>
        <v>1018.56</v>
      </c>
    </row>
    <row r="127" spans="1:100" ht="16" thickBot="1" x14ac:dyDescent="0.25">
      <c r="A127" s="141" t="s">
        <v>455</v>
      </c>
      <c r="B127" s="142"/>
      <c r="C127" s="143"/>
      <c r="D127" s="141" t="s">
        <v>455</v>
      </c>
      <c r="E127" s="142"/>
      <c r="F127" s="143"/>
      <c r="G127" s="141" t="s">
        <v>455</v>
      </c>
      <c r="H127" s="142"/>
      <c r="I127" s="143"/>
      <c r="J127" s="141" t="s">
        <v>455</v>
      </c>
      <c r="K127" s="142"/>
      <c r="L127" s="143"/>
      <c r="M127" s="141" t="s">
        <v>455</v>
      </c>
      <c r="N127" s="142"/>
      <c r="O127" s="143"/>
      <c r="P127" s="141" t="s">
        <v>455</v>
      </c>
      <c r="Q127" s="142"/>
      <c r="R127" s="143"/>
      <c r="S127" s="141" t="s">
        <v>455</v>
      </c>
      <c r="T127" s="142"/>
      <c r="U127" s="143"/>
      <c r="V127" s="141" t="s">
        <v>455</v>
      </c>
      <c r="W127" s="142"/>
      <c r="X127" s="143"/>
      <c r="Y127" s="141" t="s">
        <v>455</v>
      </c>
      <c r="Z127" s="142"/>
      <c r="AA127" s="143"/>
      <c r="AB127" s="141" t="s">
        <v>455</v>
      </c>
      <c r="AC127" s="142"/>
      <c r="AD127" s="143"/>
      <c r="AE127" s="141" t="s">
        <v>455</v>
      </c>
      <c r="AF127" s="142"/>
      <c r="AG127" s="143"/>
      <c r="AH127" s="141" t="s">
        <v>455</v>
      </c>
      <c r="AI127" s="142"/>
      <c r="AJ127" s="143"/>
      <c r="AK127" s="141" t="s">
        <v>455</v>
      </c>
      <c r="AL127" s="142"/>
      <c r="AM127" s="143"/>
      <c r="AN127" s="141" t="s">
        <v>455</v>
      </c>
      <c r="AO127" s="142"/>
      <c r="AP127" s="143"/>
      <c r="AQ127" s="141" t="s">
        <v>455</v>
      </c>
      <c r="AR127" s="142"/>
      <c r="AS127" s="143"/>
      <c r="AT127" s="141" t="s">
        <v>455</v>
      </c>
      <c r="AU127" s="142"/>
      <c r="AV127" s="143"/>
      <c r="AW127" s="141" t="s">
        <v>455</v>
      </c>
      <c r="AX127" s="142"/>
      <c r="AY127" s="143"/>
      <c r="AZ127" s="141" t="s">
        <v>455</v>
      </c>
      <c r="BA127" s="142"/>
      <c r="BB127" s="143"/>
      <c r="BC127" s="141" t="s">
        <v>455</v>
      </c>
      <c r="BD127" s="142"/>
      <c r="BE127" s="143"/>
      <c r="BF127" s="141" t="s">
        <v>455</v>
      </c>
      <c r="BG127" s="142"/>
      <c r="BH127" s="143"/>
      <c r="BI127" s="141" t="s">
        <v>455</v>
      </c>
      <c r="BJ127" s="142"/>
      <c r="BK127" s="143"/>
      <c r="BL127" s="141" t="s">
        <v>455</v>
      </c>
      <c r="BM127" s="142"/>
      <c r="BN127" s="143"/>
      <c r="BO127" s="141" t="s">
        <v>455</v>
      </c>
      <c r="BP127" s="142"/>
      <c r="BQ127" s="143"/>
      <c r="BR127" s="141" t="s">
        <v>455</v>
      </c>
      <c r="BS127" s="142"/>
      <c r="BT127" s="143"/>
      <c r="BU127" s="141" t="s">
        <v>455</v>
      </c>
      <c r="BV127" s="142"/>
      <c r="BW127" s="143"/>
      <c r="BX127" s="141" t="s">
        <v>455</v>
      </c>
      <c r="BY127" s="142"/>
      <c r="BZ127" s="143"/>
      <c r="CA127" s="141" t="s">
        <v>455</v>
      </c>
      <c r="CB127" s="142"/>
      <c r="CC127" s="143"/>
      <c r="CD127" s="141" t="s">
        <v>455</v>
      </c>
      <c r="CE127" s="142"/>
      <c r="CF127" s="143"/>
      <c r="CG127" s="141" t="s">
        <v>455</v>
      </c>
      <c r="CH127" s="142"/>
      <c r="CI127" s="143"/>
      <c r="CJ127" s="141" t="s">
        <v>455</v>
      </c>
      <c r="CK127" s="142"/>
      <c r="CL127" s="143"/>
      <c r="CM127" s="141" t="s">
        <v>455</v>
      </c>
      <c r="CN127" s="142"/>
      <c r="CP127" s="141" t="s">
        <v>455</v>
      </c>
      <c r="CQ127" s="142"/>
      <c r="CS127" s="141" t="s">
        <v>455</v>
      </c>
      <c r="CT127" s="142"/>
      <c r="CU127" s="143"/>
      <c r="CV127" s="10"/>
    </row>
    <row r="128" spans="1:100" x14ac:dyDescent="0.2">
      <c r="A128" s="71" t="s">
        <v>156</v>
      </c>
      <c r="B128" s="67">
        <f>519.12+260</f>
        <v>779.12</v>
      </c>
      <c r="C128" s="143"/>
      <c r="D128" s="71" t="s">
        <v>156</v>
      </c>
      <c r="E128" s="67">
        <v>0</v>
      </c>
      <c r="F128" s="143"/>
      <c r="G128" s="71" t="s">
        <v>156</v>
      </c>
      <c r="H128" s="67">
        <v>0</v>
      </c>
      <c r="I128" s="143"/>
      <c r="J128" s="71" t="s">
        <v>156</v>
      </c>
      <c r="K128" s="67">
        <v>0</v>
      </c>
      <c r="L128" s="143"/>
      <c r="M128" s="71" t="s">
        <v>156</v>
      </c>
      <c r="N128" s="67">
        <v>0</v>
      </c>
      <c r="O128" s="143"/>
      <c r="P128" s="71" t="s">
        <v>156</v>
      </c>
      <c r="Q128" s="67">
        <v>0</v>
      </c>
      <c r="R128" s="143"/>
      <c r="S128" s="71" t="s">
        <v>156</v>
      </c>
      <c r="T128" s="67">
        <v>0</v>
      </c>
      <c r="U128" s="143"/>
      <c r="V128" s="71" t="s">
        <v>156</v>
      </c>
      <c r="W128" s="67">
        <v>0</v>
      </c>
      <c r="X128" s="143"/>
      <c r="Y128" s="71" t="s">
        <v>156</v>
      </c>
      <c r="Z128" s="67">
        <v>0</v>
      </c>
      <c r="AA128" s="143"/>
      <c r="AB128" s="71" t="s">
        <v>156</v>
      </c>
      <c r="AC128" s="67">
        <v>0</v>
      </c>
      <c r="AD128" s="143"/>
      <c r="AE128" s="71" t="s">
        <v>156</v>
      </c>
      <c r="AF128" s="67">
        <v>0</v>
      </c>
      <c r="AG128" s="143"/>
      <c r="AH128" s="71" t="s">
        <v>156</v>
      </c>
      <c r="AI128" s="67">
        <v>0</v>
      </c>
      <c r="AJ128" s="143"/>
      <c r="AK128" s="71" t="s">
        <v>156</v>
      </c>
      <c r="AL128" s="67">
        <v>0</v>
      </c>
      <c r="AM128" s="143"/>
      <c r="AN128" s="71" t="s">
        <v>156</v>
      </c>
      <c r="AO128" s="67">
        <v>0</v>
      </c>
      <c r="AP128" s="143"/>
      <c r="AQ128" s="71" t="s">
        <v>156</v>
      </c>
      <c r="AR128" s="67">
        <v>0</v>
      </c>
      <c r="AS128" s="143"/>
      <c r="AT128" s="71" t="s">
        <v>156</v>
      </c>
      <c r="AU128" s="67">
        <v>0</v>
      </c>
      <c r="AV128" s="143"/>
      <c r="AW128" s="71" t="s">
        <v>156</v>
      </c>
      <c r="AX128" s="67">
        <v>0</v>
      </c>
      <c r="AY128" s="143"/>
      <c r="AZ128" s="71" t="s">
        <v>156</v>
      </c>
      <c r="BA128" s="67">
        <v>0</v>
      </c>
      <c r="BB128" s="143"/>
      <c r="BC128" s="71" t="s">
        <v>156</v>
      </c>
      <c r="BD128" s="67">
        <v>0</v>
      </c>
      <c r="BE128" s="143"/>
      <c r="BF128" s="71" t="s">
        <v>156</v>
      </c>
      <c r="BG128" s="67">
        <v>0</v>
      </c>
      <c r="BH128" s="143"/>
      <c r="BI128" s="71" t="s">
        <v>156</v>
      </c>
      <c r="BJ128" s="67">
        <v>0</v>
      </c>
      <c r="BK128" s="143"/>
      <c r="BL128" s="71" t="s">
        <v>156</v>
      </c>
      <c r="BM128" s="67">
        <v>0</v>
      </c>
      <c r="BN128" s="143"/>
      <c r="BO128" s="71" t="s">
        <v>156</v>
      </c>
      <c r="BP128" s="67">
        <v>0</v>
      </c>
      <c r="BQ128" s="143"/>
      <c r="BR128" s="71" t="s">
        <v>156</v>
      </c>
      <c r="BS128" s="67">
        <v>0</v>
      </c>
      <c r="BT128" s="143"/>
      <c r="BU128" s="71" t="s">
        <v>156</v>
      </c>
      <c r="BV128" s="67">
        <v>0</v>
      </c>
      <c r="BW128" s="143"/>
      <c r="BX128" s="71" t="s">
        <v>156</v>
      </c>
      <c r="BY128" s="67">
        <v>0</v>
      </c>
      <c r="BZ128" s="143"/>
      <c r="CA128" s="71" t="s">
        <v>156</v>
      </c>
      <c r="CB128" s="67">
        <v>0</v>
      </c>
      <c r="CC128" s="143"/>
      <c r="CD128" s="71" t="s">
        <v>156</v>
      </c>
      <c r="CE128" s="67">
        <v>0</v>
      </c>
      <c r="CF128" s="143"/>
      <c r="CG128" s="71" t="s">
        <v>156</v>
      </c>
      <c r="CH128" s="67">
        <v>0</v>
      </c>
      <c r="CI128" s="143"/>
      <c r="CJ128" s="71" t="s">
        <v>156</v>
      </c>
      <c r="CK128" s="67">
        <v>0</v>
      </c>
      <c r="CL128" s="143"/>
      <c r="CM128" s="71" t="s">
        <v>156</v>
      </c>
      <c r="CN128" s="67">
        <v>0</v>
      </c>
      <c r="CP128" s="71" t="s">
        <v>156</v>
      </c>
      <c r="CQ128" s="79">
        <f>SUM(CH128+CN128+CK128+CE128+CB128+BY128+BV128+BS128+BP128+BM128+BJ128+BG128+BD128+BA128+AX128+AU128+AR128+AO128+AL128+AI128+AF128+AC128+Z128+W128+T128+Q128+N128+K128+H128+E128+B128)</f>
        <v>779.12</v>
      </c>
      <c r="CS128" s="71" t="s">
        <v>156</v>
      </c>
      <c r="CT128" s="67">
        <f>519.12+260</f>
        <v>779.12</v>
      </c>
      <c r="CU128" s="143"/>
      <c r="CV128" s="150">
        <f t="shared" ref="CV128:CV147" si="7">CT128-CQ128</f>
        <v>0</v>
      </c>
    </row>
    <row r="129" spans="1:100" x14ac:dyDescent="0.2">
      <c r="A129" s="71" t="s">
        <v>449</v>
      </c>
      <c r="B129" s="67">
        <v>0</v>
      </c>
      <c r="C129" s="143"/>
      <c r="D129" s="71" t="s">
        <v>449</v>
      </c>
      <c r="E129" s="67">
        <v>0</v>
      </c>
      <c r="F129" s="143"/>
      <c r="G129" s="71" t="s">
        <v>449</v>
      </c>
      <c r="H129" s="67">
        <v>0</v>
      </c>
      <c r="I129" s="143"/>
      <c r="J129" s="71" t="s">
        <v>449</v>
      </c>
      <c r="K129" s="67">
        <v>0</v>
      </c>
      <c r="L129" s="143"/>
      <c r="M129" s="71" t="s">
        <v>449</v>
      </c>
      <c r="N129" s="67">
        <v>0</v>
      </c>
      <c r="O129" s="143"/>
      <c r="P129" s="71" t="s">
        <v>449</v>
      </c>
      <c r="Q129" s="67">
        <v>0</v>
      </c>
      <c r="R129" s="143"/>
      <c r="S129" s="71" t="s">
        <v>449</v>
      </c>
      <c r="T129" s="67">
        <v>0</v>
      </c>
      <c r="U129" s="143"/>
      <c r="V129" s="71" t="s">
        <v>449</v>
      </c>
      <c r="W129" s="67">
        <v>0</v>
      </c>
      <c r="X129" s="143"/>
      <c r="Y129" s="71" t="s">
        <v>449</v>
      </c>
      <c r="Z129" s="67">
        <v>0</v>
      </c>
      <c r="AA129" s="143"/>
      <c r="AB129" s="71" t="s">
        <v>449</v>
      </c>
      <c r="AC129" s="67">
        <v>0</v>
      </c>
      <c r="AD129" s="143"/>
      <c r="AE129" s="71" t="s">
        <v>449</v>
      </c>
      <c r="AF129" s="67">
        <v>0</v>
      </c>
      <c r="AG129" s="143"/>
      <c r="AH129" s="71" t="s">
        <v>449</v>
      </c>
      <c r="AI129" s="67">
        <v>0</v>
      </c>
      <c r="AJ129" s="143"/>
      <c r="AK129" s="71" t="s">
        <v>449</v>
      </c>
      <c r="AL129" s="67">
        <v>0</v>
      </c>
      <c r="AM129" s="143"/>
      <c r="AN129" s="71" t="s">
        <v>449</v>
      </c>
      <c r="AO129" s="67">
        <v>0</v>
      </c>
      <c r="AP129" s="143"/>
      <c r="AQ129" s="71" t="s">
        <v>449</v>
      </c>
      <c r="AR129" s="67">
        <v>0</v>
      </c>
      <c r="AS129" s="143"/>
      <c r="AT129" s="71" t="s">
        <v>449</v>
      </c>
      <c r="AU129" s="67">
        <v>0</v>
      </c>
      <c r="AV129" s="143"/>
      <c r="AW129" s="71" t="s">
        <v>449</v>
      </c>
      <c r="AX129" s="67">
        <v>0</v>
      </c>
      <c r="AY129" s="143"/>
      <c r="AZ129" s="71" t="s">
        <v>449</v>
      </c>
      <c r="BA129" s="67">
        <v>0</v>
      </c>
      <c r="BB129" s="143"/>
      <c r="BC129" s="71" t="s">
        <v>449</v>
      </c>
      <c r="BD129" s="67">
        <v>0</v>
      </c>
      <c r="BE129" s="143"/>
      <c r="BF129" s="71" t="s">
        <v>449</v>
      </c>
      <c r="BG129" s="67">
        <v>0</v>
      </c>
      <c r="BH129" s="143"/>
      <c r="BI129" s="71" t="s">
        <v>449</v>
      </c>
      <c r="BJ129" s="67">
        <v>0</v>
      </c>
      <c r="BK129" s="143"/>
      <c r="BL129" s="71" t="s">
        <v>449</v>
      </c>
      <c r="BM129" s="67">
        <v>0</v>
      </c>
      <c r="BN129" s="143"/>
      <c r="BO129" s="71" t="s">
        <v>449</v>
      </c>
      <c r="BP129" s="67">
        <v>0</v>
      </c>
      <c r="BQ129" s="143"/>
      <c r="BR129" s="71" t="s">
        <v>449</v>
      </c>
      <c r="BS129" s="67">
        <v>0</v>
      </c>
      <c r="BT129" s="143"/>
      <c r="BU129" s="71" t="s">
        <v>449</v>
      </c>
      <c r="BV129" s="67">
        <v>0</v>
      </c>
      <c r="BW129" s="143"/>
      <c r="BX129" s="71" t="s">
        <v>449</v>
      </c>
      <c r="BY129" s="67">
        <v>0</v>
      </c>
      <c r="BZ129" s="143"/>
      <c r="CA129" s="71" t="s">
        <v>449</v>
      </c>
      <c r="CB129" s="67">
        <v>0</v>
      </c>
      <c r="CC129" s="143"/>
      <c r="CD129" s="71" t="s">
        <v>449</v>
      </c>
      <c r="CE129" s="67">
        <v>0</v>
      </c>
      <c r="CF129" s="143"/>
      <c r="CG129" s="71" t="s">
        <v>449</v>
      </c>
      <c r="CH129" s="67">
        <v>0</v>
      </c>
      <c r="CI129" s="143"/>
      <c r="CJ129" s="71" t="s">
        <v>449</v>
      </c>
      <c r="CK129" s="67">
        <v>0</v>
      </c>
      <c r="CL129" s="143"/>
      <c r="CM129" s="71" t="s">
        <v>449</v>
      </c>
      <c r="CN129" s="67">
        <v>0</v>
      </c>
      <c r="CP129" s="71" t="s">
        <v>449</v>
      </c>
      <c r="CQ129" s="79">
        <f>SUM(CH129+CN129+CK129+CE129+CB129+BY129+BV129+BS129+BP129+BM129+BJ129+BG129+BD129+BA129+AX129+AU129+AR129+AO129+AL129+AI129+AF129+AC129+Z129+W129+T129+Q129+N129+K129+H129+E129+B129)</f>
        <v>0</v>
      </c>
      <c r="CS129" s="71" t="s">
        <v>449</v>
      </c>
      <c r="CT129" s="67">
        <v>140</v>
      </c>
      <c r="CU129" s="143"/>
      <c r="CV129" s="150">
        <f t="shared" si="7"/>
        <v>140</v>
      </c>
    </row>
    <row r="130" spans="1:100" x14ac:dyDescent="0.2">
      <c r="A130" s="71" t="s">
        <v>450</v>
      </c>
      <c r="B130" s="67">
        <v>0</v>
      </c>
      <c r="C130" s="143"/>
      <c r="D130" s="71" t="s">
        <v>450</v>
      </c>
      <c r="E130" s="67">
        <v>0</v>
      </c>
      <c r="F130" s="143"/>
      <c r="G130" s="71" t="s">
        <v>450</v>
      </c>
      <c r="H130" s="67">
        <v>0</v>
      </c>
      <c r="I130" s="143"/>
      <c r="J130" s="71" t="s">
        <v>450</v>
      </c>
      <c r="K130" s="67">
        <v>0</v>
      </c>
      <c r="L130" s="143"/>
      <c r="M130" s="71" t="s">
        <v>450</v>
      </c>
      <c r="N130" s="67">
        <v>0</v>
      </c>
      <c r="O130" s="143"/>
      <c r="P130" s="71" t="s">
        <v>450</v>
      </c>
      <c r="Q130" s="67">
        <v>0</v>
      </c>
      <c r="R130" s="143"/>
      <c r="S130" s="71" t="s">
        <v>450</v>
      </c>
      <c r="T130" s="67">
        <v>0</v>
      </c>
      <c r="U130" s="143"/>
      <c r="V130" s="71" t="s">
        <v>450</v>
      </c>
      <c r="W130" s="67">
        <v>0</v>
      </c>
      <c r="X130" s="143"/>
      <c r="Y130" s="71" t="s">
        <v>450</v>
      </c>
      <c r="Z130" s="67">
        <v>0</v>
      </c>
      <c r="AA130" s="143"/>
      <c r="AB130" s="71" t="s">
        <v>450</v>
      </c>
      <c r="AC130" s="67">
        <v>0</v>
      </c>
      <c r="AD130" s="143"/>
      <c r="AE130" s="71" t="s">
        <v>450</v>
      </c>
      <c r="AF130" s="67">
        <v>0</v>
      </c>
      <c r="AG130" s="143"/>
      <c r="AH130" s="71" t="s">
        <v>450</v>
      </c>
      <c r="AI130" s="67">
        <v>0</v>
      </c>
      <c r="AJ130" s="143"/>
      <c r="AK130" s="71" t="s">
        <v>450</v>
      </c>
      <c r="AL130" s="67">
        <v>0</v>
      </c>
      <c r="AM130" s="143"/>
      <c r="AN130" s="71" t="s">
        <v>450</v>
      </c>
      <c r="AO130" s="67">
        <v>0</v>
      </c>
      <c r="AP130" s="143"/>
      <c r="AQ130" s="71" t="s">
        <v>450</v>
      </c>
      <c r="AR130" s="67">
        <v>0</v>
      </c>
      <c r="AS130" s="143"/>
      <c r="AT130" s="71" t="s">
        <v>450</v>
      </c>
      <c r="AU130" s="67">
        <v>0</v>
      </c>
      <c r="AV130" s="143"/>
      <c r="AW130" s="71" t="s">
        <v>450</v>
      </c>
      <c r="AX130" s="67">
        <v>0</v>
      </c>
      <c r="AY130" s="143"/>
      <c r="AZ130" s="71" t="s">
        <v>450</v>
      </c>
      <c r="BA130" s="67">
        <v>0</v>
      </c>
      <c r="BB130" s="143"/>
      <c r="BC130" s="71" t="s">
        <v>450</v>
      </c>
      <c r="BD130" s="67">
        <v>0</v>
      </c>
      <c r="BE130" s="143"/>
      <c r="BF130" s="71" t="s">
        <v>450</v>
      </c>
      <c r="BG130" s="67">
        <v>0</v>
      </c>
      <c r="BH130" s="143"/>
      <c r="BI130" s="71" t="s">
        <v>450</v>
      </c>
      <c r="BJ130" s="67">
        <v>0</v>
      </c>
      <c r="BK130" s="143"/>
      <c r="BL130" s="71" t="s">
        <v>450</v>
      </c>
      <c r="BM130" s="67">
        <v>0</v>
      </c>
      <c r="BN130" s="143"/>
      <c r="BO130" s="71" t="s">
        <v>450</v>
      </c>
      <c r="BP130" s="67">
        <v>0</v>
      </c>
      <c r="BQ130" s="143"/>
      <c r="BR130" s="71" t="s">
        <v>450</v>
      </c>
      <c r="BS130" s="67">
        <v>0</v>
      </c>
      <c r="BT130" s="143"/>
      <c r="BU130" s="71" t="s">
        <v>450</v>
      </c>
      <c r="BV130" s="67">
        <v>0</v>
      </c>
      <c r="BW130" s="143"/>
      <c r="BX130" s="71" t="s">
        <v>450</v>
      </c>
      <c r="BY130" s="67">
        <v>0</v>
      </c>
      <c r="BZ130" s="143"/>
      <c r="CA130" s="71" t="s">
        <v>450</v>
      </c>
      <c r="CB130" s="67">
        <v>0</v>
      </c>
      <c r="CC130" s="143"/>
      <c r="CD130" s="71" t="s">
        <v>450</v>
      </c>
      <c r="CE130" s="67">
        <v>0</v>
      </c>
      <c r="CF130" s="143"/>
      <c r="CG130" s="71" t="s">
        <v>450</v>
      </c>
      <c r="CH130" s="67">
        <v>0</v>
      </c>
      <c r="CI130" s="143"/>
      <c r="CJ130" s="71" t="s">
        <v>450</v>
      </c>
      <c r="CK130" s="67">
        <v>0</v>
      </c>
      <c r="CL130" s="143"/>
      <c r="CM130" s="71" t="s">
        <v>450</v>
      </c>
      <c r="CN130" s="67">
        <v>0</v>
      </c>
      <c r="CP130" s="71" t="s">
        <v>450</v>
      </c>
      <c r="CQ130" s="79">
        <f>SUM(CH130+CN130+CK130+CE130+CB130+BY130+BV130+BS130+BP130+BM130+BJ130+BG130+BD130+BA130+AX130+AU130+AR130+AO130+AL130+AI130+AF130+AC130+Z130+W130+T130+Q130+N130+K130+H130+E130+B130)</f>
        <v>0</v>
      </c>
      <c r="CS130" s="71" t="s">
        <v>450</v>
      </c>
      <c r="CT130" s="67">
        <v>116.44</v>
      </c>
      <c r="CU130" s="143"/>
      <c r="CV130" s="150">
        <f t="shared" si="7"/>
        <v>116.44</v>
      </c>
    </row>
    <row r="131" spans="1:100" x14ac:dyDescent="0.2">
      <c r="A131" s="71" t="s">
        <v>4</v>
      </c>
      <c r="B131" s="67">
        <v>0</v>
      </c>
      <c r="C131" s="143"/>
      <c r="D131" s="71" t="s">
        <v>4</v>
      </c>
      <c r="E131" s="67">
        <v>0</v>
      </c>
      <c r="F131" s="143"/>
      <c r="G131" s="71" t="s">
        <v>4</v>
      </c>
      <c r="H131" s="67">
        <v>0</v>
      </c>
      <c r="I131" s="143"/>
      <c r="J131" s="71" t="s">
        <v>4</v>
      </c>
      <c r="K131" s="67">
        <v>0</v>
      </c>
      <c r="L131" s="143"/>
      <c r="M131" s="71" t="s">
        <v>4</v>
      </c>
      <c r="N131" s="67">
        <v>0</v>
      </c>
      <c r="O131" s="143"/>
      <c r="P131" s="71" t="s">
        <v>4</v>
      </c>
      <c r="Q131" s="67">
        <v>0</v>
      </c>
      <c r="R131" s="143"/>
      <c r="S131" s="71" t="s">
        <v>4</v>
      </c>
      <c r="T131" s="67">
        <v>0</v>
      </c>
      <c r="U131" s="143"/>
      <c r="V131" s="71" t="s">
        <v>4</v>
      </c>
      <c r="W131" s="67">
        <v>0</v>
      </c>
      <c r="X131" s="143"/>
      <c r="Y131" s="71" t="s">
        <v>4</v>
      </c>
      <c r="Z131" s="67">
        <v>0</v>
      </c>
      <c r="AA131" s="143"/>
      <c r="AB131" s="71" t="s">
        <v>4</v>
      </c>
      <c r="AC131" s="67">
        <v>0</v>
      </c>
      <c r="AD131" s="143"/>
      <c r="AE131" s="71" t="s">
        <v>4</v>
      </c>
      <c r="AF131" s="67">
        <v>0</v>
      </c>
      <c r="AG131" s="143"/>
      <c r="AH131" s="71" t="s">
        <v>4</v>
      </c>
      <c r="AI131" s="67">
        <v>0</v>
      </c>
      <c r="AJ131" s="143"/>
      <c r="AK131" s="71" t="s">
        <v>4</v>
      </c>
      <c r="AL131" s="67">
        <v>0</v>
      </c>
      <c r="AM131" s="143"/>
      <c r="AN131" s="71" t="s">
        <v>4</v>
      </c>
      <c r="AO131" s="67">
        <v>0</v>
      </c>
      <c r="AP131" s="143"/>
      <c r="AQ131" s="71" t="s">
        <v>4</v>
      </c>
      <c r="AR131" s="67">
        <v>0</v>
      </c>
      <c r="AS131" s="143"/>
      <c r="AT131" s="71" t="s">
        <v>4</v>
      </c>
      <c r="AU131" s="67">
        <v>0</v>
      </c>
      <c r="AV131" s="143"/>
      <c r="AW131" s="71" t="s">
        <v>4</v>
      </c>
      <c r="AX131" s="67">
        <v>0</v>
      </c>
      <c r="AY131" s="143"/>
      <c r="AZ131" s="71" t="s">
        <v>4</v>
      </c>
      <c r="BA131" s="67">
        <v>0</v>
      </c>
      <c r="BB131" s="143"/>
      <c r="BC131" s="71" t="s">
        <v>4</v>
      </c>
      <c r="BD131" s="67">
        <v>0</v>
      </c>
      <c r="BE131" s="143"/>
      <c r="BF131" s="71" t="s">
        <v>4</v>
      </c>
      <c r="BG131" s="67">
        <v>0</v>
      </c>
      <c r="BH131" s="143"/>
      <c r="BI131" s="71" t="s">
        <v>4</v>
      </c>
      <c r="BJ131" s="67">
        <v>0</v>
      </c>
      <c r="BK131" s="143"/>
      <c r="BL131" s="71" t="s">
        <v>4</v>
      </c>
      <c r="BM131" s="67">
        <v>0</v>
      </c>
      <c r="BN131" s="143"/>
      <c r="BO131" s="71" t="s">
        <v>4</v>
      </c>
      <c r="BP131" s="67">
        <v>0</v>
      </c>
      <c r="BQ131" s="143"/>
      <c r="BR131" s="71" t="s">
        <v>4</v>
      </c>
      <c r="BS131" s="67">
        <v>0</v>
      </c>
      <c r="BT131" s="143"/>
      <c r="BU131" s="71" t="s">
        <v>4</v>
      </c>
      <c r="BV131" s="67">
        <v>0</v>
      </c>
      <c r="BW131" s="143"/>
      <c r="BX131" s="71" t="s">
        <v>4</v>
      </c>
      <c r="BY131" s="67">
        <v>0</v>
      </c>
      <c r="BZ131" s="143"/>
      <c r="CA131" s="71" t="s">
        <v>4</v>
      </c>
      <c r="CB131" s="67">
        <v>0</v>
      </c>
      <c r="CC131" s="143"/>
      <c r="CD131" s="71" t="s">
        <v>4</v>
      </c>
      <c r="CE131" s="67">
        <v>0</v>
      </c>
      <c r="CF131" s="143"/>
      <c r="CG131" s="71" t="s">
        <v>4</v>
      </c>
      <c r="CH131" s="67">
        <v>0</v>
      </c>
      <c r="CI131" s="143"/>
      <c r="CJ131" s="71" t="s">
        <v>4</v>
      </c>
      <c r="CK131" s="67">
        <v>0</v>
      </c>
      <c r="CL131" s="143"/>
      <c r="CM131" s="71" t="s">
        <v>4</v>
      </c>
      <c r="CN131" s="67">
        <v>0</v>
      </c>
      <c r="CP131" s="71" t="s">
        <v>4</v>
      </c>
      <c r="CQ131" s="79">
        <f>SUM(CH131+CN131+CK131+CE131+CB131+BY131+BV131+BS131+BP131+BM131+BJ131+BG131+BD131+BA131+AX131+AU131+AR131+AO131+AL131+AI131+AF131+AC131+Z131+W131+T131+Q131+N131+K131+H131+E131+B131)</f>
        <v>0</v>
      </c>
      <c r="CS131" s="71" t="s">
        <v>4</v>
      </c>
      <c r="CT131" s="67">
        <v>180</v>
      </c>
      <c r="CU131" s="143"/>
      <c r="CV131" s="150">
        <f t="shared" si="7"/>
        <v>180</v>
      </c>
    </row>
    <row r="132" spans="1:100" x14ac:dyDescent="0.2">
      <c r="A132" s="71" t="s">
        <v>5</v>
      </c>
      <c r="B132" s="67">
        <f>SUM(B133:B135)</f>
        <v>76</v>
      </c>
      <c r="C132" s="143"/>
      <c r="D132" s="71" t="s">
        <v>5</v>
      </c>
      <c r="E132" s="67">
        <f>SUM(E133:E135)</f>
        <v>0</v>
      </c>
      <c r="F132" s="143"/>
      <c r="G132" s="71" t="s">
        <v>5</v>
      </c>
      <c r="H132" s="67">
        <f>SUM(H133:H135)</f>
        <v>0</v>
      </c>
      <c r="I132" s="143"/>
      <c r="J132" s="71" t="s">
        <v>5</v>
      </c>
      <c r="K132" s="67">
        <f>SUM(K133:K135)</f>
        <v>0</v>
      </c>
      <c r="L132" s="143"/>
      <c r="M132" s="71" t="s">
        <v>5</v>
      </c>
      <c r="N132" s="67">
        <f>SUM(N133:N135)</f>
        <v>0</v>
      </c>
      <c r="O132" s="143"/>
      <c r="P132" s="71" t="s">
        <v>5</v>
      </c>
      <c r="Q132" s="67">
        <f>SUM(Q133:Q135)</f>
        <v>0</v>
      </c>
      <c r="R132" s="143"/>
      <c r="S132" s="71" t="s">
        <v>5</v>
      </c>
      <c r="T132" s="67">
        <f>SUM(T133:T135)</f>
        <v>0</v>
      </c>
      <c r="U132" s="143"/>
      <c r="V132" s="71" t="s">
        <v>5</v>
      </c>
      <c r="W132" s="67">
        <f>SUM(W133:W135)</f>
        <v>0</v>
      </c>
      <c r="X132" s="143"/>
      <c r="Y132" s="71" t="s">
        <v>5</v>
      </c>
      <c r="Z132" s="67">
        <f>SUM(Z133:Z135)</f>
        <v>0</v>
      </c>
      <c r="AA132" s="143"/>
      <c r="AB132" s="71" t="s">
        <v>5</v>
      </c>
      <c r="AC132" s="67">
        <f>SUM(AC133:AC135)</f>
        <v>0</v>
      </c>
      <c r="AD132" s="143"/>
      <c r="AE132" s="71" t="s">
        <v>5</v>
      </c>
      <c r="AF132" s="67">
        <f>SUM(AF133:AF135)</f>
        <v>0</v>
      </c>
      <c r="AG132" s="143"/>
      <c r="AH132" s="71" t="s">
        <v>5</v>
      </c>
      <c r="AI132" s="67">
        <f>SUM(AI133:AI135)</f>
        <v>0</v>
      </c>
      <c r="AJ132" s="143"/>
      <c r="AK132" s="71" t="s">
        <v>5</v>
      </c>
      <c r="AL132" s="67">
        <f>SUM(AL133:AL135)</f>
        <v>0</v>
      </c>
      <c r="AM132" s="143"/>
      <c r="AN132" s="71" t="s">
        <v>5</v>
      </c>
      <c r="AO132" s="67">
        <f>SUM(AO133:AO135)</f>
        <v>0</v>
      </c>
      <c r="AP132" s="143"/>
      <c r="AQ132" s="71" t="s">
        <v>5</v>
      </c>
      <c r="AR132" s="67">
        <f>SUM(AR133:AR135)</f>
        <v>0</v>
      </c>
      <c r="AS132" s="143"/>
      <c r="AT132" s="71" t="s">
        <v>5</v>
      </c>
      <c r="AU132" s="67">
        <f>SUM(AU133:AU135)</f>
        <v>0</v>
      </c>
      <c r="AV132" s="143"/>
      <c r="AW132" s="71" t="s">
        <v>5</v>
      </c>
      <c r="AX132" s="67">
        <f>SUM(AX133:AX135)</f>
        <v>0</v>
      </c>
      <c r="AY132" s="143"/>
      <c r="AZ132" s="71" t="s">
        <v>5</v>
      </c>
      <c r="BA132" s="67">
        <f>SUM(BA133:BA135)</f>
        <v>0</v>
      </c>
      <c r="BB132" s="143"/>
      <c r="BC132" s="71" t="s">
        <v>5</v>
      </c>
      <c r="BD132" s="67">
        <f>SUM(BD133:BD135)</f>
        <v>0</v>
      </c>
      <c r="BE132" s="143"/>
      <c r="BF132" s="71" t="s">
        <v>5</v>
      </c>
      <c r="BG132" s="67">
        <f>SUM(BG133:BG135)</f>
        <v>0</v>
      </c>
      <c r="BH132" s="143"/>
      <c r="BI132" s="71" t="s">
        <v>5</v>
      </c>
      <c r="BJ132" s="67">
        <f>SUM(BJ133:BJ135)</f>
        <v>0</v>
      </c>
      <c r="BK132" s="143"/>
      <c r="BL132" s="71" t="s">
        <v>5</v>
      </c>
      <c r="BM132" s="67">
        <f>SUM(BM133:BM135)</f>
        <v>0</v>
      </c>
      <c r="BN132" s="143"/>
      <c r="BO132" s="71" t="s">
        <v>5</v>
      </c>
      <c r="BP132" s="67">
        <f>SUM(BP133:BP135)</f>
        <v>0</v>
      </c>
      <c r="BQ132" s="143"/>
      <c r="BR132" s="71" t="s">
        <v>5</v>
      </c>
      <c r="BS132" s="67">
        <f>SUM(BS133:BS135)</f>
        <v>0</v>
      </c>
      <c r="BT132" s="143"/>
      <c r="BU132" s="71" t="s">
        <v>5</v>
      </c>
      <c r="BV132" s="67">
        <f>SUM(BV133:BV135)</f>
        <v>0</v>
      </c>
      <c r="BW132" s="143"/>
      <c r="BX132" s="71" t="s">
        <v>5</v>
      </c>
      <c r="BY132" s="67">
        <f>SUM(BY133:BY135)</f>
        <v>0</v>
      </c>
      <c r="BZ132" s="143"/>
      <c r="CA132" s="71" t="s">
        <v>5</v>
      </c>
      <c r="CB132" s="67">
        <f>SUM(CB133:CB135)</f>
        <v>0</v>
      </c>
      <c r="CC132" s="143"/>
      <c r="CD132" s="71" t="s">
        <v>5</v>
      </c>
      <c r="CE132" s="67">
        <f>SUM(CE133:CE135)</f>
        <v>0</v>
      </c>
      <c r="CF132" s="143"/>
      <c r="CG132" s="71" t="s">
        <v>5</v>
      </c>
      <c r="CH132" s="67">
        <f>SUM(CH133:CH135)</f>
        <v>0</v>
      </c>
      <c r="CI132" s="143"/>
      <c r="CJ132" s="71" t="s">
        <v>5</v>
      </c>
      <c r="CK132" s="67">
        <f>SUM(CK133:CK135)</f>
        <v>0</v>
      </c>
      <c r="CL132" s="143"/>
      <c r="CM132" s="71" t="s">
        <v>5</v>
      </c>
      <c r="CN132" s="67">
        <f>SUM(CN133:CN135)</f>
        <v>0</v>
      </c>
      <c r="CP132" s="71" t="s">
        <v>5</v>
      </c>
      <c r="CQ132" s="67">
        <f>SUM(CQ133:CQ135)</f>
        <v>76</v>
      </c>
      <c r="CS132" s="71" t="s">
        <v>5</v>
      </c>
      <c r="CT132" s="67">
        <f>SUM(CT133:CT135)</f>
        <v>206</v>
      </c>
      <c r="CU132" s="143"/>
      <c r="CV132" s="150">
        <f t="shared" si="7"/>
        <v>130</v>
      </c>
    </row>
    <row r="133" spans="1:100" x14ac:dyDescent="0.2">
      <c r="A133" s="68" t="s">
        <v>207</v>
      </c>
      <c r="B133" s="67">
        <v>0</v>
      </c>
      <c r="C133" s="143"/>
      <c r="D133" s="68" t="s">
        <v>207</v>
      </c>
      <c r="E133" s="67">
        <v>0</v>
      </c>
      <c r="F133" s="143"/>
      <c r="G133" s="68" t="s">
        <v>207</v>
      </c>
      <c r="H133" s="67">
        <v>0</v>
      </c>
      <c r="I133" s="143"/>
      <c r="J133" s="68" t="s">
        <v>207</v>
      </c>
      <c r="K133" s="67">
        <v>0</v>
      </c>
      <c r="L133" s="143"/>
      <c r="M133" s="68" t="s">
        <v>207</v>
      </c>
      <c r="N133" s="67">
        <v>0</v>
      </c>
      <c r="O133" s="143"/>
      <c r="P133" s="68" t="s">
        <v>207</v>
      </c>
      <c r="Q133" s="67">
        <v>0</v>
      </c>
      <c r="R133" s="143"/>
      <c r="S133" s="68" t="s">
        <v>207</v>
      </c>
      <c r="T133" s="67">
        <v>0</v>
      </c>
      <c r="U133" s="143"/>
      <c r="V133" s="68" t="s">
        <v>207</v>
      </c>
      <c r="W133" s="67">
        <v>0</v>
      </c>
      <c r="X133" s="143"/>
      <c r="Y133" s="68" t="s">
        <v>207</v>
      </c>
      <c r="Z133" s="67">
        <v>0</v>
      </c>
      <c r="AA133" s="143"/>
      <c r="AB133" s="68" t="s">
        <v>207</v>
      </c>
      <c r="AC133" s="67">
        <v>0</v>
      </c>
      <c r="AD133" s="143"/>
      <c r="AE133" s="68" t="s">
        <v>207</v>
      </c>
      <c r="AF133" s="67">
        <v>0</v>
      </c>
      <c r="AG133" s="143"/>
      <c r="AH133" s="68" t="s">
        <v>207</v>
      </c>
      <c r="AI133" s="67">
        <v>0</v>
      </c>
      <c r="AJ133" s="143"/>
      <c r="AK133" s="68" t="s">
        <v>207</v>
      </c>
      <c r="AL133" s="67">
        <v>0</v>
      </c>
      <c r="AM133" s="143"/>
      <c r="AN133" s="68" t="s">
        <v>207</v>
      </c>
      <c r="AO133" s="67">
        <v>0</v>
      </c>
      <c r="AP133" s="143"/>
      <c r="AQ133" s="68" t="s">
        <v>207</v>
      </c>
      <c r="AR133" s="67">
        <v>0</v>
      </c>
      <c r="AS133" s="143"/>
      <c r="AT133" s="68" t="s">
        <v>207</v>
      </c>
      <c r="AU133" s="67">
        <v>0</v>
      </c>
      <c r="AV133" s="143"/>
      <c r="AW133" s="68" t="s">
        <v>207</v>
      </c>
      <c r="AX133" s="67">
        <v>0</v>
      </c>
      <c r="AY133" s="143"/>
      <c r="AZ133" s="68" t="s">
        <v>207</v>
      </c>
      <c r="BA133" s="67">
        <v>0</v>
      </c>
      <c r="BB133" s="143"/>
      <c r="BC133" s="68" t="s">
        <v>207</v>
      </c>
      <c r="BD133" s="67">
        <v>0</v>
      </c>
      <c r="BE133" s="143"/>
      <c r="BF133" s="68" t="s">
        <v>207</v>
      </c>
      <c r="BG133" s="67">
        <v>0</v>
      </c>
      <c r="BH133" s="143"/>
      <c r="BI133" s="68" t="s">
        <v>207</v>
      </c>
      <c r="BJ133" s="67">
        <v>0</v>
      </c>
      <c r="BK133" s="143"/>
      <c r="BL133" s="68" t="s">
        <v>207</v>
      </c>
      <c r="BM133" s="67">
        <v>0</v>
      </c>
      <c r="BN133" s="143"/>
      <c r="BO133" s="68" t="s">
        <v>207</v>
      </c>
      <c r="BP133" s="67">
        <v>0</v>
      </c>
      <c r="BQ133" s="143"/>
      <c r="BR133" s="68" t="s">
        <v>207</v>
      </c>
      <c r="BS133" s="67">
        <v>0</v>
      </c>
      <c r="BT133" s="143"/>
      <c r="BU133" s="68" t="s">
        <v>207</v>
      </c>
      <c r="BV133" s="67">
        <v>0</v>
      </c>
      <c r="BW133" s="143"/>
      <c r="BX133" s="68" t="s">
        <v>207</v>
      </c>
      <c r="BY133" s="67">
        <v>0</v>
      </c>
      <c r="BZ133" s="143"/>
      <c r="CA133" s="68" t="s">
        <v>207</v>
      </c>
      <c r="CB133" s="67">
        <v>0</v>
      </c>
      <c r="CC133" s="143"/>
      <c r="CD133" s="68" t="s">
        <v>207</v>
      </c>
      <c r="CE133" s="67">
        <v>0</v>
      </c>
      <c r="CF133" s="143"/>
      <c r="CG133" s="68" t="s">
        <v>207</v>
      </c>
      <c r="CH133" s="67">
        <v>0</v>
      </c>
      <c r="CI133" s="143"/>
      <c r="CJ133" s="68" t="s">
        <v>207</v>
      </c>
      <c r="CK133" s="67">
        <v>0</v>
      </c>
      <c r="CL133" s="143"/>
      <c r="CM133" s="68" t="s">
        <v>207</v>
      </c>
      <c r="CN133" s="67">
        <v>0</v>
      </c>
      <c r="CP133" s="68" t="s">
        <v>207</v>
      </c>
      <c r="CQ133" s="79">
        <f>SUM(CH133+CN133+CK133+CE133+CB133+BY133+BV133+BS133+BP133+BM133+BJ133+BG133+BD133+BA133+AX133+AU133+AR133+AO133+AL133+AI133+AF133+AC133+Z133+W133+T133+Q133+N133+K133+H133+E133+B133)</f>
        <v>0</v>
      </c>
      <c r="CS133" s="68" t="s">
        <v>207</v>
      </c>
      <c r="CT133" s="67">
        <v>130</v>
      </c>
      <c r="CU133" s="143"/>
      <c r="CV133" s="13">
        <f t="shared" si="7"/>
        <v>130</v>
      </c>
    </row>
    <row r="134" spans="1:100" x14ac:dyDescent="0.2">
      <c r="A134" s="72" t="s">
        <v>448</v>
      </c>
      <c r="B134" s="90">
        <v>76</v>
      </c>
      <c r="C134" s="143"/>
      <c r="D134" s="72" t="s">
        <v>448</v>
      </c>
      <c r="E134" s="90">
        <v>0</v>
      </c>
      <c r="F134" s="143"/>
      <c r="G134" s="72" t="s">
        <v>448</v>
      </c>
      <c r="H134" s="90">
        <v>0</v>
      </c>
      <c r="I134" s="143"/>
      <c r="J134" s="72" t="s">
        <v>448</v>
      </c>
      <c r="K134" s="90">
        <v>0</v>
      </c>
      <c r="L134" s="143"/>
      <c r="M134" s="72" t="s">
        <v>448</v>
      </c>
      <c r="N134" s="90">
        <v>0</v>
      </c>
      <c r="O134" s="143"/>
      <c r="P134" s="72" t="s">
        <v>448</v>
      </c>
      <c r="Q134" s="90">
        <v>0</v>
      </c>
      <c r="R134" s="143"/>
      <c r="S134" s="72" t="s">
        <v>448</v>
      </c>
      <c r="T134" s="90">
        <v>0</v>
      </c>
      <c r="U134" s="143"/>
      <c r="V134" s="72" t="s">
        <v>448</v>
      </c>
      <c r="W134" s="90">
        <v>0</v>
      </c>
      <c r="X134" s="143"/>
      <c r="Y134" s="72" t="s">
        <v>448</v>
      </c>
      <c r="Z134" s="90">
        <v>0</v>
      </c>
      <c r="AA134" s="143"/>
      <c r="AB134" s="72" t="s">
        <v>448</v>
      </c>
      <c r="AC134" s="90">
        <v>0</v>
      </c>
      <c r="AD134" s="143"/>
      <c r="AE134" s="72" t="s">
        <v>448</v>
      </c>
      <c r="AF134" s="90">
        <v>0</v>
      </c>
      <c r="AG134" s="143"/>
      <c r="AH134" s="72" t="s">
        <v>448</v>
      </c>
      <c r="AI134" s="90">
        <v>0</v>
      </c>
      <c r="AJ134" s="143"/>
      <c r="AK134" s="72" t="s">
        <v>448</v>
      </c>
      <c r="AL134" s="90">
        <v>0</v>
      </c>
      <c r="AM134" s="143"/>
      <c r="AN134" s="72" t="s">
        <v>448</v>
      </c>
      <c r="AO134" s="90">
        <v>0</v>
      </c>
      <c r="AP134" s="143"/>
      <c r="AQ134" s="72" t="s">
        <v>448</v>
      </c>
      <c r="AR134" s="90">
        <v>0</v>
      </c>
      <c r="AS134" s="143"/>
      <c r="AT134" s="72" t="s">
        <v>448</v>
      </c>
      <c r="AU134" s="90">
        <v>0</v>
      </c>
      <c r="AV134" s="143"/>
      <c r="AW134" s="72" t="s">
        <v>448</v>
      </c>
      <c r="AX134" s="90">
        <v>0</v>
      </c>
      <c r="AY134" s="143"/>
      <c r="AZ134" s="72" t="s">
        <v>448</v>
      </c>
      <c r="BA134" s="90">
        <v>0</v>
      </c>
      <c r="BB134" s="143"/>
      <c r="BC134" s="72" t="s">
        <v>448</v>
      </c>
      <c r="BD134" s="90">
        <v>0</v>
      </c>
      <c r="BE134" s="143"/>
      <c r="BF134" s="72" t="s">
        <v>448</v>
      </c>
      <c r="BG134" s="90">
        <v>0</v>
      </c>
      <c r="BH134" s="143"/>
      <c r="BI134" s="72" t="s">
        <v>448</v>
      </c>
      <c r="BJ134" s="90">
        <v>0</v>
      </c>
      <c r="BK134" s="143"/>
      <c r="BL134" s="72" t="s">
        <v>448</v>
      </c>
      <c r="BM134" s="90">
        <v>0</v>
      </c>
      <c r="BN134" s="143"/>
      <c r="BO134" s="72" t="s">
        <v>448</v>
      </c>
      <c r="BP134" s="90">
        <v>0</v>
      </c>
      <c r="BQ134" s="143"/>
      <c r="BR134" s="72" t="s">
        <v>448</v>
      </c>
      <c r="BS134" s="90">
        <v>0</v>
      </c>
      <c r="BT134" s="143"/>
      <c r="BU134" s="72" t="s">
        <v>448</v>
      </c>
      <c r="BV134" s="90">
        <v>0</v>
      </c>
      <c r="BW134" s="143"/>
      <c r="BX134" s="72" t="s">
        <v>448</v>
      </c>
      <c r="BY134" s="90">
        <v>0</v>
      </c>
      <c r="BZ134" s="143"/>
      <c r="CA134" s="72" t="s">
        <v>448</v>
      </c>
      <c r="CB134" s="90">
        <v>0</v>
      </c>
      <c r="CC134" s="143"/>
      <c r="CD134" s="72" t="s">
        <v>448</v>
      </c>
      <c r="CE134" s="90">
        <v>0</v>
      </c>
      <c r="CF134" s="143"/>
      <c r="CG134" s="72" t="s">
        <v>448</v>
      </c>
      <c r="CH134" s="90">
        <v>0</v>
      </c>
      <c r="CI134" s="143"/>
      <c r="CJ134" s="72" t="s">
        <v>448</v>
      </c>
      <c r="CK134" s="90">
        <v>0</v>
      </c>
      <c r="CL134" s="143"/>
      <c r="CM134" s="72" t="s">
        <v>448</v>
      </c>
      <c r="CN134" s="90">
        <v>0</v>
      </c>
      <c r="CP134" s="72" t="s">
        <v>448</v>
      </c>
      <c r="CQ134" s="79">
        <f>SUM(CH134+CN134+CK134+CE134+CB134+BY134+BV134+BS134+BP134+BM134+BJ134+BG134+BD134+BA134+AX134+AU134+AR134+AO134+AL134+AI134+AF134+AC134+Z134+W134+T134+Q134+N134+K134+H134+E134+B134)</f>
        <v>76</v>
      </c>
      <c r="CS134" s="72" t="s">
        <v>448</v>
      </c>
      <c r="CT134" s="90">
        <v>76</v>
      </c>
      <c r="CU134" s="143"/>
      <c r="CV134" s="13">
        <f t="shared" si="7"/>
        <v>0</v>
      </c>
    </row>
    <row r="135" spans="1:100" x14ac:dyDescent="0.2">
      <c r="A135" s="121" t="s">
        <v>778</v>
      </c>
      <c r="B135" s="79">
        <v>0</v>
      </c>
      <c r="C135" s="143"/>
      <c r="D135" s="121" t="s">
        <v>778</v>
      </c>
      <c r="E135" s="79">
        <v>0</v>
      </c>
      <c r="F135" s="143"/>
      <c r="G135" s="121" t="s">
        <v>778</v>
      </c>
      <c r="H135" s="79">
        <v>0</v>
      </c>
      <c r="I135" s="143"/>
      <c r="J135" s="121" t="s">
        <v>778</v>
      </c>
      <c r="K135" s="79">
        <v>0</v>
      </c>
      <c r="L135" s="143"/>
      <c r="M135" s="121" t="s">
        <v>778</v>
      </c>
      <c r="N135" s="79">
        <v>0</v>
      </c>
      <c r="O135" s="143"/>
      <c r="P135" s="121" t="s">
        <v>778</v>
      </c>
      <c r="Q135" s="79">
        <v>0</v>
      </c>
      <c r="R135" s="143"/>
      <c r="S135" s="121" t="s">
        <v>778</v>
      </c>
      <c r="T135" s="79">
        <v>0</v>
      </c>
      <c r="U135" s="143"/>
      <c r="V135" s="121" t="s">
        <v>778</v>
      </c>
      <c r="W135" s="79">
        <v>0</v>
      </c>
      <c r="X135" s="143"/>
      <c r="Y135" s="121" t="s">
        <v>778</v>
      </c>
      <c r="Z135" s="79">
        <v>0</v>
      </c>
      <c r="AA135" s="143"/>
      <c r="AB135" s="121" t="s">
        <v>778</v>
      </c>
      <c r="AC135" s="79">
        <v>0</v>
      </c>
      <c r="AD135" s="143"/>
      <c r="AE135" s="121" t="s">
        <v>778</v>
      </c>
      <c r="AF135" s="79">
        <v>0</v>
      </c>
      <c r="AG135" s="143"/>
      <c r="AH135" s="121" t="s">
        <v>778</v>
      </c>
      <c r="AI135" s="79">
        <v>0</v>
      </c>
      <c r="AJ135" s="143"/>
      <c r="AK135" s="121" t="s">
        <v>778</v>
      </c>
      <c r="AL135" s="79">
        <v>0</v>
      </c>
      <c r="AM135" s="143"/>
      <c r="AN135" s="121" t="s">
        <v>778</v>
      </c>
      <c r="AO135" s="79">
        <v>0</v>
      </c>
      <c r="AP135" s="143"/>
      <c r="AQ135" s="121" t="s">
        <v>778</v>
      </c>
      <c r="AR135" s="79">
        <v>0</v>
      </c>
      <c r="AS135" s="143"/>
      <c r="AT135" s="121" t="s">
        <v>778</v>
      </c>
      <c r="AU135" s="79">
        <v>0</v>
      </c>
      <c r="AV135" s="143"/>
      <c r="AW135" s="121" t="s">
        <v>778</v>
      </c>
      <c r="AX135" s="79">
        <v>0</v>
      </c>
      <c r="AY135" s="143"/>
      <c r="AZ135" s="121" t="s">
        <v>778</v>
      </c>
      <c r="BA135" s="79">
        <v>0</v>
      </c>
      <c r="BB135" s="143"/>
      <c r="BC135" s="121" t="s">
        <v>778</v>
      </c>
      <c r="BD135" s="79">
        <v>0</v>
      </c>
      <c r="BE135" s="143"/>
      <c r="BF135" s="121" t="s">
        <v>778</v>
      </c>
      <c r="BG135" s="79">
        <v>0</v>
      </c>
      <c r="BH135" s="143"/>
      <c r="BI135" s="121" t="s">
        <v>778</v>
      </c>
      <c r="BJ135" s="79">
        <v>0</v>
      </c>
      <c r="BK135" s="143"/>
      <c r="BL135" s="121" t="s">
        <v>778</v>
      </c>
      <c r="BM135" s="79">
        <v>0</v>
      </c>
      <c r="BN135" s="143"/>
      <c r="BO135" s="121" t="s">
        <v>778</v>
      </c>
      <c r="BP135" s="79">
        <v>0</v>
      </c>
      <c r="BQ135" s="143"/>
      <c r="BR135" s="121" t="s">
        <v>778</v>
      </c>
      <c r="BS135" s="79">
        <v>0</v>
      </c>
      <c r="BT135" s="143"/>
      <c r="BU135" s="121" t="s">
        <v>778</v>
      </c>
      <c r="BV135" s="79">
        <v>0</v>
      </c>
      <c r="BW135" s="143"/>
      <c r="BX135" s="121" t="s">
        <v>778</v>
      </c>
      <c r="BY135" s="79">
        <v>0</v>
      </c>
      <c r="BZ135" s="143"/>
      <c r="CA135" s="121" t="s">
        <v>778</v>
      </c>
      <c r="CB135" s="79">
        <v>0</v>
      </c>
      <c r="CC135" s="143"/>
      <c r="CD135" s="121" t="s">
        <v>778</v>
      </c>
      <c r="CE135" s="79">
        <v>0</v>
      </c>
      <c r="CF135" s="143"/>
      <c r="CG135" s="121" t="s">
        <v>778</v>
      </c>
      <c r="CH135" s="79">
        <v>0</v>
      </c>
      <c r="CI135" s="143"/>
      <c r="CJ135" s="121" t="s">
        <v>778</v>
      </c>
      <c r="CK135" s="79">
        <v>0</v>
      </c>
      <c r="CL135" s="143"/>
      <c r="CM135" s="121" t="s">
        <v>778</v>
      </c>
      <c r="CN135" s="79">
        <v>0</v>
      </c>
      <c r="CP135" s="121" t="s">
        <v>778</v>
      </c>
      <c r="CQ135" s="79">
        <f>SUM(CH135+CN135+CK135+CE135+CB135+BY135+BV135+BS135+BP135+BM135+BJ135+BG135+BD135+BA135+AX135+AU135+AR135+AO135+AL135+AI135+AF135+AC135+Z135+W135+T135+Q135+N135+K135+H135+E135+B135)</f>
        <v>0</v>
      </c>
      <c r="CS135" s="121" t="s">
        <v>778</v>
      </c>
      <c r="CT135" s="79">
        <v>0</v>
      </c>
      <c r="CU135" s="143"/>
      <c r="CV135" s="13">
        <f t="shared" si="7"/>
        <v>0</v>
      </c>
    </row>
    <row r="136" spans="1:100" x14ac:dyDescent="0.2">
      <c r="A136" s="71" t="s">
        <v>6</v>
      </c>
      <c r="B136" s="67">
        <v>0</v>
      </c>
      <c r="C136" s="143"/>
      <c r="D136" s="71" t="s">
        <v>6</v>
      </c>
      <c r="E136" s="67">
        <v>0</v>
      </c>
      <c r="F136" s="143"/>
      <c r="G136" s="71" t="s">
        <v>6</v>
      </c>
      <c r="H136" s="67">
        <v>0</v>
      </c>
      <c r="I136" s="143"/>
      <c r="J136" s="71" t="s">
        <v>6</v>
      </c>
      <c r="K136" s="67">
        <v>0</v>
      </c>
      <c r="L136" s="143"/>
      <c r="M136" s="71" t="s">
        <v>6</v>
      </c>
      <c r="N136" s="67">
        <v>0</v>
      </c>
      <c r="O136" s="143"/>
      <c r="P136" s="71" t="s">
        <v>6</v>
      </c>
      <c r="Q136" s="67">
        <v>0</v>
      </c>
      <c r="R136" s="143"/>
      <c r="S136" s="71" t="s">
        <v>6</v>
      </c>
      <c r="T136" s="67">
        <v>0</v>
      </c>
      <c r="U136" s="143"/>
      <c r="V136" s="71" t="s">
        <v>6</v>
      </c>
      <c r="W136" s="67">
        <v>0</v>
      </c>
      <c r="X136" s="143"/>
      <c r="Y136" s="71" t="s">
        <v>6</v>
      </c>
      <c r="Z136" s="67">
        <v>0</v>
      </c>
      <c r="AA136" s="143"/>
      <c r="AB136" s="71" t="s">
        <v>6</v>
      </c>
      <c r="AC136" s="67">
        <v>0</v>
      </c>
      <c r="AD136" s="143"/>
      <c r="AE136" s="71" t="s">
        <v>6</v>
      </c>
      <c r="AF136" s="67">
        <v>0</v>
      </c>
      <c r="AG136" s="143"/>
      <c r="AH136" s="71" t="s">
        <v>6</v>
      </c>
      <c r="AI136" s="67">
        <v>0</v>
      </c>
      <c r="AJ136" s="143"/>
      <c r="AK136" s="71" t="s">
        <v>6</v>
      </c>
      <c r="AL136" s="67">
        <v>0</v>
      </c>
      <c r="AM136" s="143"/>
      <c r="AN136" s="71" t="s">
        <v>6</v>
      </c>
      <c r="AO136" s="67">
        <v>0</v>
      </c>
      <c r="AP136" s="143"/>
      <c r="AQ136" s="71" t="s">
        <v>6</v>
      </c>
      <c r="AR136" s="67">
        <v>0</v>
      </c>
      <c r="AS136" s="143"/>
      <c r="AT136" s="71" t="s">
        <v>6</v>
      </c>
      <c r="AU136" s="67">
        <v>0</v>
      </c>
      <c r="AV136" s="143"/>
      <c r="AW136" s="71" t="s">
        <v>6</v>
      </c>
      <c r="AX136" s="67">
        <v>0</v>
      </c>
      <c r="AY136" s="143"/>
      <c r="AZ136" s="71" t="s">
        <v>6</v>
      </c>
      <c r="BA136" s="67">
        <v>0</v>
      </c>
      <c r="BB136" s="143"/>
      <c r="BC136" s="71" t="s">
        <v>6</v>
      </c>
      <c r="BD136" s="67">
        <v>0</v>
      </c>
      <c r="BE136" s="143"/>
      <c r="BF136" s="71" t="s">
        <v>6</v>
      </c>
      <c r="BG136" s="67">
        <v>0</v>
      </c>
      <c r="BH136" s="143"/>
      <c r="BI136" s="71" t="s">
        <v>6</v>
      </c>
      <c r="BJ136" s="67">
        <v>0</v>
      </c>
      <c r="BK136" s="143"/>
      <c r="BL136" s="71" t="s">
        <v>6</v>
      </c>
      <c r="BM136" s="67">
        <v>0</v>
      </c>
      <c r="BN136" s="143"/>
      <c r="BO136" s="71" t="s">
        <v>6</v>
      </c>
      <c r="BP136" s="67">
        <v>0</v>
      </c>
      <c r="BQ136" s="143"/>
      <c r="BR136" s="71" t="s">
        <v>6</v>
      </c>
      <c r="BS136" s="67">
        <v>0</v>
      </c>
      <c r="BT136" s="143"/>
      <c r="BU136" s="71" t="s">
        <v>6</v>
      </c>
      <c r="BV136" s="67">
        <v>0</v>
      </c>
      <c r="BW136" s="143"/>
      <c r="BX136" s="71" t="s">
        <v>6</v>
      </c>
      <c r="BY136" s="67">
        <v>0</v>
      </c>
      <c r="BZ136" s="143"/>
      <c r="CA136" s="71" t="s">
        <v>6</v>
      </c>
      <c r="CB136" s="67">
        <v>0</v>
      </c>
      <c r="CC136" s="143"/>
      <c r="CD136" s="71" t="s">
        <v>6</v>
      </c>
      <c r="CE136" s="67">
        <v>0</v>
      </c>
      <c r="CF136" s="143"/>
      <c r="CG136" s="71" t="s">
        <v>6</v>
      </c>
      <c r="CH136" s="67">
        <v>0</v>
      </c>
      <c r="CI136" s="143"/>
      <c r="CJ136" s="71" t="s">
        <v>6</v>
      </c>
      <c r="CK136" s="67">
        <v>0</v>
      </c>
      <c r="CL136" s="143"/>
      <c r="CM136" s="71" t="s">
        <v>6</v>
      </c>
      <c r="CN136" s="67">
        <v>0</v>
      </c>
      <c r="CP136" s="71" t="s">
        <v>6</v>
      </c>
      <c r="CQ136" s="79">
        <f>SUM(CH136+CN136+CK136+CE136+CB136+BY136+BV136+BS136+BP136+BM136+BJ136+BG136+BD136+BA136+AX136+AU136+AR136+AO136+AL136+AI136+AF136+AC136+Z136+W136+T136+Q136+N136+K136+H136+E136+B136)</f>
        <v>0</v>
      </c>
      <c r="CS136" s="71" t="s">
        <v>6</v>
      </c>
      <c r="CT136" s="67">
        <v>75</v>
      </c>
      <c r="CU136" s="143"/>
      <c r="CV136" s="150">
        <f t="shared" si="7"/>
        <v>75</v>
      </c>
    </row>
    <row r="137" spans="1:100" x14ac:dyDescent="0.2">
      <c r="A137" s="71" t="s">
        <v>777</v>
      </c>
      <c r="B137" s="67">
        <v>0</v>
      </c>
      <c r="C137" s="143"/>
      <c r="D137" s="71" t="s">
        <v>777</v>
      </c>
      <c r="E137" s="67">
        <v>0</v>
      </c>
      <c r="F137" s="143"/>
      <c r="G137" s="71" t="s">
        <v>777</v>
      </c>
      <c r="H137" s="67">
        <v>0</v>
      </c>
      <c r="I137" s="143"/>
      <c r="J137" s="71" t="s">
        <v>777</v>
      </c>
      <c r="K137" s="67">
        <v>0</v>
      </c>
      <c r="L137" s="143"/>
      <c r="M137" s="71" t="s">
        <v>777</v>
      </c>
      <c r="N137" s="67">
        <v>0</v>
      </c>
      <c r="O137" s="143"/>
      <c r="P137" s="71" t="s">
        <v>777</v>
      </c>
      <c r="Q137" s="67">
        <v>0</v>
      </c>
      <c r="R137" s="143"/>
      <c r="S137" s="71" t="s">
        <v>777</v>
      </c>
      <c r="T137" s="67">
        <v>0</v>
      </c>
      <c r="U137" s="143"/>
      <c r="V137" s="71" t="s">
        <v>777</v>
      </c>
      <c r="W137" s="67">
        <v>0</v>
      </c>
      <c r="X137" s="143"/>
      <c r="Y137" s="71" t="s">
        <v>777</v>
      </c>
      <c r="Z137" s="67">
        <v>0</v>
      </c>
      <c r="AA137" s="143"/>
      <c r="AB137" s="71" t="s">
        <v>777</v>
      </c>
      <c r="AC137" s="67">
        <v>0</v>
      </c>
      <c r="AD137" s="143"/>
      <c r="AE137" s="71" t="s">
        <v>777</v>
      </c>
      <c r="AF137" s="67">
        <v>0</v>
      </c>
      <c r="AG137" s="143"/>
      <c r="AH137" s="71" t="s">
        <v>777</v>
      </c>
      <c r="AI137" s="67">
        <v>0</v>
      </c>
      <c r="AJ137" s="143"/>
      <c r="AK137" s="71" t="s">
        <v>777</v>
      </c>
      <c r="AL137" s="67">
        <v>0</v>
      </c>
      <c r="AM137" s="143"/>
      <c r="AN137" s="71" t="s">
        <v>777</v>
      </c>
      <c r="AO137" s="67">
        <v>0</v>
      </c>
      <c r="AP137" s="143"/>
      <c r="AQ137" s="71" t="s">
        <v>777</v>
      </c>
      <c r="AR137" s="67">
        <v>0</v>
      </c>
      <c r="AS137" s="143"/>
      <c r="AT137" s="71" t="s">
        <v>777</v>
      </c>
      <c r="AU137" s="67">
        <v>0</v>
      </c>
      <c r="AV137" s="143"/>
      <c r="AW137" s="71" t="s">
        <v>777</v>
      </c>
      <c r="AX137" s="67">
        <v>0</v>
      </c>
      <c r="AY137" s="143"/>
      <c r="AZ137" s="71" t="s">
        <v>777</v>
      </c>
      <c r="BA137" s="67">
        <v>0</v>
      </c>
      <c r="BB137" s="143"/>
      <c r="BC137" s="71" t="s">
        <v>777</v>
      </c>
      <c r="BD137" s="67">
        <v>0</v>
      </c>
      <c r="BE137" s="143"/>
      <c r="BF137" s="71" t="s">
        <v>777</v>
      </c>
      <c r="BG137" s="67">
        <v>0</v>
      </c>
      <c r="BH137" s="143"/>
      <c r="BI137" s="71" t="s">
        <v>777</v>
      </c>
      <c r="BJ137" s="67">
        <v>0</v>
      </c>
      <c r="BK137" s="143"/>
      <c r="BL137" s="71" t="s">
        <v>777</v>
      </c>
      <c r="BM137" s="67">
        <v>0</v>
      </c>
      <c r="BN137" s="143"/>
      <c r="BO137" s="71" t="s">
        <v>777</v>
      </c>
      <c r="BP137" s="67">
        <v>0</v>
      </c>
      <c r="BQ137" s="143"/>
      <c r="BR137" s="71" t="s">
        <v>777</v>
      </c>
      <c r="BS137" s="67">
        <v>0</v>
      </c>
      <c r="BT137" s="143"/>
      <c r="BU137" s="71" t="s">
        <v>777</v>
      </c>
      <c r="BV137" s="67">
        <v>0</v>
      </c>
      <c r="BW137" s="143"/>
      <c r="BX137" s="71" t="s">
        <v>777</v>
      </c>
      <c r="BY137" s="67">
        <v>0</v>
      </c>
      <c r="BZ137" s="143"/>
      <c r="CA137" s="71" t="s">
        <v>777</v>
      </c>
      <c r="CB137" s="67">
        <v>0</v>
      </c>
      <c r="CC137" s="143"/>
      <c r="CD137" s="71" t="s">
        <v>777</v>
      </c>
      <c r="CE137" s="67">
        <v>0</v>
      </c>
      <c r="CF137" s="143"/>
      <c r="CG137" s="71" t="s">
        <v>777</v>
      </c>
      <c r="CH137" s="67">
        <v>0</v>
      </c>
      <c r="CI137" s="143"/>
      <c r="CJ137" s="71" t="s">
        <v>777</v>
      </c>
      <c r="CK137" s="67">
        <v>0</v>
      </c>
      <c r="CL137" s="143"/>
      <c r="CM137" s="71" t="s">
        <v>777</v>
      </c>
      <c r="CN137" s="67">
        <v>0</v>
      </c>
      <c r="CP137" s="71" t="s">
        <v>777</v>
      </c>
      <c r="CQ137" s="79">
        <f>SUM(CH137+CN137+CK137+CE137+CB137+BY137+BV137+BS137+BP137+BM137+BJ137+BG137+BD137+BA137+AX137+AU137+AR137+AO137+AL137+AI137+AF137+AC137+Z137+W137+T137+Q137+N137+K137+H137+E137+B137)</f>
        <v>0</v>
      </c>
      <c r="CS137" s="71" t="s">
        <v>777</v>
      </c>
      <c r="CT137" s="67">
        <v>0</v>
      </c>
      <c r="CU137" s="143"/>
      <c r="CV137" s="150">
        <f t="shared" si="7"/>
        <v>0</v>
      </c>
    </row>
    <row r="138" spans="1:100" x14ac:dyDescent="0.2">
      <c r="A138" s="71" t="s">
        <v>821</v>
      </c>
      <c r="B138" s="67">
        <f>SUM(B139:B141)</f>
        <v>0</v>
      </c>
      <c r="C138" s="143"/>
      <c r="D138" s="71" t="s">
        <v>821</v>
      </c>
      <c r="E138" s="67">
        <f>SUM(E139:E141)</f>
        <v>0</v>
      </c>
      <c r="F138" s="143"/>
      <c r="G138" s="71" t="s">
        <v>821</v>
      </c>
      <c r="H138" s="67">
        <f>SUM(H139:H141)</f>
        <v>0</v>
      </c>
      <c r="I138" s="143"/>
      <c r="J138" s="71" t="s">
        <v>821</v>
      </c>
      <c r="K138" s="67">
        <f>SUM(K139:K141)</f>
        <v>0</v>
      </c>
      <c r="L138" s="143"/>
      <c r="M138" s="71" t="s">
        <v>821</v>
      </c>
      <c r="N138" s="67">
        <f>SUM(N139:N141)</f>
        <v>0</v>
      </c>
      <c r="O138" s="143"/>
      <c r="P138" s="71" t="s">
        <v>821</v>
      </c>
      <c r="Q138" s="67">
        <f>SUM(Q139:Q141)</f>
        <v>0</v>
      </c>
      <c r="R138" s="143"/>
      <c r="S138" s="71" t="s">
        <v>821</v>
      </c>
      <c r="T138" s="67">
        <f>SUM(T139:T141)</f>
        <v>0</v>
      </c>
      <c r="U138" s="143"/>
      <c r="V138" s="71" t="s">
        <v>821</v>
      </c>
      <c r="W138" s="67">
        <f>SUM(W139:W141)</f>
        <v>0</v>
      </c>
      <c r="X138" s="143"/>
      <c r="Y138" s="71" t="s">
        <v>821</v>
      </c>
      <c r="Z138" s="67">
        <f>SUM(Z139:Z141)</f>
        <v>0</v>
      </c>
      <c r="AA138" s="143"/>
      <c r="AB138" s="71" t="s">
        <v>821</v>
      </c>
      <c r="AC138" s="67">
        <f>SUM(AC139:AC141)</f>
        <v>0</v>
      </c>
      <c r="AD138" s="143"/>
      <c r="AE138" s="71" t="s">
        <v>821</v>
      </c>
      <c r="AF138" s="67">
        <f>SUM(AF139:AF141)</f>
        <v>0</v>
      </c>
      <c r="AG138" s="143"/>
      <c r="AH138" s="71" t="s">
        <v>821</v>
      </c>
      <c r="AI138" s="67">
        <f>SUM(AI139:AI141)</f>
        <v>0</v>
      </c>
      <c r="AJ138" s="143"/>
      <c r="AK138" s="71" t="s">
        <v>821</v>
      </c>
      <c r="AL138" s="67">
        <f>SUM(AL139:AL141)</f>
        <v>0</v>
      </c>
      <c r="AM138" s="143"/>
      <c r="AN138" s="71" t="s">
        <v>821</v>
      </c>
      <c r="AO138" s="67">
        <f>SUM(AO139:AO141)</f>
        <v>0</v>
      </c>
      <c r="AP138" s="143"/>
      <c r="AQ138" s="71" t="s">
        <v>821</v>
      </c>
      <c r="AR138" s="67">
        <f>SUM(AR139:AR141)</f>
        <v>0</v>
      </c>
      <c r="AS138" s="143"/>
      <c r="AT138" s="71" t="s">
        <v>821</v>
      </c>
      <c r="AU138" s="67">
        <f>SUM(AU139:AU141)</f>
        <v>0</v>
      </c>
      <c r="AV138" s="143"/>
      <c r="AW138" s="71" t="s">
        <v>821</v>
      </c>
      <c r="AX138" s="67">
        <f>SUM(AX139:AX141)</f>
        <v>0</v>
      </c>
      <c r="AY138" s="143"/>
      <c r="AZ138" s="71" t="s">
        <v>821</v>
      </c>
      <c r="BA138" s="67">
        <f>SUM(BA139:BA141)</f>
        <v>0</v>
      </c>
      <c r="BB138" s="143"/>
      <c r="BC138" s="71" t="s">
        <v>821</v>
      </c>
      <c r="BD138" s="67">
        <f>SUM(BD139:BD141)</f>
        <v>0</v>
      </c>
      <c r="BE138" s="143"/>
      <c r="BF138" s="71" t="s">
        <v>821</v>
      </c>
      <c r="BG138" s="67">
        <f>SUM(BG139:BG141)</f>
        <v>0</v>
      </c>
      <c r="BH138" s="143"/>
      <c r="BI138" s="71" t="s">
        <v>821</v>
      </c>
      <c r="BJ138" s="67">
        <f>SUM(BJ139:BJ141)</f>
        <v>0</v>
      </c>
      <c r="BK138" s="143"/>
      <c r="BL138" s="71" t="s">
        <v>821</v>
      </c>
      <c r="BM138" s="67">
        <f>SUM(BM139:BM141)</f>
        <v>0</v>
      </c>
      <c r="BN138" s="143"/>
      <c r="BO138" s="71" t="s">
        <v>821</v>
      </c>
      <c r="BP138" s="67">
        <f>SUM(BP139:BP141)</f>
        <v>0</v>
      </c>
      <c r="BQ138" s="143"/>
      <c r="BR138" s="71" t="s">
        <v>821</v>
      </c>
      <c r="BS138" s="67">
        <f>SUM(BS139:BS141)</f>
        <v>0</v>
      </c>
      <c r="BT138" s="143"/>
      <c r="BU138" s="71" t="s">
        <v>821</v>
      </c>
      <c r="BV138" s="67">
        <f>SUM(BV139:BV141)</f>
        <v>0</v>
      </c>
      <c r="BW138" s="143"/>
      <c r="BX138" s="71" t="s">
        <v>821</v>
      </c>
      <c r="BY138" s="67">
        <f>SUM(BY139:BY141)</f>
        <v>0</v>
      </c>
      <c r="BZ138" s="143"/>
      <c r="CA138" s="71" t="s">
        <v>821</v>
      </c>
      <c r="CB138" s="67">
        <f>SUM(CB139:CB141)</f>
        <v>0</v>
      </c>
      <c r="CC138" s="143"/>
      <c r="CD138" s="71" t="s">
        <v>821</v>
      </c>
      <c r="CE138" s="67">
        <f>SUM(CE139:CE141)</f>
        <v>0</v>
      </c>
      <c r="CF138" s="143"/>
      <c r="CG138" s="71" t="s">
        <v>821</v>
      </c>
      <c r="CH138" s="67">
        <f>SUM(CH139:CH141)</f>
        <v>0</v>
      </c>
      <c r="CI138" s="143"/>
      <c r="CJ138" s="71" t="s">
        <v>821</v>
      </c>
      <c r="CK138" s="67">
        <f>SUM(CK139:CK141)</f>
        <v>0</v>
      </c>
      <c r="CL138" s="143"/>
      <c r="CM138" s="71" t="s">
        <v>821</v>
      </c>
      <c r="CN138" s="67">
        <f>SUM(CN139:CN141)</f>
        <v>0</v>
      </c>
      <c r="CP138" s="71" t="s">
        <v>821</v>
      </c>
      <c r="CQ138" s="67">
        <f>SUM(CQ139:CQ141)</f>
        <v>0</v>
      </c>
      <c r="CS138" s="71" t="s">
        <v>821</v>
      </c>
      <c r="CT138" s="67">
        <f>SUM(CT139:CT141)</f>
        <v>7.99</v>
      </c>
      <c r="CU138" s="143"/>
      <c r="CV138" s="150">
        <f t="shared" si="7"/>
        <v>7.99</v>
      </c>
    </row>
    <row r="139" spans="1:100" x14ac:dyDescent="0.2">
      <c r="A139" s="132" t="s">
        <v>211</v>
      </c>
      <c r="B139" s="67">
        <v>0</v>
      </c>
      <c r="C139" s="143"/>
      <c r="D139" s="132" t="s">
        <v>211</v>
      </c>
      <c r="E139" s="67">
        <v>0</v>
      </c>
      <c r="F139" s="143"/>
      <c r="G139" s="132" t="s">
        <v>211</v>
      </c>
      <c r="H139" s="67">
        <v>0</v>
      </c>
      <c r="I139" s="143"/>
      <c r="J139" s="132" t="s">
        <v>211</v>
      </c>
      <c r="K139" s="67">
        <v>0</v>
      </c>
      <c r="L139" s="143"/>
      <c r="M139" s="132" t="s">
        <v>211</v>
      </c>
      <c r="N139" s="67">
        <v>0</v>
      </c>
      <c r="O139" s="143"/>
      <c r="P139" s="132" t="s">
        <v>211</v>
      </c>
      <c r="Q139" s="67">
        <v>0</v>
      </c>
      <c r="R139" s="143"/>
      <c r="S139" s="132" t="s">
        <v>211</v>
      </c>
      <c r="T139" s="67">
        <v>0</v>
      </c>
      <c r="U139" s="143"/>
      <c r="V139" s="132" t="s">
        <v>211</v>
      </c>
      <c r="W139" s="67">
        <v>0</v>
      </c>
      <c r="X139" s="143"/>
      <c r="Y139" s="132" t="s">
        <v>211</v>
      </c>
      <c r="Z139" s="67">
        <v>0</v>
      </c>
      <c r="AA139" s="143"/>
      <c r="AB139" s="132" t="s">
        <v>211</v>
      </c>
      <c r="AC139" s="67">
        <v>0</v>
      </c>
      <c r="AD139" s="143"/>
      <c r="AE139" s="132" t="s">
        <v>211</v>
      </c>
      <c r="AF139" s="67">
        <v>0</v>
      </c>
      <c r="AG139" s="143"/>
      <c r="AH139" s="132" t="s">
        <v>211</v>
      </c>
      <c r="AI139" s="67">
        <v>0</v>
      </c>
      <c r="AJ139" s="143"/>
      <c r="AK139" s="132" t="s">
        <v>211</v>
      </c>
      <c r="AL139" s="67">
        <v>0</v>
      </c>
      <c r="AM139" s="143"/>
      <c r="AN139" s="132" t="s">
        <v>211</v>
      </c>
      <c r="AO139" s="67">
        <v>0</v>
      </c>
      <c r="AP139" s="143"/>
      <c r="AQ139" s="132" t="s">
        <v>211</v>
      </c>
      <c r="AR139" s="67">
        <v>0</v>
      </c>
      <c r="AS139" s="143"/>
      <c r="AT139" s="132" t="s">
        <v>211</v>
      </c>
      <c r="AU139" s="67">
        <v>0</v>
      </c>
      <c r="AV139" s="143"/>
      <c r="AW139" s="132" t="s">
        <v>211</v>
      </c>
      <c r="AX139" s="67">
        <v>0</v>
      </c>
      <c r="AY139" s="143"/>
      <c r="AZ139" s="132" t="s">
        <v>211</v>
      </c>
      <c r="BA139" s="67">
        <v>0</v>
      </c>
      <c r="BB139" s="143"/>
      <c r="BC139" s="132" t="s">
        <v>211</v>
      </c>
      <c r="BD139" s="67">
        <v>0</v>
      </c>
      <c r="BE139" s="143"/>
      <c r="BF139" s="132" t="s">
        <v>211</v>
      </c>
      <c r="BG139" s="67">
        <v>0</v>
      </c>
      <c r="BH139" s="143"/>
      <c r="BI139" s="132" t="s">
        <v>211</v>
      </c>
      <c r="BJ139" s="67">
        <v>0</v>
      </c>
      <c r="BK139" s="143"/>
      <c r="BL139" s="132" t="s">
        <v>211</v>
      </c>
      <c r="BM139" s="67">
        <v>0</v>
      </c>
      <c r="BN139" s="143"/>
      <c r="BO139" s="132" t="s">
        <v>211</v>
      </c>
      <c r="BP139" s="67">
        <v>0</v>
      </c>
      <c r="BQ139" s="143"/>
      <c r="BR139" s="132" t="s">
        <v>211</v>
      </c>
      <c r="BS139" s="67">
        <v>0</v>
      </c>
      <c r="BT139" s="143"/>
      <c r="BU139" s="132" t="s">
        <v>211</v>
      </c>
      <c r="BV139" s="67">
        <v>0</v>
      </c>
      <c r="BW139" s="143"/>
      <c r="BX139" s="132" t="s">
        <v>211</v>
      </c>
      <c r="BY139" s="67">
        <v>0</v>
      </c>
      <c r="BZ139" s="143"/>
      <c r="CA139" s="132" t="s">
        <v>211</v>
      </c>
      <c r="CB139" s="67">
        <v>0</v>
      </c>
      <c r="CC139" s="143"/>
      <c r="CD139" s="132" t="s">
        <v>211</v>
      </c>
      <c r="CE139" s="67">
        <v>0</v>
      </c>
      <c r="CF139" s="143"/>
      <c r="CG139" s="132" t="s">
        <v>211</v>
      </c>
      <c r="CH139" s="67">
        <v>0</v>
      </c>
      <c r="CI139" s="143"/>
      <c r="CJ139" s="132" t="s">
        <v>211</v>
      </c>
      <c r="CK139" s="67">
        <v>0</v>
      </c>
      <c r="CL139" s="143"/>
      <c r="CM139" s="132" t="s">
        <v>211</v>
      </c>
      <c r="CN139" s="67">
        <v>0</v>
      </c>
      <c r="CP139" s="132" t="s">
        <v>211</v>
      </c>
      <c r="CQ139" s="79">
        <f>SUM(CH139+CN139+CK139+CE139+CB139+BY139+BV139+BS139+BP139+BM139+BJ139+BG139+BD139+BA139+AX139+AU139+AR139+AO139+AL139+AI139+AF139+AC139+Z139+W139+T139+Q139+N139+K139+H139+E139+B139)</f>
        <v>0</v>
      </c>
      <c r="CS139" s="132" t="s">
        <v>211</v>
      </c>
      <c r="CT139" s="67">
        <v>7.99</v>
      </c>
      <c r="CU139" s="143"/>
      <c r="CV139" s="13">
        <f t="shared" si="7"/>
        <v>7.99</v>
      </c>
    </row>
    <row r="140" spans="1:100" x14ac:dyDescent="0.2">
      <c r="A140" s="72" t="s">
        <v>456</v>
      </c>
      <c r="B140" s="67">
        <v>0</v>
      </c>
      <c r="C140" s="143"/>
      <c r="D140" s="72" t="s">
        <v>456</v>
      </c>
      <c r="E140" s="67">
        <v>0</v>
      </c>
      <c r="F140" s="143"/>
      <c r="G140" s="72" t="s">
        <v>456</v>
      </c>
      <c r="H140" s="67">
        <v>0</v>
      </c>
      <c r="I140" s="143"/>
      <c r="J140" s="72" t="s">
        <v>456</v>
      </c>
      <c r="K140" s="67">
        <v>0</v>
      </c>
      <c r="L140" s="143"/>
      <c r="M140" s="72" t="s">
        <v>456</v>
      </c>
      <c r="N140" s="67">
        <v>0</v>
      </c>
      <c r="O140" s="143"/>
      <c r="P140" s="72" t="s">
        <v>456</v>
      </c>
      <c r="Q140" s="67">
        <v>0</v>
      </c>
      <c r="R140" s="143"/>
      <c r="S140" s="72" t="s">
        <v>456</v>
      </c>
      <c r="T140" s="67">
        <v>0</v>
      </c>
      <c r="U140" s="143"/>
      <c r="V140" s="72" t="s">
        <v>456</v>
      </c>
      <c r="W140" s="67">
        <v>0</v>
      </c>
      <c r="X140" s="143"/>
      <c r="Y140" s="72" t="s">
        <v>456</v>
      </c>
      <c r="Z140" s="67">
        <v>0</v>
      </c>
      <c r="AA140" s="143"/>
      <c r="AB140" s="72" t="s">
        <v>456</v>
      </c>
      <c r="AC140" s="67">
        <v>0</v>
      </c>
      <c r="AD140" s="143"/>
      <c r="AE140" s="72" t="s">
        <v>456</v>
      </c>
      <c r="AF140" s="67">
        <v>0</v>
      </c>
      <c r="AG140" s="143"/>
      <c r="AH140" s="72" t="s">
        <v>456</v>
      </c>
      <c r="AI140" s="67">
        <v>0</v>
      </c>
      <c r="AJ140" s="143"/>
      <c r="AK140" s="72" t="s">
        <v>456</v>
      </c>
      <c r="AL140" s="67">
        <v>0</v>
      </c>
      <c r="AM140" s="143"/>
      <c r="AN140" s="72" t="s">
        <v>456</v>
      </c>
      <c r="AO140" s="67">
        <v>0</v>
      </c>
      <c r="AP140" s="143"/>
      <c r="AQ140" s="72" t="s">
        <v>456</v>
      </c>
      <c r="AR140" s="67">
        <v>0</v>
      </c>
      <c r="AS140" s="143"/>
      <c r="AT140" s="72" t="s">
        <v>456</v>
      </c>
      <c r="AU140" s="67">
        <v>0</v>
      </c>
      <c r="AV140" s="143"/>
      <c r="AW140" s="72" t="s">
        <v>456</v>
      </c>
      <c r="AX140" s="67">
        <v>0</v>
      </c>
      <c r="AY140" s="143"/>
      <c r="AZ140" s="72" t="s">
        <v>456</v>
      </c>
      <c r="BA140" s="67">
        <v>0</v>
      </c>
      <c r="BB140" s="143"/>
      <c r="BC140" s="72" t="s">
        <v>456</v>
      </c>
      <c r="BD140" s="67">
        <v>0</v>
      </c>
      <c r="BE140" s="143"/>
      <c r="BF140" s="72" t="s">
        <v>456</v>
      </c>
      <c r="BG140" s="67">
        <v>0</v>
      </c>
      <c r="BH140" s="143"/>
      <c r="BI140" s="72" t="s">
        <v>456</v>
      </c>
      <c r="BJ140" s="67">
        <v>0</v>
      </c>
      <c r="BK140" s="143"/>
      <c r="BL140" s="72" t="s">
        <v>456</v>
      </c>
      <c r="BM140" s="67">
        <v>0</v>
      </c>
      <c r="BN140" s="143"/>
      <c r="BO140" s="72" t="s">
        <v>456</v>
      </c>
      <c r="BP140" s="67">
        <v>0</v>
      </c>
      <c r="BQ140" s="143"/>
      <c r="BR140" s="72" t="s">
        <v>456</v>
      </c>
      <c r="BS140" s="67">
        <v>0</v>
      </c>
      <c r="BT140" s="143"/>
      <c r="BU140" s="72" t="s">
        <v>456</v>
      </c>
      <c r="BV140" s="67">
        <v>0</v>
      </c>
      <c r="BW140" s="143"/>
      <c r="BX140" s="72" t="s">
        <v>456</v>
      </c>
      <c r="BY140" s="67">
        <v>0</v>
      </c>
      <c r="BZ140" s="143"/>
      <c r="CA140" s="72" t="s">
        <v>456</v>
      </c>
      <c r="CB140" s="67">
        <v>0</v>
      </c>
      <c r="CC140" s="143"/>
      <c r="CD140" s="72" t="s">
        <v>456</v>
      </c>
      <c r="CE140" s="67">
        <v>0</v>
      </c>
      <c r="CF140" s="143"/>
      <c r="CG140" s="72" t="s">
        <v>456</v>
      </c>
      <c r="CH140" s="67">
        <v>0</v>
      </c>
      <c r="CI140" s="143"/>
      <c r="CJ140" s="72" t="s">
        <v>456</v>
      </c>
      <c r="CK140" s="67">
        <v>0</v>
      </c>
      <c r="CL140" s="143"/>
      <c r="CM140" s="72" t="s">
        <v>456</v>
      </c>
      <c r="CN140" s="67">
        <v>0</v>
      </c>
      <c r="CP140" s="72" t="s">
        <v>456</v>
      </c>
      <c r="CQ140" s="79">
        <f>SUM(CH140+CN140+CK140+CE140+CB140+BY140+BV140+BS140+BP140+BM140+BJ140+BG140+BD140+BA140+AX140+AU140+AR140+AO140+AL140+AI140+AF140+AC140+Z140+W140+T140+Q140+N140+K140+H140+E140+B140)</f>
        <v>0</v>
      </c>
      <c r="CS140" s="72" t="s">
        <v>456</v>
      </c>
      <c r="CT140" s="67">
        <v>0</v>
      </c>
      <c r="CU140" s="143"/>
      <c r="CV140" s="13">
        <f t="shared" si="7"/>
        <v>0</v>
      </c>
    </row>
    <row r="141" spans="1:100" x14ac:dyDescent="0.2">
      <c r="A141" s="72" t="s">
        <v>456</v>
      </c>
      <c r="B141" s="67">
        <v>0</v>
      </c>
      <c r="C141" s="143"/>
      <c r="D141" s="72" t="s">
        <v>456</v>
      </c>
      <c r="E141" s="67">
        <v>0</v>
      </c>
      <c r="F141" s="143"/>
      <c r="G141" s="72" t="s">
        <v>456</v>
      </c>
      <c r="H141" s="67">
        <v>0</v>
      </c>
      <c r="I141" s="143"/>
      <c r="J141" s="72" t="s">
        <v>456</v>
      </c>
      <c r="K141" s="67">
        <v>0</v>
      </c>
      <c r="L141" s="143"/>
      <c r="M141" s="72" t="s">
        <v>456</v>
      </c>
      <c r="N141" s="67">
        <v>0</v>
      </c>
      <c r="O141" s="143"/>
      <c r="P141" s="72" t="s">
        <v>456</v>
      </c>
      <c r="Q141" s="67">
        <v>0</v>
      </c>
      <c r="R141" s="143"/>
      <c r="S141" s="72" t="s">
        <v>456</v>
      </c>
      <c r="T141" s="67">
        <v>0</v>
      </c>
      <c r="U141" s="143"/>
      <c r="V141" s="72" t="s">
        <v>456</v>
      </c>
      <c r="W141" s="67">
        <v>0</v>
      </c>
      <c r="X141" s="143"/>
      <c r="Y141" s="72" t="s">
        <v>456</v>
      </c>
      <c r="Z141" s="67">
        <v>0</v>
      </c>
      <c r="AA141" s="143"/>
      <c r="AB141" s="72" t="s">
        <v>456</v>
      </c>
      <c r="AC141" s="67">
        <v>0</v>
      </c>
      <c r="AD141" s="143"/>
      <c r="AE141" s="72" t="s">
        <v>456</v>
      </c>
      <c r="AF141" s="67">
        <v>0</v>
      </c>
      <c r="AG141" s="143"/>
      <c r="AH141" s="72" t="s">
        <v>456</v>
      </c>
      <c r="AI141" s="67">
        <v>0</v>
      </c>
      <c r="AJ141" s="143"/>
      <c r="AK141" s="72" t="s">
        <v>456</v>
      </c>
      <c r="AL141" s="67">
        <v>0</v>
      </c>
      <c r="AM141" s="143"/>
      <c r="AN141" s="72" t="s">
        <v>456</v>
      </c>
      <c r="AO141" s="67">
        <v>0</v>
      </c>
      <c r="AP141" s="143"/>
      <c r="AQ141" s="72" t="s">
        <v>456</v>
      </c>
      <c r="AR141" s="67">
        <v>0</v>
      </c>
      <c r="AS141" s="143"/>
      <c r="AT141" s="72" t="s">
        <v>456</v>
      </c>
      <c r="AU141" s="67">
        <v>0</v>
      </c>
      <c r="AV141" s="143"/>
      <c r="AW141" s="72" t="s">
        <v>456</v>
      </c>
      <c r="AX141" s="67">
        <v>0</v>
      </c>
      <c r="AY141" s="143"/>
      <c r="AZ141" s="72" t="s">
        <v>456</v>
      </c>
      <c r="BA141" s="67">
        <v>0</v>
      </c>
      <c r="BB141" s="143"/>
      <c r="BC141" s="72" t="s">
        <v>456</v>
      </c>
      <c r="BD141" s="67">
        <v>0</v>
      </c>
      <c r="BE141" s="143"/>
      <c r="BF141" s="72" t="s">
        <v>456</v>
      </c>
      <c r="BG141" s="67">
        <v>0</v>
      </c>
      <c r="BH141" s="143"/>
      <c r="BI141" s="72" t="s">
        <v>456</v>
      </c>
      <c r="BJ141" s="67">
        <v>0</v>
      </c>
      <c r="BK141" s="143"/>
      <c r="BL141" s="72" t="s">
        <v>456</v>
      </c>
      <c r="BM141" s="67">
        <v>0</v>
      </c>
      <c r="BN141" s="143"/>
      <c r="BO141" s="72" t="s">
        <v>456</v>
      </c>
      <c r="BP141" s="67">
        <v>0</v>
      </c>
      <c r="BQ141" s="143"/>
      <c r="BR141" s="72" t="s">
        <v>456</v>
      </c>
      <c r="BS141" s="67">
        <v>0</v>
      </c>
      <c r="BT141" s="143"/>
      <c r="BU141" s="72" t="s">
        <v>456</v>
      </c>
      <c r="BV141" s="67">
        <v>0</v>
      </c>
      <c r="BW141" s="143"/>
      <c r="BX141" s="72" t="s">
        <v>456</v>
      </c>
      <c r="BY141" s="67">
        <v>0</v>
      </c>
      <c r="BZ141" s="143"/>
      <c r="CA141" s="72" t="s">
        <v>456</v>
      </c>
      <c r="CB141" s="67">
        <v>0</v>
      </c>
      <c r="CC141" s="143"/>
      <c r="CD141" s="72" t="s">
        <v>456</v>
      </c>
      <c r="CE141" s="67">
        <v>0</v>
      </c>
      <c r="CF141" s="143"/>
      <c r="CG141" s="72" t="s">
        <v>456</v>
      </c>
      <c r="CH141" s="67">
        <v>0</v>
      </c>
      <c r="CI141" s="143"/>
      <c r="CJ141" s="72" t="s">
        <v>456</v>
      </c>
      <c r="CK141" s="67">
        <v>0</v>
      </c>
      <c r="CL141" s="143"/>
      <c r="CM141" s="72" t="s">
        <v>456</v>
      </c>
      <c r="CN141" s="67">
        <v>0</v>
      </c>
      <c r="CP141" s="72" t="s">
        <v>456</v>
      </c>
      <c r="CQ141" s="79">
        <f>SUM(CH141+CN141+CK141+CE141+CB141+BY141+BV141+BS141+BP141+BM141+BJ141+BG141+BD141+BA141+AX141+AU141+AR141+AO141+AL141+AI141+AF141+AC141+Z141+W141+T141+Q141+N141+K141+H141+E141+B141)</f>
        <v>0</v>
      </c>
      <c r="CS141" s="72" t="s">
        <v>456</v>
      </c>
      <c r="CT141" s="67">
        <v>0</v>
      </c>
      <c r="CU141" s="143"/>
      <c r="CV141" s="13">
        <f t="shared" si="7"/>
        <v>0</v>
      </c>
    </row>
    <row r="142" spans="1:100" x14ac:dyDescent="0.2">
      <c r="A142" s="144" t="s">
        <v>451</v>
      </c>
      <c r="B142" s="122">
        <f>SUM(B143:B146)</f>
        <v>0</v>
      </c>
      <c r="C142" s="143"/>
      <c r="D142" s="144" t="s">
        <v>451</v>
      </c>
      <c r="E142" s="122">
        <f>SUM(E143:E146)</f>
        <v>0</v>
      </c>
      <c r="F142" s="143"/>
      <c r="G142" s="144" t="s">
        <v>451</v>
      </c>
      <c r="H142" s="122">
        <f>SUM(H143:H146)</f>
        <v>0</v>
      </c>
      <c r="I142" s="143"/>
      <c r="J142" s="144" t="s">
        <v>451</v>
      </c>
      <c r="K142" s="122">
        <f>SUM(K143:K146)</f>
        <v>0</v>
      </c>
      <c r="L142" s="143"/>
      <c r="M142" s="144" t="s">
        <v>451</v>
      </c>
      <c r="N142" s="122">
        <f>SUM(N143:N146)</f>
        <v>0</v>
      </c>
      <c r="O142" s="143"/>
      <c r="P142" s="144" t="s">
        <v>451</v>
      </c>
      <c r="Q142" s="122">
        <f>SUM(Q143:Q146)</f>
        <v>0</v>
      </c>
      <c r="R142" s="143"/>
      <c r="S142" s="144" t="s">
        <v>451</v>
      </c>
      <c r="T142" s="122">
        <f>SUM(T143:T146)</f>
        <v>0</v>
      </c>
      <c r="U142" s="143"/>
      <c r="V142" s="144" t="s">
        <v>451</v>
      </c>
      <c r="W142" s="122">
        <f>SUM(W143:W146)</f>
        <v>0</v>
      </c>
      <c r="X142" s="143"/>
      <c r="Y142" s="144" t="s">
        <v>451</v>
      </c>
      <c r="Z142" s="122">
        <f>SUM(Z143:Z146)</f>
        <v>0</v>
      </c>
      <c r="AA142" s="143"/>
      <c r="AB142" s="144" t="s">
        <v>451</v>
      </c>
      <c r="AC142" s="122">
        <f>SUM(AC143:AC146)</f>
        <v>0</v>
      </c>
      <c r="AD142" s="143"/>
      <c r="AE142" s="144" t="s">
        <v>451</v>
      </c>
      <c r="AF142" s="122">
        <f>SUM(AF143:AF146)</f>
        <v>0</v>
      </c>
      <c r="AG142" s="143"/>
      <c r="AH142" s="144" t="s">
        <v>451</v>
      </c>
      <c r="AI142" s="122">
        <f>SUM(AI143:AI146)</f>
        <v>0</v>
      </c>
      <c r="AJ142" s="143"/>
      <c r="AK142" s="144" t="s">
        <v>451</v>
      </c>
      <c r="AL142" s="122">
        <f>SUM(AL143:AL146)</f>
        <v>0</v>
      </c>
      <c r="AM142" s="143"/>
      <c r="AN142" s="144" t="s">
        <v>451</v>
      </c>
      <c r="AO142" s="122">
        <f>SUM(AO143:AO146)</f>
        <v>0</v>
      </c>
      <c r="AP142" s="143"/>
      <c r="AQ142" s="144" t="s">
        <v>451</v>
      </c>
      <c r="AR142" s="122">
        <f>SUM(AR143:AR146)</f>
        <v>0</v>
      </c>
      <c r="AS142" s="143"/>
      <c r="AT142" s="144" t="s">
        <v>451</v>
      </c>
      <c r="AU142" s="122">
        <f>SUM(AU143:AU146)</f>
        <v>0</v>
      </c>
      <c r="AV142" s="143"/>
      <c r="AW142" s="144" t="s">
        <v>451</v>
      </c>
      <c r="AX142" s="122">
        <f>SUM(AX143:AX146)</f>
        <v>0</v>
      </c>
      <c r="AY142" s="143"/>
      <c r="AZ142" s="144" t="s">
        <v>451</v>
      </c>
      <c r="BA142" s="122">
        <f>SUM(BA143:BA146)</f>
        <v>0</v>
      </c>
      <c r="BB142" s="143"/>
      <c r="BC142" s="144" t="s">
        <v>451</v>
      </c>
      <c r="BD142" s="122">
        <f>SUM(BD143:BD146)</f>
        <v>0</v>
      </c>
      <c r="BE142" s="143"/>
      <c r="BF142" s="144" t="s">
        <v>451</v>
      </c>
      <c r="BG142" s="122">
        <f>SUM(BG143:BG146)</f>
        <v>0</v>
      </c>
      <c r="BH142" s="143"/>
      <c r="BI142" s="144" t="s">
        <v>451</v>
      </c>
      <c r="BJ142" s="122">
        <f>SUM(BJ143:BJ146)</f>
        <v>0</v>
      </c>
      <c r="BK142" s="143"/>
      <c r="BL142" s="144" t="s">
        <v>451</v>
      </c>
      <c r="BM142" s="122">
        <f>SUM(BM143:BM146)</f>
        <v>0</v>
      </c>
      <c r="BN142" s="143"/>
      <c r="BO142" s="144" t="s">
        <v>451</v>
      </c>
      <c r="BP142" s="122">
        <f>SUM(BP143:BP146)</f>
        <v>0</v>
      </c>
      <c r="BQ142" s="143"/>
      <c r="BR142" s="144" t="s">
        <v>451</v>
      </c>
      <c r="BS142" s="122">
        <f>SUM(BS143:BS146)</f>
        <v>0</v>
      </c>
      <c r="BT142" s="143"/>
      <c r="BU142" s="144" t="s">
        <v>451</v>
      </c>
      <c r="BV142" s="122">
        <f>SUM(BV143:BV146)</f>
        <v>0</v>
      </c>
      <c r="BW142" s="143"/>
      <c r="BX142" s="144" t="s">
        <v>451</v>
      </c>
      <c r="BY142" s="122">
        <f>SUM(BY143:BY146)</f>
        <v>0</v>
      </c>
      <c r="BZ142" s="143"/>
      <c r="CA142" s="144" t="s">
        <v>451</v>
      </c>
      <c r="CB142" s="122">
        <f>SUM(CB143:CB146)</f>
        <v>0</v>
      </c>
      <c r="CC142" s="143"/>
      <c r="CD142" s="144" t="s">
        <v>451</v>
      </c>
      <c r="CE142" s="122">
        <f>SUM(CE143:CE146)</f>
        <v>0</v>
      </c>
      <c r="CF142" s="143"/>
      <c r="CG142" s="144" t="s">
        <v>451</v>
      </c>
      <c r="CH142" s="122">
        <f>SUM(CH143:CH146)</f>
        <v>0</v>
      </c>
      <c r="CI142" s="143"/>
      <c r="CJ142" s="144" t="s">
        <v>451</v>
      </c>
      <c r="CK142" s="122">
        <f>SUM(CK143:CK146)</f>
        <v>0</v>
      </c>
      <c r="CL142" s="143"/>
      <c r="CM142" s="144" t="s">
        <v>451</v>
      </c>
      <c r="CN142" s="122">
        <f>SUM(CN143:CN146)</f>
        <v>0</v>
      </c>
      <c r="CP142" s="144" t="s">
        <v>451</v>
      </c>
      <c r="CQ142" s="122">
        <f>SUM(CQ143:CQ146)</f>
        <v>0</v>
      </c>
      <c r="CS142" s="144" t="s">
        <v>451</v>
      </c>
      <c r="CT142" s="122">
        <f>SUM(CT143:CT146)</f>
        <v>656</v>
      </c>
      <c r="CU142" s="143"/>
      <c r="CV142" s="150">
        <f t="shared" si="7"/>
        <v>656</v>
      </c>
    </row>
    <row r="143" spans="1:100" x14ac:dyDescent="0.2">
      <c r="A143" s="132" t="s">
        <v>452</v>
      </c>
      <c r="B143" s="122">
        <v>0</v>
      </c>
      <c r="C143" s="143"/>
      <c r="D143" s="132" t="s">
        <v>452</v>
      </c>
      <c r="E143" s="122">
        <v>0</v>
      </c>
      <c r="F143" s="143"/>
      <c r="G143" s="132" t="s">
        <v>452</v>
      </c>
      <c r="H143" s="122">
        <v>0</v>
      </c>
      <c r="I143" s="143"/>
      <c r="J143" s="132" t="s">
        <v>452</v>
      </c>
      <c r="K143" s="122">
        <v>0</v>
      </c>
      <c r="L143" s="143"/>
      <c r="M143" s="132" t="s">
        <v>452</v>
      </c>
      <c r="N143" s="122">
        <v>0</v>
      </c>
      <c r="O143" s="143"/>
      <c r="P143" s="132" t="s">
        <v>452</v>
      </c>
      <c r="Q143" s="122">
        <v>0</v>
      </c>
      <c r="R143" s="143"/>
      <c r="S143" s="132" t="s">
        <v>452</v>
      </c>
      <c r="T143" s="122">
        <v>0</v>
      </c>
      <c r="U143" s="143"/>
      <c r="V143" s="132" t="s">
        <v>452</v>
      </c>
      <c r="W143" s="122">
        <v>0</v>
      </c>
      <c r="X143" s="143"/>
      <c r="Y143" s="132" t="s">
        <v>452</v>
      </c>
      <c r="Z143" s="122">
        <v>0</v>
      </c>
      <c r="AA143" s="143"/>
      <c r="AB143" s="132" t="s">
        <v>452</v>
      </c>
      <c r="AC143" s="122">
        <v>0</v>
      </c>
      <c r="AD143" s="143"/>
      <c r="AE143" s="132" t="s">
        <v>452</v>
      </c>
      <c r="AF143" s="122">
        <v>0</v>
      </c>
      <c r="AG143" s="143"/>
      <c r="AH143" s="132" t="s">
        <v>452</v>
      </c>
      <c r="AI143" s="122">
        <v>0</v>
      </c>
      <c r="AJ143" s="143"/>
      <c r="AK143" s="132" t="s">
        <v>452</v>
      </c>
      <c r="AL143" s="122">
        <v>0</v>
      </c>
      <c r="AM143" s="143"/>
      <c r="AN143" s="132" t="s">
        <v>452</v>
      </c>
      <c r="AO143" s="122">
        <v>0</v>
      </c>
      <c r="AP143" s="143"/>
      <c r="AQ143" s="132" t="s">
        <v>452</v>
      </c>
      <c r="AR143" s="122">
        <v>0</v>
      </c>
      <c r="AS143" s="143"/>
      <c r="AT143" s="132" t="s">
        <v>452</v>
      </c>
      <c r="AU143" s="122">
        <v>0</v>
      </c>
      <c r="AV143" s="143"/>
      <c r="AW143" s="132" t="s">
        <v>452</v>
      </c>
      <c r="AX143" s="122">
        <v>0</v>
      </c>
      <c r="AY143" s="143"/>
      <c r="AZ143" s="132" t="s">
        <v>452</v>
      </c>
      <c r="BA143" s="122">
        <v>0</v>
      </c>
      <c r="BB143" s="143"/>
      <c r="BC143" s="132" t="s">
        <v>452</v>
      </c>
      <c r="BD143" s="122">
        <v>0</v>
      </c>
      <c r="BE143" s="143"/>
      <c r="BF143" s="132" t="s">
        <v>452</v>
      </c>
      <c r="BG143" s="122">
        <v>0</v>
      </c>
      <c r="BH143" s="143"/>
      <c r="BI143" s="132" t="s">
        <v>452</v>
      </c>
      <c r="BJ143" s="122">
        <v>0</v>
      </c>
      <c r="BK143" s="143"/>
      <c r="BL143" s="132" t="s">
        <v>452</v>
      </c>
      <c r="BM143" s="122">
        <v>0</v>
      </c>
      <c r="BN143" s="143"/>
      <c r="BO143" s="132" t="s">
        <v>452</v>
      </c>
      <c r="BP143" s="122">
        <v>0</v>
      </c>
      <c r="BQ143" s="143"/>
      <c r="BR143" s="132" t="s">
        <v>452</v>
      </c>
      <c r="BS143" s="122">
        <v>0</v>
      </c>
      <c r="BT143" s="143"/>
      <c r="BU143" s="132" t="s">
        <v>452</v>
      </c>
      <c r="BV143" s="122">
        <v>0</v>
      </c>
      <c r="BW143" s="143"/>
      <c r="BX143" s="132" t="s">
        <v>452</v>
      </c>
      <c r="BY143" s="122">
        <v>0</v>
      </c>
      <c r="BZ143" s="143"/>
      <c r="CA143" s="132" t="s">
        <v>452</v>
      </c>
      <c r="CB143" s="122">
        <v>0</v>
      </c>
      <c r="CC143" s="143"/>
      <c r="CD143" s="132" t="s">
        <v>452</v>
      </c>
      <c r="CE143" s="122">
        <v>0</v>
      </c>
      <c r="CF143" s="143"/>
      <c r="CG143" s="132" t="s">
        <v>452</v>
      </c>
      <c r="CH143" s="122">
        <v>0</v>
      </c>
      <c r="CI143" s="143"/>
      <c r="CJ143" s="132" t="s">
        <v>452</v>
      </c>
      <c r="CK143" s="122">
        <v>0</v>
      </c>
      <c r="CL143" s="143"/>
      <c r="CM143" s="132" t="s">
        <v>452</v>
      </c>
      <c r="CN143" s="122">
        <v>0</v>
      </c>
      <c r="CP143" s="132" t="s">
        <v>452</v>
      </c>
      <c r="CQ143" s="79">
        <f>SUM(CH143+CN143+CK143+CE143+CB143+BY143+BV143+BS143+BP143+BM143+BJ143+BG143+BD143+BA143+AX143+AU143+AR143+AO143+AL143+AI143+AF143+AC143+Z143+W143+T143+Q143+N143+K143+H143+E143+B143)</f>
        <v>0</v>
      </c>
      <c r="CS143" s="132" t="s">
        <v>452</v>
      </c>
      <c r="CT143" s="122">
        <f>656</f>
        <v>656</v>
      </c>
      <c r="CU143" s="143"/>
      <c r="CV143" s="13">
        <f t="shared" si="7"/>
        <v>656</v>
      </c>
    </row>
    <row r="144" spans="1:100" x14ac:dyDescent="0.2">
      <c r="A144" s="132" t="s">
        <v>820</v>
      </c>
      <c r="B144" s="122">
        <v>0</v>
      </c>
      <c r="C144" s="143"/>
      <c r="D144" s="132" t="s">
        <v>820</v>
      </c>
      <c r="E144" s="122">
        <v>0</v>
      </c>
      <c r="F144" s="143"/>
      <c r="G144" s="132" t="s">
        <v>820</v>
      </c>
      <c r="H144" s="122">
        <v>0</v>
      </c>
      <c r="I144" s="143"/>
      <c r="J144" s="132" t="s">
        <v>820</v>
      </c>
      <c r="K144" s="122">
        <v>0</v>
      </c>
      <c r="L144" s="143"/>
      <c r="M144" s="132" t="s">
        <v>820</v>
      </c>
      <c r="N144" s="122">
        <v>0</v>
      </c>
      <c r="O144" s="143"/>
      <c r="P144" s="132" t="s">
        <v>820</v>
      </c>
      <c r="Q144" s="122">
        <v>0</v>
      </c>
      <c r="R144" s="143"/>
      <c r="S144" s="132" t="s">
        <v>820</v>
      </c>
      <c r="T144" s="122">
        <v>0</v>
      </c>
      <c r="U144" s="143"/>
      <c r="V144" s="132" t="s">
        <v>820</v>
      </c>
      <c r="W144" s="122">
        <v>0</v>
      </c>
      <c r="X144" s="143"/>
      <c r="Y144" s="132" t="s">
        <v>820</v>
      </c>
      <c r="Z144" s="122">
        <v>0</v>
      </c>
      <c r="AA144" s="143"/>
      <c r="AB144" s="132" t="s">
        <v>820</v>
      </c>
      <c r="AC144" s="122">
        <v>0</v>
      </c>
      <c r="AD144" s="143"/>
      <c r="AE144" s="132" t="s">
        <v>820</v>
      </c>
      <c r="AF144" s="122">
        <v>0</v>
      </c>
      <c r="AG144" s="143"/>
      <c r="AH144" s="132" t="s">
        <v>820</v>
      </c>
      <c r="AI144" s="122">
        <v>0</v>
      </c>
      <c r="AJ144" s="143"/>
      <c r="AK144" s="132" t="s">
        <v>820</v>
      </c>
      <c r="AL144" s="122">
        <v>0</v>
      </c>
      <c r="AM144" s="143"/>
      <c r="AN144" s="132" t="s">
        <v>820</v>
      </c>
      <c r="AO144" s="122">
        <v>0</v>
      </c>
      <c r="AP144" s="143"/>
      <c r="AQ144" s="132" t="s">
        <v>820</v>
      </c>
      <c r="AR144" s="122">
        <v>0</v>
      </c>
      <c r="AS144" s="143"/>
      <c r="AT144" s="132" t="s">
        <v>820</v>
      </c>
      <c r="AU144" s="122">
        <v>0</v>
      </c>
      <c r="AV144" s="143"/>
      <c r="AW144" s="132" t="s">
        <v>820</v>
      </c>
      <c r="AX144" s="122">
        <v>0</v>
      </c>
      <c r="AY144" s="143"/>
      <c r="AZ144" s="132" t="s">
        <v>820</v>
      </c>
      <c r="BA144" s="122">
        <v>0</v>
      </c>
      <c r="BB144" s="143"/>
      <c r="BC144" s="132" t="s">
        <v>820</v>
      </c>
      <c r="BD144" s="122">
        <v>0</v>
      </c>
      <c r="BE144" s="143"/>
      <c r="BF144" s="132" t="s">
        <v>820</v>
      </c>
      <c r="BG144" s="122">
        <v>0</v>
      </c>
      <c r="BH144" s="143"/>
      <c r="BI144" s="132" t="s">
        <v>820</v>
      </c>
      <c r="BJ144" s="122">
        <v>0</v>
      </c>
      <c r="BK144" s="143"/>
      <c r="BL144" s="132" t="s">
        <v>820</v>
      </c>
      <c r="BM144" s="122">
        <v>0</v>
      </c>
      <c r="BN144" s="143"/>
      <c r="BO144" s="132" t="s">
        <v>820</v>
      </c>
      <c r="BP144" s="122">
        <v>0</v>
      </c>
      <c r="BQ144" s="143"/>
      <c r="BR144" s="132" t="s">
        <v>820</v>
      </c>
      <c r="BS144" s="122">
        <v>0</v>
      </c>
      <c r="BT144" s="143"/>
      <c r="BU144" s="132" t="s">
        <v>820</v>
      </c>
      <c r="BV144" s="122">
        <v>0</v>
      </c>
      <c r="BW144" s="143"/>
      <c r="BX144" s="132" t="s">
        <v>820</v>
      </c>
      <c r="BY144" s="122">
        <v>0</v>
      </c>
      <c r="BZ144" s="143"/>
      <c r="CA144" s="132" t="s">
        <v>820</v>
      </c>
      <c r="CB144" s="122">
        <v>0</v>
      </c>
      <c r="CC144" s="143"/>
      <c r="CD144" s="132" t="s">
        <v>820</v>
      </c>
      <c r="CE144" s="122">
        <v>0</v>
      </c>
      <c r="CF144" s="143"/>
      <c r="CG144" s="132" t="s">
        <v>820</v>
      </c>
      <c r="CH144" s="122">
        <v>0</v>
      </c>
      <c r="CI144" s="143"/>
      <c r="CJ144" s="132" t="s">
        <v>820</v>
      </c>
      <c r="CK144" s="122">
        <v>0</v>
      </c>
      <c r="CL144" s="143"/>
      <c r="CM144" s="132" t="s">
        <v>820</v>
      </c>
      <c r="CN144" s="122">
        <v>0</v>
      </c>
      <c r="CP144" s="132" t="s">
        <v>820</v>
      </c>
      <c r="CQ144" s="79">
        <f>SUM(CH144+CN144+CK144+CE144+CB144+BY144+BV144+BS144+BP144+BM144+BJ144+BG144+BD144+BA144+AX144+AU144+AR144+AO144+AL144+AI144+AF144+AC144+Z144+W144+T144+Q144+N144+K144+H144+E144+B144)</f>
        <v>0</v>
      </c>
      <c r="CS144" s="132" t="s">
        <v>820</v>
      </c>
      <c r="CT144" s="122">
        <v>0</v>
      </c>
      <c r="CU144" s="143"/>
      <c r="CV144" s="13">
        <f t="shared" si="7"/>
        <v>0</v>
      </c>
    </row>
    <row r="145" spans="1:100" x14ac:dyDescent="0.2">
      <c r="A145" s="132" t="s">
        <v>197</v>
      </c>
      <c r="B145" s="122">
        <v>0</v>
      </c>
      <c r="C145" s="143"/>
      <c r="D145" s="132" t="s">
        <v>197</v>
      </c>
      <c r="E145" s="122">
        <v>0</v>
      </c>
      <c r="F145" s="143"/>
      <c r="G145" s="132" t="s">
        <v>197</v>
      </c>
      <c r="H145" s="122">
        <v>0</v>
      </c>
      <c r="I145" s="143"/>
      <c r="J145" s="132" t="s">
        <v>197</v>
      </c>
      <c r="K145" s="122">
        <v>0</v>
      </c>
      <c r="L145" s="143"/>
      <c r="M145" s="132" t="s">
        <v>197</v>
      </c>
      <c r="N145" s="122">
        <v>0</v>
      </c>
      <c r="O145" s="143"/>
      <c r="P145" s="132" t="s">
        <v>197</v>
      </c>
      <c r="Q145" s="122">
        <v>0</v>
      </c>
      <c r="R145" s="143"/>
      <c r="S145" s="132" t="s">
        <v>197</v>
      </c>
      <c r="T145" s="122">
        <v>0</v>
      </c>
      <c r="U145" s="143"/>
      <c r="V145" s="132" t="s">
        <v>197</v>
      </c>
      <c r="W145" s="122">
        <v>0</v>
      </c>
      <c r="X145" s="143"/>
      <c r="Y145" s="132" t="s">
        <v>197</v>
      </c>
      <c r="Z145" s="122">
        <v>0</v>
      </c>
      <c r="AA145" s="143"/>
      <c r="AB145" s="132" t="s">
        <v>197</v>
      </c>
      <c r="AC145" s="122">
        <v>0</v>
      </c>
      <c r="AD145" s="143"/>
      <c r="AE145" s="132" t="s">
        <v>197</v>
      </c>
      <c r="AF145" s="122">
        <v>0</v>
      </c>
      <c r="AG145" s="143"/>
      <c r="AH145" s="132" t="s">
        <v>197</v>
      </c>
      <c r="AI145" s="122">
        <v>0</v>
      </c>
      <c r="AJ145" s="143"/>
      <c r="AK145" s="132" t="s">
        <v>197</v>
      </c>
      <c r="AL145" s="122">
        <v>0</v>
      </c>
      <c r="AM145" s="143"/>
      <c r="AN145" s="132" t="s">
        <v>197</v>
      </c>
      <c r="AO145" s="122">
        <v>0</v>
      </c>
      <c r="AP145" s="143"/>
      <c r="AQ145" s="132" t="s">
        <v>197</v>
      </c>
      <c r="AR145" s="122">
        <v>0</v>
      </c>
      <c r="AS145" s="143"/>
      <c r="AT145" s="132" t="s">
        <v>197</v>
      </c>
      <c r="AU145" s="122">
        <v>0</v>
      </c>
      <c r="AV145" s="143"/>
      <c r="AW145" s="132" t="s">
        <v>197</v>
      </c>
      <c r="AX145" s="122">
        <v>0</v>
      </c>
      <c r="AY145" s="143"/>
      <c r="AZ145" s="132" t="s">
        <v>197</v>
      </c>
      <c r="BA145" s="122">
        <v>0</v>
      </c>
      <c r="BB145" s="143"/>
      <c r="BC145" s="132" t="s">
        <v>197</v>
      </c>
      <c r="BD145" s="122">
        <v>0</v>
      </c>
      <c r="BE145" s="143"/>
      <c r="BF145" s="132" t="s">
        <v>197</v>
      </c>
      <c r="BG145" s="122">
        <v>0</v>
      </c>
      <c r="BH145" s="143"/>
      <c r="BI145" s="132" t="s">
        <v>197</v>
      </c>
      <c r="BJ145" s="122">
        <v>0</v>
      </c>
      <c r="BK145" s="143"/>
      <c r="BL145" s="132" t="s">
        <v>197</v>
      </c>
      <c r="BM145" s="122">
        <v>0</v>
      </c>
      <c r="BN145" s="143"/>
      <c r="BO145" s="132" t="s">
        <v>197</v>
      </c>
      <c r="BP145" s="122">
        <v>0</v>
      </c>
      <c r="BQ145" s="143"/>
      <c r="BR145" s="132" t="s">
        <v>197</v>
      </c>
      <c r="BS145" s="122">
        <v>0</v>
      </c>
      <c r="BT145" s="143"/>
      <c r="BU145" s="132" t="s">
        <v>197</v>
      </c>
      <c r="BV145" s="122">
        <v>0</v>
      </c>
      <c r="BW145" s="143"/>
      <c r="BX145" s="132" t="s">
        <v>197</v>
      </c>
      <c r="BY145" s="122">
        <v>0</v>
      </c>
      <c r="BZ145" s="143"/>
      <c r="CA145" s="132" t="s">
        <v>197</v>
      </c>
      <c r="CB145" s="122">
        <v>0</v>
      </c>
      <c r="CC145" s="143"/>
      <c r="CD145" s="132" t="s">
        <v>197</v>
      </c>
      <c r="CE145" s="122">
        <v>0</v>
      </c>
      <c r="CF145" s="143"/>
      <c r="CG145" s="132" t="s">
        <v>197</v>
      </c>
      <c r="CH145" s="122">
        <v>0</v>
      </c>
      <c r="CI145" s="143"/>
      <c r="CJ145" s="132" t="s">
        <v>197</v>
      </c>
      <c r="CK145" s="122">
        <v>0</v>
      </c>
      <c r="CL145" s="143"/>
      <c r="CM145" s="132" t="s">
        <v>197</v>
      </c>
      <c r="CN145" s="122">
        <v>0</v>
      </c>
      <c r="CP145" s="132" t="s">
        <v>197</v>
      </c>
      <c r="CQ145" s="79">
        <f>SUM(CH145+CN145+CK145+CE145+CB145+BY145+BV145+BS145+BP145+BM145+BJ145+BG145+BD145+BA145+AX145+AU145+AR145+AO145+AL145+AI145+AF145+AC145+Z145+W145+T145+Q145+N145+K145+H145+E145+B145)</f>
        <v>0</v>
      </c>
      <c r="CS145" s="132" t="s">
        <v>197</v>
      </c>
      <c r="CT145" s="122">
        <v>0</v>
      </c>
      <c r="CU145" s="143"/>
      <c r="CV145" s="13">
        <f t="shared" si="7"/>
        <v>0</v>
      </c>
    </row>
    <row r="146" spans="1:100" x14ac:dyDescent="0.2">
      <c r="A146" s="72" t="s">
        <v>456</v>
      </c>
      <c r="B146" s="122">
        <v>0</v>
      </c>
      <c r="C146" s="143"/>
      <c r="D146" s="72" t="s">
        <v>456</v>
      </c>
      <c r="E146" s="122">
        <v>0</v>
      </c>
      <c r="F146" s="143"/>
      <c r="G146" s="72" t="s">
        <v>456</v>
      </c>
      <c r="H146" s="122">
        <v>0</v>
      </c>
      <c r="I146" s="143"/>
      <c r="J146" s="72" t="s">
        <v>456</v>
      </c>
      <c r="K146" s="122">
        <v>0</v>
      </c>
      <c r="L146" s="143"/>
      <c r="M146" s="72" t="s">
        <v>456</v>
      </c>
      <c r="N146" s="122">
        <v>0</v>
      </c>
      <c r="O146" s="143"/>
      <c r="P146" s="72" t="s">
        <v>456</v>
      </c>
      <c r="Q146" s="122">
        <v>0</v>
      </c>
      <c r="R146" s="143"/>
      <c r="S146" s="72" t="s">
        <v>456</v>
      </c>
      <c r="T146" s="122">
        <v>0</v>
      </c>
      <c r="U146" s="143"/>
      <c r="V146" s="72" t="s">
        <v>456</v>
      </c>
      <c r="W146" s="122">
        <v>0</v>
      </c>
      <c r="X146" s="143"/>
      <c r="Y146" s="72" t="s">
        <v>456</v>
      </c>
      <c r="Z146" s="122">
        <v>0</v>
      </c>
      <c r="AA146" s="143"/>
      <c r="AB146" s="72" t="s">
        <v>456</v>
      </c>
      <c r="AC146" s="122">
        <v>0</v>
      </c>
      <c r="AD146" s="143"/>
      <c r="AE146" s="72" t="s">
        <v>456</v>
      </c>
      <c r="AF146" s="122">
        <v>0</v>
      </c>
      <c r="AG146" s="143"/>
      <c r="AH146" s="72" t="s">
        <v>456</v>
      </c>
      <c r="AI146" s="122">
        <v>0</v>
      </c>
      <c r="AJ146" s="143"/>
      <c r="AK146" s="72" t="s">
        <v>456</v>
      </c>
      <c r="AL146" s="122">
        <v>0</v>
      </c>
      <c r="AM146" s="143"/>
      <c r="AN146" s="72" t="s">
        <v>456</v>
      </c>
      <c r="AO146" s="122">
        <v>0</v>
      </c>
      <c r="AP146" s="143"/>
      <c r="AQ146" s="72" t="s">
        <v>456</v>
      </c>
      <c r="AR146" s="122">
        <v>0</v>
      </c>
      <c r="AS146" s="143"/>
      <c r="AT146" s="72" t="s">
        <v>456</v>
      </c>
      <c r="AU146" s="122">
        <v>0</v>
      </c>
      <c r="AV146" s="143"/>
      <c r="AW146" s="72" t="s">
        <v>456</v>
      </c>
      <c r="AX146" s="122">
        <v>0</v>
      </c>
      <c r="AY146" s="143"/>
      <c r="AZ146" s="72" t="s">
        <v>456</v>
      </c>
      <c r="BA146" s="122">
        <v>0</v>
      </c>
      <c r="BB146" s="143"/>
      <c r="BC146" s="72" t="s">
        <v>456</v>
      </c>
      <c r="BD146" s="122">
        <v>0</v>
      </c>
      <c r="BE146" s="143"/>
      <c r="BF146" s="72" t="s">
        <v>456</v>
      </c>
      <c r="BG146" s="122">
        <v>0</v>
      </c>
      <c r="BH146" s="143"/>
      <c r="BI146" s="72" t="s">
        <v>456</v>
      </c>
      <c r="BJ146" s="122">
        <v>0</v>
      </c>
      <c r="BK146" s="143"/>
      <c r="BL146" s="72" t="s">
        <v>456</v>
      </c>
      <c r="BM146" s="122">
        <v>0</v>
      </c>
      <c r="BN146" s="143"/>
      <c r="BO146" s="72" t="s">
        <v>456</v>
      </c>
      <c r="BP146" s="122">
        <v>0</v>
      </c>
      <c r="BQ146" s="143"/>
      <c r="BR146" s="72" t="s">
        <v>456</v>
      </c>
      <c r="BS146" s="122">
        <v>0</v>
      </c>
      <c r="BT146" s="143"/>
      <c r="BU146" s="72" t="s">
        <v>456</v>
      </c>
      <c r="BV146" s="122">
        <v>0</v>
      </c>
      <c r="BW146" s="143"/>
      <c r="BX146" s="72" t="s">
        <v>456</v>
      </c>
      <c r="BY146" s="122">
        <v>0</v>
      </c>
      <c r="BZ146" s="143"/>
      <c r="CA146" s="72" t="s">
        <v>456</v>
      </c>
      <c r="CB146" s="122">
        <v>0</v>
      </c>
      <c r="CC146" s="143"/>
      <c r="CD146" s="72" t="s">
        <v>456</v>
      </c>
      <c r="CE146" s="122">
        <v>0</v>
      </c>
      <c r="CF146" s="143"/>
      <c r="CG146" s="72" t="s">
        <v>456</v>
      </c>
      <c r="CH146" s="122">
        <v>0</v>
      </c>
      <c r="CI146" s="143"/>
      <c r="CJ146" s="72" t="s">
        <v>456</v>
      </c>
      <c r="CK146" s="122">
        <v>0</v>
      </c>
      <c r="CL146" s="143"/>
      <c r="CM146" s="72" t="s">
        <v>456</v>
      </c>
      <c r="CN146" s="122">
        <v>0</v>
      </c>
      <c r="CP146" s="72" t="s">
        <v>456</v>
      </c>
      <c r="CQ146" s="79">
        <f>SUM(CH146+CN146+CK146+CE146+CB146+BY146+BV146+BS146+BP146+BM146+BJ146+BG146+BD146+BA146+AX146+AU146+AR146+AO146+AL146+AI146+AF146+AC146+Z146+W146+T146+Q146+N146+K146+H146+E146+B146)</f>
        <v>0</v>
      </c>
      <c r="CS146" s="72" t="s">
        <v>456</v>
      </c>
      <c r="CT146" s="122">
        <v>0</v>
      </c>
      <c r="CU146" s="143"/>
      <c r="CV146" s="13">
        <f t="shared" si="7"/>
        <v>0</v>
      </c>
    </row>
    <row r="147" spans="1:100" x14ac:dyDescent="0.2">
      <c r="A147" s="73" t="s">
        <v>453</v>
      </c>
      <c r="B147" s="74">
        <f>SUM(B128,B129,B130,B131,B132,B136,B137,B138,B142)</f>
        <v>855.12</v>
      </c>
      <c r="C147" s="143"/>
      <c r="D147" s="73" t="s">
        <v>453</v>
      </c>
      <c r="E147" s="74">
        <f>SUM(E128,E129,E130,E131,E132,E136,E137,E138,E142)</f>
        <v>0</v>
      </c>
      <c r="F147" s="143"/>
      <c r="G147" s="73" t="s">
        <v>453</v>
      </c>
      <c r="H147" s="74">
        <f>SUM(H128,H129,H130,H131,H132,H136,H137,H138,H142)</f>
        <v>0</v>
      </c>
      <c r="I147" s="143"/>
      <c r="J147" s="73" t="s">
        <v>453</v>
      </c>
      <c r="K147" s="74">
        <f>SUM(K128,K129,K130,K131,K132,K136,K137,K138,K142)</f>
        <v>0</v>
      </c>
      <c r="L147" s="143"/>
      <c r="M147" s="73" t="s">
        <v>453</v>
      </c>
      <c r="N147" s="74">
        <f>SUM(N128,N129,N130,N131,N132,N136,N137,N138,N142)</f>
        <v>0</v>
      </c>
      <c r="O147" s="143"/>
      <c r="P147" s="73" t="s">
        <v>453</v>
      </c>
      <c r="Q147" s="74">
        <f>SUM(Q128,Q129,Q130,Q131,Q132,Q136,Q137,Q138,Q142)</f>
        <v>0</v>
      </c>
      <c r="R147" s="143"/>
      <c r="S147" s="73" t="s">
        <v>453</v>
      </c>
      <c r="T147" s="74">
        <f>SUM(T128,T129,T130,T131,T132,T136,T137,T138,T142)</f>
        <v>0</v>
      </c>
      <c r="U147" s="143"/>
      <c r="V147" s="73" t="s">
        <v>453</v>
      </c>
      <c r="W147" s="74">
        <f>SUM(W128,W129,W130,W131,W132,W136,W137,W138,W142)</f>
        <v>0</v>
      </c>
      <c r="X147" s="143"/>
      <c r="Y147" s="73" t="s">
        <v>453</v>
      </c>
      <c r="Z147" s="74">
        <f>SUM(Z128,Z129,Z130,Z131,Z132,Z136,Z137,Z138,Z142)</f>
        <v>0</v>
      </c>
      <c r="AA147" s="143"/>
      <c r="AB147" s="73" t="s">
        <v>453</v>
      </c>
      <c r="AC147" s="74">
        <f>SUM(AC128,AC129,AC130,AC131,AC132,AC136,AC137,AC138,AC142)</f>
        <v>0</v>
      </c>
      <c r="AD147" s="143"/>
      <c r="AE147" s="73" t="s">
        <v>453</v>
      </c>
      <c r="AF147" s="74">
        <f>SUM(AF128,AF129,AF130,AF131,AF132,AF136,AF137,AF138,AF142)</f>
        <v>0</v>
      </c>
      <c r="AG147" s="143"/>
      <c r="AH147" s="73" t="s">
        <v>453</v>
      </c>
      <c r="AI147" s="74">
        <f>SUM(AI128,AI129,AI130,AI131,AI132,AI136,AI137,AI138,AI142)</f>
        <v>0</v>
      </c>
      <c r="AJ147" s="143"/>
      <c r="AK147" s="73" t="s">
        <v>453</v>
      </c>
      <c r="AL147" s="74">
        <f>SUM(AL128,AL129,AL130,AL131,AL132,AL136,AL137,AL138,AL142)</f>
        <v>0</v>
      </c>
      <c r="AM147" s="143"/>
      <c r="AN147" s="73" t="s">
        <v>453</v>
      </c>
      <c r="AO147" s="74">
        <f>SUM(AO128,AO129,AO130,AO131,AO132,AO136,AO137,AO138,AO142)</f>
        <v>0</v>
      </c>
      <c r="AP147" s="143"/>
      <c r="AQ147" s="73" t="s">
        <v>453</v>
      </c>
      <c r="AR147" s="74">
        <f>SUM(AR128,AR129,AR130,AR131,AR132,AR136,AR137,AR138,AR142)</f>
        <v>0</v>
      </c>
      <c r="AS147" s="143"/>
      <c r="AT147" s="73" t="s">
        <v>453</v>
      </c>
      <c r="AU147" s="74">
        <f>SUM(AU128,AU129,AU130,AU131,AU132,AU136,AU137,AU138,AU142)</f>
        <v>0</v>
      </c>
      <c r="AV147" s="143"/>
      <c r="AW147" s="73" t="s">
        <v>453</v>
      </c>
      <c r="AX147" s="74">
        <f>SUM(AX128,AX129,AX130,AX131,AX132,AX136,AX137,AX138,AX142)</f>
        <v>0</v>
      </c>
      <c r="AY147" s="143"/>
      <c r="AZ147" s="73" t="s">
        <v>453</v>
      </c>
      <c r="BA147" s="74">
        <f>SUM(BA128,BA129,BA130,BA131,BA132,BA136,BA137,BA138,BA142)</f>
        <v>0</v>
      </c>
      <c r="BB147" s="143"/>
      <c r="BC147" s="73" t="s">
        <v>453</v>
      </c>
      <c r="BD147" s="74">
        <f>SUM(BD128,BD129,BD130,BD131,BD132,BD136,BD137,BD138,BD142)</f>
        <v>0</v>
      </c>
      <c r="BE147" s="143"/>
      <c r="BF147" s="73" t="s">
        <v>453</v>
      </c>
      <c r="BG147" s="74">
        <f>SUM(BG128,BG129,BG130,BG131,BG132,BG136,BG137,BG138,BG142)</f>
        <v>0</v>
      </c>
      <c r="BH147" s="143"/>
      <c r="BI147" s="73" t="s">
        <v>453</v>
      </c>
      <c r="BJ147" s="74">
        <f>SUM(BJ128,BJ129,BJ130,BJ131,BJ132,BJ136,BJ137,BJ138,BJ142)</f>
        <v>0</v>
      </c>
      <c r="BK147" s="143"/>
      <c r="BL147" s="73" t="s">
        <v>453</v>
      </c>
      <c r="BM147" s="74">
        <f>SUM(BM128,BM129,BM130,BM131,BM132,BM136,BM137,BM138,BM142)</f>
        <v>0</v>
      </c>
      <c r="BN147" s="143"/>
      <c r="BO147" s="73" t="s">
        <v>453</v>
      </c>
      <c r="BP147" s="74">
        <f>SUM(BP128,BP129,BP130,BP131,BP132,BP136,BP137,BP138,BP142)</f>
        <v>0</v>
      </c>
      <c r="BQ147" s="143"/>
      <c r="BR147" s="73" t="s">
        <v>453</v>
      </c>
      <c r="BS147" s="74">
        <f>SUM(BS128,BS129,BS130,BS131,BS132,BS136,BS137,BS138,BS142)</f>
        <v>0</v>
      </c>
      <c r="BT147" s="143"/>
      <c r="BU147" s="73" t="s">
        <v>453</v>
      </c>
      <c r="BV147" s="74">
        <f>SUM(BV128,BV129,BV130,BV131,BV132,BV136,BV137,BV138,BV142)</f>
        <v>0</v>
      </c>
      <c r="BW147" s="143"/>
      <c r="BX147" s="73" t="s">
        <v>453</v>
      </c>
      <c r="BY147" s="74">
        <f>SUM(BY128,BY129,BY130,BY131,BY132,BY136,BY137,BY138,BY142)</f>
        <v>0</v>
      </c>
      <c r="BZ147" s="143"/>
      <c r="CA147" s="73" t="s">
        <v>453</v>
      </c>
      <c r="CB147" s="74">
        <f>SUM(CB128,CB129,CB130,CB131,CB132,CB136,CB137,CB138,CB142)</f>
        <v>0</v>
      </c>
      <c r="CC147" s="143"/>
      <c r="CD147" s="73" t="s">
        <v>453</v>
      </c>
      <c r="CE147" s="74">
        <f>SUM(CE128,CE129,CE130,CE131,CE132,CE136,CE137,CE138,CE142)</f>
        <v>0</v>
      </c>
      <c r="CF147" s="143"/>
      <c r="CG147" s="73" t="s">
        <v>453</v>
      </c>
      <c r="CH147" s="74">
        <f>SUM(CH128,CH129,CH130,CH131,CH132,CH136,CH137,CH138,CH142)</f>
        <v>0</v>
      </c>
      <c r="CI147" s="143"/>
      <c r="CJ147" s="73" t="s">
        <v>453</v>
      </c>
      <c r="CK147" s="74">
        <f>SUM(CK128,CK129,CK130,CK131,CK132,CK136,CK137,CK138,CK142)</f>
        <v>0</v>
      </c>
      <c r="CL147" s="143"/>
      <c r="CM147" s="73" t="s">
        <v>453</v>
      </c>
      <c r="CN147" s="74">
        <f>SUM(CN128,CN129,CN130,CN131,CN132,CN136,CN137,CN138,CN142)</f>
        <v>0</v>
      </c>
      <c r="CP147" s="73" t="s">
        <v>494</v>
      </c>
      <c r="CQ147" s="74">
        <f>SUM(CQ128,CQ129,CQ130,CQ131,CQ132,CQ136,CQ137,CQ138,CQ142)</f>
        <v>855.12</v>
      </c>
      <c r="CS147" s="73" t="s">
        <v>494</v>
      </c>
      <c r="CT147" s="74">
        <f>SUM(CT128,CT129,CT130,CT131,CT132,CT136,CT137,CT138,CT142)</f>
        <v>2160.5500000000002</v>
      </c>
      <c r="CU147" s="143"/>
      <c r="CV147" s="150">
        <f t="shared" si="7"/>
        <v>1305.4300000000003</v>
      </c>
    </row>
    <row r="148" spans="1:100" ht="16" thickBot="1" x14ac:dyDescent="0.25">
      <c r="A148" s="125" t="s">
        <v>457</v>
      </c>
      <c r="B148" s="126">
        <f>B123-B126-B147</f>
        <v>-855.12</v>
      </c>
      <c r="C148" s="143"/>
      <c r="D148" s="117" t="s">
        <v>457</v>
      </c>
      <c r="E148" s="118">
        <f>E123-E126-E147</f>
        <v>0</v>
      </c>
      <c r="F148" s="143"/>
      <c r="G148" s="117" t="s">
        <v>457</v>
      </c>
      <c r="H148" s="118">
        <f>H123-H126-H147</f>
        <v>0</v>
      </c>
      <c r="I148" s="143"/>
      <c r="J148" s="117" t="s">
        <v>457</v>
      </c>
      <c r="K148" s="118">
        <f>K123-K126-K147</f>
        <v>0</v>
      </c>
      <c r="L148" s="143"/>
      <c r="M148" s="117" t="s">
        <v>457</v>
      </c>
      <c r="N148" s="118">
        <f>N123-N126-N147</f>
        <v>0</v>
      </c>
      <c r="O148" s="143"/>
      <c r="P148" s="117" t="s">
        <v>457</v>
      </c>
      <c r="Q148" s="118">
        <f>Q123-Q126-Q147</f>
        <v>0</v>
      </c>
      <c r="R148" s="143"/>
      <c r="S148" s="117" t="s">
        <v>457</v>
      </c>
      <c r="T148" s="118">
        <f>T123-T126-T147</f>
        <v>0</v>
      </c>
      <c r="U148" s="143"/>
      <c r="V148" s="117" t="s">
        <v>457</v>
      </c>
      <c r="W148" s="118">
        <f>W123-W126-W147</f>
        <v>0</v>
      </c>
      <c r="X148" s="143"/>
      <c r="Y148" s="117" t="s">
        <v>457</v>
      </c>
      <c r="Z148" s="118">
        <f>Z123-Z126-Z147</f>
        <v>0</v>
      </c>
      <c r="AA148" s="143"/>
      <c r="AB148" s="117" t="s">
        <v>457</v>
      </c>
      <c r="AC148" s="118">
        <f>AC123-AC126-AC147</f>
        <v>0</v>
      </c>
      <c r="AD148" s="143"/>
      <c r="AE148" s="117" t="s">
        <v>457</v>
      </c>
      <c r="AF148" s="118">
        <f>AF123-AF126-AF147</f>
        <v>0</v>
      </c>
      <c r="AG148" s="143"/>
      <c r="AH148" s="117" t="s">
        <v>457</v>
      </c>
      <c r="AI148" s="118">
        <f>AI123-AI126-AI147</f>
        <v>0</v>
      </c>
      <c r="AJ148" s="143"/>
      <c r="AK148" s="117" t="s">
        <v>457</v>
      </c>
      <c r="AL148" s="118">
        <f>AL123-AL126-AL147</f>
        <v>0</v>
      </c>
      <c r="AM148" s="143"/>
      <c r="AN148" s="117" t="s">
        <v>457</v>
      </c>
      <c r="AO148" s="118">
        <f>AO123-AO126-AO147</f>
        <v>0</v>
      </c>
      <c r="AP148" s="143"/>
      <c r="AQ148" s="117" t="s">
        <v>457</v>
      </c>
      <c r="AR148" s="118">
        <f>AR123-AR126-AR147</f>
        <v>0</v>
      </c>
      <c r="AS148" s="143"/>
      <c r="AT148" s="117" t="s">
        <v>457</v>
      </c>
      <c r="AU148" s="118">
        <f>AU123-AU126-AU147</f>
        <v>0</v>
      </c>
      <c r="AV148" s="143"/>
      <c r="AW148" s="117" t="s">
        <v>457</v>
      </c>
      <c r="AX148" s="118">
        <f>AX123-AX126-AX147</f>
        <v>0</v>
      </c>
      <c r="AY148" s="143"/>
      <c r="AZ148" s="117" t="s">
        <v>457</v>
      </c>
      <c r="BA148" s="118">
        <f>BA123-BA126-BA147</f>
        <v>0</v>
      </c>
      <c r="BB148" s="143"/>
      <c r="BC148" s="117" t="s">
        <v>457</v>
      </c>
      <c r="BD148" s="118">
        <f>BD123-BD126-BD147</f>
        <v>0</v>
      </c>
      <c r="BE148" s="143"/>
      <c r="BF148" s="117" t="s">
        <v>457</v>
      </c>
      <c r="BG148" s="118">
        <f>BG123-BG126-BG147</f>
        <v>0</v>
      </c>
      <c r="BH148" s="143"/>
      <c r="BI148" s="117" t="s">
        <v>457</v>
      </c>
      <c r="BJ148" s="118">
        <f>BJ123-BJ126-BJ147</f>
        <v>0</v>
      </c>
      <c r="BK148" s="143"/>
      <c r="BL148" s="117" t="s">
        <v>457</v>
      </c>
      <c r="BM148" s="118">
        <f>BM123-BM126-BM147</f>
        <v>0</v>
      </c>
      <c r="BN148" s="143"/>
      <c r="BO148" s="117" t="s">
        <v>457</v>
      </c>
      <c r="BP148" s="118">
        <f>BP123-BP126-BP147</f>
        <v>0</v>
      </c>
      <c r="BQ148" s="143"/>
      <c r="BR148" s="117" t="s">
        <v>457</v>
      </c>
      <c r="BS148" s="118">
        <f>BS123-BS126-BS147</f>
        <v>0</v>
      </c>
      <c r="BT148" s="143"/>
      <c r="BU148" s="117" t="s">
        <v>457</v>
      </c>
      <c r="BV148" s="118">
        <f>BV123-BV126-BV147</f>
        <v>0</v>
      </c>
      <c r="BW148" s="143"/>
      <c r="BX148" s="117" t="s">
        <v>457</v>
      </c>
      <c r="BY148" s="118">
        <f>BY123-BY126-BY147</f>
        <v>0</v>
      </c>
      <c r="BZ148" s="143"/>
      <c r="CA148" s="117" t="s">
        <v>457</v>
      </c>
      <c r="CB148" s="118">
        <f>CB123-CB126-CB147</f>
        <v>0</v>
      </c>
      <c r="CC148" s="143"/>
      <c r="CD148" s="117" t="s">
        <v>457</v>
      </c>
      <c r="CE148" s="118">
        <f>CE123-CE126-CE147</f>
        <v>0</v>
      </c>
      <c r="CF148" s="143"/>
      <c r="CG148" s="117" t="s">
        <v>457</v>
      </c>
      <c r="CH148" s="118">
        <f>CH123-CH126-CH147</f>
        <v>0</v>
      </c>
      <c r="CI148" s="143"/>
      <c r="CJ148" s="117" t="s">
        <v>457</v>
      </c>
      <c r="CK148" s="118">
        <f>CK123-CK126-CK147</f>
        <v>0</v>
      </c>
      <c r="CL148" s="143"/>
      <c r="CM148" s="117" t="s">
        <v>457</v>
      </c>
      <c r="CN148" s="118">
        <f>CN123-CN126-CN147</f>
        <v>0</v>
      </c>
      <c r="CP148" s="162" t="s">
        <v>491</v>
      </c>
      <c r="CQ148" s="163">
        <f>CQ123-CQ126-CQ147</f>
        <v>-855.12</v>
      </c>
      <c r="CS148" s="147" t="s">
        <v>496</v>
      </c>
      <c r="CT148" s="148">
        <f>CT118+CT121-CT126-CT147</f>
        <v>0</v>
      </c>
      <c r="CU148" s="143"/>
      <c r="CV148" s="143"/>
    </row>
    <row r="149" spans="1:100" s="155" customFormat="1" ht="16" thickBot="1" x14ac:dyDescent="0.25">
      <c r="A149" s="178"/>
      <c r="B149" s="179"/>
      <c r="D149" s="178"/>
      <c r="E149" s="179"/>
      <c r="G149" s="178"/>
      <c r="H149" s="179"/>
      <c r="J149" s="178"/>
      <c r="K149" s="179"/>
      <c r="M149" s="178"/>
      <c r="N149" s="179"/>
      <c r="P149" s="178"/>
      <c r="Q149" s="179"/>
      <c r="S149" s="178"/>
      <c r="T149" s="179"/>
      <c r="V149" s="178"/>
      <c r="W149" s="179"/>
      <c r="Y149" s="178"/>
      <c r="Z149" s="179"/>
      <c r="AB149" s="178"/>
      <c r="AC149" s="179"/>
      <c r="AE149" s="178"/>
      <c r="AF149" s="179"/>
      <c r="AH149" s="178"/>
      <c r="AI149" s="179"/>
      <c r="AK149" s="178"/>
      <c r="AL149" s="179"/>
      <c r="AN149" s="178"/>
      <c r="AO149" s="179"/>
      <c r="AQ149" s="178"/>
      <c r="AR149" s="179"/>
      <c r="AT149" s="178"/>
      <c r="AU149" s="179"/>
      <c r="AW149" s="178"/>
      <c r="AX149" s="179"/>
      <c r="AZ149" s="178"/>
      <c r="BA149" s="179"/>
      <c r="BC149" s="178"/>
      <c r="BD149" s="179"/>
      <c r="BF149" s="178"/>
      <c r="BG149" s="179"/>
      <c r="BI149" s="178"/>
      <c r="BJ149" s="179"/>
      <c r="BL149" s="178"/>
      <c r="BM149" s="179"/>
      <c r="BO149" s="178"/>
      <c r="BP149" s="179"/>
      <c r="BR149" s="178"/>
      <c r="BS149" s="179"/>
      <c r="BU149" s="178"/>
      <c r="BV149" s="179"/>
      <c r="BX149" s="178"/>
      <c r="BY149" s="179"/>
      <c r="CA149" s="178"/>
      <c r="CB149" s="179"/>
      <c r="CD149" s="178"/>
      <c r="CE149" s="179"/>
      <c r="CG149" s="178"/>
      <c r="CH149" s="179"/>
      <c r="CJ149" s="178"/>
      <c r="CK149" s="179"/>
      <c r="CM149" s="178"/>
      <c r="CN149" s="179"/>
      <c r="CP149" s="160" t="s">
        <v>834</v>
      </c>
      <c r="CQ149" s="161">
        <f>CQ118+CQ121-CQ126-CQ147</f>
        <v>-855.12</v>
      </c>
      <c r="CS149" s="178"/>
      <c r="CT149" s="179"/>
    </row>
    <row r="150" spans="1:100" s="155" customFormat="1" ht="16" thickTop="1" x14ac:dyDescent="0.2">
      <c r="A150" s="180"/>
      <c r="B150" s="181"/>
      <c r="D150" s="180"/>
      <c r="E150" s="181"/>
      <c r="G150" s="180"/>
      <c r="H150" s="181"/>
      <c r="J150" s="180"/>
      <c r="K150" s="181"/>
      <c r="M150" s="180"/>
      <c r="N150" s="181"/>
      <c r="P150" s="180"/>
      <c r="Q150" s="181"/>
      <c r="S150" s="180"/>
      <c r="T150" s="181"/>
      <c r="V150" s="180"/>
      <c r="W150" s="181"/>
      <c r="Y150" s="180"/>
      <c r="Z150" s="181"/>
      <c r="AB150" s="180"/>
      <c r="AC150" s="181"/>
      <c r="AE150" s="180"/>
      <c r="AF150" s="181"/>
      <c r="AH150" s="180"/>
      <c r="AI150" s="181"/>
      <c r="AK150" s="180"/>
      <c r="AL150" s="181"/>
      <c r="AN150" s="180"/>
      <c r="AO150" s="181"/>
      <c r="AQ150" s="180"/>
      <c r="AR150" s="181"/>
      <c r="AT150" s="180"/>
      <c r="AU150" s="181"/>
      <c r="AW150" s="180"/>
      <c r="AX150" s="181"/>
      <c r="AZ150" s="180"/>
      <c r="BA150" s="181"/>
      <c r="BC150" s="180"/>
      <c r="BD150" s="181"/>
      <c r="BF150" s="180"/>
      <c r="BG150" s="181"/>
      <c r="BI150" s="180"/>
      <c r="BJ150" s="181"/>
      <c r="BL150" s="180"/>
      <c r="BM150" s="181"/>
      <c r="BO150" s="180"/>
      <c r="BP150" s="181"/>
      <c r="BR150" s="180"/>
      <c r="BS150" s="181"/>
      <c r="BU150" s="180"/>
      <c r="BV150" s="181"/>
      <c r="BX150" s="180"/>
      <c r="BY150" s="181"/>
      <c r="CA150" s="180"/>
      <c r="CB150" s="181"/>
      <c r="CD150" s="180"/>
      <c r="CE150" s="181"/>
      <c r="CG150" s="180"/>
      <c r="CH150" s="181"/>
      <c r="CJ150" s="180"/>
      <c r="CK150" s="181"/>
      <c r="CM150" s="180"/>
      <c r="CN150" s="181"/>
      <c r="CP150" s="190"/>
      <c r="CQ150" s="191"/>
      <c r="CS150" s="180"/>
      <c r="CT150" s="181"/>
    </row>
    <row r="151" spans="1:100" s="155" customFormat="1" ht="16" thickBot="1" x14ac:dyDescent="0.25">
      <c r="A151" s="182"/>
      <c r="B151" s="183"/>
      <c r="D151" s="182"/>
      <c r="E151" s="183"/>
      <c r="G151" s="182"/>
      <c r="H151" s="183"/>
      <c r="J151" s="182"/>
      <c r="K151" s="183"/>
      <c r="M151" s="182"/>
      <c r="N151" s="183"/>
      <c r="P151" s="182"/>
      <c r="Q151" s="183"/>
      <c r="S151" s="182"/>
      <c r="T151" s="183"/>
      <c r="V151" s="182"/>
      <c r="W151" s="183"/>
      <c r="Y151" s="182"/>
      <c r="Z151" s="183"/>
      <c r="AB151" s="182"/>
      <c r="AC151" s="183"/>
      <c r="AE151" s="182"/>
      <c r="AF151" s="183"/>
      <c r="AH151" s="182"/>
      <c r="AI151" s="183"/>
      <c r="AK151" s="182"/>
      <c r="AL151" s="183"/>
      <c r="AN151" s="182"/>
      <c r="AO151" s="183"/>
      <c r="AQ151" s="182"/>
      <c r="AR151" s="183"/>
      <c r="AT151" s="182"/>
      <c r="AU151" s="183"/>
      <c r="AW151" s="182"/>
      <c r="AX151" s="183"/>
      <c r="AZ151" s="182"/>
      <c r="BA151" s="183"/>
      <c r="BC151" s="182"/>
      <c r="BD151" s="183"/>
      <c r="BF151" s="182"/>
      <c r="BG151" s="183"/>
      <c r="BI151" s="182"/>
      <c r="BJ151" s="183"/>
      <c r="BL151" s="182"/>
      <c r="BM151" s="183"/>
      <c r="BO151" s="182"/>
      <c r="BP151" s="183"/>
      <c r="BR151" s="182"/>
      <c r="BS151" s="183"/>
      <c r="BU151" s="182"/>
      <c r="BV151" s="183"/>
      <c r="BX151" s="182"/>
      <c r="BY151" s="183"/>
      <c r="CA151" s="182"/>
      <c r="CB151" s="183"/>
      <c r="CD151" s="182"/>
      <c r="CE151" s="183"/>
      <c r="CG151" s="182"/>
      <c r="CH151" s="183"/>
      <c r="CJ151" s="182"/>
      <c r="CK151" s="183"/>
      <c r="CM151" s="182"/>
      <c r="CN151" s="183"/>
      <c r="CP151" s="182"/>
      <c r="CQ151" s="183"/>
      <c r="CS151" s="182"/>
      <c r="CT151" s="183"/>
    </row>
    <row r="153" spans="1:100" ht="22" thickBot="1" x14ac:dyDescent="0.3">
      <c r="A153" s="36" t="s">
        <v>826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3"/>
      <c r="AZ153" s="143"/>
      <c r="BA153" s="143"/>
      <c r="BB153" s="143"/>
      <c r="BC153" s="143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3"/>
      <c r="BP153" s="143"/>
      <c r="BQ153" s="143"/>
      <c r="BR153" s="143"/>
      <c r="BS153" s="143"/>
      <c r="BT153" s="143"/>
      <c r="BU153" s="143"/>
      <c r="BV153" s="143"/>
      <c r="BW153" s="143"/>
      <c r="BX153" s="143"/>
      <c r="BY153" s="143"/>
      <c r="BZ153" s="143"/>
      <c r="CA153" s="143"/>
      <c r="CB153" s="143"/>
      <c r="CC153" s="143"/>
      <c r="CD153" s="143"/>
      <c r="CE153" s="143"/>
      <c r="CF153" s="143"/>
      <c r="CG153" s="143"/>
      <c r="CH153" s="143"/>
      <c r="CI153" s="143"/>
      <c r="CJ153" s="143"/>
      <c r="CK153" s="143"/>
      <c r="CL153" s="143"/>
      <c r="CM153" s="143"/>
      <c r="CN153" s="143"/>
    </row>
    <row r="154" spans="1:100" ht="16" thickBot="1" x14ac:dyDescent="0.25">
      <c r="A154" s="172" t="s">
        <v>94</v>
      </c>
      <c r="B154" s="173"/>
      <c r="C154" s="143"/>
      <c r="D154" s="172" t="s">
        <v>157</v>
      </c>
      <c r="E154" s="173"/>
      <c r="F154" s="143"/>
      <c r="G154" s="172" t="s">
        <v>158</v>
      </c>
      <c r="H154" s="173"/>
      <c r="I154" s="143"/>
      <c r="J154" s="172" t="s">
        <v>159</v>
      </c>
      <c r="K154" s="173"/>
      <c r="L154" s="143"/>
      <c r="M154" s="172" t="s">
        <v>160</v>
      </c>
      <c r="N154" s="173"/>
      <c r="O154" s="143"/>
      <c r="P154" s="172" t="s">
        <v>161</v>
      </c>
      <c r="Q154" s="173"/>
      <c r="R154" s="143"/>
      <c r="S154" s="172" t="s">
        <v>162</v>
      </c>
      <c r="T154" s="173"/>
      <c r="U154" s="143"/>
      <c r="V154" s="172" t="s">
        <v>163</v>
      </c>
      <c r="W154" s="173"/>
      <c r="X154" s="143"/>
      <c r="Y154" s="172" t="s">
        <v>164</v>
      </c>
      <c r="Z154" s="173"/>
      <c r="AA154" s="143"/>
      <c r="AB154" s="172" t="s">
        <v>165</v>
      </c>
      <c r="AC154" s="173"/>
      <c r="AD154" s="143"/>
      <c r="AE154" s="172" t="s">
        <v>166</v>
      </c>
      <c r="AF154" s="173"/>
      <c r="AG154" s="143"/>
      <c r="AH154" s="172" t="s">
        <v>167</v>
      </c>
      <c r="AI154" s="173"/>
      <c r="AJ154" s="143"/>
      <c r="AK154" s="172" t="s">
        <v>168</v>
      </c>
      <c r="AL154" s="173"/>
      <c r="AM154" s="143"/>
      <c r="AN154" s="172" t="s">
        <v>169</v>
      </c>
      <c r="AO154" s="173"/>
      <c r="AP154" s="143"/>
      <c r="AQ154" s="172" t="s">
        <v>170</v>
      </c>
      <c r="AR154" s="173"/>
      <c r="AS154" s="143"/>
      <c r="AT154" s="172" t="s">
        <v>171</v>
      </c>
      <c r="AU154" s="173"/>
      <c r="AV154" s="143"/>
      <c r="AW154" s="172" t="s">
        <v>172</v>
      </c>
      <c r="AX154" s="173"/>
      <c r="AY154" s="143"/>
      <c r="AZ154" s="172" t="s">
        <v>173</v>
      </c>
      <c r="BA154" s="173"/>
      <c r="BB154" s="143"/>
      <c r="BC154" s="172" t="s">
        <v>174</v>
      </c>
      <c r="BD154" s="173"/>
      <c r="BE154" s="143"/>
      <c r="BF154" s="172" t="s">
        <v>175</v>
      </c>
      <c r="BG154" s="173"/>
      <c r="BH154" s="143"/>
      <c r="BI154" s="172" t="s">
        <v>176</v>
      </c>
      <c r="BJ154" s="173"/>
      <c r="BK154" s="143"/>
      <c r="BL154" s="172" t="s">
        <v>177</v>
      </c>
      <c r="BM154" s="173"/>
      <c r="BN154" s="143"/>
      <c r="BO154" s="172" t="s">
        <v>178</v>
      </c>
      <c r="BP154" s="173"/>
      <c r="BQ154" s="143"/>
      <c r="BR154" s="172" t="s">
        <v>179</v>
      </c>
      <c r="BS154" s="173"/>
      <c r="BT154" s="143"/>
      <c r="BU154" s="172" t="s">
        <v>180</v>
      </c>
      <c r="BV154" s="173"/>
      <c r="BW154" s="143"/>
      <c r="BX154" s="172" t="s">
        <v>181</v>
      </c>
      <c r="BY154" s="173"/>
      <c r="BZ154" s="143"/>
      <c r="CA154" s="172" t="s">
        <v>182</v>
      </c>
      <c r="CB154" s="173"/>
      <c r="CC154" s="143"/>
      <c r="CD154" s="172" t="s">
        <v>183</v>
      </c>
      <c r="CE154" s="173"/>
      <c r="CF154" s="143"/>
      <c r="CG154" s="172" t="s">
        <v>184</v>
      </c>
      <c r="CH154" s="173"/>
      <c r="CI154" s="143"/>
      <c r="CJ154" s="172" t="s">
        <v>185</v>
      </c>
      <c r="CK154" s="173"/>
      <c r="CL154" s="143"/>
      <c r="CM154" s="172" t="s">
        <v>409</v>
      </c>
      <c r="CN154" s="173"/>
      <c r="CP154" s="188" t="s">
        <v>30</v>
      </c>
      <c r="CQ154" s="189"/>
      <c r="CS154" s="188" t="s">
        <v>490</v>
      </c>
      <c r="CT154" s="189"/>
      <c r="CU154" s="143"/>
      <c r="CV154" s="149" t="s">
        <v>32</v>
      </c>
    </row>
    <row r="155" spans="1:100" ht="16" thickBot="1" x14ac:dyDescent="0.25">
      <c r="A155" s="174" t="s">
        <v>446</v>
      </c>
      <c r="B155" s="175"/>
      <c r="C155" s="143"/>
      <c r="D155" s="174" t="s">
        <v>446</v>
      </c>
      <c r="E155" s="175"/>
      <c r="F155" s="143"/>
      <c r="G155" s="174" t="s">
        <v>446</v>
      </c>
      <c r="H155" s="175"/>
      <c r="I155" s="143"/>
      <c r="J155" s="174" t="s">
        <v>446</v>
      </c>
      <c r="K155" s="175"/>
      <c r="L155" s="143"/>
      <c r="M155" s="174" t="s">
        <v>446</v>
      </c>
      <c r="N155" s="175"/>
      <c r="O155" s="143"/>
      <c r="P155" s="174" t="s">
        <v>446</v>
      </c>
      <c r="Q155" s="175"/>
      <c r="R155" s="143"/>
      <c r="S155" s="174" t="s">
        <v>446</v>
      </c>
      <c r="T155" s="175"/>
      <c r="U155" s="143"/>
      <c r="V155" s="174" t="s">
        <v>446</v>
      </c>
      <c r="W155" s="175"/>
      <c r="X155" s="143"/>
      <c r="Y155" s="174" t="s">
        <v>446</v>
      </c>
      <c r="Z155" s="175"/>
      <c r="AA155" s="143"/>
      <c r="AB155" s="174" t="s">
        <v>446</v>
      </c>
      <c r="AC155" s="175"/>
      <c r="AD155" s="143"/>
      <c r="AE155" s="174" t="s">
        <v>446</v>
      </c>
      <c r="AF155" s="175"/>
      <c r="AG155" s="143"/>
      <c r="AH155" s="174" t="s">
        <v>446</v>
      </c>
      <c r="AI155" s="175"/>
      <c r="AJ155" s="143"/>
      <c r="AK155" s="174" t="s">
        <v>446</v>
      </c>
      <c r="AL155" s="175"/>
      <c r="AM155" s="143"/>
      <c r="AN155" s="174" t="s">
        <v>446</v>
      </c>
      <c r="AO155" s="175"/>
      <c r="AP155" s="143"/>
      <c r="AQ155" s="174" t="s">
        <v>446</v>
      </c>
      <c r="AR155" s="175"/>
      <c r="AS155" s="143"/>
      <c r="AT155" s="174" t="s">
        <v>446</v>
      </c>
      <c r="AU155" s="175"/>
      <c r="AV155" s="143"/>
      <c r="AW155" s="174" t="s">
        <v>446</v>
      </c>
      <c r="AX155" s="175"/>
      <c r="AY155" s="143"/>
      <c r="AZ155" s="174" t="s">
        <v>446</v>
      </c>
      <c r="BA155" s="175"/>
      <c r="BB155" s="143"/>
      <c r="BC155" s="174" t="s">
        <v>446</v>
      </c>
      <c r="BD155" s="175"/>
      <c r="BE155" s="143"/>
      <c r="BF155" s="174" t="s">
        <v>446</v>
      </c>
      <c r="BG155" s="175"/>
      <c r="BH155" s="143"/>
      <c r="BI155" s="174" t="s">
        <v>446</v>
      </c>
      <c r="BJ155" s="175"/>
      <c r="BK155" s="143"/>
      <c r="BL155" s="174" t="s">
        <v>446</v>
      </c>
      <c r="BM155" s="175"/>
      <c r="BN155" s="143"/>
      <c r="BO155" s="174" t="s">
        <v>446</v>
      </c>
      <c r="BP155" s="175"/>
      <c r="BQ155" s="143"/>
      <c r="BR155" s="174" t="s">
        <v>446</v>
      </c>
      <c r="BS155" s="175"/>
      <c r="BT155" s="143"/>
      <c r="BU155" s="174" t="s">
        <v>446</v>
      </c>
      <c r="BV155" s="175"/>
      <c r="BW155" s="143"/>
      <c r="BX155" s="174" t="s">
        <v>446</v>
      </c>
      <c r="BY155" s="175"/>
      <c r="BZ155" s="143"/>
      <c r="CA155" s="174" t="s">
        <v>446</v>
      </c>
      <c r="CB155" s="175"/>
      <c r="CC155" s="143"/>
      <c r="CD155" s="174" t="s">
        <v>446</v>
      </c>
      <c r="CE155" s="175"/>
      <c r="CF155" s="143"/>
      <c r="CG155" s="174" t="s">
        <v>446</v>
      </c>
      <c r="CH155" s="175"/>
      <c r="CI155" s="143"/>
      <c r="CJ155" s="174" t="s">
        <v>446</v>
      </c>
      <c r="CK155" s="175"/>
      <c r="CL155" s="143"/>
      <c r="CM155" s="174" t="s">
        <v>446</v>
      </c>
      <c r="CN155" s="175"/>
      <c r="CP155" s="174" t="s">
        <v>446</v>
      </c>
      <c r="CQ155" s="175"/>
      <c r="CS155" s="174" t="s">
        <v>446</v>
      </c>
      <c r="CT155" s="175"/>
      <c r="CU155" s="143"/>
      <c r="CV155" s="10"/>
    </row>
    <row r="156" spans="1:100" x14ac:dyDescent="0.2">
      <c r="A156" s="69" t="s">
        <v>818</v>
      </c>
      <c r="B156" s="79">
        <v>0</v>
      </c>
      <c r="C156" s="143"/>
      <c r="D156" s="69" t="s">
        <v>818</v>
      </c>
      <c r="E156" s="79">
        <v>0</v>
      </c>
      <c r="F156" s="143"/>
      <c r="G156" s="69" t="s">
        <v>818</v>
      </c>
      <c r="H156" s="79">
        <v>0</v>
      </c>
      <c r="I156" s="143"/>
      <c r="J156" s="69" t="s">
        <v>818</v>
      </c>
      <c r="K156" s="79">
        <v>0</v>
      </c>
      <c r="L156" s="143"/>
      <c r="M156" s="69" t="s">
        <v>818</v>
      </c>
      <c r="N156" s="79">
        <v>0</v>
      </c>
      <c r="O156" s="143"/>
      <c r="P156" s="69" t="s">
        <v>818</v>
      </c>
      <c r="Q156" s="79">
        <v>0</v>
      </c>
      <c r="R156" s="143"/>
      <c r="S156" s="69" t="s">
        <v>818</v>
      </c>
      <c r="T156" s="79">
        <v>0</v>
      </c>
      <c r="U156" s="143"/>
      <c r="V156" s="69" t="s">
        <v>818</v>
      </c>
      <c r="W156" s="79">
        <v>0</v>
      </c>
      <c r="X156" s="143"/>
      <c r="Y156" s="69" t="s">
        <v>818</v>
      </c>
      <c r="Z156" s="79">
        <v>0</v>
      </c>
      <c r="AA156" s="143"/>
      <c r="AB156" s="69" t="s">
        <v>818</v>
      </c>
      <c r="AC156" s="79">
        <v>0</v>
      </c>
      <c r="AD156" s="143"/>
      <c r="AE156" s="69" t="s">
        <v>818</v>
      </c>
      <c r="AF156" s="79">
        <v>0</v>
      </c>
      <c r="AG156" s="143"/>
      <c r="AH156" s="69" t="s">
        <v>818</v>
      </c>
      <c r="AI156" s="79">
        <v>0</v>
      </c>
      <c r="AJ156" s="143"/>
      <c r="AK156" s="69" t="s">
        <v>818</v>
      </c>
      <c r="AL156" s="79">
        <v>0</v>
      </c>
      <c r="AM156" s="143"/>
      <c r="AN156" s="69" t="s">
        <v>818</v>
      </c>
      <c r="AO156" s="79">
        <v>0</v>
      </c>
      <c r="AP156" s="143"/>
      <c r="AQ156" s="69" t="s">
        <v>818</v>
      </c>
      <c r="AR156" s="79">
        <v>0</v>
      </c>
      <c r="AS156" s="143"/>
      <c r="AT156" s="69" t="s">
        <v>818</v>
      </c>
      <c r="AU156" s="79">
        <v>0</v>
      </c>
      <c r="AV156" s="143"/>
      <c r="AW156" s="69" t="s">
        <v>818</v>
      </c>
      <c r="AX156" s="79">
        <v>0</v>
      </c>
      <c r="AY156" s="143"/>
      <c r="AZ156" s="69" t="s">
        <v>818</v>
      </c>
      <c r="BA156" s="79">
        <v>0</v>
      </c>
      <c r="BB156" s="143"/>
      <c r="BC156" s="69" t="s">
        <v>818</v>
      </c>
      <c r="BD156" s="79">
        <v>0</v>
      </c>
      <c r="BE156" s="143"/>
      <c r="BF156" s="69" t="s">
        <v>818</v>
      </c>
      <c r="BG156" s="79">
        <v>0</v>
      </c>
      <c r="BH156" s="143"/>
      <c r="BI156" s="69" t="s">
        <v>818</v>
      </c>
      <c r="BJ156" s="79">
        <v>0</v>
      </c>
      <c r="BK156" s="143"/>
      <c r="BL156" s="69" t="s">
        <v>818</v>
      </c>
      <c r="BM156" s="79">
        <v>0</v>
      </c>
      <c r="BN156" s="143"/>
      <c r="BO156" s="69" t="s">
        <v>818</v>
      </c>
      <c r="BP156" s="79">
        <v>0</v>
      </c>
      <c r="BQ156" s="143"/>
      <c r="BR156" s="69" t="s">
        <v>818</v>
      </c>
      <c r="BS156" s="79">
        <v>0</v>
      </c>
      <c r="BT156" s="143"/>
      <c r="BU156" s="69" t="s">
        <v>818</v>
      </c>
      <c r="BV156" s="79">
        <v>0</v>
      </c>
      <c r="BW156" s="143"/>
      <c r="BX156" s="69" t="s">
        <v>818</v>
      </c>
      <c r="BY156" s="79">
        <v>0</v>
      </c>
      <c r="BZ156" s="143"/>
      <c r="CA156" s="69" t="s">
        <v>818</v>
      </c>
      <c r="CB156" s="79">
        <v>0</v>
      </c>
      <c r="CC156" s="143"/>
      <c r="CD156" s="69" t="s">
        <v>818</v>
      </c>
      <c r="CE156" s="79">
        <v>0</v>
      </c>
      <c r="CF156" s="143"/>
      <c r="CG156" s="69" t="s">
        <v>818</v>
      </c>
      <c r="CH156" s="79">
        <v>0</v>
      </c>
      <c r="CI156" s="143"/>
      <c r="CJ156" s="69" t="s">
        <v>818</v>
      </c>
      <c r="CK156" s="79">
        <v>0</v>
      </c>
      <c r="CL156" s="143"/>
      <c r="CM156" s="69" t="s">
        <v>818</v>
      </c>
      <c r="CN156" s="79">
        <v>0</v>
      </c>
      <c r="CP156" s="69" t="s">
        <v>818</v>
      </c>
      <c r="CQ156" s="79">
        <f>SUM(CH156+CN156+CK156+CE156+CB156+BY156+BV156+BS156+BP156+BM156+BJ156+BG156+BD156+BA156+AX156+AU156+AR156+AO156+AL156+AI156+AF156+AC156+Z156+W156+T156+Q156+N156+K156+H156+E156+B156)</f>
        <v>0</v>
      </c>
      <c r="CS156" s="69" t="s">
        <v>818</v>
      </c>
      <c r="CT156" s="79">
        <f>1592.24+1586.87</f>
        <v>3179.1099999999997</v>
      </c>
      <c r="CU156" s="143"/>
      <c r="CV156" s="151">
        <f t="shared" ref="CV156:CV161" si="8">CQ156-CT156</f>
        <v>-3179.1099999999997</v>
      </c>
    </row>
    <row r="157" spans="1:100" x14ac:dyDescent="0.2">
      <c r="A157" s="69" t="s">
        <v>443</v>
      </c>
      <c r="B157" s="79">
        <v>0</v>
      </c>
      <c r="C157" s="143"/>
      <c r="D157" s="69" t="s">
        <v>443</v>
      </c>
      <c r="E157" s="79">
        <v>0</v>
      </c>
      <c r="F157" s="143"/>
      <c r="G157" s="69" t="s">
        <v>443</v>
      </c>
      <c r="H157" s="79">
        <v>0</v>
      </c>
      <c r="I157" s="143"/>
      <c r="J157" s="69" t="s">
        <v>443</v>
      </c>
      <c r="K157" s="79">
        <v>0</v>
      </c>
      <c r="L157" s="143"/>
      <c r="M157" s="69" t="s">
        <v>443</v>
      </c>
      <c r="N157" s="79">
        <v>0</v>
      </c>
      <c r="O157" s="143"/>
      <c r="P157" s="69" t="s">
        <v>443</v>
      </c>
      <c r="Q157" s="79">
        <v>0</v>
      </c>
      <c r="R157" s="143"/>
      <c r="S157" s="69" t="s">
        <v>443</v>
      </c>
      <c r="T157" s="79">
        <v>0</v>
      </c>
      <c r="U157" s="143"/>
      <c r="V157" s="69" t="s">
        <v>443</v>
      </c>
      <c r="W157" s="79">
        <v>0</v>
      </c>
      <c r="X157" s="143"/>
      <c r="Y157" s="69" t="s">
        <v>443</v>
      </c>
      <c r="Z157" s="79">
        <v>0</v>
      </c>
      <c r="AA157" s="143"/>
      <c r="AB157" s="69" t="s">
        <v>443</v>
      </c>
      <c r="AC157" s="79">
        <v>0</v>
      </c>
      <c r="AD157" s="143"/>
      <c r="AE157" s="69" t="s">
        <v>443</v>
      </c>
      <c r="AF157" s="79">
        <v>0</v>
      </c>
      <c r="AG157" s="143"/>
      <c r="AH157" s="69" t="s">
        <v>443</v>
      </c>
      <c r="AI157" s="79">
        <v>0</v>
      </c>
      <c r="AJ157" s="143"/>
      <c r="AK157" s="69" t="s">
        <v>443</v>
      </c>
      <c r="AL157" s="79">
        <v>0</v>
      </c>
      <c r="AM157" s="143"/>
      <c r="AN157" s="69" t="s">
        <v>443</v>
      </c>
      <c r="AO157" s="79">
        <v>0</v>
      </c>
      <c r="AP157" s="143"/>
      <c r="AQ157" s="69" t="s">
        <v>443</v>
      </c>
      <c r="AR157" s="79">
        <v>0</v>
      </c>
      <c r="AS157" s="143"/>
      <c r="AT157" s="69" t="s">
        <v>443</v>
      </c>
      <c r="AU157" s="79">
        <v>0</v>
      </c>
      <c r="AV157" s="143"/>
      <c r="AW157" s="69" t="s">
        <v>443</v>
      </c>
      <c r="AX157" s="79">
        <v>0</v>
      </c>
      <c r="AY157" s="143"/>
      <c r="AZ157" s="69" t="s">
        <v>443</v>
      </c>
      <c r="BA157" s="79">
        <v>0</v>
      </c>
      <c r="BB157" s="143"/>
      <c r="BC157" s="69" t="s">
        <v>443</v>
      </c>
      <c r="BD157" s="79">
        <v>0</v>
      </c>
      <c r="BE157" s="143"/>
      <c r="BF157" s="69" t="s">
        <v>443</v>
      </c>
      <c r="BG157" s="79">
        <v>0</v>
      </c>
      <c r="BH157" s="143"/>
      <c r="BI157" s="69" t="s">
        <v>443</v>
      </c>
      <c r="BJ157" s="79">
        <v>0</v>
      </c>
      <c r="BK157" s="143"/>
      <c r="BL157" s="69" t="s">
        <v>443</v>
      </c>
      <c r="BM157" s="79">
        <v>0</v>
      </c>
      <c r="BN157" s="143"/>
      <c r="BO157" s="69" t="s">
        <v>443</v>
      </c>
      <c r="BP157" s="79">
        <v>0</v>
      </c>
      <c r="BQ157" s="143"/>
      <c r="BR157" s="69" t="s">
        <v>443</v>
      </c>
      <c r="BS157" s="79">
        <v>0</v>
      </c>
      <c r="BT157" s="143"/>
      <c r="BU157" s="69" t="s">
        <v>443</v>
      </c>
      <c r="BV157" s="79">
        <v>0</v>
      </c>
      <c r="BW157" s="143"/>
      <c r="BX157" s="69" t="s">
        <v>443</v>
      </c>
      <c r="BY157" s="79">
        <v>0</v>
      </c>
      <c r="BZ157" s="143"/>
      <c r="CA157" s="69" t="s">
        <v>443</v>
      </c>
      <c r="CB157" s="79">
        <v>0</v>
      </c>
      <c r="CC157" s="143"/>
      <c r="CD157" s="69" t="s">
        <v>443</v>
      </c>
      <c r="CE157" s="79">
        <v>0</v>
      </c>
      <c r="CF157" s="143"/>
      <c r="CG157" s="69" t="s">
        <v>443</v>
      </c>
      <c r="CH157" s="79">
        <v>0</v>
      </c>
      <c r="CI157" s="143"/>
      <c r="CJ157" s="69" t="s">
        <v>443</v>
      </c>
      <c r="CK157" s="79">
        <v>0</v>
      </c>
      <c r="CL157" s="143"/>
      <c r="CM157" s="69" t="s">
        <v>443</v>
      </c>
      <c r="CN157" s="79">
        <v>0</v>
      </c>
      <c r="CP157" s="69" t="s">
        <v>443</v>
      </c>
      <c r="CQ157" s="79">
        <f>SUM(CH157+CN157+CK157+CE157+CB157+BY157+BV157+BS157+BP157+BM157+BJ157+BG157+BD157+BA157+AX157+AU157+AR157+AO157+AL157+AI157+AF157+AC157+Z157+W157+T157+Q157+N157+K157+H157+E157+B157)</f>
        <v>0</v>
      </c>
      <c r="CS157" s="69" t="s">
        <v>443</v>
      </c>
      <c r="CT157" s="79">
        <f>144.93+150</f>
        <v>294.93</v>
      </c>
      <c r="CU157" s="143"/>
      <c r="CV157" s="151">
        <f t="shared" si="8"/>
        <v>-294.93</v>
      </c>
    </row>
    <row r="158" spans="1:100" x14ac:dyDescent="0.2">
      <c r="A158" s="69" t="s">
        <v>444</v>
      </c>
      <c r="B158" s="79">
        <v>0</v>
      </c>
      <c r="C158" s="143"/>
      <c r="D158" s="69" t="s">
        <v>444</v>
      </c>
      <c r="E158" s="79">
        <v>0</v>
      </c>
      <c r="F158" s="143"/>
      <c r="G158" s="69" t="s">
        <v>444</v>
      </c>
      <c r="H158" s="79">
        <v>0</v>
      </c>
      <c r="I158" s="143"/>
      <c r="J158" s="69" t="s">
        <v>444</v>
      </c>
      <c r="K158" s="79">
        <v>0</v>
      </c>
      <c r="L158" s="143"/>
      <c r="M158" s="69" t="s">
        <v>444</v>
      </c>
      <c r="N158" s="79">
        <v>0</v>
      </c>
      <c r="O158" s="143"/>
      <c r="P158" s="69" t="s">
        <v>444</v>
      </c>
      <c r="Q158" s="79">
        <v>0</v>
      </c>
      <c r="R158" s="143"/>
      <c r="S158" s="69" t="s">
        <v>444</v>
      </c>
      <c r="T158" s="79">
        <v>0</v>
      </c>
      <c r="U158" s="143"/>
      <c r="V158" s="69" t="s">
        <v>444</v>
      </c>
      <c r="W158" s="79">
        <v>0</v>
      </c>
      <c r="X158" s="143"/>
      <c r="Y158" s="69" t="s">
        <v>444</v>
      </c>
      <c r="Z158" s="79">
        <v>0</v>
      </c>
      <c r="AA158" s="143"/>
      <c r="AB158" s="69" t="s">
        <v>444</v>
      </c>
      <c r="AC158" s="79">
        <v>0</v>
      </c>
      <c r="AD158" s="143"/>
      <c r="AE158" s="69" t="s">
        <v>444</v>
      </c>
      <c r="AF158" s="79">
        <v>0</v>
      </c>
      <c r="AG158" s="143"/>
      <c r="AH158" s="69" t="s">
        <v>444</v>
      </c>
      <c r="AI158" s="79">
        <v>0</v>
      </c>
      <c r="AJ158" s="143"/>
      <c r="AK158" s="69" t="s">
        <v>444</v>
      </c>
      <c r="AL158" s="79">
        <v>0</v>
      </c>
      <c r="AM158" s="143"/>
      <c r="AN158" s="69" t="s">
        <v>444</v>
      </c>
      <c r="AO158" s="79">
        <v>0</v>
      </c>
      <c r="AP158" s="143"/>
      <c r="AQ158" s="69" t="s">
        <v>444</v>
      </c>
      <c r="AR158" s="79">
        <v>0</v>
      </c>
      <c r="AS158" s="143"/>
      <c r="AT158" s="69" t="s">
        <v>444</v>
      </c>
      <c r="AU158" s="79">
        <v>0</v>
      </c>
      <c r="AV158" s="143"/>
      <c r="AW158" s="69" t="s">
        <v>444</v>
      </c>
      <c r="AX158" s="79">
        <v>0</v>
      </c>
      <c r="AY158" s="143"/>
      <c r="AZ158" s="69" t="s">
        <v>444</v>
      </c>
      <c r="BA158" s="79">
        <v>0</v>
      </c>
      <c r="BB158" s="143"/>
      <c r="BC158" s="69" t="s">
        <v>444</v>
      </c>
      <c r="BD158" s="79">
        <v>0</v>
      </c>
      <c r="BE158" s="143"/>
      <c r="BF158" s="69" t="s">
        <v>444</v>
      </c>
      <c r="BG158" s="79">
        <v>0</v>
      </c>
      <c r="BH158" s="143"/>
      <c r="BI158" s="69" t="s">
        <v>444</v>
      </c>
      <c r="BJ158" s="79">
        <v>0</v>
      </c>
      <c r="BK158" s="143"/>
      <c r="BL158" s="69" t="s">
        <v>444</v>
      </c>
      <c r="BM158" s="79">
        <v>0</v>
      </c>
      <c r="BN158" s="143"/>
      <c r="BO158" s="69" t="s">
        <v>444</v>
      </c>
      <c r="BP158" s="79">
        <v>0</v>
      </c>
      <c r="BQ158" s="143"/>
      <c r="BR158" s="69" t="s">
        <v>444</v>
      </c>
      <c r="BS158" s="79">
        <v>0</v>
      </c>
      <c r="BT158" s="143"/>
      <c r="BU158" s="69" t="s">
        <v>444</v>
      </c>
      <c r="BV158" s="79">
        <v>0</v>
      </c>
      <c r="BW158" s="143"/>
      <c r="BX158" s="69" t="s">
        <v>444</v>
      </c>
      <c r="BY158" s="79">
        <v>0</v>
      </c>
      <c r="BZ158" s="143"/>
      <c r="CA158" s="69" t="s">
        <v>444</v>
      </c>
      <c r="CB158" s="79">
        <v>0</v>
      </c>
      <c r="CC158" s="143"/>
      <c r="CD158" s="69" t="s">
        <v>444</v>
      </c>
      <c r="CE158" s="79">
        <v>0</v>
      </c>
      <c r="CF158" s="143"/>
      <c r="CG158" s="69" t="s">
        <v>444</v>
      </c>
      <c r="CH158" s="79">
        <v>0</v>
      </c>
      <c r="CI158" s="143"/>
      <c r="CJ158" s="69" t="s">
        <v>444</v>
      </c>
      <c r="CK158" s="79">
        <v>0</v>
      </c>
      <c r="CL158" s="143"/>
      <c r="CM158" s="69" t="s">
        <v>444</v>
      </c>
      <c r="CN158" s="79">
        <v>0</v>
      </c>
      <c r="CP158" s="69" t="s">
        <v>444</v>
      </c>
      <c r="CQ158" s="79">
        <f>SUM(CH158+CN158+CK158+CE158+CB158+BY158+BV158+BS158+BP158+BM158+BJ158+BG158+BD158+BA158+AX158+AU158+AR158+AO158+AL158+AI158+AF158+AC158+Z158+W158+T158+Q158+N158+K158+H158+E158+B158)</f>
        <v>0</v>
      </c>
      <c r="CS158" s="69" t="s">
        <v>444</v>
      </c>
      <c r="CT158" s="79">
        <f>193.02+193.02</f>
        <v>386.04</v>
      </c>
      <c r="CU158" s="143"/>
      <c r="CV158" s="151">
        <f t="shared" si="8"/>
        <v>-386.04</v>
      </c>
    </row>
    <row r="159" spans="1:100" x14ac:dyDescent="0.2">
      <c r="A159" s="69" t="s">
        <v>819</v>
      </c>
      <c r="B159" s="79">
        <v>0</v>
      </c>
      <c r="C159" s="143"/>
      <c r="D159" s="69" t="s">
        <v>819</v>
      </c>
      <c r="E159" s="79">
        <v>0</v>
      </c>
      <c r="F159" s="143"/>
      <c r="G159" s="69" t="s">
        <v>819</v>
      </c>
      <c r="H159" s="79">
        <v>0</v>
      </c>
      <c r="I159" s="143"/>
      <c r="J159" s="69" t="s">
        <v>819</v>
      </c>
      <c r="K159" s="79">
        <v>0</v>
      </c>
      <c r="L159" s="143"/>
      <c r="M159" s="69" t="s">
        <v>819</v>
      </c>
      <c r="N159" s="79">
        <v>0</v>
      </c>
      <c r="O159" s="143"/>
      <c r="P159" s="69" t="s">
        <v>819</v>
      </c>
      <c r="Q159" s="79">
        <v>0</v>
      </c>
      <c r="R159" s="143"/>
      <c r="S159" s="69" t="s">
        <v>819</v>
      </c>
      <c r="T159" s="79">
        <v>0</v>
      </c>
      <c r="U159" s="143"/>
      <c r="V159" s="69" t="s">
        <v>819</v>
      </c>
      <c r="W159" s="79">
        <v>0</v>
      </c>
      <c r="X159" s="143"/>
      <c r="Y159" s="69" t="s">
        <v>819</v>
      </c>
      <c r="Z159" s="79">
        <v>0</v>
      </c>
      <c r="AA159" s="143"/>
      <c r="AB159" s="69" t="s">
        <v>819</v>
      </c>
      <c r="AC159" s="79">
        <v>0</v>
      </c>
      <c r="AD159" s="143"/>
      <c r="AE159" s="69" t="s">
        <v>819</v>
      </c>
      <c r="AF159" s="79">
        <v>0</v>
      </c>
      <c r="AG159" s="143"/>
      <c r="AH159" s="69" t="s">
        <v>819</v>
      </c>
      <c r="AI159" s="79">
        <v>0</v>
      </c>
      <c r="AJ159" s="143"/>
      <c r="AK159" s="69" t="s">
        <v>819</v>
      </c>
      <c r="AL159" s="79">
        <v>0</v>
      </c>
      <c r="AM159" s="143"/>
      <c r="AN159" s="69" t="s">
        <v>819</v>
      </c>
      <c r="AO159" s="79">
        <v>0</v>
      </c>
      <c r="AP159" s="143"/>
      <c r="AQ159" s="69" t="s">
        <v>819</v>
      </c>
      <c r="AR159" s="79">
        <v>0</v>
      </c>
      <c r="AS159" s="143"/>
      <c r="AT159" s="69" t="s">
        <v>819</v>
      </c>
      <c r="AU159" s="79">
        <v>0</v>
      </c>
      <c r="AV159" s="143"/>
      <c r="AW159" s="69" t="s">
        <v>819</v>
      </c>
      <c r="AX159" s="79">
        <v>0</v>
      </c>
      <c r="AY159" s="143"/>
      <c r="AZ159" s="69" t="s">
        <v>819</v>
      </c>
      <c r="BA159" s="79">
        <v>0</v>
      </c>
      <c r="BB159" s="143"/>
      <c r="BC159" s="69" t="s">
        <v>819</v>
      </c>
      <c r="BD159" s="79">
        <v>0</v>
      </c>
      <c r="BE159" s="143"/>
      <c r="BF159" s="69" t="s">
        <v>819</v>
      </c>
      <c r="BG159" s="79">
        <v>0</v>
      </c>
      <c r="BH159" s="143"/>
      <c r="BI159" s="69" t="s">
        <v>819</v>
      </c>
      <c r="BJ159" s="79">
        <v>0</v>
      </c>
      <c r="BK159" s="143"/>
      <c r="BL159" s="69" t="s">
        <v>819</v>
      </c>
      <c r="BM159" s="79">
        <v>0</v>
      </c>
      <c r="BN159" s="143"/>
      <c r="BO159" s="69" t="s">
        <v>819</v>
      </c>
      <c r="BP159" s="79">
        <v>0</v>
      </c>
      <c r="BQ159" s="143"/>
      <c r="BR159" s="69" t="s">
        <v>819</v>
      </c>
      <c r="BS159" s="79">
        <v>0</v>
      </c>
      <c r="BT159" s="143"/>
      <c r="BU159" s="69" t="s">
        <v>819</v>
      </c>
      <c r="BV159" s="79">
        <v>0</v>
      </c>
      <c r="BW159" s="143"/>
      <c r="BX159" s="69" t="s">
        <v>819</v>
      </c>
      <c r="BY159" s="79">
        <v>0</v>
      </c>
      <c r="BZ159" s="143"/>
      <c r="CA159" s="69" t="s">
        <v>819</v>
      </c>
      <c r="CB159" s="79">
        <v>0</v>
      </c>
      <c r="CC159" s="143"/>
      <c r="CD159" s="69" t="s">
        <v>819</v>
      </c>
      <c r="CE159" s="79">
        <v>0</v>
      </c>
      <c r="CF159" s="143"/>
      <c r="CG159" s="69" t="s">
        <v>819</v>
      </c>
      <c r="CH159" s="79">
        <v>0</v>
      </c>
      <c r="CI159" s="143"/>
      <c r="CJ159" s="69" t="s">
        <v>819</v>
      </c>
      <c r="CK159" s="79">
        <v>0</v>
      </c>
      <c r="CL159" s="143"/>
      <c r="CM159" s="69" t="s">
        <v>819</v>
      </c>
      <c r="CN159" s="79">
        <v>0</v>
      </c>
      <c r="CP159" s="69" t="s">
        <v>819</v>
      </c>
      <c r="CQ159" s="79">
        <f>SUM(CH159+CN159+CK159+CE159+CB159+BY159+BV159+BS159+BP159+BM159+BJ159+BG159+BD159+BA159+AX159+AU159+AR159+AO159+AL159+AI159+AF159+AC159+Z159+W159+T159+Q159+N159+K159+H159+E159+B159)</f>
        <v>0</v>
      </c>
      <c r="CS159" s="69" t="s">
        <v>819</v>
      </c>
      <c r="CT159" s="79">
        <v>0</v>
      </c>
      <c r="CU159" s="143"/>
      <c r="CV159" s="13">
        <f t="shared" si="8"/>
        <v>0</v>
      </c>
    </row>
    <row r="160" spans="1:100" x14ac:dyDescent="0.2">
      <c r="A160" s="69" t="s">
        <v>197</v>
      </c>
      <c r="B160" s="79">
        <v>0</v>
      </c>
      <c r="C160" s="143"/>
      <c r="D160" s="69" t="s">
        <v>197</v>
      </c>
      <c r="E160" s="79">
        <v>0</v>
      </c>
      <c r="F160" s="143"/>
      <c r="G160" s="69" t="s">
        <v>197</v>
      </c>
      <c r="H160" s="79">
        <v>0</v>
      </c>
      <c r="I160" s="143"/>
      <c r="J160" s="69" t="s">
        <v>197</v>
      </c>
      <c r="K160" s="79">
        <v>0</v>
      </c>
      <c r="L160" s="143"/>
      <c r="M160" s="69" t="s">
        <v>197</v>
      </c>
      <c r="N160" s="79">
        <v>0</v>
      </c>
      <c r="O160" s="143"/>
      <c r="P160" s="69" t="s">
        <v>197</v>
      </c>
      <c r="Q160" s="79">
        <v>0</v>
      </c>
      <c r="R160" s="143"/>
      <c r="S160" s="69" t="s">
        <v>197</v>
      </c>
      <c r="T160" s="79">
        <v>0</v>
      </c>
      <c r="U160" s="143"/>
      <c r="V160" s="69" t="s">
        <v>197</v>
      </c>
      <c r="W160" s="79">
        <v>0</v>
      </c>
      <c r="X160" s="143"/>
      <c r="Y160" s="69" t="s">
        <v>197</v>
      </c>
      <c r="Z160" s="79">
        <v>0</v>
      </c>
      <c r="AA160" s="143"/>
      <c r="AB160" s="69" t="s">
        <v>197</v>
      </c>
      <c r="AC160" s="79">
        <v>0</v>
      </c>
      <c r="AD160" s="143"/>
      <c r="AE160" s="69" t="s">
        <v>197</v>
      </c>
      <c r="AF160" s="79">
        <v>0</v>
      </c>
      <c r="AG160" s="143"/>
      <c r="AH160" s="69" t="s">
        <v>197</v>
      </c>
      <c r="AI160" s="79">
        <v>0</v>
      </c>
      <c r="AJ160" s="143"/>
      <c r="AK160" s="69" t="s">
        <v>197</v>
      </c>
      <c r="AL160" s="79">
        <v>0</v>
      </c>
      <c r="AM160" s="143"/>
      <c r="AN160" s="69" t="s">
        <v>197</v>
      </c>
      <c r="AO160" s="79">
        <v>0</v>
      </c>
      <c r="AP160" s="143"/>
      <c r="AQ160" s="69" t="s">
        <v>197</v>
      </c>
      <c r="AR160" s="79">
        <v>0</v>
      </c>
      <c r="AS160" s="143"/>
      <c r="AT160" s="69" t="s">
        <v>197</v>
      </c>
      <c r="AU160" s="79">
        <v>0</v>
      </c>
      <c r="AV160" s="143"/>
      <c r="AW160" s="69" t="s">
        <v>197</v>
      </c>
      <c r="AX160" s="79">
        <v>0</v>
      </c>
      <c r="AY160" s="143"/>
      <c r="AZ160" s="69" t="s">
        <v>197</v>
      </c>
      <c r="BA160" s="79">
        <v>0</v>
      </c>
      <c r="BB160" s="143"/>
      <c r="BC160" s="69" t="s">
        <v>197</v>
      </c>
      <c r="BD160" s="79">
        <v>0</v>
      </c>
      <c r="BE160" s="143"/>
      <c r="BF160" s="69" t="s">
        <v>197</v>
      </c>
      <c r="BG160" s="79">
        <v>0</v>
      </c>
      <c r="BH160" s="143"/>
      <c r="BI160" s="69" t="s">
        <v>197</v>
      </c>
      <c r="BJ160" s="79">
        <v>0</v>
      </c>
      <c r="BK160" s="143"/>
      <c r="BL160" s="69" t="s">
        <v>197</v>
      </c>
      <c r="BM160" s="79">
        <v>0</v>
      </c>
      <c r="BN160" s="143"/>
      <c r="BO160" s="69" t="s">
        <v>197</v>
      </c>
      <c r="BP160" s="79">
        <v>0</v>
      </c>
      <c r="BQ160" s="143"/>
      <c r="BR160" s="69" t="s">
        <v>197</v>
      </c>
      <c r="BS160" s="79">
        <v>0</v>
      </c>
      <c r="BT160" s="143"/>
      <c r="BU160" s="69" t="s">
        <v>197</v>
      </c>
      <c r="BV160" s="79">
        <v>0</v>
      </c>
      <c r="BW160" s="143"/>
      <c r="BX160" s="69" t="s">
        <v>197</v>
      </c>
      <c r="BY160" s="79">
        <v>0</v>
      </c>
      <c r="BZ160" s="143"/>
      <c r="CA160" s="69" t="s">
        <v>197</v>
      </c>
      <c r="CB160" s="79">
        <v>0</v>
      </c>
      <c r="CC160" s="143"/>
      <c r="CD160" s="69" t="s">
        <v>197</v>
      </c>
      <c r="CE160" s="79">
        <v>0</v>
      </c>
      <c r="CF160" s="143"/>
      <c r="CG160" s="69" t="s">
        <v>197</v>
      </c>
      <c r="CH160" s="79">
        <v>0</v>
      </c>
      <c r="CI160" s="143"/>
      <c r="CJ160" s="69" t="s">
        <v>197</v>
      </c>
      <c r="CK160" s="79">
        <v>0</v>
      </c>
      <c r="CL160" s="143"/>
      <c r="CM160" s="69" t="s">
        <v>197</v>
      </c>
      <c r="CN160" s="79">
        <v>0</v>
      </c>
      <c r="CP160" s="69" t="s">
        <v>197</v>
      </c>
      <c r="CQ160" s="79">
        <f>SUM(CH160+CN160+CK160+CE160+CB160+BY160+BV160+BS160+BP160+BM160+BJ160+BG160+BD160+BA160+AX160+AU160+AR160+AO160+AL160+AI160+AF160+AC160+Z160+W160+T160+Q160+N160+K160+H160+E160+B160)</f>
        <v>0</v>
      </c>
      <c r="CS160" s="69" t="s">
        <v>197</v>
      </c>
      <c r="CT160" s="79">
        <v>0</v>
      </c>
      <c r="CU160" s="143"/>
      <c r="CV160" s="13">
        <f t="shared" si="8"/>
        <v>0</v>
      </c>
    </row>
    <row r="161" spans="1:100" ht="16" thickBot="1" x14ac:dyDescent="0.25">
      <c r="A161" s="77" t="s">
        <v>542</v>
      </c>
      <c r="B161" s="78">
        <f>SUM(B156:B160)</f>
        <v>0</v>
      </c>
      <c r="C161" s="143"/>
      <c r="D161" s="77" t="s">
        <v>542</v>
      </c>
      <c r="E161" s="78">
        <f>SUM(E156:E160)</f>
        <v>0</v>
      </c>
      <c r="F161" s="143"/>
      <c r="G161" s="77" t="s">
        <v>542</v>
      </c>
      <c r="H161" s="78">
        <f>SUM(H156:H160)</f>
        <v>0</v>
      </c>
      <c r="I161" s="143"/>
      <c r="J161" s="77" t="s">
        <v>542</v>
      </c>
      <c r="K161" s="78">
        <f>SUM(K156:K160)</f>
        <v>0</v>
      </c>
      <c r="L161" s="143"/>
      <c r="M161" s="77" t="s">
        <v>542</v>
      </c>
      <c r="N161" s="78">
        <f>SUM(N156:N160)</f>
        <v>0</v>
      </c>
      <c r="O161" s="143"/>
      <c r="P161" s="77" t="s">
        <v>542</v>
      </c>
      <c r="Q161" s="78">
        <f>SUM(Q156:Q160)</f>
        <v>0</v>
      </c>
      <c r="R161" s="143"/>
      <c r="S161" s="77" t="s">
        <v>542</v>
      </c>
      <c r="T161" s="78">
        <f>SUM(T156:T160)</f>
        <v>0</v>
      </c>
      <c r="U161" s="143"/>
      <c r="V161" s="77" t="s">
        <v>542</v>
      </c>
      <c r="W161" s="78">
        <f>SUM(W156:W160)</f>
        <v>0</v>
      </c>
      <c r="X161" s="143"/>
      <c r="Y161" s="77" t="s">
        <v>542</v>
      </c>
      <c r="Z161" s="78">
        <f>SUM(Z156:Z160)</f>
        <v>0</v>
      </c>
      <c r="AA161" s="143"/>
      <c r="AB161" s="77" t="s">
        <v>542</v>
      </c>
      <c r="AC161" s="78">
        <f>SUM(AC156:AC160)</f>
        <v>0</v>
      </c>
      <c r="AD161" s="143"/>
      <c r="AE161" s="77" t="s">
        <v>542</v>
      </c>
      <c r="AF161" s="78">
        <f>SUM(AF156:AF160)</f>
        <v>0</v>
      </c>
      <c r="AG161" s="143"/>
      <c r="AH161" s="77" t="s">
        <v>542</v>
      </c>
      <c r="AI161" s="78">
        <f>SUM(AI156:AI160)</f>
        <v>0</v>
      </c>
      <c r="AJ161" s="143"/>
      <c r="AK161" s="77" t="s">
        <v>542</v>
      </c>
      <c r="AL161" s="78">
        <f>SUM(AL156:AL160)</f>
        <v>0</v>
      </c>
      <c r="AM161" s="143"/>
      <c r="AN161" s="77" t="s">
        <v>542</v>
      </c>
      <c r="AO161" s="78">
        <f>SUM(AO156:AO160)</f>
        <v>0</v>
      </c>
      <c r="AP161" s="143"/>
      <c r="AQ161" s="77" t="s">
        <v>542</v>
      </c>
      <c r="AR161" s="78">
        <f>SUM(AR156:AR160)</f>
        <v>0</v>
      </c>
      <c r="AS161" s="143"/>
      <c r="AT161" s="77" t="s">
        <v>542</v>
      </c>
      <c r="AU161" s="78">
        <f>SUM(AU156:AU160)</f>
        <v>0</v>
      </c>
      <c r="AV161" s="143"/>
      <c r="AW161" s="77" t="s">
        <v>542</v>
      </c>
      <c r="AX161" s="78">
        <f>SUM(AX156:AX160)</f>
        <v>0</v>
      </c>
      <c r="AY161" s="143"/>
      <c r="AZ161" s="77" t="s">
        <v>542</v>
      </c>
      <c r="BA161" s="78">
        <f>SUM(BA156:BA160)</f>
        <v>0</v>
      </c>
      <c r="BB161" s="143"/>
      <c r="BC161" s="77" t="s">
        <v>542</v>
      </c>
      <c r="BD161" s="78">
        <f>SUM(BD156:BD160)</f>
        <v>0</v>
      </c>
      <c r="BE161" s="143"/>
      <c r="BF161" s="77" t="s">
        <v>542</v>
      </c>
      <c r="BG161" s="78">
        <f>SUM(BG156:BG160)</f>
        <v>0</v>
      </c>
      <c r="BH161" s="143"/>
      <c r="BI161" s="77" t="s">
        <v>542</v>
      </c>
      <c r="BJ161" s="78">
        <f>SUM(BJ156:BJ160)</f>
        <v>0</v>
      </c>
      <c r="BK161" s="143"/>
      <c r="BL161" s="77" t="s">
        <v>542</v>
      </c>
      <c r="BM161" s="78">
        <f>SUM(BM156:BM160)</f>
        <v>0</v>
      </c>
      <c r="BN161" s="143"/>
      <c r="BO161" s="77" t="s">
        <v>542</v>
      </c>
      <c r="BP161" s="78">
        <f>SUM(BP156:BP160)</f>
        <v>0</v>
      </c>
      <c r="BQ161" s="143"/>
      <c r="BR161" s="77" t="s">
        <v>542</v>
      </c>
      <c r="BS161" s="78">
        <f>SUM(BS156:BS160)</f>
        <v>0</v>
      </c>
      <c r="BT161" s="143"/>
      <c r="BU161" s="77" t="s">
        <v>542</v>
      </c>
      <c r="BV161" s="78">
        <f>SUM(BV156:BV160)</f>
        <v>0</v>
      </c>
      <c r="BW161" s="143"/>
      <c r="BX161" s="77" t="s">
        <v>542</v>
      </c>
      <c r="BY161" s="78">
        <f>SUM(BY156:BY160)</f>
        <v>0</v>
      </c>
      <c r="BZ161" s="143"/>
      <c r="CA161" s="77" t="s">
        <v>542</v>
      </c>
      <c r="CB161" s="78">
        <f>SUM(CB156:CB160)</f>
        <v>0</v>
      </c>
      <c r="CC161" s="143"/>
      <c r="CD161" s="77" t="s">
        <v>542</v>
      </c>
      <c r="CE161" s="78">
        <f>SUM(CE156:CE160)</f>
        <v>0</v>
      </c>
      <c r="CF161" s="143"/>
      <c r="CG161" s="77" t="s">
        <v>542</v>
      </c>
      <c r="CH161" s="78">
        <f>SUM(CH156:CH160)</f>
        <v>0</v>
      </c>
      <c r="CI161" s="143"/>
      <c r="CJ161" s="77" t="s">
        <v>542</v>
      </c>
      <c r="CK161" s="78">
        <f>SUM(CK156:CK160)</f>
        <v>0</v>
      </c>
      <c r="CL161" s="143"/>
      <c r="CM161" s="77" t="s">
        <v>542</v>
      </c>
      <c r="CN161" s="78">
        <f>SUM(CN156:CN160)</f>
        <v>0</v>
      </c>
      <c r="CP161" s="77" t="s">
        <v>492</v>
      </c>
      <c r="CQ161" s="78">
        <f>SUM(CQ156:CQ160)</f>
        <v>0</v>
      </c>
      <c r="CS161" s="77" t="s">
        <v>492</v>
      </c>
      <c r="CT161" s="78">
        <f>SUM(CT156:CT160)</f>
        <v>3860.0799999999995</v>
      </c>
      <c r="CU161" s="143"/>
      <c r="CV161" s="150">
        <f t="shared" si="8"/>
        <v>-3860.0799999999995</v>
      </c>
    </row>
    <row r="162" spans="1:100" ht="16" thickBot="1" x14ac:dyDescent="0.25">
      <c r="A162" s="176" t="s">
        <v>447</v>
      </c>
      <c r="B162" s="177"/>
      <c r="C162" s="143"/>
      <c r="D162" s="176" t="s">
        <v>447</v>
      </c>
      <c r="E162" s="177"/>
      <c r="F162" s="143"/>
      <c r="G162" s="176" t="s">
        <v>447</v>
      </c>
      <c r="H162" s="177"/>
      <c r="I162" s="143"/>
      <c r="J162" s="176" t="s">
        <v>447</v>
      </c>
      <c r="K162" s="177"/>
      <c r="L162" s="143"/>
      <c r="M162" s="176" t="s">
        <v>447</v>
      </c>
      <c r="N162" s="177"/>
      <c r="O162" s="143"/>
      <c r="P162" s="176" t="s">
        <v>447</v>
      </c>
      <c r="Q162" s="177"/>
      <c r="R162" s="143"/>
      <c r="S162" s="176" t="s">
        <v>447</v>
      </c>
      <c r="T162" s="177"/>
      <c r="U162" s="143"/>
      <c r="V162" s="176" t="s">
        <v>447</v>
      </c>
      <c r="W162" s="177"/>
      <c r="X162" s="143"/>
      <c r="Y162" s="176" t="s">
        <v>447</v>
      </c>
      <c r="Z162" s="177"/>
      <c r="AA162" s="143"/>
      <c r="AB162" s="176" t="s">
        <v>447</v>
      </c>
      <c r="AC162" s="177"/>
      <c r="AD162" s="143"/>
      <c r="AE162" s="176" t="s">
        <v>447</v>
      </c>
      <c r="AF162" s="177"/>
      <c r="AG162" s="143"/>
      <c r="AH162" s="176" t="s">
        <v>447</v>
      </c>
      <c r="AI162" s="177"/>
      <c r="AJ162" s="143"/>
      <c r="AK162" s="176" t="s">
        <v>447</v>
      </c>
      <c r="AL162" s="177"/>
      <c r="AM162" s="143"/>
      <c r="AN162" s="176" t="s">
        <v>447</v>
      </c>
      <c r="AO162" s="177"/>
      <c r="AP162" s="143"/>
      <c r="AQ162" s="176" t="s">
        <v>447</v>
      </c>
      <c r="AR162" s="177"/>
      <c r="AS162" s="143"/>
      <c r="AT162" s="176" t="s">
        <v>447</v>
      </c>
      <c r="AU162" s="177"/>
      <c r="AV162" s="143"/>
      <c r="AW162" s="176" t="s">
        <v>447</v>
      </c>
      <c r="AX162" s="177"/>
      <c r="AY162" s="143"/>
      <c r="AZ162" s="176" t="s">
        <v>447</v>
      </c>
      <c r="BA162" s="177"/>
      <c r="BB162" s="143"/>
      <c r="BC162" s="176" t="s">
        <v>447</v>
      </c>
      <c r="BD162" s="177"/>
      <c r="BE162" s="143"/>
      <c r="BF162" s="176" t="s">
        <v>447</v>
      </c>
      <c r="BG162" s="177"/>
      <c r="BH162" s="143"/>
      <c r="BI162" s="176" t="s">
        <v>447</v>
      </c>
      <c r="BJ162" s="177"/>
      <c r="BK162" s="143"/>
      <c r="BL162" s="176" t="s">
        <v>447</v>
      </c>
      <c r="BM162" s="177"/>
      <c r="BN162" s="143"/>
      <c r="BO162" s="176" t="s">
        <v>447</v>
      </c>
      <c r="BP162" s="177"/>
      <c r="BQ162" s="143"/>
      <c r="BR162" s="176" t="s">
        <v>447</v>
      </c>
      <c r="BS162" s="177"/>
      <c r="BT162" s="143"/>
      <c r="BU162" s="176" t="s">
        <v>447</v>
      </c>
      <c r="BV162" s="177"/>
      <c r="BW162" s="143"/>
      <c r="BX162" s="176" t="s">
        <v>447</v>
      </c>
      <c r="BY162" s="177"/>
      <c r="BZ162" s="143"/>
      <c r="CA162" s="176" t="s">
        <v>447</v>
      </c>
      <c r="CB162" s="177"/>
      <c r="CC162" s="143"/>
      <c r="CD162" s="176" t="s">
        <v>447</v>
      </c>
      <c r="CE162" s="177"/>
      <c r="CF162" s="143"/>
      <c r="CG162" s="176" t="s">
        <v>447</v>
      </c>
      <c r="CH162" s="177"/>
      <c r="CI162" s="143"/>
      <c r="CJ162" s="176" t="s">
        <v>447</v>
      </c>
      <c r="CK162" s="177"/>
      <c r="CL162" s="143"/>
      <c r="CM162" s="176" t="s">
        <v>447</v>
      </c>
      <c r="CN162" s="177"/>
      <c r="CP162" s="176" t="s">
        <v>447</v>
      </c>
      <c r="CQ162" s="177"/>
      <c r="CS162" s="176" t="s">
        <v>447</v>
      </c>
      <c r="CT162" s="177"/>
      <c r="CU162" s="143"/>
      <c r="CV162" s="10"/>
    </row>
    <row r="163" spans="1:100" x14ac:dyDescent="0.2">
      <c r="A163" s="70" t="s">
        <v>445</v>
      </c>
      <c r="B163" s="67">
        <v>0</v>
      </c>
      <c r="C163" s="143"/>
      <c r="D163" s="70" t="s">
        <v>445</v>
      </c>
      <c r="E163" s="67">
        <v>0</v>
      </c>
      <c r="F163" s="143"/>
      <c r="G163" s="70" t="s">
        <v>445</v>
      </c>
      <c r="H163" s="67">
        <v>0</v>
      </c>
      <c r="I163" s="143"/>
      <c r="J163" s="70" t="s">
        <v>445</v>
      </c>
      <c r="K163" s="67">
        <v>0</v>
      </c>
      <c r="L163" s="143"/>
      <c r="M163" s="70" t="s">
        <v>445</v>
      </c>
      <c r="N163" s="67">
        <v>0</v>
      </c>
      <c r="O163" s="143"/>
      <c r="P163" s="70" t="s">
        <v>445</v>
      </c>
      <c r="Q163" s="67">
        <v>0</v>
      </c>
      <c r="R163" s="143"/>
      <c r="S163" s="70" t="s">
        <v>445</v>
      </c>
      <c r="T163" s="67">
        <v>0</v>
      </c>
      <c r="U163" s="143"/>
      <c r="V163" s="70" t="s">
        <v>445</v>
      </c>
      <c r="W163" s="67">
        <v>0</v>
      </c>
      <c r="X163" s="143"/>
      <c r="Y163" s="70" t="s">
        <v>445</v>
      </c>
      <c r="Z163" s="67">
        <v>0</v>
      </c>
      <c r="AA163" s="143"/>
      <c r="AB163" s="70" t="s">
        <v>445</v>
      </c>
      <c r="AC163" s="67">
        <v>0</v>
      </c>
      <c r="AD163" s="143"/>
      <c r="AE163" s="70" t="s">
        <v>445</v>
      </c>
      <c r="AF163" s="67">
        <v>0</v>
      </c>
      <c r="AG163" s="143"/>
      <c r="AH163" s="70" t="s">
        <v>445</v>
      </c>
      <c r="AI163" s="67">
        <v>0</v>
      </c>
      <c r="AJ163" s="143"/>
      <c r="AK163" s="70" t="s">
        <v>445</v>
      </c>
      <c r="AL163" s="67">
        <v>0</v>
      </c>
      <c r="AM163" s="143"/>
      <c r="AN163" s="70" t="s">
        <v>445</v>
      </c>
      <c r="AO163" s="67">
        <v>0</v>
      </c>
      <c r="AP163" s="143"/>
      <c r="AQ163" s="70" t="s">
        <v>445</v>
      </c>
      <c r="AR163" s="67">
        <v>0</v>
      </c>
      <c r="AS163" s="143"/>
      <c r="AT163" s="70" t="s">
        <v>445</v>
      </c>
      <c r="AU163" s="67">
        <v>0</v>
      </c>
      <c r="AV163" s="143"/>
      <c r="AW163" s="70" t="s">
        <v>445</v>
      </c>
      <c r="AX163" s="67">
        <v>0</v>
      </c>
      <c r="AY163" s="143"/>
      <c r="AZ163" s="70" t="s">
        <v>445</v>
      </c>
      <c r="BA163" s="67">
        <v>0</v>
      </c>
      <c r="BB163" s="143"/>
      <c r="BC163" s="70" t="s">
        <v>445</v>
      </c>
      <c r="BD163" s="67">
        <v>0</v>
      </c>
      <c r="BE163" s="143"/>
      <c r="BF163" s="70" t="s">
        <v>445</v>
      </c>
      <c r="BG163" s="67">
        <v>0</v>
      </c>
      <c r="BH163" s="143"/>
      <c r="BI163" s="70" t="s">
        <v>445</v>
      </c>
      <c r="BJ163" s="67">
        <v>0</v>
      </c>
      <c r="BK163" s="143"/>
      <c r="BL163" s="70" t="s">
        <v>445</v>
      </c>
      <c r="BM163" s="67">
        <v>0</v>
      </c>
      <c r="BN163" s="143"/>
      <c r="BO163" s="70" t="s">
        <v>445</v>
      </c>
      <c r="BP163" s="67">
        <v>0</v>
      </c>
      <c r="BQ163" s="143"/>
      <c r="BR163" s="70" t="s">
        <v>445</v>
      </c>
      <c r="BS163" s="67">
        <v>0</v>
      </c>
      <c r="BT163" s="143"/>
      <c r="BU163" s="70" t="s">
        <v>445</v>
      </c>
      <c r="BV163" s="67">
        <v>0</v>
      </c>
      <c r="BW163" s="143"/>
      <c r="BX163" s="70" t="s">
        <v>445</v>
      </c>
      <c r="BY163" s="67">
        <v>0</v>
      </c>
      <c r="BZ163" s="143"/>
      <c r="CA163" s="70" t="s">
        <v>445</v>
      </c>
      <c r="CB163" s="67">
        <v>0</v>
      </c>
      <c r="CC163" s="143"/>
      <c r="CD163" s="70" t="s">
        <v>445</v>
      </c>
      <c r="CE163" s="67">
        <v>0</v>
      </c>
      <c r="CF163" s="143"/>
      <c r="CG163" s="70" t="s">
        <v>445</v>
      </c>
      <c r="CH163" s="67">
        <v>0</v>
      </c>
      <c r="CI163" s="143"/>
      <c r="CJ163" s="70" t="s">
        <v>445</v>
      </c>
      <c r="CK163" s="67">
        <v>0</v>
      </c>
      <c r="CL163" s="143"/>
      <c r="CM163" s="70" t="s">
        <v>445</v>
      </c>
      <c r="CN163" s="67">
        <v>0</v>
      </c>
      <c r="CP163" s="70" t="s">
        <v>445</v>
      </c>
      <c r="CQ163" s="79">
        <f>SUM(CH163+CN163+CK163+CE163+CB163+BY163+BV163+BS163+BP163+BM163+BJ163+BG163+BD163+BA163+AX163+AU163+AR163+AO163+AL163+AI163+AF163+AC163+Z163+W163+T163+Q163+N163+K163+H163+E163+B163)</f>
        <v>0</v>
      </c>
      <c r="CS163" s="70" t="s">
        <v>445</v>
      </c>
      <c r="CT163" s="67">
        <f>530.41+488.15</f>
        <v>1018.56</v>
      </c>
      <c r="CU163" s="143"/>
      <c r="CV163" s="13">
        <f>CT163-CQ163</f>
        <v>1018.56</v>
      </c>
    </row>
    <row r="164" spans="1:100" ht="16" thickBot="1" x14ac:dyDescent="0.25">
      <c r="A164" s="77" t="s">
        <v>454</v>
      </c>
      <c r="B164" s="78">
        <f>SUM(B163)</f>
        <v>0</v>
      </c>
      <c r="C164" s="143"/>
      <c r="D164" s="77" t="s">
        <v>454</v>
      </c>
      <c r="E164" s="78">
        <f>SUM(E163)</f>
        <v>0</v>
      </c>
      <c r="F164" s="143"/>
      <c r="G164" s="77" t="s">
        <v>454</v>
      </c>
      <c r="H164" s="78">
        <f>SUM(H163)</f>
        <v>0</v>
      </c>
      <c r="I164" s="143"/>
      <c r="J164" s="77" t="s">
        <v>454</v>
      </c>
      <c r="K164" s="78">
        <f>SUM(K163)</f>
        <v>0</v>
      </c>
      <c r="L164" s="143"/>
      <c r="M164" s="77" t="s">
        <v>454</v>
      </c>
      <c r="N164" s="78">
        <f>SUM(N163)</f>
        <v>0</v>
      </c>
      <c r="O164" s="143"/>
      <c r="P164" s="77" t="s">
        <v>454</v>
      </c>
      <c r="Q164" s="78">
        <f>SUM(Q163)</f>
        <v>0</v>
      </c>
      <c r="R164" s="143"/>
      <c r="S164" s="77" t="s">
        <v>454</v>
      </c>
      <c r="T164" s="78">
        <f>SUM(T163)</f>
        <v>0</v>
      </c>
      <c r="U164" s="143"/>
      <c r="V164" s="77" t="s">
        <v>454</v>
      </c>
      <c r="W164" s="78">
        <f>SUM(W163)</f>
        <v>0</v>
      </c>
      <c r="X164" s="143"/>
      <c r="Y164" s="77" t="s">
        <v>454</v>
      </c>
      <c r="Z164" s="78">
        <f>SUM(Z163)</f>
        <v>0</v>
      </c>
      <c r="AA164" s="143"/>
      <c r="AB164" s="77" t="s">
        <v>454</v>
      </c>
      <c r="AC164" s="78">
        <f>SUM(AC163)</f>
        <v>0</v>
      </c>
      <c r="AD164" s="143"/>
      <c r="AE164" s="77" t="s">
        <v>454</v>
      </c>
      <c r="AF164" s="78">
        <f>SUM(AF163)</f>
        <v>0</v>
      </c>
      <c r="AG164" s="143"/>
      <c r="AH164" s="77" t="s">
        <v>454</v>
      </c>
      <c r="AI164" s="78">
        <f>SUM(AI163)</f>
        <v>0</v>
      </c>
      <c r="AJ164" s="143"/>
      <c r="AK164" s="77" t="s">
        <v>454</v>
      </c>
      <c r="AL164" s="78">
        <f>SUM(AL163)</f>
        <v>0</v>
      </c>
      <c r="AM164" s="143"/>
      <c r="AN164" s="77" t="s">
        <v>454</v>
      </c>
      <c r="AO164" s="78">
        <f>SUM(AO163)</f>
        <v>0</v>
      </c>
      <c r="AP164" s="143"/>
      <c r="AQ164" s="77" t="s">
        <v>454</v>
      </c>
      <c r="AR164" s="78">
        <f>SUM(AR163)</f>
        <v>0</v>
      </c>
      <c r="AS164" s="143"/>
      <c r="AT164" s="77" t="s">
        <v>454</v>
      </c>
      <c r="AU164" s="78">
        <f>SUM(AU163)</f>
        <v>0</v>
      </c>
      <c r="AV164" s="143"/>
      <c r="AW164" s="77" t="s">
        <v>454</v>
      </c>
      <c r="AX164" s="78">
        <f>SUM(AX163)</f>
        <v>0</v>
      </c>
      <c r="AY164" s="143"/>
      <c r="AZ164" s="77" t="s">
        <v>454</v>
      </c>
      <c r="BA164" s="78">
        <f>SUM(BA163)</f>
        <v>0</v>
      </c>
      <c r="BB164" s="143"/>
      <c r="BC164" s="77" t="s">
        <v>454</v>
      </c>
      <c r="BD164" s="78">
        <f>SUM(BD163)</f>
        <v>0</v>
      </c>
      <c r="BE164" s="143"/>
      <c r="BF164" s="77" t="s">
        <v>454</v>
      </c>
      <c r="BG164" s="78">
        <f>SUM(BG163)</f>
        <v>0</v>
      </c>
      <c r="BH164" s="143"/>
      <c r="BI164" s="77" t="s">
        <v>454</v>
      </c>
      <c r="BJ164" s="78">
        <f>SUM(BJ163)</f>
        <v>0</v>
      </c>
      <c r="BK164" s="143"/>
      <c r="BL164" s="77" t="s">
        <v>454</v>
      </c>
      <c r="BM164" s="78">
        <f>SUM(BM163)</f>
        <v>0</v>
      </c>
      <c r="BN164" s="143"/>
      <c r="BO164" s="77" t="s">
        <v>454</v>
      </c>
      <c r="BP164" s="78">
        <f>SUM(BP163)</f>
        <v>0</v>
      </c>
      <c r="BQ164" s="143"/>
      <c r="BR164" s="77" t="s">
        <v>454</v>
      </c>
      <c r="BS164" s="78">
        <f>SUM(BS163)</f>
        <v>0</v>
      </c>
      <c r="BT164" s="143"/>
      <c r="BU164" s="77" t="s">
        <v>454</v>
      </c>
      <c r="BV164" s="78">
        <f>SUM(BV163)</f>
        <v>0</v>
      </c>
      <c r="BW164" s="143"/>
      <c r="BX164" s="77" t="s">
        <v>454</v>
      </c>
      <c r="BY164" s="78">
        <f>SUM(BY163)</f>
        <v>0</v>
      </c>
      <c r="BZ164" s="143"/>
      <c r="CA164" s="77" t="s">
        <v>454</v>
      </c>
      <c r="CB164" s="78">
        <f>SUM(CB163)</f>
        <v>0</v>
      </c>
      <c r="CC164" s="143"/>
      <c r="CD164" s="77" t="s">
        <v>454</v>
      </c>
      <c r="CE164" s="78">
        <f>SUM(CE163)</f>
        <v>0</v>
      </c>
      <c r="CF164" s="143"/>
      <c r="CG164" s="77" t="s">
        <v>454</v>
      </c>
      <c r="CH164" s="78">
        <f>SUM(CH163)</f>
        <v>0</v>
      </c>
      <c r="CI164" s="143"/>
      <c r="CJ164" s="77" t="s">
        <v>454</v>
      </c>
      <c r="CK164" s="78">
        <f>SUM(CK163)</f>
        <v>0</v>
      </c>
      <c r="CL164" s="143"/>
      <c r="CM164" s="77" t="s">
        <v>454</v>
      </c>
      <c r="CN164" s="78">
        <f>SUM(CN163)</f>
        <v>0</v>
      </c>
      <c r="CP164" s="77" t="s">
        <v>493</v>
      </c>
      <c r="CQ164" s="78">
        <f>SUM(CQ163)</f>
        <v>0</v>
      </c>
      <c r="CS164" s="77" t="s">
        <v>493</v>
      </c>
      <c r="CT164" s="78">
        <f>SUM(CT163)</f>
        <v>1018.56</v>
      </c>
      <c r="CU164" s="143"/>
      <c r="CV164" s="150">
        <f>CT164-CQ164</f>
        <v>1018.56</v>
      </c>
    </row>
    <row r="165" spans="1:100" ht="16" thickBot="1" x14ac:dyDescent="0.25">
      <c r="A165" s="141" t="s">
        <v>455</v>
      </c>
      <c r="B165" s="142"/>
      <c r="C165" s="143"/>
      <c r="D165" s="141" t="s">
        <v>455</v>
      </c>
      <c r="E165" s="142"/>
      <c r="F165" s="143"/>
      <c r="G165" s="141" t="s">
        <v>455</v>
      </c>
      <c r="H165" s="142"/>
      <c r="I165" s="143"/>
      <c r="J165" s="141" t="s">
        <v>455</v>
      </c>
      <c r="K165" s="142"/>
      <c r="L165" s="143"/>
      <c r="M165" s="141" t="s">
        <v>455</v>
      </c>
      <c r="N165" s="142"/>
      <c r="O165" s="143"/>
      <c r="P165" s="141" t="s">
        <v>455</v>
      </c>
      <c r="Q165" s="142"/>
      <c r="R165" s="143"/>
      <c r="S165" s="141" t="s">
        <v>455</v>
      </c>
      <c r="T165" s="142"/>
      <c r="U165" s="143"/>
      <c r="V165" s="141" t="s">
        <v>455</v>
      </c>
      <c r="W165" s="142"/>
      <c r="X165" s="143"/>
      <c r="Y165" s="141" t="s">
        <v>455</v>
      </c>
      <c r="Z165" s="142"/>
      <c r="AA165" s="143"/>
      <c r="AB165" s="141" t="s">
        <v>455</v>
      </c>
      <c r="AC165" s="142"/>
      <c r="AD165" s="143"/>
      <c r="AE165" s="141" t="s">
        <v>455</v>
      </c>
      <c r="AF165" s="142"/>
      <c r="AG165" s="143"/>
      <c r="AH165" s="141" t="s">
        <v>455</v>
      </c>
      <c r="AI165" s="142"/>
      <c r="AJ165" s="143"/>
      <c r="AK165" s="141" t="s">
        <v>455</v>
      </c>
      <c r="AL165" s="142"/>
      <c r="AM165" s="143"/>
      <c r="AN165" s="141" t="s">
        <v>455</v>
      </c>
      <c r="AO165" s="142"/>
      <c r="AP165" s="143"/>
      <c r="AQ165" s="141" t="s">
        <v>455</v>
      </c>
      <c r="AR165" s="142"/>
      <c r="AS165" s="143"/>
      <c r="AT165" s="141" t="s">
        <v>455</v>
      </c>
      <c r="AU165" s="142"/>
      <c r="AV165" s="143"/>
      <c r="AW165" s="141" t="s">
        <v>455</v>
      </c>
      <c r="AX165" s="142"/>
      <c r="AY165" s="143"/>
      <c r="AZ165" s="141" t="s">
        <v>455</v>
      </c>
      <c r="BA165" s="142"/>
      <c r="BB165" s="143"/>
      <c r="BC165" s="141" t="s">
        <v>455</v>
      </c>
      <c r="BD165" s="142"/>
      <c r="BE165" s="143"/>
      <c r="BF165" s="141" t="s">
        <v>455</v>
      </c>
      <c r="BG165" s="142"/>
      <c r="BH165" s="143"/>
      <c r="BI165" s="141" t="s">
        <v>455</v>
      </c>
      <c r="BJ165" s="142"/>
      <c r="BK165" s="143"/>
      <c r="BL165" s="141" t="s">
        <v>455</v>
      </c>
      <c r="BM165" s="142"/>
      <c r="BN165" s="143"/>
      <c r="BO165" s="141" t="s">
        <v>455</v>
      </c>
      <c r="BP165" s="142"/>
      <c r="BQ165" s="143"/>
      <c r="BR165" s="141" t="s">
        <v>455</v>
      </c>
      <c r="BS165" s="142"/>
      <c r="BT165" s="143"/>
      <c r="BU165" s="141" t="s">
        <v>455</v>
      </c>
      <c r="BV165" s="142"/>
      <c r="BW165" s="143"/>
      <c r="BX165" s="141" t="s">
        <v>455</v>
      </c>
      <c r="BY165" s="142"/>
      <c r="BZ165" s="143"/>
      <c r="CA165" s="141" t="s">
        <v>455</v>
      </c>
      <c r="CB165" s="142"/>
      <c r="CC165" s="143"/>
      <c r="CD165" s="141" t="s">
        <v>455</v>
      </c>
      <c r="CE165" s="142"/>
      <c r="CF165" s="143"/>
      <c r="CG165" s="141" t="s">
        <v>455</v>
      </c>
      <c r="CH165" s="142"/>
      <c r="CI165" s="143"/>
      <c r="CJ165" s="141" t="s">
        <v>455</v>
      </c>
      <c r="CK165" s="142"/>
      <c r="CL165" s="143"/>
      <c r="CM165" s="141" t="s">
        <v>455</v>
      </c>
      <c r="CN165" s="142"/>
      <c r="CP165" s="141" t="s">
        <v>455</v>
      </c>
      <c r="CQ165" s="142"/>
      <c r="CS165" s="141" t="s">
        <v>455</v>
      </c>
      <c r="CT165" s="142"/>
      <c r="CU165" s="143"/>
      <c r="CV165" s="10"/>
    </row>
    <row r="166" spans="1:100" x14ac:dyDescent="0.2">
      <c r="A166" s="71" t="s">
        <v>156</v>
      </c>
      <c r="B166" s="67">
        <v>0</v>
      </c>
      <c r="C166" s="143"/>
      <c r="D166" s="71" t="s">
        <v>156</v>
      </c>
      <c r="E166" s="67">
        <v>0</v>
      </c>
      <c r="F166" s="143"/>
      <c r="G166" s="71" t="s">
        <v>156</v>
      </c>
      <c r="H166" s="67">
        <v>0</v>
      </c>
      <c r="I166" s="143"/>
      <c r="J166" s="71" t="s">
        <v>156</v>
      </c>
      <c r="K166" s="67">
        <v>0</v>
      </c>
      <c r="L166" s="143"/>
      <c r="M166" s="71" t="s">
        <v>156</v>
      </c>
      <c r="N166" s="67">
        <v>0</v>
      </c>
      <c r="O166" s="143"/>
      <c r="P166" s="71" t="s">
        <v>156</v>
      </c>
      <c r="Q166" s="67">
        <v>0</v>
      </c>
      <c r="R166" s="143"/>
      <c r="S166" s="71" t="s">
        <v>156</v>
      </c>
      <c r="T166" s="67">
        <v>0</v>
      </c>
      <c r="U166" s="143"/>
      <c r="V166" s="71" t="s">
        <v>156</v>
      </c>
      <c r="W166" s="67">
        <v>0</v>
      </c>
      <c r="X166" s="143"/>
      <c r="Y166" s="71" t="s">
        <v>156</v>
      </c>
      <c r="Z166" s="67">
        <v>0</v>
      </c>
      <c r="AA166" s="143"/>
      <c r="AB166" s="71" t="s">
        <v>156</v>
      </c>
      <c r="AC166" s="67">
        <v>0</v>
      </c>
      <c r="AD166" s="143"/>
      <c r="AE166" s="71" t="s">
        <v>156</v>
      </c>
      <c r="AF166" s="67">
        <v>0</v>
      </c>
      <c r="AG166" s="143"/>
      <c r="AH166" s="71" t="s">
        <v>156</v>
      </c>
      <c r="AI166" s="67">
        <v>0</v>
      </c>
      <c r="AJ166" s="143"/>
      <c r="AK166" s="71" t="s">
        <v>156</v>
      </c>
      <c r="AL166" s="67">
        <v>0</v>
      </c>
      <c r="AM166" s="143"/>
      <c r="AN166" s="71" t="s">
        <v>156</v>
      </c>
      <c r="AO166" s="67">
        <v>0</v>
      </c>
      <c r="AP166" s="143"/>
      <c r="AQ166" s="71" t="s">
        <v>156</v>
      </c>
      <c r="AR166" s="67">
        <v>0</v>
      </c>
      <c r="AS166" s="143"/>
      <c r="AT166" s="71" t="s">
        <v>156</v>
      </c>
      <c r="AU166" s="67">
        <v>0</v>
      </c>
      <c r="AV166" s="143"/>
      <c r="AW166" s="71" t="s">
        <v>156</v>
      </c>
      <c r="AX166" s="67">
        <v>0</v>
      </c>
      <c r="AY166" s="143"/>
      <c r="AZ166" s="71" t="s">
        <v>156</v>
      </c>
      <c r="BA166" s="67">
        <v>0</v>
      </c>
      <c r="BB166" s="143"/>
      <c r="BC166" s="71" t="s">
        <v>156</v>
      </c>
      <c r="BD166" s="67">
        <v>0</v>
      </c>
      <c r="BE166" s="143"/>
      <c r="BF166" s="71" t="s">
        <v>156</v>
      </c>
      <c r="BG166" s="67">
        <v>0</v>
      </c>
      <c r="BH166" s="143"/>
      <c r="BI166" s="71" t="s">
        <v>156</v>
      </c>
      <c r="BJ166" s="67">
        <v>0</v>
      </c>
      <c r="BK166" s="143"/>
      <c r="BL166" s="71" t="s">
        <v>156</v>
      </c>
      <c r="BM166" s="67">
        <v>0</v>
      </c>
      <c r="BN166" s="143"/>
      <c r="BO166" s="71" t="s">
        <v>156</v>
      </c>
      <c r="BP166" s="67">
        <v>0</v>
      </c>
      <c r="BQ166" s="143"/>
      <c r="BR166" s="71" t="s">
        <v>156</v>
      </c>
      <c r="BS166" s="67">
        <v>0</v>
      </c>
      <c r="BT166" s="143"/>
      <c r="BU166" s="71" t="s">
        <v>156</v>
      </c>
      <c r="BV166" s="67">
        <v>0</v>
      </c>
      <c r="BW166" s="143"/>
      <c r="BX166" s="71" t="s">
        <v>156</v>
      </c>
      <c r="BY166" s="67">
        <v>0</v>
      </c>
      <c r="BZ166" s="143"/>
      <c r="CA166" s="71" t="s">
        <v>156</v>
      </c>
      <c r="CB166" s="67">
        <v>0</v>
      </c>
      <c r="CC166" s="143"/>
      <c r="CD166" s="71" t="s">
        <v>156</v>
      </c>
      <c r="CE166" s="67">
        <v>0</v>
      </c>
      <c r="CF166" s="143"/>
      <c r="CG166" s="71" t="s">
        <v>156</v>
      </c>
      <c r="CH166" s="67">
        <v>0</v>
      </c>
      <c r="CI166" s="143"/>
      <c r="CJ166" s="71" t="s">
        <v>156</v>
      </c>
      <c r="CK166" s="67">
        <v>0</v>
      </c>
      <c r="CL166" s="143"/>
      <c r="CM166" s="71" t="s">
        <v>156</v>
      </c>
      <c r="CN166" s="67">
        <v>0</v>
      </c>
      <c r="CP166" s="71" t="s">
        <v>156</v>
      </c>
      <c r="CQ166" s="79">
        <f>SUM(CH166+CN166+CK166+CE166+CB166+BY166+BV166+BS166+BP166+BM166+BJ166+BG166+BD166+BA166+AX166+AU166+AR166+AO166+AL166+AI166+AF166+AC166+Z166+W166+T166+Q166+N166+K166+H166+E166+B166)</f>
        <v>0</v>
      </c>
      <c r="CS166" s="71" t="s">
        <v>156</v>
      </c>
      <c r="CT166" s="67">
        <f>519.12+260</f>
        <v>779.12</v>
      </c>
      <c r="CU166" s="143"/>
      <c r="CV166" s="150">
        <f t="shared" ref="CV166:CV185" si="9">CT166-CQ166</f>
        <v>779.12</v>
      </c>
    </row>
    <row r="167" spans="1:100" x14ac:dyDescent="0.2">
      <c r="A167" s="71" t="s">
        <v>449</v>
      </c>
      <c r="B167" s="67">
        <v>0</v>
      </c>
      <c r="C167" s="143"/>
      <c r="D167" s="71" t="s">
        <v>449</v>
      </c>
      <c r="E167" s="67">
        <v>0</v>
      </c>
      <c r="F167" s="143"/>
      <c r="G167" s="71" t="s">
        <v>449</v>
      </c>
      <c r="H167" s="67">
        <v>0</v>
      </c>
      <c r="I167" s="143"/>
      <c r="J167" s="71" t="s">
        <v>449</v>
      </c>
      <c r="K167" s="67">
        <v>0</v>
      </c>
      <c r="L167" s="143"/>
      <c r="M167" s="71" t="s">
        <v>449</v>
      </c>
      <c r="N167" s="67">
        <v>0</v>
      </c>
      <c r="O167" s="143"/>
      <c r="P167" s="71" t="s">
        <v>449</v>
      </c>
      <c r="Q167" s="67">
        <v>0</v>
      </c>
      <c r="R167" s="143"/>
      <c r="S167" s="71" t="s">
        <v>449</v>
      </c>
      <c r="T167" s="67">
        <v>0</v>
      </c>
      <c r="U167" s="143"/>
      <c r="V167" s="71" t="s">
        <v>449</v>
      </c>
      <c r="W167" s="67">
        <v>0</v>
      </c>
      <c r="X167" s="143"/>
      <c r="Y167" s="71" t="s">
        <v>449</v>
      </c>
      <c r="Z167" s="67">
        <v>0</v>
      </c>
      <c r="AA167" s="143"/>
      <c r="AB167" s="71" t="s">
        <v>449</v>
      </c>
      <c r="AC167" s="67">
        <v>0</v>
      </c>
      <c r="AD167" s="143"/>
      <c r="AE167" s="71" t="s">
        <v>449</v>
      </c>
      <c r="AF167" s="67">
        <v>0</v>
      </c>
      <c r="AG167" s="143"/>
      <c r="AH167" s="71" t="s">
        <v>449</v>
      </c>
      <c r="AI167" s="67">
        <v>0</v>
      </c>
      <c r="AJ167" s="143"/>
      <c r="AK167" s="71" t="s">
        <v>449</v>
      </c>
      <c r="AL167" s="67">
        <v>0</v>
      </c>
      <c r="AM167" s="143"/>
      <c r="AN167" s="71" t="s">
        <v>449</v>
      </c>
      <c r="AO167" s="67">
        <v>0</v>
      </c>
      <c r="AP167" s="143"/>
      <c r="AQ167" s="71" t="s">
        <v>449</v>
      </c>
      <c r="AR167" s="67">
        <v>0</v>
      </c>
      <c r="AS167" s="143"/>
      <c r="AT167" s="71" t="s">
        <v>449</v>
      </c>
      <c r="AU167" s="67">
        <v>0</v>
      </c>
      <c r="AV167" s="143"/>
      <c r="AW167" s="71" t="s">
        <v>449</v>
      </c>
      <c r="AX167" s="67">
        <v>0</v>
      </c>
      <c r="AY167" s="143"/>
      <c r="AZ167" s="71" t="s">
        <v>449</v>
      </c>
      <c r="BA167" s="67">
        <v>0</v>
      </c>
      <c r="BB167" s="143"/>
      <c r="BC167" s="71" t="s">
        <v>449</v>
      </c>
      <c r="BD167" s="67">
        <v>0</v>
      </c>
      <c r="BE167" s="143"/>
      <c r="BF167" s="71" t="s">
        <v>449</v>
      </c>
      <c r="BG167" s="67">
        <v>0</v>
      </c>
      <c r="BH167" s="143"/>
      <c r="BI167" s="71" t="s">
        <v>449</v>
      </c>
      <c r="BJ167" s="67">
        <v>0</v>
      </c>
      <c r="BK167" s="143"/>
      <c r="BL167" s="71" t="s">
        <v>449</v>
      </c>
      <c r="BM167" s="67">
        <v>0</v>
      </c>
      <c r="BN167" s="143"/>
      <c r="BO167" s="71" t="s">
        <v>449</v>
      </c>
      <c r="BP167" s="67">
        <v>0</v>
      </c>
      <c r="BQ167" s="143"/>
      <c r="BR167" s="71" t="s">
        <v>449</v>
      </c>
      <c r="BS167" s="67">
        <v>0</v>
      </c>
      <c r="BT167" s="143"/>
      <c r="BU167" s="71" t="s">
        <v>449</v>
      </c>
      <c r="BV167" s="67">
        <v>0</v>
      </c>
      <c r="BW167" s="143"/>
      <c r="BX167" s="71" t="s">
        <v>449</v>
      </c>
      <c r="BY167" s="67">
        <v>0</v>
      </c>
      <c r="BZ167" s="143"/>
      <c r="CA167" s="71" t="s">
        <v>449</v>
      </c>
      <c r="CB167" s="67">
        <v>0</v>
      </c>
      <c r="CC167" s="143"/>
      <c r="CD167" s="71" t="s">
        <v>449</v>
      </c>
      <c r="CE167" s="67">
        <v>0</v>
      </c>
      <c r="CF167" s="143"/>
      <c r="CG167" s="71" t="s">
        <v>449</v>
      </c>
      <c r="CH167" s="67">
        <v>0</v>
      </c>
      <c r="CI167" s="143"/>
      <c r="CJ167" s="71" t="s">
        <v>449</v>
      </c>
      <c r="CK167" s="67">
        <v>0</v>
      </c>
      <c r="CL167" s="143"/>
      <c r="CM167" s="71" t="s">
        <v>449</v>
      </c>
      <c r="CN167" s="67">
        <v>0</v>
      </c>
      <c r="CP167" s="71" t="s">
        <v>449</v>
      </c>
      <c r="CQ167" s="79">
        <f>SUM(CH167+CN167+CK167+CE167+CB167+BY167+BV167+BS167+BP167+BM167+BJ167+BG167+BD167+BA167+AX167+AU167+AR167+AO167+AL167+AI167+AF167+AC167+Z167+W167+T167+Q167+N167+K167+H167+E167+B167)</f>
        <v>0</v>
      </c>
      <c r="CS167" s="71" t="s">
        <v>449</v>
      </c>
      <c r="CT167" s="67">
        <v>140</v>
      </c>
      <c r="CU167" s="143"/>
      <c r="CV167" s="150">
        <f t="shared" si="9"/>
        <v>140</v>
      </c>
    </row>
    <row r="168" spans="1:100" x14ac:dyDescent="0.2">
      <c r="A168" s="71" t="s">
        <v>450</v>
      </c>
      <c r="B168" s="67">
        <v>0</v>
      </c>
      <c r="C168" s="143"/>
      <c r="D168" s="71" t="s">
        <v>450</v>
      </c>
      <c r="E168" s="67">
        <v>0</v>
      </c>
      <c r="F168" s="143"/>
      <c r="G168" s="71" t="s">
        <v>450</v>
      </c>
      <c r="H168" s="67">
        <v>0</v>
      </c>
      <c r="I168" s="143"/>
      <c r="J168" s="71" t="s">
        <v>450</v>
      </c>
      <c r="K168" s="67">
        <v>0</v>
      </c>
      <c r="L168" s="143"/>
      <c r="M168" s="71" t="s">
        <v>450</v>
      </c>
      <c r="N168" s="67">
        <v>0</v>
      </c>
      <c r="O168" s="143"/>
      <c r="P168" s="71" t="s">
        <v>450</v>
      </c>
      <c r="Q168" s="67">
        <v>0</v>
      </c>
      <c r="R168" s="143"/>
      <c r="S168" s="71" t="s">
        <v>450</v>
      </c>
      <c r="T168" s="67">
        <v>0</v>
      </c>
      <c r="U168" s="143"/>
      <c r="V168" s="71" t="s">
        <v>450</v>
      </c>
      <c r="W168" s="67">
        <v>0</v>
      </c>
      <c r="X168" s="143"/>
      <c r="Y168" s="71" t="s">
        <v>450</v>
      </c>
      <c r="Z168" s="67">
        <v>0</v>
      </c>
      <c r="AA168" s="143"/>
      <c r="AB168" s="71" t="s">
        <v>450</v>
      </c>
      <c r="AC168" s="67">
        <v>0</v>
      </c>
      <c r="AD168" s="143"/>
      <c r="AE168" s="71" t="s">
        <v>450</v>
      </c>
      <c r="AF168" s="67">
        <v>0</v>
      </c>
      <c r="AG168" s="143"/>
      <c r="AH168" s="71" t="s">
        <v>450</v>
      </c>
      <c r="AI168" s="67">
        <v>0</v>
      </c>
      <c r="AJ168" s="143"/>
      <c r="AK168" s="71" t="s">
        <v>450</v>
      </c>
      <c r="AL168" s="67">
        <v>0</v>
      </c>
      <c r="AM168" s="143"/>
      <c r="AN168" s="71" t="s">
        <v>450</v>
      </c>
      <c r="AO168" s="67">
        <v>0</v>
      </c>
      <c r="AP168" s="143"/>
      <c r="AQ168" s="71" t="s">
        <v>450</v>
      </c>
      <c r="AR168" s="67">
        <v>0</v>
      </c>
      <c r="AS168" s="143"/>
      <c r="AT168" s="71" t="s">
        <v>450</v>
      </c>
      <c r="AU168" s="67">
        <v>0</v>
      </c>
      <c r="AV168" s="143"/>
      <c r="AW168" s="71" t="s">
        <v>450</v>
      </c>
      <c r="AX168" s="67">
        <v>0</v>
      </c>
      <c r="AY168" s="143"/>
      <c r="AZ168" s="71" t="s">
        <v>450</v>
      </c>
      <c r="BA168" s="67">
        <v>0</v>
      </c>
      <c r="BB168" s="143"/>
      <c r="BC168" s="71" t="s">
        <v>450</v>
      </c>
      <c r="BD168" s="67">
        <v>0</v>
      </c>
      <c r="BE168" s="143"/>
      <c r="BF168" s="71" t="s">
        <v>450</v>
      </c>
      <c r="BG168" s="67">
        <v>0</v>
      </c>
      <c r="BH168" s="143"/>
      <c r="BI168" s="71" t="s">
        <v>450</v>
      </c>
      <c r="BJ168" s="67">
        <v>0</v>
      </c>
      <c r="BK168" s="143"/>
      <c r="BL168" s="71" t="s">
        <v>450</v>
      </c>
      <c r="BM168" s="67">
        <v>0</v>
      </c>
      <c r="BN168" s="143"/>
      <c r="BO168" s="71" t="s">
        <v>450</v>
      </c>
      <c r="BP168" s="67">
        <v>0</v>
      </c>
      <c r="BQ168" s="143"/>
      <c r="BR168" s="71" t="s">
        <v>450</v>
      </c>
      <c r="BS168" s="67">
        <v>0</v>
      </c>
      <c r="BT168" s="143"/>
      <c r="BU168" s="71" t="s">
        <v>450</v>
      </c>
      <c r="BV168" s="67">
        <v>0</v>
      </c>
      <c r="BW168" s="143"/>
      <c r="BX168" s="71" t="s">
        <v>450</v>
      </c>
      <c r="BY168" s="67">
        <v>0</v>
      </c>
      <c r="BZ168" s="143"/>
      <c r="CA168" s="71" t="s">
        <v>450</v>
      </c>
      <c r="CB168" s="67">
        <v>0</v>
      </c>
      <c r="CC168" s="143"/>
      <c r="CD168" s="71" t="s">
        <v>450</v>
      </c>
      <c r="CE168" s="67">
        <v>0</v>
      </c>
      <c r="CF168" s="143"/>
      <c r="CG168" s="71" t="s">
        <v>450</v>
      </c>
      <c r="CH168" s="67">
        <v>0</v>
      </c>
      <c r="CI168" s="143"/>
      <c r="CJ168" s="71" t="s">
        <v>450</v>
      </c>
      <c r="CK168" s="67">
        <v>0</v>
      </c>
      <c r="CL168" s="143"/>
      <c r="CM168" s="71" t="s">
        <v>450</v>
      </c>
      <c r="CN168" s="67">
        <v>0</v>
      </c>
      <c r="CP168" s="71" t="s">
        <v>450</v>
      </c>
      <c r="CQ168" s="79">
        <f>SUM(CH168+CN168+CK168+CE168+CB168+BY168+BV168+BS168+BP168+BM168+BJ168+BG168+BD168+BA168+AX168+AU168+AR168+AO168+AL168+AI168+AF168+AC168+Z168+W168+T168+Q168+N168+K168+H168+E168+B168)</f>
        <v>0</v>
      </c>
      <c r="CS168" s="71" t="s">
        <v>450</v>
      </c>
      <c r="CT168" s="67">
        <v>116.44</v>
      </c>
      <c r="CU168" s="143"/>
      <c r="CV168" s="150">
        <f t="shared" si="9"/>
        <v>116.44</v>
      </c>
    </row>
    <row r="169" spans="1:100" x14ac:dyDescent="0.2">
      <c r="A169" s="71" t="s">
        <v>4</v>
      </c>
      <c r="B169" s="67">
        <v>0</v>
      </c>
      <c r="C169" s="143"/>
      <c r="D169" s="71" t="s">
        <v>4</v>
      </c>
      <c r="E169" s="67">
        <v>0</v>
      </c>
      <c r="F169" s="143"/>
      <c r="G169" s="71" t="s">
        <v>4</v>
      </c>
      <c r="H169" s="67">
        <v>0</v>
      </c>
      <c r="I169" s="143"/>
      <c r="J169" s="71" t="s">
        <v>4</v>
      </c>
      <c r="K169" s="67">
        <v>0</v>
      </c>
      <c r="L169" s="143"/>
      <c r="M169" s="71" t="s">
        <v>4</v>
      </c>
      <c r="N169" s="67">
        <v>0</v>
      </c>
      <c r="O169" s="143"/>
      <c r="P169" s="71" t="s">
        <v>4</v>
      </c>
      <c r="Q169" s="67">
        <v>0</v>
      </c>
      <c r="R169" s="143"/>
      <c r="S169" s="71" t="s">
        <v>4</v>
      </c>
      <c r="T169" s="67">
        <v>0</v>
      </c>
      <c r="U169" s="143"/>
      <c r="V169" s="71" t="s">
        <v>4</v>
      </c>
      <c r="W169" s="67">
        <v>0</v>
      </c>
      <c r="X169" s="143"/>
      <c r="Y169" s="71" t="s">
        <v>4</v>
      </c>
      <c r="Z169" s="67">
        <v>0</v>
      </c>
      <c r="AA169" s="143"/>
      <c r="AB169" s="71" t="s">
        <v>4</v>
      </c>
      <c r="AC169" s="67">
        <v>0</v>
      </c>
      <c r="AD169" s="143"/>
      <c r="AE169" s="71" t="s">
        <v>4</v>
      </c>
      <c r="AF169" s="67">
        <v>0</v>
      </c>
      <c r="AG169" s="143"/>
      <c r="AH169" s="71" t="s">
        <v>4</v>
      </c>
      <c r="AI169" s="67">
        <v>0</v>
      </c>
      <c r="AJ169" s="143"/>
      <c r="AK169" s="71" t="s">
        <v>4</v>
      </c>
      <c r="AL169" s="67">
        <v>0</v>
      </c>
      <c r="AM169" s="143"/>
      <c r="AN169" s="71" t="s">
        <v>4</v>
      </c>
      <c r="AO169" s="67">
        <v>0</v>
      </c>
      <c r="AP169" s="143"/>
      <c r="AQ169" s="71" t="s">
        <v>4</v>
      </c>
      <c r="AR169" s="67">
        <v>0</v>
      </c>
      <c r="AS169" s="143"/>
      <c r="AT169" s="71" t="s">
        <v>4</v>
      </c>
      <c r="AU169" s="67">
        <v>0</v>
      </c>
      <c r="AV169" s="143"/>
      <c r="AW169" s="71" t="s">
        <v>4</v>
      </c>
      <c r="AX169" s="67">
        <v>0</v>
      </c>
      <c r="AY169" s="143"/>
      <c r="AZ169" s="71" t="s">
        <v>4</v>
      </c>
      <c r="BA169" s="67">
        <v>0</v>
      </c>
      <c r="BB169" s="143"/>
      <c r="BC169" s="71" t="s">
        <v>4</v>
      </c>
      <c r="BD169" s="67">
        <v>0</v>
      </c>
      <c r="BE169" s="143"/>
      <c r="BF169" s="71" t="s">
        <v>4</v>
      </c>
      <c r="BG169" s="67">
        <v>0</v>
      </c>
      <c r="BH169" s="143"/>
      <c r="BI169" s="71" t="s">
        <v>4</v>
      </c>
      <c r="BJ169" s="67">
        <v>0</v>
      </c>
      <c r="BK169" s="143"/>
      <c r="BL169" s="71" t="s">
        <v>4</v>
      </c>
      <c r="BM169" s="67">
        <v>0</v>
      </c>
      <c r="BN169" s="143"/>
      <c r="BO169" s="71" t="s">
        <v>4</v>
      </c>
      <c r="BP169" s="67">
        <v>0</v>
      </c>
      <c r="BQ169" s="143"/>
      <c r="BR169" s="71" t="s">
        <v>4</v>
      </c>
      <c r="BS169" s="67">
        <v>0</v>
      </c>
      <c r="BT169" s="143"/>
      <c r="BU169" s="71" t="s">
        <v>4</v>
      </c>
      <c r="BV169" s="67">
        <v>0</v>
      </c>
      <c r="BW169" s="143"/>
      <c r="BX169" s="71" t="s">
        <v>4</v>
      </c>
      <c r="BY169" s="67">
        <v>0</v>
      </c>
      <c r="BZ169" s="143"/>
      <c r="CA169" s="71" t="s">
        <v>4</v>
      </c>
      <c r="CB169" s="67">
        <v>0</v>
      </c>
      <c r="CC169" s="143"/>
      <c r="CD169" s="71" t="s">
        <v>4</v>
      </c>
      <c r="CE169" s="67">
        <v>0</v>
      </c>
      <c r="CF169" s="143"/>
      <c r="CG169" s="71" t="s">
        <v>4</v>
      </c>
      <c r="CH169" s="67">
        <v>0</v>
      </c>
      <c r="CI169" s="143"/>
      <c r="CJ169" s="71" t="s">
        <v>4</v>
      </c>
      <c r="CK169" s="67">
        <v>0</v>
      </c>
      <c r="CL169" s="143"/>
      <c r="CM169" s="71" t="s">
        <v>4</v>
      </c>
      <c r="CN169" s="67">
        <v>0</v>
      </c>
      <c r="CP169" s="71" t="s">
        <v>4</v>
      </c>
      <c r="CQ169" s="79">
        <f>SUM(CH169+CN169+CK169+CE169+CB169+BY169+BV169+BS169+BP169+BM169+BJ169+BG169+BD169+BA169+AX169+AU169+AR169+AO169+AL169+AI169+AF169+AC169+Z169+W169+T169+Q169+N169+K169+H169+E169+B169)</f>
        <v>0</v>
      </c>
      <c r="CS169" s="71" t="s">
        <v>4</v>
      </c>
      <c r="CT169" s="67">
        <v>180</v>
      </c>
      <c r="CU169" s="143"/>
      <c r="CV169" s="150">
        <f t="shared" si="9"/>
        <v>180</v>
      </c>
    </row>
    <row r="170" spans="1:100" x14ac:dyDescent="0.2">
      <c r="A170" s="71" t="s">
        <v>5</v>
      </c>
      <c r="B170" s="67">
        <f>SUM(B171:B173)</f>
        <v>0</v>
      </c>
      <c r="C170" s="143"/>
      <c r="D170" s="71" t="s">
        <v>5</v>
      </c>
      <c r="E170" s="67">
        <f>SUM(E171:E173)</f>
        <v>0</v>
      </c>
      <c r="F170" s="143"/>
      <c r="G170" s="71" t="s">
        <v>5</v>
      </c>
      <c r="H170" s="67">
        <f>SUM(H171:H173)</f>
        <v>0</v>
      </c>
      <c r="I170" s="143"/>
      <c r="J170" s="71" t="s">
        <v>5</v>
      </c>
      <c r="K170" s="67">
        <f>SUM(K171:K173)</f>
        <v>0</v>
      </c>
      <c r="L170" s="143"/>
      <c r="M170" s="71" t="s">
        <v>5</v>
      </c>
      <c r="N170" s="67">
        <f>SUM(N171:N173)</f>
        <v>0</v>
      </c>
      <c r="O170" s="143"/>
      <c r="P170" s="71" t="s">
        <v>5</v>
      </c>
      <c r="Q170" s="67">
        <f>SUM(Q171:Q173)</f>
        <v>0</v>
      </c>
      <c r="R170" s="143"/>
      <c r="S170" s="71" t="s">
        <v>5</v>
      </c>
      <c r="T170" s="67">
        <f>SUM(T171:T173)</f>
        <v>0</v>
      </c>
      <c r="U170" s="143"/>
      <c r="V170" s="71" t="s">
        <v>5</v>
      </c>
      <c r="W170" s="67">
        <f>SUM(W171:W173)</f>
        <v>0</v>
      </c>
      <c r="X170" s="143"/>
      <c r="Y170" s="71" t="s">
        <v>5</v>
      </c>
      <c r="Z170" s="67">
        <f>SUM(Z171:Z173)</f>
        <v>0</v>
      </c>
      <c r="AA170" s="143"/>
      <c r="AB170" s="71" t="s">
        <v>5</v>
      </c>
      <c r="AC170" s="67">
        <f>SUM(AC171:AC173)</f>
        <v>0</v>
      </c>
      <c r="AD170" s="143"/>
      <c r="AE170" s="71" t="s">
        <v>5</v>
      </c>
      <c r="AF170" s="67">
        <f>SUM(AF171:AF173)</f>
        <v>0</v>
      </c>
      <c r="AG170" s="143"/>
      <c r="AH170" s="71" t="s">
        <v>5</v>
      </c>
      <c r="AI170" s="67">
        <f>SUM(AI171:AI173)</f>
        <v>0</v>
      </c>
      <c r="AJ170" s="143"/>
      <c r="AK170" s="71" t="s">
        <v>5</v>
      </c>
      <c r="AL170" s="67">
        <f>SUM(AL171:AL173)</f>
        <v>0</v>
      </c>
      <c r="AM170" s="143"/>
      <c r="AN170" s="71" t="s">
        <v>5</v>
      </c>
      <c r="AO170" s="67">
        <f>SUM(AO171:AO173)</f>
        <v>0</v>
      </c>
      <c r="AP170" s="143"/>
      <c r="AQ170" s="71" t="s">
        <v>5</v>
      </c>
      <c r="AR170" s="67">
        <f>SUM(AR171:AR173)</f>
        <v>0</v>
      </c>
      <c r="AS170" s="143"/>
      <c r="AT170" s="71" t="s">
        <v>5</v>
      </c>
      <c r="AU170" s="67">
        <f>SUM(AU171:AU173)</f>
        <v>0</v>
      </c>
      <c r="AV170" s="143"/>
      <c r="AW170" s="71" t="s">
        <v>5</v>
      </c>
      <c r="AX170" s="67">
        <f>SUM(AX171:AX173)</f>
        <v>0</v>
      </c>
      <c r="AY170" s="143"/>
      <c r="AZ170" s="71" t="s">
        <v>5</v>
      </c>
      <c r="BA170" s="67">
        <f>SUM(BA171:BA173)</f>
        <v>0</v>
      </c>
      <c r="BB170" s="143"/>
      <c r="BC170" s="71" t="s">
        <v>5</v>
      </c>
      <c r="BD170" s="67">
        <f>SUM(BD171:BD173)</f>
        <v>0</v>
      </c>
      <c r="BE170" s="143"/>
      <c r="BF170" s="71" t="s">
        <v>5</v>
      </c>
      <c r="BG170" s="67">
        <f>SUM(BG171:BG173)</f>
        <v>0</v>
      </c>
      <c r="BH170" s="143"/>
      <c r="BI170" s="71" t="s">
        <v>5</v>
      </c>
      <c r="BJ170" s="67">
        <f>SUM(BJ171:BJ173)</f>
        <v>0</v>
      </c>
      <c r="BK170" s="143"/>
      <c r="BL170" s="71" t="s">
        <v>5</v>
      </c>
      <c r="BM170" s="67">
        <f>SUM(BM171:BM173)</f>
        <v>0</v>
      </c>
      <c r="BN170" s="143"/>
      <c r="BO170" s="71" t="s">
        <v>5</v>
      </c>
      <c r="BP170" s="67">
        <f>SUM(BP171:BP173)</f>
        <v>0</v>
      </c>
      <c r="BQ170" s="143"/>
      <c r="BR170" s="71" t="s">
        <v>5</v>
      </c>
      <c r="BS170" s="67">
        <f>SUM(BS171:BS173)</f>
        <v>0</v>
      </c>
      <c r="BT170" s="143"/>
      <c r="BU170" s="71" t="s">
        <v>5</v>
      </c>
      <c r="BV170" s="67">
        <f>SUM(BV171:BV173)</f>
        <v>0</v>
      </c>
      <c r="BW170" s="143"/>
      <c r="BX170" s="71" t="s">
        <v>5</v>
      </c>
      <c r="BY170" s="67">
        <f>SUM(BY171:BY173)</f>
        <v>0</v>
      </c>
      <c r="BZ170" s="143"/>
      <c r="CA170" s="71" t="s">
        <v>5</v>
      </c>
      <c r="CB170" s="67">
        <f>SUM(CB171:CB173)</f>
        <v>0</v>
      </c>
      <c r="CC170" s="143"/>
      <c r="CD170" s="71" t="s">
        <v>5</v>
      </c>
      <c r="CE170" s="67">
        <f>SUM(CE171:CE173)</f>
        <v>0</v>
      </c>
      <c r="CF170" s="143"/>
      <c r="CG170" s="71" t="s">
        <v>5</v>
      </c>
      <c r="CH170" s="67">
        <f>SUM(CH171:CH173)</f>
        <v>0</v>
      </c>
      <c r="CI170" s="143"/>
      <c r="CJ170" s="71" t="s">
        <v>5</v>
      </c>
      <c r="CK170" s="67">
        <f>SUM(CK171:CK173)</f>
        <v>0</v>
      </c>
      <c r="CL170" s="143"/>
      <c r="CM170" s="71" t="s">
        <v>5</v>
      </c>
      <c r="CN170" s="67">
        <f>SUM(CN171:CN173)</f>
        <v>0</v>
      </c>
      <c r="CP170" s="71" t="s">
        <v>5</v>
      </c>
      <c r="CQ170" s="67">
        <f>SUM(CQ171:CQ173)</f>
        <v>0</v>
      </c>
      <c r="CS170" s="71" t="s">
        <v>5</v>
      </c>
      <c r="CT170" s="67">
        <f>SUM(CT171:CT173)</f>
        <v>206</v>
      </c>
      <c r="CU170" s="143"/>
      <c r="CV170" s="150">
        <f t="shared" si="9"/>
        <v>206</v>
      </c>
    </row>
    <row r="171" spans="1:100" x14ac:dyDescent="0.2">
      <c r="A171" s="68" t="s">
        <v>207</v>
      </c>
      <c r="B171" s="67">
        <v>0</v>
      </c>
      <c r="C171" s="143"/>
      <c r="D171" s="68" t="s">
        <v>207</v>
      </c>
      <c r="E171" s="67">
        <v>0</v>
      </c>
      <c r="F171" s="143"/>
      <c r="G171" s="68" t="s">
        <v>207</v>
      </c>
      <c r="H171" s="67">
        <v>0</v>
      </c>
      <c r="I171" s="143"/>
      <c r="J171" s="68" t="s">
        <v>207</v>
      </c>
      <c r="K171" s="67">
        <v>0</v>
      </c>
      <c r="L171" s="143"/>
      <c r="M171" s="68" t="s">
        <v>207</v>
      </c>
      <c r="N171" s="67">
        <v>0</v>
      </c>
      <c r="O171" s="143"/>
      <c r="P171" s="68" t="s">
        <v>207</v>
      </c>
      <c r="Q171" s="67">
        <v>0</v>
      </c>
      <c r="R171" s="143"/>
      <c r="S171" s="68" t="s">
        <v>207</v>
      </c>
      <c r="T171" s="67">
        <v>0</v>
      </c>
      <c r="U171" s="143"/>
      <c r="V171" s="68" t="s">
        <v>207</v>
      </c>
      <c r="W171" s="67">
        <v>0</v>
      </c>
      <c r="X171" s="143"/>
      <c r="Y171" s="68" t="s">
        <v>207</v>
      </c>
      <c r="Z171" s="67">
        <v>0</v>
      </c>
      <c r="AA171" s="143"/>
      <c r="AB171" s="68" t="s">
        <v>207</v>
      </c>
      <c r="AC171" s="67">
        <v>0</v>
      </c>
      <c r="AD171" s="143"/>
      <c r="AE171" s="68" t="s">
        <v>207</v>
      </c>
      <c r="AF171" s="67">
        <v>0</v>
      </c>
      <c r="AG171" s="143"/>
      <c r="AH171" s="68" t="s">
        <v>207</v>
      </c>
      <c r="AI171" s="67">
        <v>0</v>
      </c>
      <c r="AJ171" s="143"/>
      <c r="AK171" s="68" t="s">
        <v>207</v>
      </c>
      <c r="AL171" s="67">
        <v>0</v>
      </c>
      <c r="AM171" s="143"/>
      <c r="AN171" s="68" t="s">
        <v>207</v>
      </c>
      <c r="AO171" s="67">
        <v>0</v>
      </c>
      <c r="AP171" s="143"/>
      <c r="AQ171" s="68" t="s">
        <v>207</v>
      </c>
      <c r="AR171" s="67">
        <v>0</v>
      </c>
      <c r="AS171" s="143"/>
      <c r="AT171" s="68" t="s">
        <v>207</v>
      </c>
      <c r="AU171" s="67">
        <v>0</v>
      </c>
      <c r="AV171" s="143"/>
      <c r="AW171" s="68" t="s">
        <v>207</v>
      </c>
      <c r="AX171" s="67">
        <v>0</v>
      </c>
      <c r="AY171" s="143"/>
      <c r="AZ171" s="68" t="s">
        <v>207</v>
      </c>
      <c r="BA171" s="67">
        <v>0</v>
      </c>
      <c r="BB171" s="143"/>
      <c r="BC171" s="68" t="s">
        <v>207</v>
      </c>
      <c r="BD171" s="67">
        <v>0</v>
      </c>
      <c r="BE171" s="143"/>
      <c r="BF171" s="68" t="s">
        <v>207</v>
      </c>
      <c r="BG171" s="67">
        <v>0</v>
      </c>
      <c r="BH171" s="143"/>
      <c r="BI171" s="68" t="s">
        <v>207</v>
      </c>
      <c r="BJ171" s="67">
        <v>0</v>
      </c>
      <c r="BK171" s="143"/>
      <c r="BL171" s="68" t="s">
        <v>207</v>
      </c>
      <c r="BM171" s="67">
        <v>0</v>
      </c>
      <c r="BN171" s="143"/>
      <c r="BO171" s="68" t="s">
        <v>207</v>
      </c>
      <c r="BP171" s="67">
        <v>0</v>
      </c>
      <c r="BQ171" s="143"/>
      <c r="BR171" s="68" t="s">
        <v>207</v>
      </c>
      <c r="BS171" s="67">
        <v>0</v>
      </c>
      <c r="BT171" s="143"/>
      <c r="BU171" s="68" t="s">
        <v>207</v>
      </c>
      <c r="BV171" s="67">
        <v>0</v>
      </c>
      <c r="BW171" s="143"/>
      <c r="BX171" s="68" t="s">
        <v>207</v>
      </c>
      <c r="BY171" s="67">
        <v>0</v>
      </c>
      <c r="BZ171" s="143"/>
      <c r="CA171" s="68" t="s">
        <v>207</v>
      </c>
      <c r="CB171" s="67">
        <v>0</v>
      </c>
      <c r="CC171" s="143"/>
      <c r="CD171" s="68" t="s">
        <v>207</v>
      </c>
      <c r="CE171" s="67">
        <v>0</v>
      </c>
      <c r="CF171" s="143"/>
      <c r="CG171" s="68" t="s">
        <v>207</v>
      </c>
      <c r="CH171" s="67">
        <v>0</v>
      </c>
      <c r="CI171" s="143"/>
      <c r="CJ171" s="68" t="s">
        <v>207</v>
      </c>
      <c r="CK171" s="67">
        <v>0</v>
      </c>
      <c r="CL171" s="143"/>
      <c r="CM171" s="68" t="s">
        <v>207</v>
      </c>
      <c r="CN171" s="67">
        <v>0</v>
      </c>
      <c r="CP171" s="68" t="s">
        <v>207</v>
      </c>
      <c r="CQ171" s="79">
        <f>SUM(CH171+CN171+CK171+CE171+CB171+BY171+BV171+BS171+BP171+BM171+BJ171+BG171+BD171+BA171+AX171+AU171+AR171+AO171+AL171+AI171+AF171+AC171+Z171+W171+T171+Q171+N171+K171+H171+E171+B171)</f>
        <v>0</v>
      </c>
      <c r="CS171" s="68" t="s">
        <v>207</v>
      </c>
      <c r="CT171" s="67">
        <v>130</v>
      </c>
      <c r="CU171" s="143"/>
      <c r="CV171" s="13">
        <f t="shared" si="9"/>
        <v>130</v>
      </c>
    </row>
    <row r="172" spans="1:100" x14ac:dyDescent="0.2">
      <c r="A172" s="72" t="s">
        <v>448</v>
      </c>
      <c r="B172" s="90">
        <v>0</v>
      </c>
      <c r="C172" s="143"/>
      <c r="D172" s="72" t="s">
        <v>448</v>
      </c>
      <c r="E172" s="90">
        <v>0</v>
      </c>
      <c r="F172" s="143"/>
      <c r="G172" s="72" t="s">
        <v>448</v>
      </c>
      <c r="H172" s="90">
        <v>0</v>
      </c>
      <c r="I172" s="143"/>
      <c r="J172" s="72" t="s">
        <v>448</v>
      </c>
      <c r="K172" s="90">
        <v>0</v>
      </c>
      <c r="L172" s="143"/>
      <c r="M172" s="72" t="s">
        <v>448</v>
      </c>
      <c r="N172" s="90">
        <v>0</v>
      </c>
      <c r="O172" s="143"/>
      <c r="P172" s="72" t="s">
        <v>448</v>
      </c>
      <c r="Q172" s="90">
        <v>0</v>
      </c>
      <c r="R172" s="143"/>
      <c r="S172" s="72" t="s">
        <v>448</v>
      </c>
      <c r="T172" s="90">
        <v>0</v>
      </c>
      <c r="U172" s="143"/>
      <c r="V172" s="72" t="s">
        <v>448</v>
      </c>
      <c r="W172" s="90">
        <v>0</v>
      </c>
      <c r="X172" s="143"/>
      <c r="Y172" s="72" t="s">
        <v>448</v>
      </c>
      <c r="Z172" s="90">
        <v>0</v>
      </c>
      <c r="AA172" s="143"/>
      <c r="AB172" s="72" t="s">
        <v>448</v>
      </c>
      <c r="AC172" s="90">
        <v>0</v>
      </c>
      <c r="AD172" s="143"/>
      <c r="AE172" s="72" t="s">
        <v>448</v>
      </c>
      <c r="AF172" s="90">
        <v>0</v>
      </c>
      <c r="AG172" s="143"/>
      <c r="AH172" s="72" t="s">
        <v>448</v>
      </c>
      <c r="AI172" s="90">
        <v>0</v>
      </c>
      <c r="AJ172" s="143"/>
      <c r="AK172" s="72" t="s">
        <v>448</v>
      </c>
      <c r="AL172" s="90">
        <v>0</v>
      </c>
      <c r="AM172" s="143"/>
      <c r="AN172" s="72" t="s">
        <v>448</v>
      </c>
      <c r="AO172" s="90">
        <v>0</v>
      </c>
      <c r="AP172" s="143"/>
      <c r="AQ172" s="72" t="s">
        <v>448</v>
      </c>
      <c r="AR172" s="90">
        <v>0</v>
      </c>
      <c r="AS172" s="143"/>
      <c r="AT172" s="72" t="s">
        <v>448</v>
      </c>
      <c r="AU172" s="90">
        <v>0</v>
      </c>
      <c r="AV172" s="143"/>
      <c r="AW172" s="72" t="s">
        <v>448</v>
      </c>
      <c r="AX172" s="90">
        <v>0</v>
      </c>
      <c r="AY172" s="143"/>
      <c r="AZ172" s="72" t="s">
        <v>448</v>
      </c>
      <c r="BA172" s="90">
        <v>0</v>
      </c>
      <c r="BB172" s="143"/>
      <c r="BC172" s="72" t="s">
        <v>448</v>
      </c>
      <c r="BD172" s="90">
        <v>0</v>
      </c>
      <c r="BE172" s="143"/>
      <c r="BF172" s="72" t="s">
        <v>448</v>
      </c>
      <c r="BG172" s="90">
        <v>0</v>
      </c>
      <c r="BH172" s="143"/>
      <c r="BI172" s="72" t="s">
        <v>448</v>
      </c>
      <c r="BJ172" s="90">
        <v>0</v>
      </c>
      <c r="BK172" s="143"/>
      <c r="BL172" s="72" t="s">
        <v>448</v>
      </c>
      <c r="BM172" s="90">
        <v>0</v>
      </c>
      <c r="BN172" s="143"/>
      <c r="BO172" s="72" t="s">
        <v>448</v>
      </c>
      <c r="BP172" s="90">
        <v>0</v>
      </c>
      <c r="BQ172" s="143"/>
      <c r="BR172" s="72" t="s">
        <v>448</v>
      </c>
      <c r="BS172" s="90">
        <v>0</v>
      </c>
      <c r="BT172" s="143"/>
      <c r="BU172" s="72" t="s">
        <v>448</v>
      </c>
      <c r="BV172" s="90">
        <v>0</v>
      </c>
      <c r="BW172" s="143"/>
      <c r="BX172" s="72" t="s">
        <v>448</v>
      </c>
      <c r="BY172" s="90">
        <v>0</v>
      </c>
      <c r="BZ172" s="143"/>
      <c r="CA172" s="72" t="s">
        <v>448</v>
      </c>
      <c r="CB172" s="90">
        <v>0</v>
      </c>
      <c r="CC172" s="143"/>
      <c r="CD172" s="72" t="s">
        <v>448</v>
      </c>
      <c r="CE172" s="90">
        <v>0</v>
      </c>
      <c r="CF172" s="143"/>
      <c r="CG172" s="72" t="s">
        <v>448</v>
      </c>
      <c r="CH172" s="90">
        <v>0</v>
      </c>
      <c r="CI172" s="143"/>
      <c r="CJ172" s="72" t="s">
        <v>448</v>
      </c>
      <c r="CK172" s="90">
        <v>0</v>
      </c>
      <c r="CL172" s="143"/>
      <c r="CM172" s="72" t="s">
        <v>448</v>
      </c>
      <c r="CN172" s="90">
        <v>0</v>
      </c>
      <c r="CP172" s="72" t="s">
        <v>448</v>
      </c>
      <c r="CQ172" s="79">
        <f>SUM(CH172+CN172+CK172+CE172+CB172+BY172+BV172+BS172+BP172+BM172+BJ172+BG172+BD172+BA172+AX172+AU172+AR172+AO172+AL172+AI172+AF172+AC172+Z172+W172+T172+Q172+N172+K172+H172+E172+B172)</f>
        <v>0</v>
      </c>
      <c r="CS172" s="72" t="s">
        <v>448</v>
      </c>
      <c r="CT172" s="90">
        <v>76</v>
      </c>
      <c r="CU172" s="143"/>
      <c r="CV172" s="13">
        <f t="shared" si="9"/>
        <v>76</v>
      </c>
    </row>
    <row r="173" spans="1:100" x14ac:dyDescent="0.2">
      <c r="A173" s="121" t="s">
        <v>778</v>
      </c>
      <c r="B173" s="79">
        <v>0</v>
      </c>
      <c r="C173" s="143"/>
      <c r="D173" s="121" t="s">
        <v>778</v>
      </c>
      <c r="E173" s="79">
        <v>0</v>
      </c>
      <c r="F173" s="143"/>
      <c r="G173" s="121" t="s">
        <v>778</v>
      </c>
      <c r="H173" s="79">
        <v>0</v>
      </c>
      <c r="I173" s="143"/>
      <c r="J173" s="121" t="s">
        <v>778</v>
      </c>
      <c r="K173" s="79">
        <v>0</v>
      </c>
      <c r="L173" s="143"/>
      <c r="M173" s="121" t="s">
        <v>778</v>
      </c>
      <c r="N173" s="79">
        <v>0</v>
      </c>
      <c r="O173" s="143"/>
      <c r="P173" s="121" t="s">
        <v>778</v>
      </c>
      <c r="Q173" s="79">
        <v>0</v>
      </c>
      <c r="R173" s="143"/>
      <c r="S173" s="121" t="s">
        <v>778</v>
      </c>
      <c r="T173" s="79">
        <v>0</v>
      </c>
      <c r="U173" s="143"/>
      <c r="V173" s="121" t="s">
        <v>778</v>
      </c>
      <c r="W173" s="79">
        <v>0</v>
      </c>
      <c r="X173" s="143"/>
      <c r="Y173" s="121" t="s">
        <v>778</v>
      </c>
      <c r="Z173" s="79">
        <v>0</v>
      </c>
      <c r="AA173" s="143"/>
      <c r="AB173" s="121" t="s">
        <v>778</v>
      </c>
      <c r="AC173" s="79">
        <v>0</v>
      </c>
      <c r="AD173" s="143"/>
      <c r="AE173" s="121" t="s">
        <v>778</v>
      </c>
      <c r="AF173" s="79">
        <v>0</v>
      </c>
      <c r="AG173" s="143"/>
      <c r="AH173" s="121" t="s">
        <v>778</v>
      </c>
      <c r="AI173" s="79">
        <v>0</v>
      </c>
      <c r="AJ173" s="143"/>
      <c r="AK173" s="121" t="s">
        <v>778</v>
      </c>
      <c r="AL173" s="79">
        <v>0</v>
      </c>
      <c r="AM173" s="143"/>
      <c r="AN173" s="121" t="s">
        <v>778</v>
      </c>
      <c r="AO173" s="79">
        <v>0</v>
      </c>
      <c r="AP173" s="143"/>
      <c r="AQ173" s="121" t="s">
        <v>778</v>
      </c>
      <c r="AR173" s="79">
        <v>0</v>
      </c>
      <c r="AS173" s="143"/>
      <c r="AT173" s="121" t="s">
        <v>778</v>
      </c>
      <c r="AU173" s="79">
        <v>0</v>
      </c>
      <c r="AV173" s="143"/>
      <c r="AW173" s="121" t="s">
        <v>778</v>
      </c>
      <c r="AX173" s="79">
        <v>0</v>
      </c>
      <c r="AY173" s="143"/>
      <c r="AZ173" s="121" t="s">
        <v>778</v>
      </c>
      <c r="BA173" s="79">
        <v>0</v>
      </c>
      <c r="BB173" s="143"/>
      <c r="BC173" s="121" t="s">
        <v>778</v>
      </c>
      <c r="BD173" s="79">
        <v>0</v>
      </c>
      <c r="BE173" s="143"/>
      <c r="BF173" s="121" t="s">
        <v>778</v>
      </c>
      <c r="BG173" s="79">
        <v>0</v>
      </c>
      <c r="BH173" s="143"/>
      <c r="BI173" s="121" t="s">
        <v>778</v>
      </c>
      <c r="BJ173" s="79">
        <v>0</v>
      </c>
      <c r="BK173" s="143"/>
      <c r="BL173" s="121" t="s">
        <v>778</v>
      </c>
      <c r="BM173" s="79">
        <v>0</v>
      </c>
      <c r="BN173" s="143"/>
      <c r="BO173" s="121" t="s">
        <v>778</v>
      </c>
      <c r="BP173" s="79">
        <v>0</v>
      </c>
      <c r="BQ173" s="143"/>
      <c r="BR173" s="121" t="s">
        <v>778</v>
      </c>
      <c r="BS173" s="79">
        <v>0</v>
      </c>
      <c r="BT173" s="143"/>
      <c r="BU173" s="121" t="s">
        <v>778</v>
      </c>
      <c r="BV173" s="79">
        <v>0</v>
      </c>
      <c r="BW173" s="143"/>
      <c r="BX173" s="121" t="s">
        <v>778</v>
      </c>
      <c r="BY173" s="79">
        <v>0</v>
      </c>
      <c r="BZ173" s="143"/>
      <c r="CA173" s="121" t="s">
        <v>778</v>
      </c>
      <c r="CB173" s="79">
        <v>0</v>
      </c>
      <c r="CC173" s="143"/>
      <c r="CD173" s="121" t="s">
        <v>778</v>
      </c>
      <c r="CE173" s="79">
        <v>0</v>
      </c>
      <c r="CF173" s="143"/>
      <c r="CG173" s="121" t="s">
        <v>778</v>
      </c>
      <c r="CH173" s="79">
        <v>0</v>
      </c>
      <c r="CI173" s="143"/>
      <c r="CJ173" s="121" t="s">
        <v>778</v>
      </c>
      <c r="CK173" s="79">
        <v>0</v>
      </c>
      <c r="CL173" s="143"/>
      <c r="CM173" s="121" t="s">
        <v>778</v>
      </c>
      <c r="CN173" s="79">
        <v>0</v>
      </c>
      <c r="CP173" s="121" t="s">
        <v>778</v>
      </c>
      <c r="CQ173" s="79">
        <f>SUM(CH173+CN173+CK173+CE173+CB173+BY173+BV173+BS173+BP173+BM173+BJ173+BG173+BD173+BA173+AX173+AU173+AR173+AO173+AL173+AI173+AF173+AC173+Z173+W173+T173+Q173+N173+K173+H173+E173+B173)</f>
        <v>0</v>
      </c>
      <c r="CS173" s="121" t="s">
        <v>778</v>
      </c>
      <c r="CT173" s="79">
        <v>0</v>
      </c>
      <c r="CU173" s="143"/>
      <c r="CV173" s="13">
        <f t="shared" si="9"/>
        <v>0</v>
      </c>
    </row>
    <row r="174" spans="1:100" x14ac:dyDescent="0.2">
      <c r="A174" s="71" t="s">
        <v>6</v>
      </c>
      <c r="B174" s="67">
        <v>0</v>
      </c>
      <c r="C174" s="143"/>
      <c r="D174" s="71" t="s">
        <v>6</v>
      </c>
      <c r="E174" s="67">
        <v>0</v>
      </c>
      <c r="F174" s="143"/>
      <c r="G174" s="71" t="s">
        <v>6</v>
      </c>
      <c r="H174" s="67">
        <v>0</v>
      </c>
      <c r="I174" s="143"/>
      <c r="J174" s="71" t="s">
        <v>6</v>
      </c>
      <c r="K174" s="67">
        <v>0</v>
      </c>
      <c r="L174" s="143"/>
      <c r="M174" s="71" t="s">
        <v>6</v>
      </c>
      <c r="N174" s="67">
        <v>0</v>
      </c>
      <c r="O174" s="143"/>
      <c r="P174" s="71" t="s">
        <v>6</v>
      </c>
      <c r="Q174" s="67">
        <v>0</v>
      </c>
      <c r="R174" s="143"/>
      <c r="S174" s="71" t="s">
        <v>6</v>
      </c>
      <c r="T174" s="67">
        <v>0</v>
      </c>
      <c r="U174" s="143"/>
      <c r="V174" s="71" t="s">
        <v>6</v>
      </c>
      <c r="W174" s="67">
        <v>0</v>
      </c>
      <c r="X174" s="143"/>
      <c r="Y174" s="71" t="s">
        <v>6</v>
      </c>
      <c r="Z174" s="67">
        <v>0</v>
      </c>
      <c r="AA174" s="143"/>
      <c r="AB174" s="71" t="s">
        <v>6</v>
      </c>
      <c r="AC174" s="67">
        <v>0</v>
      </c>
      <c r="AD174" s="143"/>
      <c r="AE174" s="71" t="s">
        <v>6</v>
      </c>
      <c r="AF174" s="67">
        <v>0</v>
      </c>
      <c r="AG174" s="143"/>
      <c r="AH174" s="71" t="s">
        <v>6</v>
      </c>
      <c r="AI174" s="67">
        <v>0</v>
      </c>
      <c r="AJ174" s="143"/>
      <c r="AK174" s="71" t="s">
        <v>6</v>
      </c>
      <c r="AL174" s="67">
        <v>0</v>
      </c>
      <c r="AM174" s="143"/>
      <c r="AN174" s="71" t="s">
        <v>6</v>
      </c>
      <c r="AO174" s="67">
        <v>0</v>
      </c>
      <c r="AP174" s="143"/>
      <c r="AQ174" s="71" t="s">
        <v>6</v>
      </c>
      <c r="AR174" s="67">
        <v>0</v>
      </c>
      <c r="AS174" s="143"/>
      <c r="AT174" s="71" t="s">
        <v>6</v>
      </c>
      <c r="AU174" s="67">
        <v>0</v>
      </c>
      <c r="AV174" s="143"/>
      <c r="AW174" s="71" t="s">
        <v>6</v>
      </c>
      <c r="AX174" s="67">
        <v>0</v>
      </c>
      <c r="AY174" s="143"/>
      <c r="AZ174" s="71" t="s">
        <v>6</v>
      </c>
      <c r="BA174" s="67">
        <v>0</v>
      </c>
      <c r="BB174" s="143"/>
      <c r="BC174" s="71" t="s">
        <v>6</v>
      </c>
      <c r="BD174" s="67">
        <v>0</v>
      </c>
      <c r="BE174" s="143"/>
      <c r="BF174" s="71" t="s">
        <v>6</v>
      </c>
      <c r="BG174" s="67">
        <v>0</v>
      </c>
      <c r="BH174" s="143"/>
      <c r="BI174" s="71" t="s">
        <v>6</v>
      </c>
      <c r="BJ174" s="67">
        <v>0</v>
      </c>
      <c r="BK174" s="143"/>
      <c r="BL174" s="71" t="s">
        <v>6</v>
      </c>
      <c r="BM174" s="67">
        <v>0</v>
      </c>
      <c r="BN174" s="143"/>
      <c r="BO174" s="71" t="s">
        <v>6</v>
      </c>
      <c r="BP174" s="67">
        <v>0</v>
      </c>
      <c r="BQ174" s="143"/>
      <c r="BR174" s="71" t="s">
        <v>6</v>
      </c>
      <c r="BS174" s="67">
        <v>0</v>
      </c>
      <c r="BT174" s="143"/>
      <c r="BU174" s="71" t="s">
        <v>6</v>
      </c>
      <c r="BV174" s="67">
        <v>0</v>
      </c>
      <c r="BW174" s="143"/>
      <c r="BX174" s="71" t="s">
        <v>6</v>
      </c>
      <c r="BY174" s="67">
        <v>0</v>
      </c>
      <c r="BZ174" s="143"/>
      <c r="CA174" s="71" t="s">
        <v>6</v>
      </c>
      <c r="CB174" s="67">
        <v>0</v>
      </c>
      <c r="CC174" s="143"/>
      <c r="CD174" s="71" t="s">
        <v>6</v>
      </c>
      <c r="CE174" s="67">
        <v>0</v>
      </c>
      <c r="CF174" s="143"/>
      <c r="CG174" s="71" t="s">
        <v>6</v>
      </c>
      <c r="CH174" s="67">
        <v>0</v>
      </c>
      <c r="CI174" s="143"/>
      <c r="CJ174" s="71" t="s">
        <v>6</v>
      </c>
      <c r="CK174" s="67">
        <v>0</v>
      </c>
      <c r="CL174" s="143"/>
      <c r="CM174" s="71" t="s">
        <v>6</v>
      </c>
      <c r="CN174" s="67">
        <v>0</v>
      </c>
      <c r="CP174" s="71" t="s">
        <v>6</v>
      </c>
      <c r="CQ174" s="79">
        <f>SUM(CH174+CN174+CK174+CE174+CB174+BY174+BV174+BS174+BP174+BM174+BJ174+BG174+BD174+BA174+AX174+AU174+AR174+AO174+AL174+AI174+AF174+AC174+Z174+W174+T174+Q174+N174+K174+H174+E174+B174)</f>
        <v>0</v>
      </c>
      <c r="CS174" s="71" t="s">
        <v>6</v>
      </c>
      <c r="CT174" s="67">
        <v>75</v>
      </c>
      <c r="CU174" s="143"/>
      <c r="CV174" s="150">
        <f t="shared" si="9"/>
        <v>75</v>
      </c>
    </row>
    <row r="175" spans="1:100" x14ac:dyDescent="0.2">
      <c r="A175" s="71" t="s">
        <v>777</v>
      </c>
      <c r="B175" s="67">
        <v>0</v>
      </c>
      <c r="C175" s="143"/>
      <c r="D175" s="71" t="s">
        <v>777</v>
      </c>
      <c r="E175" s="67">
        <v>0</v>
      </c>
      <c r="F175" s="143"/>
      <c r="G175" s="71" t="s">
        <v>777</v>
      </c>
      <c r="H175" s="67">
        <v>0</v>
      </c>
      <c r="I175" s="143"/>
      <c r="J175" s="71" t="s">
        <v>777</v>
      </c>
      <c r="K175" s="67">
        <v>0</v>
      </c>
      <c r="L175" s="143"/>
      <c r="M175" s="71" t="s">
        <v>777</v>
      </c>
      <c r="N175" s="67">
        <v>0</v>
      </c>
      <c r="O175" s="143"/>
      <c r="P175" s="71" t="s">
        <v>777</v>
      </c>
      <c r="Q175" s="67">
        <v>0</v>
      </c>
      <c r="R175" s="143"/>
      <c r="S175" s="71" t="s">
        <v>777</v>
      </c>
      <c r="T175" s="67">
        <v>0</v>
      </c>
      <c r="U175" s="143"/>
      <c r="V175" s="71" t="s">
        <v>777</v>
      </c>
      <c r="W175" s="67">
        <v>0</v>
      </c>
      <c r="X175" s="143"/>
      <c r="Y175" s="71" t="s">
        <v>777</v>
      </c>
      <c r="Z175" s="67">
        <v>0</v>
      </c>
      <c r="AA175" s="143"/>
      <c r="AB175" s="71" t="s">
        <v>777</v>
      </c>
      <c r="AC175" s="67">
        <v>0</v>
      </c>
      <c r="AD175" s="143"/>
      <c r="AE175" s="71" t="s">
        <v>777</v>
      </c>
      <c r="AF175" s="67">
        <v>0</v>
      </c>
      <c r="AG175" s="143"/>
      <c r="AH175" s="71" t="s">
        <v>777</v>
      </c>
      <c r="AI175" s="67">
        <v>0</v>
      </c>
      <c r="AJ175" s="143"/>
      <c r="AK175" s="71" t="s">
        <v>777</v>
      </c>
      <c r="AL175" s="67">
        <v>0</v>
      </c>
      <c r="AM175" s="143"/>
      <c r="AN175" s="71" t="s">
        <v>777</v>
      </c>
      <c r="AO175" s="67">
        <v>0</v>
      </c>
      <c r="AP175" s="143"/>
      <c r="AQ175" s="71" t="s">
        <v>777</v>
      </c>
      <c r="AR175" s="67">
        <v>0</v>
      </c>
      <c r="AS175" s="143"/>
      <c r="AT175" s="71" t="s">
        <v>777</v>
      </c>
      <c r="AU175" s="67">
        <v>0</v>
      </c>
      <c r="AV175" s="143"/>
      <c r="AW175" s="71" t="s">
        <v>777</v>
      </c>
      <c r="AX175" s="67">
        <v>0</v>
      </c>
      <c r="AY175" s="143"/>
      <c r="AZ175" s="71" t="s">
        <v>777</v>
      </c>
      <c r="BA175" s="67">
        <v>0</v>
      </c>
      <c r="BB175" s="143"/>
      <c r="BC175" s="71" t="s">
        <v>777</v>
      </c>
      <c r="BD175" s="67">
        <v>0</v>
      </c>
      <c r="BE175" s="143"/>
      <c r="BF175" s="71" t="s">
        <v>777</v>
      </c>
      <c r="BG175" s="67">
        <v>0</v>
      </c>
      <c r="BH175" s="143"/>
      <c r="BI175" s="71" t="s">
        <v>777</v>
      </c>
      <c r="BJ175" s="67">
        <v>0</v>
      </c>
      <c r="BK175" s="143"/>
      <c r="BL175" s="71" t="s">
        <v>777</v>
      </c>
      <c r="BM175" s="67">
        <v>0</v>
      </c>
      <c r="BN175" s="143"/>
      <c r="BO175" s="71" t="s">
        <v>777</v>
      </c>
      <c r="BP175" s="67">
        <v>0</v>
      </c>
      <c r="BQ175" s="143"/>
      <c r="BR175" s="71" t="s">
        <v>777</v>
      </c>
      <c r="BS175" s="67">
        <v>0</v>
      </c>
      <c r="BT175" s="143"/>
      <c r="BU175" s="71" t="s">
        <v>777</v>
      </c>
      <c r="BV175" s="67">
        <v>0</v>
      </c>
      <c r="BW175" s="143"/>
      <c r="BX175" s="71" t="s">
        <v>777</v>
      </c>
      <c r="BY175" s="67">
        <v>0</v>
      </c>
      <c r="BZ175" s="143"/>
      <c r="CA175" s="71" t="s">
        <v>777</v>
      </c>
      <c r="CB175" s="67">
        <v>0</v>
      </c>
      <c r="CC175" s="143"/>
      <c r="CD175" s="71" t="s">
        <v>777</v>
      </c>
      <c r="CE175" s="67">
        <v>0</v>
      </c>
      <c r="CF175" s="143"/>
      <c r="CG175" s="71" t="s">
        <v>777</v>
      </c>
      <c r="CH175" s="67">
        <v>0</v>
      </c>
      <c r="CI175" s="143"/>
      <c r="CJ175" s="71" t="s">
        <v>777</v>
      </c>
      <c r="CK175" s="67">
        <v>0</v>
      </c>
      <c r="CL175" s="143"/>
      <c r="CM175" s="71" t="s">
        <v>777</v>
      </c>
      <c r="CN175" s="67">
        <v>0</v>
      </c>
      <c r="CP175" s="71" t="s">
        <v>777</v>
      </c>
      <c r="CQ175" s="79">
        <f>SUM(CH175+CN175+CK175+CE175+CB175+BY175+BV175+BS175+BP175+BM175+BJ175+BG175+BD175+BA175+AX175+AU175+AR175+AO175+AL175+AI175+AF175+AC175+Z175+W175+T175+Q175+N175+K175+H175+E175+B175)</f>
        <v>0</v>
      </c>
      <c r="CS175" s="71" t="s">
        <v>777</v>
      </c>
      <c r="CT175" s="67">
        <v>0</v>
      </c>
      <c r="CU175" s="143"/>
      <c r="CV175" s="150">
        <f t="shared" si="9"/>
        <v>0</v>
      </c>
    </row>
    <row r="176" spans="1:100" x14ac:dyDescent="0.2">
      <c r="A176" s="71" t="s">
        <v>821</v>
      </c>
      <c r="B176" s="67">
        <f>SUM(B177:B179)</f>
        <v>0</v>
      </c>
      <c r="C176" s="143"/>
      <c r="D176" s="71" t="s">
        <v>821</v>
      </c>
      <c r="E176" s="67">
        <f>SUM(E177:E179)</f>
        <v>0</v>
      </c>
      <c r="F176" s="143"/>
      <c r="G176" s="71" t="s">
        <v>821</v>
      </c>
      <c r="H176" s="67">
        <f>SUM(H177:H179)</f>
        <v>0</v>
      </c>
      <c r="I176" s="143"/>
      <c r="J176" s="71" t="s">
        <v>821</v>
      </c>
      <c r="K176" s="67">
        <f>SUM(K177:K179)</f>
        <v>0</v>
      </c>
      <c r="L176" s="143"/>
      <c r="M176" s="71" t="s">
        <v>821</v>
      </c>
      <c r="N176" s="67">
        <f>SUM(N177:N179)</f>
        <v>0</v>
      </c>
      <c r="O176" s="143"/>
      <c r="P176" s="71" t="s">
        <v>821</v>
      </c>
      <c r="Q176" s="67">
        <f>SUM(Q177:Q179)</f>
        <v>0</v>
      </c>
      <c r="R176" s="143"/>
      <c r="S176" s="71" t="s">
        <v>821</v>
      </c>
      <c r="T176" s="67">
        <f>SUM(T177:T179)</f>
        <v>0</v>
      </c>
      <c r="U176" s="143"/>
      <c r="V176" s="71" t="s">
        <v>821</v>
      </c>
      <c r="W176" s="67">
        <f>SUM(W177:W179)</f>
        <v>0</v>
      </c>
      <c r="X176" s="143"/>
      <c r="Y176" s="71" t="s">
        <v>821</v>
      </c>
      <c r="Z176" s="67">
        <f>SUM(Z177:Z179)</f>
        <v>0</v>
      </c>
      <c r="AA176" s="143"/>
      <c r="AB176" s="71" t="s">
        <v>821</v>
      </c>
      <c r="AC176" s="67">
        <f>SUM(AC177:AC179)</f>
        <v>0</v>
      </c>
      <c r="AD176" s="143"/>
      <c r="AE176" s="71" t="s">
        <v>821</v>
      </c>
      <c r="AF176" s="67">
        <f>SUM(AF177:AF179)</f>
        <v>0</v>
      </c>
      <c r="AG176" s="143"/>
      <c r="AH176" s="71" t="s">
        <v>821</v>
      </c>
      <c r="AI176" s="67">
        <f>SUM(AI177:AI179)</f>
        <v>0</v>
      </c>
      <c r="AJ176" s="143"/>
      <c r="AK176" s="71" t="s">
        <v>821</v>
      </c>
      <c r="AL176" s="67">
        <f>SUM(AL177:AL179)</f>
        <v>0</v>
      </c>
      <c r="AM176" s="143"/>
      <c r="AN176" s="71" t="s">
        <v>821</v>
      </c>
      <c r="AO176" s="67">
        <f>SUM(AO177:AO179)</f>
        <v>0</v>
      </c>
      <c r="AP176" s="143"/>
      <c r="AQ176" s="71" t="s">
        <v>821</v>
      </c>
      <c r="AR176" s="67">
        <f>SUM(AR177:AR179)</f>
        <v>0</v>
      </c>
      <c r="AS176" s="143"/>
      <c r="AT176" s="71" t="s">
        <v>821</v>
      </c>
      <c r="AU176" s="67">
        <f>SUM(AU177:AU179)</f>
        <v>0</v>
      </c>
      <c r="AV176" s="143"/>
      <c r="AW176" s="71" t="s">
        <v>821</v>
      </c>
      <c r="AX176" s="67">
        <f>SUM(AX177:AX179)</f>
        <v>0</v>
      </c>
      <c r="AY176" s="143"/>
      <c r="AZ176" s="71" t="s">
        <v>821</v>
      </c>
      <c r="BA176" s="67">
        <f>SUM(BA177:BA179)</f>
        <v>0</v>
      </c>
      <c r="BB176" s="143"/>
      <c r="BC176" s="71" t="s">
        <v>821</v>
      </c>
      <c r="BD176" s="67">
        <f>SUM(BD177:BD179)</f>
        <v>0</v>
      </c>
      <c r="BE176" s="143"/>
      <c r="BF176" s="71" t="s">
        <v>821</v>
      </c>
      <c r="BG176" s="67">
        <f>SUM(BG177:BG179)</f>
        <v>0</v>
      </c>
      <c r="BH176" s="143"/>
      <c r="BI176" s="71" t="s">
        <v>821</v>
      </c>
      <c r="BJ176" s="67">
        <f>SUM(BJ177:BJ179)</f>
        <v>0</v>
      </c>
      <c r="BK176" s="143"/>
      <c r="BL176" s="71" t="s">
        <v>821</v>
      </c>
      <c r="BM176" s="67">
        <f>SUM(BM177:BM179)</f>
        <v>0</v>
      </c>
      <c r="BN176" s="143"/>
      <c r="BO176" s="71" t="s">
        <v>821</v>
      </c>
      <c r="BP176" s="67">
        <f>SUM(BP177:BP179)</f>
        <v>0</v>
      </c>
      <c r="BQ176" s="143"/>
      <c r="BR176" s="71" t="s">
        <v>821</v>
      </c>
      <c r="BS176" s="67">
        <f>SUM(BS177:BS179)</f>
        <v>0</v>
      </c>
      <c r="BT176" s="143"/>
      <c r="BU176" s="71" t="s">
        <v>821</v>
      </c>
      <c r="BV176" s="67">
        <f>SUM(BV177:BV179)</f>
        <v>0</v>
      </c>
      <c r="BW176" s="143"/>
      <c r="BX176" s="71" t="s">
        <v>821</v>
      </c>
      <c r="BY176" s="67">
        <f>SUM(BY177:BY179)</f>
        <v>0</v>
      </c>
      <c r="BZ176" s="143"/>
      <c r="CA176" s="71" t="s">
        <v>821</v>
      </c>
      <c r="CB176" s="67">
        <f>SUM(CB177:CB179)</f>
        <v>0</v>
      </c>
      <c r="CC176" s="143"/>
      <c r="CD176" s="71" t="s">
        <v>821</v>
      </c>
      <c r="CE176" s="67">
        <f>SUM(CE177:CE179)</f>
        <v>0</v>
      </c>
      <c r="CF176" s="143"/>
      <c r="CG176" s="71" t="s">
        <v>821</v>
      </c>
      <c r="CH176" s="67">
        <f>SUM(CH177:CH179)</f>
        <v>0</v>
      </c>
      <c r="CI176" s="143"/>
      <c r="CJ176" s="71" t="s">
        <v>821</v>
      </c>
      <c r="CK176" s="67">
        <f>SUM(CK177:CK179)</f>
        <v>0</v>
      </c>
      <c r="CL176" s="143"/>
      <c r="CM176" s="71" t="s">
        <v>821</v>
      </c>
      <c r="CN176" s="67">
        <f>SUM(CN177:CN179)</f>
        <v>0</v>
      </c>
      <c r="CP176" s="71" t="s">
        <v>821</v>
      </c>
      <c r="CQ176" s="67">
        <f>SUM(CQ177:CQ179)</f>
        <v>0</v>
      </c>
      <c r="CS176" s="71" t="s">
        <v>821</v>
      </c>
      <c r="CT176" s="67">
        <f>SUM(CT177:CT179)</f>
        <v>7.99</v>
      </c>
      <c r="CU176" s="143"/>
      <c r="CV176" s="150">
        <f t="shared" si="9"/>
        <v>7.99</v>
      </c>
    </row>
    <row r="177" spans="1:100" x14ac:dyDescent="0.2">
      <c r="A177" s="132" t="s">
        <v>211</v>
      </c>
      <c r="B177" s="67">
        <v>0</v>
      </c>
      <c r="C177" s="143"/>
      <c r="D177" s="132" t="s">
        <v>211</v>
      </c>
      <c r="E177" s="67">
        <v>0</v>
      </c>
      <c r="F177" s="143"/>
      <c r="G177" s="132" t="s">
        <v>211</v>
      </c>
      <c r="H177" s="67">
        <v>0</v>
      </c>
      <c r="I177" s="143"/>
      <c r="J177" s="132" t="s">
        <v>211</v>
      </c>
      <c r="K177" s="67">
        <v>0</v>
      </c>
      <c r="L177" s="143"/>
      <c r="M177" s="132" t="s">
        <v>211</v>
      </c>
      <c r="N177" s="67">
        <v>0</v>
      </c>
      <c r="O177" s="143"/>
      <c r="P177" s="132" t="s">
        <v>211</v>
      </c>
      <c r="Q177" s="67">
        <v>0</v>
      </c>
      <c r="R177" s="143"/>
      <c r="S177" s="132" t="s">
        <v>211</v>
      </c>
      <c r="T177" s="67">
        <v>0</v>
      </c>
      <c r="U177" s="143"/>
      <c r="V177" s="132" t="s">
        <v>211</v>
      </c>
      <c r="W177" s="67">
        <v>0</v>
      </c>
      <c r="X177" s="143"/>
      <c r="Y177" s="132" t="s">
        <v>211</v>
      </c>
      <c r="Z177" s="67">
        <v>0</v>
      </c>
      <c r="AA177" s="143"/>
      <c r="AB177" s="132" t="s">
        <v>211</v>
      </c>
      <c r="AC177" s="67">
        <v>0</v>
      </c>
      <c r="AD177" s="143"/>
      <c r="AE177" s="132" t="s">
        <v>211</v>
      </c>
      <c r="AF177" s="67">
        <v>0</v>
      </c>
      <c r="AG177" s="143"/>
      <c r="AH177" s="132" t="s">
        <v>211</v>
      </c>
      <c r="AI177" s="67">
        <v>0</v>
      </c>
      <c r="AJ177" s="143"/>
      <c r="AK177" s="132" t="s">
        <v>211</v>
      </c>
      <c r="AL177" s="67">
        <v>0</v>
      </c>
      <c r="AM177" s="143"/>
      <c r="AN177" s="132" t="s">
        <v>211</v>
      </c>
      <c r="AO177" s="67">
        <v>0</v>
      </c>
      <c r="AP177" s="143"/>
      <c r="AQ177" s="132" t="s">
        <v>211</v>
      </c>
      <c r="AR177" s="67">
        <v>0</v>
      </c>
      <c r="AS177" s="143"/>
      <c r="AT177" s="132" t="s">
        <v>211</v>
      </c>
      <c r="AU177" s="67">
        <v>0</v>
      </c>
      <c r="AV177" s="143"/>
      <c r="AW177" s="132" t="s">
        <v>211</v>
      </c>
      <c r="AX177" s="67">
        <v>0</v>
      </c>
      <c r="AY177" s="143"/>
      <c r="AZ177" s="132" t="s">
        <v>211</v>
      </c>
      <c r="BA177" s="67">
        <v>0</v>
      </c>
      <c r="BB177" s="143"/>
      <c r="BC177" s="132" t="s">
        <v>211</v>
      </c>
      <c r="BD177" s="67">
        <v>0</v>
      </c>
      <c r="BE177" s="143"/>
      <c r="BF177" s="132" t="s">
        <v>211</v>
      </c>
      <c r="BG177" s="67">
        <v>0</v>
      </c>
      <c r="BH177" s="143"/>
      <c r="BI177" s="132" t="s">
        <v>211</v>
      </c>
      <c r="BJ177" s="67">
        <v>0</v>
      </c>
      <c r="BK177" s="143"/>
      <c r="BL177" s="132" t="s">
        <v>211</v>
      </c>
      <c r="BM177" s="67">
        <v>0</v>
      </c>
      <c r="BN177" s="143"/>
      <c r="BO177" s="132" t="s">
        <v>211</v>
      </c>
      <c r="BP177" s="67">
        <v>0</v>
      </c>
      <c r="BQ177" s="143"/>
      <c r="BR177" s="132" t="s">
        <v>211</v>
      </c>
      <c r="BS177" s="67">
        <v>0</v>
      </c>
      <c r="BT177" s="143"/>
      <c r="BU177" s="132" t="s">
        <v>211</v>
      </c>
      <c r="BV177" s="67">
        <v>0</v>
      </c>
      <c r="BW177" s="143"/>
      <c r="BX177" s="132" t="s">
        <v>211</v>
      </c>
      <c r="BY177" s="67">
        <v>0</v>
      </c>
      <c r="BZ177" s="143"/>
      <c r="CA177" s="132" t="s">
        <v>211</v>
      </c>
      <c r="CB177" s="67">
        <v>0</v>
      </c>
      <c r="CC177" s="143"/>
      <c r="CD177" s="132" t="s">
        <v>211</v>
      </c>
      <c r="CE177" s="67">
        <v>0</v>
      </c>
      <c r="CF177" s="143"/>
      <c r="CG177" s="132" t="s">
        <v>211</v>
      </c>
      <c r="CH177" s="67">
        <v>0</v>
      </c>
      <c r="CI177" s="143"/>
      <c r="CJ177" s="132" t="s">
        <v>211</v>
      </c>
      <c r="CK177" s="67">
        <v>0</v>
      </c>
      <c r="CL177" s="143"/>
      <c r="CM177" s="132" t="s">
        <v>211</v>
      </c>
      <c r="CN177" s="67">
        <v>0</v>
      </c>
      <c r="CP177" s="132" t="s">
        <v>211</v>
      </c>
      <c r="CQ177" s="79">
        <f>SUM(CH177+CN177+CK177+CE177+CB177+BY177+BV177+BS177+BP177+BM177+BJ177+BG177+BD177+BA177+AX177+AU177+AR177+AO177+AL177+AI177+AF177+AC177+Z177+W177+T177+Q177+N177+K177+H177+E177+B177)</f>
        <v>0</v>
      </c>
      <c r="CS177" s="132" t="s">
        <v>211</v>
      </c>
      <c r="CT177" s="67">
        <v>7.99</v>
      </c>
      <c r="CU177" s="143"/>
      <c r="CV177" s="13">
        <f t="shared" si="9"/>
        <v>7.99</v>
      </c>
    </row>
    <row r="178" spans="1:100" x14ac:dyDescent="0.2">
      <c r="A178" s="72" t="s">
        <v>456</v>
      </c>
      <c r="B178" s="67">
        <v>0</v>
      </c>
      <c r="C178" s="143"/>
      <c r="D178" s="72" t="s">
        <v>456</v>
      </c>
      <c r="E178" s="67">
        <v>0</v>
      </c>
      <c r="F178" s="143"/>
      <c r="G178" s="72" t="s">
        <v>456</v>
      </c>
      <c r="H178" s="67">
        <v>0</v>
      </c>
      <c r="I178" s="143"/>
      <c r="J178" s="72" t="s">
        <v>456</v>
      </c>
      <c r="K178" s="67">
        <v>0</v>
      </c>
      <c r="L178" s="143"/>
      <c r="M178" s="72" t="s">
        <v>456</v>
      </c>
      <c r="N178" s="67">
        <v>0</v>
      </c>
      <c r="O178" s="143"/>
      <c r="P178" s="72" t="s">
        <v>456</v>
      </c>
      <c r="Q178" s="67">
        <v>0</v>
      </c>
      <c r="R178" s="143"/>
      <c r="S178" s="72" t="s">
        <v>456</v>
      </c>
      <c r="T178" s="67">
        <v>0</v>
      </c>
      <c r="U178" s="143"/>
      <c r="V178" s="72" t="s">
        <v>456</v>
      </c>
      <c r="W178" s="67">
        <v>0</v>
      </c>
      <c r="X178" s="143"/>
      <c r="Y178" s="72" t="s">
        <v>456</v>
      </c>
      <c r="Z178" s="67">
        <v>0</v>
      </c>
      <c r="AA178" s="143"/>
      <c r="AB178" s="72" t="s">
        <v>456</v>
      </c>
      <c r="AC178" s="67">
        <v>0</v>
      </c>
      <c r="AD178" s="143"/>
      <c r="AE178" s="72" t="s">
        <v>456</v>
      </c>
      <c r="AF178" s="67">
        <v>0</v>
      </c>
      <c r="AG178" s="143"/>
      <c r="AH178" s="72" t="s">
        <v>456</v>
      </c>
      <c r="AI178" s="67">
        <v>0</v>
      </c>
      <c r="AJ178" s="143"/>
      <c r="AK178" s="72" t="s">
        <v>456</v>
      </c>
      <c r="AL178" s="67">
        <v>0</v>
      </c>
      <c r="AM178" s="143"/>
      <c r="AN178" s="72" t="s">
        <v>456</v>
      </c>
      <c r="AO178" s="67">
        <v>0</v>
      </c>
      <c r="AP178" s="143"/>
      <c r="AQ178" s="72" t="s">
        <v>456</v>
      </c>
      <c r="AR178" s="67">
        <v>0</v>
      </c>
      <c r="AS178" s="143"/>
      <c r="AT178" s="72" t="s">
        <v>456</v>
      </c>
      <c r="AU178" s="67">
        <v>0</v>
      </c>
      <c r="AV178" s="143"/>
      <c r="AW178" s="72" t="s">
        <v>456</v>
      </c>
      <c r="AX178" s="67">
        <v>0</v>
      </c>
      <c r="AY178" s="143"/>
      <c r="AZ178" s="72" t="s">
        <v>456</v>
      </c>
      <c r="BA178" s="67">
        <v>0</v>
      </c>
      <c r="BB178" s="143"/>
      <c r="BC178" s="72" t="s">
        <v>456</v>
      </c>
      <c r="BD178" s="67">
        <v>0</v>
      </c>
      <c r="BE178" s="143"/>
      <c r="BF178" s="72" t="s">
        <v>456</v>
      </c>
      <c r="BG178" s="67">
        <v>0</v>
      </c>
      <c r="BH178" s="143"/>
      <c r="BI178" s="72" t="s">
        <v>456</v>
      </c>
      <c r="BJ178" s="67">
        <v>0</v>
      </c>
      <c r="BK178" s="143"/>
      <c r="BL178" s="72" t="s">
        <v>456</v>
      </c>
      <c r="BM178" s="67">
        <v>0</v>
      </c>
      <c r="BN178" s="143"/>
      <c r="BO178" s="72" t="s">
        <v>456</v>
      </c>
      <c r="BP178" s="67">
        <v>0</v>
      </c>
      <c r="BQ178" s="143"/>
      <c r="BR178" s="72" t="s">
        <v>456</v>
      </c>
      <c r="BS178" s="67">
        <v>0</v>
      </c>
      <c r="BT178" s="143"/>
      <c r="BU178" s="72" t="s">
        <v>456</v>
      </c>
      <c r="BV178" s="67">
        <v>0</v>
      </c>
      <c r="BW178" s="143"/>
      <c r="BX178" s="72" t="s">
        <v>456</v>
      </c>
      <c r="BY178" s="67">
        <v>0</v>
      </c>
      <c r="BZ178" s="143"/>
      <c r="CA178" s="72" t="s">
        <v>456</v>
      </c>
      <c r="CB178" s="67">
        <v>0</v>
      </c>
      <c r="CC178" s="143"/>
      <c r="CD178" s="72" t="s">
        <v>456</v>
      </c>
      <c r="CE178" s="67">
        <v>0</v>
      </c>
      <c r="CF178" s="143"/>
      <c r="CG178" s="72" t="s">
        <v>456</v>
      </c>
      <c r="CH178" s="67">
        <v>0</v>
      </c>
      <c r="CI178" s="143"/>
      <c r="CJ178" s="72" t="s">
        <v>456</v>
      </c>
      <c r="CK178" s="67">
        <v>0</v>
      </c>
      <c r="CL178" s="143"/>
      <c r="CM178" s="72" t="s">
        <v>456</v>
      </c>
      <c r="CN178" s="67">
        <v>0</v>
      </c>
      <c r="CP178" s="72" t="s">
        <v>456</v>
      </c>
      <c r="CQ178" s="79">
        <f>SUM(CH178+CN178+CK178+CE178+CB178+BY178+BV178+BS178+BP178+BM178+BJ178+BG178+BD178+BA178+AX178+AU178+AR178+AO178+AL178+AI178+AF178+AC178+Z178+W178+T178+Q178+N178+K178+H178+E178+B178)</f>
        <v>0</v>
      </c>
      <c r="CS178" s="72" t="s">
        <v>456</v>
      </c>
      <c r="CT178" s="67">
        <v>0</v>
      </c>
      <c r="CU178" s="143"/>
      <c r="CV178" s="13">
        <f t="shared" si="9"/>
        <v>0</v>
      </c>
    </row>
    <row r="179" spans="1:100" x14ac:dyDescent="0.2">
      <c r="A179" s="72" t="s">
        <v>456</v>
      </c>
      <c r="B179" s="67">
        <v>0</v>
      </c>
      <c r="C179" s="143"/>
      <c r="D179" s="72" t="s">
        <v>456</v>
      </c>
      <c r="E179" s="67">
        <v>0</v>
      </c>
      <c r="F179" s="143"/>
      <c r="G179" s="72" t="s">
        <v>456</v>
      </c>
      <c r="H179" s="67">
        <v>0</v>
      </c>
      <c r="I179" s="143"/>
      <c r="J179" s="72" t="s">
        <v>456</v>
      </c>
      <c r="K179" s="67">
        <v>0</v>
      </c>
      <c r="L179" s="143"/>
      <c r="M179" s="72" t="s">
        <v>456</v>
      </c>
      <c r="N179" s="67">
        <v>0</v>
      </c>
      <c r="O179" s="143"/>
      <c r="P179" s="72" t="s">
        <v>456</v>
      </c>
      <c r="Q179" s="67">
        <v>0</v>
      </c>
      <c r="R179" s="143"/>
      <c r="S179" s="72" t="s">
        <v>456</v>
      </c>
      <c r="T179" s="67">
        <v>0</v>
      </c>
      <c r="U179" s="143"/>
      <c r="V179" s="72" t="s">
        <v>456</v>
      </c>
      <c r="W179" s="67">
        <v>0</v>
      </c>
      <c r="X179" s="143"/>
      <c r="Y179" s="72" t="s">
        <v>456</v>
      </c>
      <c r="Z179" s="67">
        <v>0</v>
      </c>
      <c r="AA179" s="143"/>
      <c r="AB179" s="72" t="s">
        <v>456</v>
      </c>
      <c r="AC179" s="67">
        <v>0</v>
      </c>
      <c r="AD179" s="143"/>
      <c r="AE179" s="72" t="s">
        <v>456</v>
      </c>
      <c r="AF179" s="67">
        <v>0</v>
      </c>
      <c r="AG179" s="143"/>
      <c r="AH179" s="72" t="s">
        <v>456</v>
      </c>
      <c r="AI179" s="67">
        <v>0</v>
      </c>
      <c r="AJ179" s="143"/>
      <c r="AK179" s="72" t="s">
        <v>456</v>
      </c>
      <c r="AL179" s="67">
        <v>0</v>
      </c>
      <c r="AM179" s="143"/>
      <c r="AN179" s="72" t="s">
        <v>456</v>
      </c>
      <c r="AO179" s="67">
        <v>0</v>
      </c>
      <c r="AP179" s="143"/>
      <c r="AQ179" s="72" t="s">
        <v>456</v>
      </c>
      <c r="AR179" s="67">
        <v>0</v>
      </c>
      <c r="AS179" s="143"/>
      <c r="AT179" s="72" t="s">
        <v>456</v>
      </c>
      <c r="AU179" s="67">
        <v>0</v>
      </c>
      <c r="AV179" s="143"/>
      <c r="AW179" s="72" t="s">
        <v>456</v>
      </c>
      <c r="AX179" s="67">
        <v>0</v>
      </c>
      <c r="AY179" s="143"/>
      <c r="AZ179" s="72" t="s">
        <v>456</v>
      </c>
      <c r="BA179" s="67">
        <v>0</v>
      </c>
      <c r="BB179" s="143"/>
      <c r="BC179" s="72" t="s">
        <v>456</v>
      </c>
      <c r="BD179" s="67">
        <v>0</v>
      </c>
      <c r="BE179" s="143"/>
      <c r="BF179" s="72" t="s">
        <v>456</v>
      </c>
      <c r="BG179" s="67">
        <v>0</v>
      </c>
      <c r="BH179" s="143"/>
      <c r="BI179" s="72" t="s">
        <v>456</v>
      </c>
      <c r="BJ179" s="67">
        <v>0</v>
      </c>
      <c r="BK179" s="143"/>
      <c r="BL179" s="72" t="s">
        <v>456</v>
      </c>
      <c r="BM179" s="67">
        <v>0</v>
      </c>
      <c r="BN179" s="143"/>
      <c r="BO179" s="72" t="s">
        <v>456</v>
      </c>
      <c r="BP179" s="67">
        <v>0</v>
      </c>
      <c r="BQ179" s="143"/>
      <c r="BR179" s="72" t="s">
        <v>456</v>
      </c>
      <c r="BS179" s="67">
        <v>0</v>
      </c>
      <c r="BT179" s="143"/>
      <c r="BU179" s="72" t="s">
        <v>456</v>
      </c>
      <c r="BV179" s="67">
        <v>0</v>
      </c>
      <c r="BW179" s="143"/>
      <c r="BX179" s="72" t="s">
        <v>456</v>
      </c>
      <c r="BY179" s="67">
        <v>0</v>
      </c>
      <c r="BZ179" s="143"/>
      <c r="CA179" s="72" t="s">
        <v>456</v>
      </c>
      <c r="CB179" s="67">
        <v>0</v>
      </c>
      <c r="CC179" s="143"/>
      <c r="CD179" s="72" t="s">
        <v>456</v>
      </c>
      <c r="CE179" s="67">
        <v>0</v>
      </c>
      <c r="CF179" s="143"/>
      <c r="CG179" s="72" t="s">
        <v>456</v>
      </c>
      <c r="CH179" s="67">
        <v>0</v>
      </c>
      <c r="CI179" s="143"/>
      <c r="CJ179" s="72" t="s">
        <v>456</v>
      </c>
      <c r="CK179" s="67">
        <v>0</v>
      </c>
      <c r="CL179" s="143"/>
      <c r="CM179" s="72" t="s">
        <v>456</v>
      </c>
      <c r="CN179" s="67">
        <v>0</v>
      </c>
      <c r="CP179" s="72" t="s">
        <v>456</v>
      </c>
      <c r="CQ179" s="79">
        <f>SUM(CH179+CN179+CK179+CE179+CB179+BY179+BV179+BS179+BP179+BM179+BJ179+BG179+BD179+BA179+AX179+AU179+AR179+AO179+AL179+AI179+AF179+AC179+Z179+W179+T179+Q179+N179+K179+H179+E179+B179)</f>
        <v>0</v>
      </c>
      <c r="CS179" s="72" t="s">
        <v>456</v>
      </c>
      <c r="CT179" s="67">
        <v>0</v>
      </c>
      <c r="CU179" s="143"/>
      <c r="CV179" s="13">
        <f t="shared" si="9"/>
        <v>0</v>
      </c>
    </row>
    <row r="180" spans="1:100" x14ac:dyDescent="0.2">
      <c r="A180" s="144" t="s">
        <v>451</v>
      </c>
      <c r="B180" s="122">
        <f>SUM(B181:B184)</f>
        <v>0</v>
      </c>
      <c r="C180" s="143"/>
      <c r="D180" s="144" t="s">
        <v>451</v>
      </c>
      <c r="E180" s="122">
        <f>SUM(E181:E184)</f>
        <v>0</v>
      </c>
      <c r="F180" s="143"/>
      <c r="G180" s="144" t="s">
        <v>451</v>
      </c>
      <c r="H180" s="122">
        <f>SUM(H181:H184)</f>
        <v>0</v>
      </c>
      <c r="I180" s="143"/>
      <c r="J180" s="144" t="s">
        <v>451</v>
      </c>
      <c r="K180" s="122">
        <f>SUM(K181:K184)</f>
        <v>0</v>
      </c>
      <c r="L180" s="143"/>
      <c r="M180" s="144" t="s">
        <v>451</v>
      </c>
      <c r="N180" s="122">
        <f>SUM(N181:N184)</f>
        <v>0</v>
      </c>
      <c r="O180" s="143"/>
      <c r="P180" s="144" t="s">
        <v>451</v>
      </c>
      <c r="Q180" s="122">
        <f>SUM(Q181:Q184)</f>
        <v>0</v>
      </c>
      <c r="R180" s="143"/>
      <c r="S180" s="144" t="s">
        <v>451</v>
      </c>
      <c r="T180" s="122">
        <f>SUM(T181:T184)</f>
        <v>0</v>
      </c>
      <c r="U180" s="143"/>
      <c r="V180" s="144" t="s">
        <v>451</v>
      </c>
      <c r="W180" s="122">
        <f>SUM(W181:W184)</f>
        <v>0</v>
      </c>
      <c r="X180" s="143"/>
      <c r="Y180" s="144" t="s">
        <v>451</v>
      </c>
      <c r="Z180" s="122">
        <f>SUM(Z181:Z184)</f>
        <v>0</v>
      </c>
      <c r="AA180" s="143"/>
      <c r="AB180" s="144" t="s">
        <v>451</v>
      </c>
      <c r="AC180" s="122">
        <f>SUM(AC181:AC184)</f>
        <v>0</v>
      </c>
      <c r="AD180" s="143"/>
      <c r="AE180" s="144" t="s">
        <v>451</v>
      </c>
      <c r="AF180" s="122">
        <f>SUM(AF181:AF184)</f>
        <v>0</v>
      </c>
      <c r="AG180" s="143"/>
      <c r="AH180" s="144" t="s">
        <v>451</v>
      </c>
      <c r="AI180" s="122">
        <f>SUM(AI181:AI184)</f>
        <v>0</v>
      </c>
      <c r="AJ180" s="143"/>
      <c r="AK180" s="144" t="s">
        <v>451</v>
      </c>
      <c r="AL180" s="122">
        <f>SUM(AL181:AL184)</f>
        <v>0</v>
      </c>
      <c r="AM180" s="143"/>
      <c r="AN180" s="144" t="s">
        <v>451</v>
      </c>
      <c r="AO180" s="122">
        <f>SUM(AO181:AO184)</f>
        <v>0</v>
      </c>
      <c r="AP180" s="143"/>
      <c r="AQ180" s="144" t="s">
        <v>451</v>
      </c>
      <c r="AR180" s="122">
        <f>SUM(AR181:AR184)</f>
        <v>0</v>
      </c>
      <c r="AS180" s="143"/>
      <c r="AT180" s="144" t="s">
        <v>451</v>
      </c>
      <c r="AU180" s="122">
        <f>SUM(AU181:AU184)</f>
        <v>0</v>
      </c>
      <c r="AV180" s="143"/>
      <c r="AW180" s="144" t="s">
        <v>451</v>
      </c>
      <c r="AX180" s="122">
        <f>SUM(AX181:AX184)</f>
        <v>0</v>
      </c>
      <c r="AY180" s="143"/>
      <c r="AZ180" s="144" t="s">
        <v>451</v>
      </c>
      <c r="BA180" s="122">
        <f>SUM(BA181:BA184)</f>
        <v>0</v>
      </c>
      <c r="BB180" s="143"/>
      <c r="BC180" s="144" t="s">
        <v>451</v>
      </c>
      <c r="BD180" s="122">
        <f>SUM(BD181:BD184)</f>
        <v>0</v>
      </c>
      <c r="BE180" s="143"/>
      <c r="BF180" s="144" t="s">
        <v>451</v>
      </c>
      <c r="BG180" s="122">
        <f>SUM(BG181:BG184)</f>
        <v>0</v>
      </c>
      <c r="BH180" s="143"/>
      <c r="BI180" s="144" t="s">
        <v>451</v>
      </c>
      <c r="BJ180" s="122">
        <f>SUM(BJ181:BJ184)</f>
        <v>0</v>
      </c>
      <c r="BK180" s="143"/>
      <c r="BL180" s="144" t="s">
        <v>451</v>
      </c>
      <c r="BM180" s="122">
        <f>SUM(BM181:BM184)</f>
        <v>0</v>
      </c>
      <c r="BN180" s="143"/>
      <c r="BO180" s="144" t="s">
        <v>451</v>
      </c>
      <c r="BP180" s="122">
        <f>SUM(BP181:BP184)</f>
        <v>0</v>
      </c>
      <c r="BQ180" s="143"/>
      <c r="BR180" s="144" t="s">
        <v>451</v>
      </c>
      <c r="BS180" s="122">
        <f>SUM(BS181:BS184)</f>
        <v>0</v>
      </c>
      <c r="BT180" s="143"/>
      <c r="BU180" s="144" t="s">
        <v>451</v>
      </c>
      <c r="BV180" s="122">
        <f>SUM(BV181:BV184)</f>
        <v>0</v>
      </c>
      <c r="BW180" s="143"/>
      <c r="BX180" s="144" t="s">
        <v>451</v>
      </c>
      <c r="BY180" s="122">
        <f>SUM(BY181:BY184)</f>
        <v>0</v>
      </c>
      <c r="BZ180" s="143"/>
      <c r="CA180" s="144" t="s">
        <v>451</v>
      </c>
      <c r="CB180" s="122">
        <f>SUM(CB181:CB184)</f>
        <v>0</v>
      </c>
      <c r="CC180" s="143"/>
      <c r="CD180" s="144" t="s">
        <v>451</v>
      </c>
      <c r="CE180" s="122">
        <f>SUM(CE181:CE184)</f>
        <v>0</v>
      </c>
      <c r="CF180" s="143"/>
      <c r="CG180" s="144" t="s">
        <v>451</v>
      </c>
      <c r="CH180" s="122">
        <f>SUM(CH181:CH184)</f>
        <v>0</v>
      </c>
      <c r="CI180" s="143"/>
      <c r="CJ180" s="144" t="s">
        <v>451</v>
      </c>
      <c r="CK180" s="122">
        <f>SUM(CK181:CK184)</f>
        <v>0</v>
      </c>
      <c r="CL180" s="143"/>
      <c r="CM180" s="144" t="s">
        <v>451</v>
      </c>
      <c r="CN180" s="122">
        <f>SUM(CN181:CN184)</f>
        <v>0</v>
      </c>
      <c r="CP180" s="144" t="s">
        <v>451</v>
      </c>
      <c r="CQ180" s="122">
        <f>SUM(CQ181:CQ184)</f>
        <v>0</v>
      </c>
      <c r="CS180" s="144" t="s">
        <v>451</v>
      </c>
      <c r="CT180" s="122">
        <f>SUM(CT181:CT184)</f>
        <v>656</v>
      </c>
      <c r="CU180" s="143"/>
      <c r="CV180" s="150">
        <f t="shared" si="9"/>
        <v>656</v>
      </c>
    </row>
    <row r="181" spans="1:100" x14ac:dyDescent="0.2">
      <c r="A181" s="132" t="s">
        <v>452</v>
      </c>
      <c r="B181" s="122">
        <v>0</v>
      </c>
      <c r="C181" s="143"/>
      <c r="D181" s="132" t="s">
        <v>452</v>
      </c>
      <c r="E181" s="122">
        <v>0</v>
      </c>
      <c r="F181" s="143"/>
      <c r="G181" s="132" t="s">
        <v>452</v>
      </c>
      <c r="H181" s="122">
        <v>0</v>
      </c>
      <c r="I181" s="143"/>
      <c r="J181" s="132" t="s">
        <v>452</v>
      </c>
      <c r="K181" s="122">
        <v>0</v>
      </c>
      <c r="L181" s="143"/>
      <c r="M181" s="132" t="s">
        <v>452</v>
      </c>
      <c r="N181" s="122">
        <v>0</v>
      </c>
      <c r="O181" s="143"/>
      <c r="P181" s="132" t="s">
        <v>452</v>
      </c>
      <c r="Q181" s="122">
        <v>0</v>
      </c>
      <c r="R181" s="143"/>
      <c r="S181" s="132" t="s">
        <v>452</v>
      </c>
      <c r="T181" s="122">
        <v>0</v>
      </c>
      <c r="U181" s="143"/>
      <c r="V181" s="132" t="s">
        <v>452</v>
      </c>
      <c r="W181" s="122">
        <v>0</v>
      </c>
      <c r="X181" s="143"/>
      <c r="Y181" s="132" t="s">
        <v>452</v>
      </c>
      <c r="Z181" s="122">
        <v>0</v>
      </c>
      <c r="AA181" s="143"/>
      <c r="AB181" s="132" t="s">
        <v>452</v>
      </c>
      <c r="AC181" s="122">
        <v>0</v>
      </c>
      <c r="AD181" s="143"/>
      <c r="AE181" s="132" t="s">
        <v>452</v>
      </c>
      <c r="AF181" s="122">
        <v>0</v>
      </c>
      <c r="AG181" s="143"/>
      <c r="AH181" s="132" t="s">
        <v>452</v>
      </c>
      <c r="AI181" s="122">
        <v>0</v>
      </c>
      <c r="AJ181" s="143"/>
      <c r="AK181" s="132" t="s">
        <v>452</v>
      </c>
      <c r="AL181" s="122">
        <v>0</v>
      </c>
      <c r="AM181" s="143"/>
      <c r="AN181" s="132" t="s">
        <v>452</v>
      </c>
      <c r="AO181" s="122">
        <v>0</v>
      </c>
      <c r="AP181" s="143"/>
      <c r="AQ181" s="132" t="s">
        <v>452</v>
      </c>
      <c r="AR181" s="122">
        <v>0</v>
      </c>
      <c r="AS181" s="143"/>
      <c r="AT181" s="132" t="s">
        <v>452</v>
      </c>
      <c r="AU181" s="122">
        <v>0</v>
      </c>
      <c r="AV181" s="143"/>
      <c r="AW181" s="132" t="s">
        <v>452</v>
      </c>
      <c r="AX181" s="122">
        <v>0</v>
      </c>
      <c r="AY181" s="143"/>
      <c r="AZ181" s="132" t="s">
        <v>452</v>
      </c>
      <c r="BA181" s="122">
        <v>0</v>
      </c>
      <c r="BB181" s="143"/>
      <c r="BC181" s="132" t="s">
        <v>452</v>
      </c>
      <c r="BD181" s="122">
        <v>0</v>
      </c>
      <c r="BE181" s="143"/>
      <c r="BF181" s="132" t="s">
        <v>452</v>
      </c>
      <c r="BG181" s="122">
        <v>0</v>
      </c>
      <c r="BH181" s="143"/>
      <c r="BI181" s="132" t="s">
        <v>452</v>
      </c>
      <c r="BJ181" s="122">
        <v>0</v>
      </c>
      <c r="BK181" s="143"/>
      <c r="BL181" s="132" t="s">
        <v>452</v>
      </c>
      <c r="BM181" s="122">
        <v>0</v>
      </c>
      <c r="BN181" s="143"/>
      <c r="BO181" s="132" t="s">
        <v>452</v>
      </c>
      <c r="BP181" s="122">
        <v>0</v>
      </c>
      <c r="BQ181" s="143"/>
      <c r="BR181" s="132" t="s">
        <v>452</v>
      </c>
      <c r="BS181" s="122">
        <v>0</v>
      </c>
      <c r="BT181" s="143"/>
      <c r="BU181" s="132" t="s">
        <v>452</v>
      </c>
      <c r="BV181" s="122">
        <v>0</v>
      </c>
      <c r="BW181" s="143"/>
      <c r="BX181" s="132" t="s">
        <v>452</v>
      </c>
      <c r="BY181" s="122">
        <v>0</v>
      </c>
      <c r="BZ181" s="143"/>
      <c r="CA181" s="132" t="s">
        <v>452</v>
      </c>
      <c r="CB181" s="122">
        <v>0</v>
      </c>
      <c r="CC181" s="143"/>
      <c r="CD181" s="132" t="s">
        <v>452</v>
      </c>
      <c r="CE181" s="122">
        <v>0</v>
      </c>
      <c r="CF181" s="143"/>
      <c r="CG181" s="132" t="s">
        <v>452</v>
      </c>
      <c r="CH181" s="122">
        <v>0</v>
      </c>
      <c r="CI181" s="143"/>
      <c r="CJ181" s="132" t="s">
        <v>452</v>
      </c>
      <c r="CK181" s="122">
        <v>0</v>
      </c>
      <c r="CL181" s="143"/>
      <c r="CM181" s="132" t="s">
        <v>452</v>
      </c>
      <c r="CN181" s="122">
        <v>0</v>
      </c>
      <c r="CP181" s="132" t="s">
        <v>452</v>
      </c>
      <c r="CQ181" s="79">
        <f>SUM(CH181+CN181+CK181+CE181+CB181+BY181+BV181+BS181+BP181+BM181+BJ181+BG181+BD181+BA181+AX181+AU181+AR181+AO181+AL181+AI181+AF181+AC181+Z181+W181+T181+Q181+N181+K181+H181+E181+B181)</f>
        <v>0</v>
      </c>
      <c r="CS181" s="132" t="s">
        <v>452</v>
      </c>
      <c r="CT181" s="122">
        <f>656</f>
        <v>656</v>
      </c>
      <c r="CU181" s="143"/>
      <c r="CV181" s="13">
        <f t="shared" si="9"/>
        <v>656</v>
      </c>
    </row>
    <row r="182" spans="1:100" x14ac:dyDescent="0.2">
      <c r="A182" s="132" t="s">
        <v>820</v>
      </c>
      <c r="B182" s="122">
        <v>0</v>
      </c>
      <c r="C182" s="143"/>
      <c r="D182" s="132" t="s">
        <v>820</v>
      </c>
      <c r="E182" s="122">
        <v>0</v>
      </c>
      <c r="F182" s="143"/>
      <c r="G182" s="132" t="s">
        <v>820</v>
      </c>
      <c r="H182" s="122">
        <v>0</v>
      </c>
      <c r="I182" s="143"/>
      <c r="J182" s="132" t="s">
        <v>820</v>
      </c>
      <c r="K182" s="122">
        <v>0</v>
      </c>
      <c r="L182" s="143"/>
      <c r="M182" s="132" t="s">
        <v>820</v>
      </c>
      <c r="N182" s="122">
        <v>0</v>
      </c>
      <c r="O182" s="143"/>
      <c r="P182" s="132" t="s">
        <v>820</v>
      </c>
      <c r="Q182" s="122">
        <v>0</v>
      </c>
      <c r="R182" s="143"/>
      <c r="S182" s="132" t="s">
        <v>820</v>
      </c>
      <c r="T182" s="122">
        <v>0</v>
      </c>
      <c r="U182" s="143"/>
      <c r="V182" s="132" t="s">
        <v>820</v>
      </c>
      <c r="W182" s="122">
        <v>0</v>
      </c>
      <c r="X182" s="143"/>
      <c r="Y182" s="132" t="s">
        <v>820</v>
      </c>
      <c r="Z182" s="122">
        <v>0</v>
      </c>
      <c r="AA182" s="143"/>
      <c r="AB182" s="132" t="s">
        <v>820</v>
      </c>
      <c r="AC182" s="122">
        <v>0</v>
      </c>
      <c r="AD182" s="143"/>
      <c r="AE182" s="132" t="s">
        <v>820</v>
      </c>
      <c r="AF182" s="122">
        <v>0</v>
      </c>
      <c r="AG182" s="143"/>
      <c r="AH182" s="132" t="s">
        <v>820</v>
      </c>
      <c r="AI182" s="122">
        <v>0</v>
      </c>
      <c r="AJ182" s="143"/>
      <c r="AK182" s="132" t="s">
        <v>820</v>
      </c>
      <c r="AL182" s="122">
        <v>0</v>
      </c>
      <c r="AM182" s="143"/>
      <c r="AN182" s="132" t="s">
        <v>820</v>
      </c>
      <c r="AO182" s="122">
        <v>0</v>
      </c>
      <c r="AP182" s="143"/>
      <c r="AQ182" s="132" t="s">
        <v>820</v>
      </c>
      <c r="AR182" s="122">
        <v>0</v>
      </c>
      <c r="AS182" s="143"/>
      <c r="AT182" s="132" t="s">
        <v>820</v>
      </c>
      <c r="AU182" s="122">
        <v>0</v>
      </c>
      <c r="AV182" s="143"/>
      <c r="AW182" s="132" t="s">
        <v>820</v>
      </c>
      <c r="AX182" s="122">
        <v>0</v>
      </c>
      <c r="AY182" s="143"/>
      <c r="AZ182" s="132" t="s">
        <v>820</v>
      </c>
      <c r="BA182" s="122">
        <v>0</v>
      </c>
      <c r="BB182" s="143"/>
      <c r="BC182" s="132" t="s">
        <v>820</v>
      </c>
      <c r="BD182" s="122">
        <v>0</v>
      </c>
      <c r="BE182" s="143"/>
      <c r="BF182" s="132" t="s">
        <v>820</v>
      </c>
      <c r="BG182" s="122">
        <v>0</v>
      </c>
      <c r="BH182" s="143"/>
      <c r="BI182" s="132" t="s">
        <v>820</v>
      </c>
      <c r="BJ182" s="122">
        <v>0</v>
      </c>
      <c r="BK182" s="143"/>
      <c r="BL182" s="132" t="s">
        <v>820</v>
      </c>
      <c r="BM182" s="122">
        <v>0</v>
      </c>
      <c r="BN182" s="143"/>
      <c r="BO182" s="132" t="s">
        <v>820</v>
      </c>
      <c r="BP182" s="122">
        <v>0</v>
      </c>
      <c r="BQ182" s="143"/>
      <c r="BR182" s="132" t="s">
        <v>820</v>
      </c>
      <c r="BS182" s="122">
        <v>0</v>
      </c>
      <c r="BT182" s="143"/>
      <c r="BU182" s="132" t="s">
        <v>820</v>
      </c>
      <c r="BV182" s="122">
        <v>0</v>
      </c>
      <c r="BW182" s="143"/>
      <c r="BX182" s="132" t="s">
        <v>820</v>
      </c>
      <c r="BY182" s="122">
        <v>0</v>
      </c>
      <c r="BZ182" s="143"/>
      <c r="CA182" s="132" t="s">
        <v>820</v>
      </c>
      <c r="CB182" s="122">
        <v>0</v>
      </c>
      <c r="CC182" s="143"/>
      <c r="CD182" s="132" t="s">
        <v>820</v>
      </c>
      <c r="CE182" s="122">
        <v>0</v>
      </c>
      <c r="CF182" s="143"/>
      <c r="CG182" s="132" t="s">
        <v>820</v>
      </c>
      <c r="CH182" s="122">
        <v>0</v>
      </c>
      <c r="CI182" s="143"/>
      <c r="CJ182" s="132" t="s">
        <v>820</v>
      </c>
      <c r="CK182" s="122">
        <v>0</v>
      </c>
      <c r="CL182" s="143"/>
      <c r="CM182" s="132" t="s">
        <v>820</v>
      </c>
      <c r="CN182" s="122">
        <v>0</v>
      </c>
      <c r="CP182" s="132" t="s">
        <v>820</v>
      </c>
      <c r="CQ182" s="79">
        <f>SUM(CH182+CN182+CK182+CE182+CB182+BY182+BV182+BS182+BP182+BM182+BJ182+BG182+BD182+BA182+AX182+AU182+AR182+AO182+AL182+AI182+AF182+AC182+Z182+W182+T182+Q182+N182+K182+H182+E182+B182)</f>
        <v>0</v>
      </c>
      <c r="CS182" s="132" t="s">
        <v>820</v>
      </c>
      <c r="CT182" s="122">
        <v>0</v>
      </c>
      <c r="CU182" s="143"/>
      <c r="CV182" s="13">
        <f t="shared" si="9"/>
        <v>0</v>
      </c>
    </row>
    <row r="183" spans="1:100" x14ac:dyDescent="0.2">
      <c r="A183" s="132" t="s">
        <v>197</v>
      </c>
      <c r="B183" s="122">
        <v>0</v>
      </c>
      <c r="C183" s="143"/>
      <c r="D183" s="132" t="s">
        <v>197</v>
      </c>
      <c r="E183" s="122">
        <v>0</v>
      </c>
      <c r="F183" s="143"/>
      <c r="G183" s="132" t="s">
        <v>197</v>
      </c>
      <c r="H183" s="122">
        <v>0</v>
      </c>
      <c r="I183" s="143"/>
      <c r="J183" s="132" t="s">
        <v>197</v>
      </c>
      <c r="K183" s="122">
        <v>0</v>
      </c>
      <c r="L183" s="143"/>
      <c r="M183" s="132" t="s">
        <v>197</v>
      </c>
      <c r="N183" s="122">
        <v>0</v>
      </c>
      <c r="O183" s="143"/>
      <c r="P183" s="132" t="s">
        <v>197</v>
      </c>
      <c r="Q183" s="122">
        <v>0</v>
      </c>
      <c r="R183" s="143"/>
      <c r="S183" s="132" t="s">
        <v>197</v>
      </c>
      <c r="T183" s="122">
        <v>0</v>
      </c>
      <c r="U183" s="143"/>
      <c r="V183" s="132" t="s">
        <v>197</v>
      </c>
      <c r="W183" s="122">
        <v>0</v>
      </c>
      <c r="X183" s="143"/>
      <c r="Y183" s="132" t="s">
        <v>197</v>
      </c>
      <c r="Z183" s="122">
        <v>0</v>
      </c>
      <c r="AA183" s="143"/>
      <c r="AB183" s="132" t="s">
        <v>197</v>
      </c>
      <c r="AC183" s="122">
        <v>0</v>
      </c>
      <c r="AD183" s="143"/>
      <c r="AE183" s="132" t="s">
        <v>197</v>
      </c>
      <c r="AF183" s="122">
        <v>0</v>
      </c>
      <c r="AG183" s="143"/>
      <c r="AH183" s="132" t="s">
        <v>197</v>
      </c>
      <c r="AI183" s="122">
        <v>0</v>
      </c>
      <c r="AJ183" s="143"/>
      <c r="AK183" s="132" t="s">
        <v>197</v>
      </c>
      <c r="AL183" s="122">
        <v>0</v>
      </c>
      <c r="AM183" s="143"/>
      <c r="AN183" s="132" t="s">
        <v>197</v>
      </c>
      <c r="AO183" s="122">
        <v>0</v>
      </c>
      <c r="AP183" s="143"/>
      <c r="AQ183" s="132" t="s">
        <v>197</v>
      </c>
      <c r="AR183" s="122">
        <v>0</v>
      </c>
      <c r="AS183" s="143"/>
      <c r="AT183" s="132" t="s">
        <v>197</v>
      </c>
      <c r="AU183" s="122">
        <v>0</v>
      </c>
      <c r="AV183" s="143"/>
      <c r="AW183" s="132" t="s">
        <v>197</v>
      </c>
      <c r="AX183" s="122">
        <v>0</v>
      </c>
      <c r="AY183" s="143"/>
      <c r="AZ183" s="132" t="s">
        <v>197</v>
      </c>
      <c r="BA183" s="122">
        <v>0</v>
      </c>
      <c r="BB183" s="143"/>
      <c r="BC183" s="132" t="s">
        <v>197</v>
      </c>
      <c r="BD183" s="122">
        <v>0</v>
      </c>
      <c r="BE183" s="143"/>
      <c r="BF183" s="132" t="s">
        <v>197</v>
      </c>
      <c r="BG183" s="122">
        <v>0</v>
      </c>
      <c r="BH183" s="143"/>
      <c r="BI183" s="132" t="s">
        <v>197</v>
      </c>
      <c r="BJ183" s="122">
        <v>0</v>
      </c>
      <c r="BK183" s="143"/>
      <c r="BL183" s="132" t="s">
        <v>197</v>
      </c>
      <c r="BM183" s="122">
        <v>0</v>
      </c>
      <c r="BN183" s="143"/>
      <c r="BO183" s="132" t="s">
        <v>197</v>
      </c>
      <c r="BP183" s="122">
        <v>0</v>
      </c>
      <c r="BQ183" s="143"/>
      <c r="BR183" s="132" t="s">
        <v>197</v>
      </c>
      <c r="BS183" s="122">
        <v>0</v>
      </c>
      <c r="BT183" s="143"/>
      <c r="BU183" s="132" t="s">
        <v>197</v>
      </c>
      <c r="BV183" s="122">
        <v>0</v>
      </c>
      <c r="BW183" s="143"/>
      <c r="BX183" s="132" t="s">
        <v>197</v>
      </c>
      <c r="BY183" s="122">
        <v>0</v>
      </c>
      <c r="BZ183" s="143"/>
      <c r="CA183" s="132" t="s">
        <v>197</v>
      </c>
      <c r="CB183" s="122">
        <v>0</v>
      </c>
      <c r="CC183" s="143"/>
      <c r="CD183" s="132" t="s">
        <v>197</v>
      </c>
      <c r="CE183" s="122">
        <v>0</v>
      </c>
      <c r="CF183" s="143"/>
      <c r="CG183" s="132" t="s">
        <v>197</v>
      </c>
      <c r="CH183" s="122">
        <v>0</v>
      </c>
      <c r="CI183" s="143"/>
      <c r="CJ183" s="132" t="s">
        <v>197</v>
      </c>
      <c r="CK183" s="122">
        <v>0</v>
      </c>
      <c r="CL183" s="143"/>
      <c r="CM183" s="132" t="s">
        <v>197</v>
      </c>
      <c r="CN183" s="122">
        <v>0</v>
      </c>
      <c r="CP183" s="132" t="s">
        <v>197</v>
      </c>
      <c r="CQ183" s="79">
        <f>SUM(CH183+CN183+CK183+CE183+CB183+BY183+BV183+BS183+BP183+BM183+BJ183+BG183+BD183+BA183+AX183+AU183+AR183+AO183+AL183+AI183+AF183+AC183+Z183+W183+T183+Q183+N183+K183+H183+E183+B183)</f>
        <v>0</v>
      </c>
      <c r="CS183" s="132" t="s">
        <v>197</v>
      </c>
      <c r="CT183" s="122">
        <v>0</v>
      </c>
      <c r="CU183" s="143"/>
      <c r="CV183" s="13">
        <f t="shared" si="9"/>
        <v>0</v>
      </c>
    </row>
    <row r="184" spans="1:100" x14ac:dyDescent="0.2">
      <c r="A184" s="72" t="s">
        <v>456</v>
      </c>
      <c r="B184" s="122">
        <v>0</v>
      </c>
      <c r="C184" s="143"/>
      <c r="D184" s="72" t="s">
        <v>456</v>
      </c>
      <c r="E184" s="122">
        <v>0</v>
      </c>
      <c r="F184" s="143"/>
      <c r="G184" s="72" t="s">
        <v>456</v>
      </c>
      <c r="H184" s="122">
        <v>0</v>
      </c>
      <c r="I184" s="143"/>
      <c r="J184" s="72" t="s">
        <v>456</v>
      </c>
      <c r="K184" s="122">
        <v>0</v>
      </c>
      <c r="L184" s="143"/>
      <c r="M184" s="72" t="s">
        <v>456</v>
      </c>
      <c r="N184" s="122">
        <v>0</v>
      </c>
      <c r="O184" s="143"/>
      <c r="P184" s="72" t="s">
        <v>456</v>
      </c>
      <c r="Q184" s="122">
        <v>0</v>
      </c>
      <c r="R184" s="143"/>
      <c r="S184" s="72" t="s">
        <v>456</v>
      </c>
      <c r="T184" s="122">
        <v>0</v>
      </c>
      <c r="U184" s="143"/>
      <c r="V184" s="72" t="s">
        <v>456</v>
      </c>
      <c r="W184" s="122">
        <v>0</v>
      </c>
      <c r="X184" s="143"/>
      <c r="Y184" s="72" t="s">
        <v>456</v>
      </c>
      <c r="Z184" s="122">
        <v>0</v>
      </c>
      <c r="AA184" s="143"/>
      <c r="AB184" s="72" t="s">
        <v>456</v>
      </c>
      <c r="AC184" s="122">
        <v>0</v>
      </c>
      <c r="AD184" s="143"/>
      <c r="AE184" s="72" t="s">
        <v>456</v>
      </c>
      <c r="AF184" s="122">
        <v>0</v>
      </c>
      <c r="AG184" s="143"/>
      <c r="AH184" s="72" t="s">
        <v>456</v>
      </c>
      <c r="AI184" s="122">
        <v>0</v>
      </c>
      <c r="AJ184" s="143"/>
      <c r="AK184" s="72" t="s">
        <v>456</v>
      </c>
      <c r="AL184" s="122">
        <v>0</v>
      </c>
      <c r="AM184" s="143"/>
      <c r="AN184" s="72" t="s">
        <v>456</v>
      </c>
      <c r="AO184" s="122">
        <v>0</v>
      </c>
      <c r="AP184" s="143"/>
      <c r="AQ184" s="72" t="s">
        <v>456</v>
      </c>
      <c r="AR184" s="122">
        <v>0</v>
      </c>
      <c r="AS184" s="143"/>
      <c r="AT184" s="72" t="s">
        <v>456</v>
      </c>
      <c r="AU184" s="122">
        <v>0</v>
      </c>
      <c r="AV184" s="143"/>
      <c r="AW184" s="72" t="s">
        <v>456</v>
      </c>
      <c r="AX184" s="122">
        <v>0</v>
      </c>
      <c r="AY184" s="143"/>
      <c r="AZ184" s="72" t="s">
        <v>456</v>
      </c>
      <c r="BA184" s="122">
        <v>0</v>
      </c>
      <c r="BB184" s="143"/>
      <c r="BC184" s="72" t="s">
        <v>456</v>
      </c>
      <c r="BD184" s="122">
        <v>0</v>
      </c>
      <c r="BE184" s="143"/>
      <c r="BF184" s="72" t="s">
        <v>456</v>
      </c>
      <c r="BG184" s="122">
        <v>0</v>
      </c>
      <c r="BH184" s="143"/>
      <c r="BI184" s="72" t="s">
        <v>456</v>
      </c>
      <c r="BJ184" s="122">
        <v>0</v>
      </c>
      <c r="BK184" s="143"/>
      <c r="BL184" s="72" t="s">
        <v>456</v>
      </c>
      <c r="BM184" s="122">
        <v>0</v>
      </c>
      <c r="BN184" s="143"/>
      <c r="BO184" s="72" t="s">
        <v>456</v>
      </c>
      <c r="BP184" s="122">
        <v>0</v>
      </c>
      <c r="BQ184" s="143"/>
      <c r="BR184" s="72" t="s">
        <v>456</v>
      </c>
      <c r="BS184" s="122">
        <v>0</v>
      </c>
      <c r="BT184" s="143"/>
      <c r="BU184" s="72" t="s">
        <v>456</v>
      </c>
      <c r="BV184" s="122">
        <v>0</v>
      </c>
      <c r="BW184" s="143"/>
      <c r="BX184" s="72" t="s">
        <v>456</v>
      </c>
      <c r="BY184" s="122">
        <v>0</v>
      </c>
      <c r="BZ184" s="143"/>
      <c r="CA184" s="72" t="s">
        <v>456</v>
      </c>
      <c r="CB184" s="122">
        <v>0</v>
      </c>
      <c r="CC184" s="143"/>
      <c r="CD184" s="72" t="s">
        <v>456</v>
      </c>
      <c r="CE184" s="122">
        <v>0</v>
      </c>
      <c r="CF184" s="143"/>
      <c r="CG184" s="72" t="s">
        <v>456</v>
      </c>
      <c r="CH184" s="122">
        <v>0</v>
      </c>
      <c r="CI184" s="143"/>
      <c r="CJ184" s="72" t="s">
        <v>456</v>
      </c>
      <c r="CK184" s="122">
        <v>0</v>
      </c>
      <c r="CL184" s="143"/>
      <c r="CM184" s="72" t="s">
        <v>456</v>
      </c>
      <c r="CN184" s="122">
        <v>0</v>
      </c>
      <c r="CP184" s="72" t="s">
        <v>456</v>
      </c>
      <c r="CQ184" s="79">
        <f>SUM(CH184+CN184+CK184+CE184+CB184+BY184+BV184+BS184+BP184+BM184+BJ184+BG184+BD184+BA184+AX184+AU184+AR184+AO184+AL184+AI184+AF184+AC184+Z184+W184+T184+Q184+N184+K184+H184+E184+B184)</f>
        <v>0</v>
      </c>
      <c r="CS184" s="72" t="s">
        <v>456</v>
      </c>
      <c r="CT184" s="122">
        <v>0</v>
      </c>
      <c r="CU184" s="143"/>
      <c r="CV184" s="13">
        <f t="shared" si="9"/>
        <v>0</v>
      </c>
    </row>
    <row r="185" spans="1:100" x14ac:dyDescent="0.2">
      <c r="A185" s="73" t="s">
        <v>453</v>
      </c>
      <c r="B185" s="74">
        <f>SUM(B166,B167,B168,B169,B170,B174,B175,B176,B180)</f>
        <v>0</v>
      </c>
      <c r="C185" s="143"/>
      <c r="D185" s="73" t="s">
        <v>453</v>
      </c>
      <c r="E185" s="74">
        <f>SUM(E166,E167,E168,E169,E170,E174,E175,E176,E180)</f>
        <v>0</v>
      </c>
      <c r="F185" s="143"/>
      <c r="G185" s="73" t="s">
        <v>453</v>
      </c>
      <c r="H185" s="74">
        <f>SUM(H166,H167,H168,H169,H170,H174,H175,H176,H180)</f>
        <v>0</v>
      </c>
      <c r="I185" s="143"/>
      <c r="J185" s="73" t="s">
        <v>453</v>
      </c>
      <c r="K185" s="74">
        <f>SUM(K166,K167,K168,K169,K170,K174,K175,K176,K180)</f>
        <v>0</v>
      </c>
      <c r="L185" s="143"/>
      <c r="M185" s="73" t="s">
        <v>453</v>
      </c>
      <c r="N185" s="74">
        <f>SUM(N166,N167,N168,N169,N170,N174,N175,N176,N180)</f>
        <v>0</v>
      </c>
      <c r="O185" s="143"/>
      <c r="P185" s="73" t="s">
        <v>453</v>
      </c>
      <c r="Q185" s="74">
        <f>SUM(Q166,Q167,Q168,Q169,Q170,Q174,Q175,Q176,Q180)</f>
        <v>0</v>
      </c>
      <c r="R185" s="143"/>
      <c r="S185" s="73" t="s">
        <v>453</v>
      </c>
      <c r="T185" s="74">
        <f>SUM(T166,T167,T168,T169,T170,T174,T175,T176,T180)</f>
        <v>0</v>
      </c>
      <c r="U185" s="143"/>
      <c r="V185" s="73" t="s">
        <v>453</v>
      </c>
      <c r="W185" s="74">
        <f>SUM(W166,W167,W168,W169,W170,W174,W175,W176,W180)</f>
        <v>0</v>
      </c>
      <c r="X185" s="143"/>
      <c r="Y185" s="73" t="s">
        <v>453</v>
      </c>
      <c r="Z185" s="74">
        <f>SUM(Z166,Z167,Z168,Z169,Z170,Z174,Z175,Z176,Z180)</f>
        <v>0</v>
      </c>
      <c r="AA185" s="143"/>
      <c r="AB185" s="73" t="s">
        <v>453</v>
      </c>
      <c r="AC185" s="74">
        <f>SUM(AC166,AC167,AC168,AC169,AC170,AC174,AC175,AC176,AC180)</f>
        <v>0</v>
      </c>
      <c r="AD185" s="143"/>
      <c r="AE185" s="73" t="s">
        <v>453</v>
      </c>
      <c r="AF185" s="74">
        <f>SUM(AF166,AF167,AF168,AF169,AF170,AF174,AF175,AF176,AF180)</f>
        <v>0</v>
      </c>
      <c r="AG185" s="143"/>
      <c r="AH185" s="73" t="s">
        <v>453</v>
      </c>
      <c r="AI185" s="74">
        <f>SUM(AI166,AI167,AI168,AI169,AI170,AI174,AI175,AI176,AI180)</f>
        <v>0</v>
      </c>
      <c r="AJ185" s="143"/>
      <c r="AK185" s="73" t="s">
        <v>453</v>
      </c>
      <c r="AL185" s="74">
        <f>SUM(AL166,AL167,AL168,AL169,AL170,AL174,AL175,AL176,AL180)</f>
        <v>0</v>
      </c>
      <c r="AM185" s="143"/>
      <c r="AN185" s="73" t="s">
        <v>453</v>
      </c>
      <c r="AO185" s="74">
        <f>SUM(AO166,AO167,AO168,AO169,AO170,AO174,AO175,AO176,AO180)</f>
        <v>0</v>
      </c>
      <c r="AP185" s="143"/>
      <c r="AQ185" s="73" t="s">
        <v>453</v>
      </c>
      <c r="AR185" s="74">
        <f>SUM(AR166,AR167,AR168,AR169,AR170,AR174,AR175,AR176,AR180)</f>
        <v>0</v>
      </c>
      <c r="AS185" s="143"/>
      <c r="AT185" s="73" t="s">
        <v>453</v>
      </c>
      <c r="AU185" s="74">
        <f>SUM(AU166,AU167,AU168,AU169,AU170,AU174,AU175,AU176,AU180)</f>
        <v>0</v>
      </c>
      <c r="AV185" s="143"/>
      <c r="AW185" s="73" t="s">
        <v>453</v>
      </c>
      <c r="AX185" s="74">
        <f>SUM(AX166,AX167,AX168,AX169,AX170,AX174,AX175,AX176,AX180)</f>
        <v>0</v>
      </c>
      <c r="AY185" s="143"/>
      <c r="AZ185" s="73" t="s">
        <v>453</v>
      </c>
      <c r="BA185" s="74">
        <f>SUM(BA166,BA167,BA168,BA169,BA170,BA174,BA175,BA176,BA180)</f>
        <v>0</v>
      </c>
      <c r="BB185" s="143"/>
      <c r="BC185" s="73" t="s">
        <v>453</v>
      </c>
      <c r="BD185" s="74">
        <f>SUM(BD166,BD167,BD168,BD169,BD170,BD174,BD175,BD176,BD180)</f>
        <v>0</v>
      </c>
      <c r="BE185" s="143"/>
      <c r="BF185" s="73" t="s">
        <v>453</v>
      </c>
      <c r="BG185" s="74">
        <f>SUM(BG166,BG167,BG168,BG169,BG170,BG174,BG175,BG176,BG180)</f>
        <v>0</v>
      </c>
      <c r="BH185" s="143"/>
      <c r="BI185" s="73" t="s">
        <v>453</v>
      </c>
      <c r="BJ185" s="74">
        <f>SUM(BJ166,BJ167,BJ168,BJ169,BJ170,BJ174,BJ175,BJ176,BJ180)</f>
        <v>0</v>
      </c>
      <c r="BK185" s="143"/>
      <c r="BL185" s="73" t="s">
        <v>453</v>
      </c>
      <c r="BM185" s="74">
        <f>SUM(BM166,BM167,BM168,BM169,BM170,BM174,BM175,BM176,BM180)</f>
        <v>0</v>
      </c>
      <c r="BN185" s="143"/>
      <c r="BO185" s="73" t="s">
        <v>453</v>
      </c>
      <c r="BP185" s="74">
        <f>SUM(BP166,BP167,BP168,BP169,BP170,BP174,BP175,BP176,BP180)</f>
        <v>0</v>
      </c>
      <c r="BQ185" s="143"/>
      <c r="BR185" s="73" t="s">
        <v>453</v>
      </c>
      <c r="BS185" s="74">
        <f>SUM(BS166,BS167,BS168,BS169,BS170,BS174,BS175,BS176,BS180)</f>
        <v>0</v>
      </c>
      <c r="BT185" s="143"/>
      <c r="BU185" s="73" t="s">
        <v>453</v>
      </c>
      <c r="BV185" s="74">
        <f>SUM(BV166,BV167,BV168,BV169,BV170,BV174,BV175,BV176,BV180)</f>
        <v>0</v>
      </c>
      <c r="BW185" s="143"/>
      <c r="BX185" s="73" t="s">
        <v>453</v>
      </c>
      <c r="BY185" s="74">
        <f>SUM(BY166,BY167,BY168,BY169,BY170,BY174,BY175,BY176,BY180)</f>
        <v>0</v>
      </c>
      <c r="BZ185" s="143"/>
      <c r="CA185" s="73" t="s">
        <v>453</v>
      </c>
      <c r="CB185" s="74">
        <f>SUM(CB166,CB167,CB168,CB169,CB170,CB174,CB175,CB176,CB180)</f>
        <v>0</v>
      </c>
      <c r="CC185" s="143"/>
      <c r="CD185" s="73" t="s">
        <v>453</v>
      </c>
      <c r="CE185" s="74">
        <f>SUM(CE166,CE167,CE168,CE169,CE170,CE174,CE175,CE176,CE180)</f>
        <v>0</v>
      </c>
      <c r="CF185" s="143"/>
      <c r="CG185" s="73" t="s">
        <v>453</v>
      </c>
      <c r="CH185" s="74">
        <f>SUM(CH166,CH167,CH168,CH169,CH170,CH174,CH175,CH176,CH180)</f>
        <v>0</v>
      </c>
      <c r="CI185" s="143"/>
      <c r="CJ185" s="73" t="s">
        <v>453</v>
      </c>
      <c r="CK185" s="74">
        <f>SUM(CK166,CK167,CK168,CK169,CK170,CK174,CK175,CK176,CK180)</f>
        <v>0</v>
      </c>
      <c r="CL185" s="143"/>
      <c r="CM185" s="73" t="s">
        <v>453</v>
      </c>
      <c r="CN185" s="74">
        <f>SUM(CN166,CN167,CN168,CN169,CN170,CN174,CN175,CN176,CN180)</f>
        <v>0</v>
      </c>
      <c r="CP185" s="73" t="s">
        <v>494</v>
      </c>
      <c r="CQ185" s="74">
        <f>SUM(CQ166,CQ167,CQ168,CQ169,CQ170,CQ174,CQ175,CQ176,CQ180)</f>
        <v>0</v>
      </c>
      <c r="CS185" s="73" t="s">
        <v>494</v>
      </c>
      <c r="CT185" s="74">
        <f>SUM(CT166,CT167,CT168,CT169,CT170,CT174,CT175,CT176,CT180)</f>
        <v>2160.5500000000002</v>
      </c>
      <c r="CU185" s="143"/>
      <c r="CV185" s="150">
        <f t="shared" si="9"/>
        <v>2160.5500000000002</v>
      </c>
    </row>
    <row r="186" spans="1:100" ht="16" thickBot="1" x14ac:dyDescent="0.25">
      <c r="A186" s="117" t="s">
        <v>457</v>
      </c>
      <c r="B186" s="118">
        <f>B161-B164-B185</f>
        <v>0</v>
      </c>
      <c r="C186" s="143"/>
      <c r="D186" s="117" t="s">
        <v>457</v>
      </c>
      <c r="E186" s="118">
        <f>E161-E164-E185</f>
        <v>0</v>
      </c>
      <c r="F186" s="143"/>
      <c r="G186" s="117" t="s">
        <v>457</v>
      </c>
      <c r="H186" s="118">
        <f>H161-H164-H185</f>
        <v>0</v>
      </c>
      <c r="I186" s="143"/>
      <c r="J186" s="117" t="s">
        <v>457</v>
      </c>
      <c r="K186" s="118">
        <f>K161-K164-K185</f>
        <v>0</v>
      </c>
      <c r="L186" s="143"/>
      <c r="M186" s="117" t="s">
        <v>457</v>
      </c>
      <c r="N186" s="118">
        <f>N161-N164-N185</f>
        <v>0</v>
      </c>
      <c r="O186" s="143"/>
      <c r="P186" s="117" t="s">
        <v>457</v>
      </c>
      <c r="Q186" s="118">
        <f>Q161-Q164-Q185</f>
        <v>0</v>
      </c>
      <c r="R186" s="143"/>
      <c r="S186" s="117" t="s">
        <v>457</v>
      </c>
      <c r="T186" s="118">
        <f>T161-T164-T185</f>
        <v>0</v>
      </c>
      <c r="U186" s="143"/>
      <c r="V186" s="117" t="s">
        <v>457</v>
      </c>
      <c r="W186" s="118">
        <f>W161-W164-W185</f>
        <v>0</v>
      </c>
      <c r="X186" s="143"/>
      <c r="Y186" s="117" t="s">
        <v>457</v>
      </c>
      <c r="Z186" s="118">
        <f>Z161-Z164-Z185</f>
        <v>0</v>
      </c>
      <c r="AA186" s="143"/>
      <c r="AB186" s="117" t="s">
        <v>457</v>
      </c>
      <c r="AC186" s="118">
        <f>AC161-AC164-AC185</f>
        <v>0</v>
      </c>
      <c r="AD186" s="143"/>
      <c r="AE186" s="117" t="s">
        <v>457</v>
      </c>
      <c r="AF186" s="118">
        <f>AF161-AF164-AF185</f>
        <v>0</v>
      </c>
      <c r="AG186" s="143"/>
      <c r="AH186" s="117" t="s">
        <v>457</v>
      </c>
      <c r="AI186" s="118">
        <f>AI161-AI164-AI185</f>
        <v>0</v>
      </c>
      <c r="AJ186" s="143"/>
      <c r="AK186" s="117" t="s">
        <v>457</v>
      </c>
      <c r="AL186" s="118">
        <f>AL161-AL164-AL185</f>
        <v>0</v>
      </c>
      <c r="AM186" s="143"/>
      <c r="AN186" s="117" t="s">
        <v>457</v>
      </c>
      <c r="AO186" s="118">
        <f>AO161-AO164-AO185</f>
        <v>0</v>
      </c>
      <c r="AP186" s="143"/>
      <c r="AQ186" s="117" t="s">
        <v>457</v>
      </c>
      <c r="AR186" s="118">
        <f>AR161-AR164-AR185</f>
        <v>0</v>
      </c>
      <c r="AS186" s="143"/>
      <c r="AT186" s="117" t="s">
        <v>457</v>
      </c>
      <c r="AU186" s="118">
        <f>AU161-AU164-AU185</f>
        <v>0</v>
      </c>
      <c r="AV186" s="143"/>
      <c r="AW186" s="117" t="s">
        <v>457</v>
      </c>
      <c r="AX186" s="118">
        <f>AX161-AX164-AX185</f>
        <v>0</v>
      </c>
      <c r="AY186" s="143"/>
      <c r="AZ186" s="117" t="s">
        <v>457</v>
      </c>
      <c r="BA186" s="118">
        <f>BA161-BA164-BA185</f>
        <v>0</v>
      </c>
      <c r="BB186" s="143"/>
      <c r="BC186" s="117" t="s">
        <v>457</v>
      </c>
      <c r="BD186" s="118">
        <f>BD161-BD164-BD185</f>
        <v>0</v>
      </c>
      <c r="BE186" s="143"/>
      <c r="BF186" s="117" t="s">
        <v>457</v>
      </c>
      <c r="BG186" s="118">
        <f>BG161-BG164-BG185</f>
        <v>0</v>
      </c>
      <c r="BH186" s="143"/>
      <c r="BI186" s="117" t="s">
        <v>457</v>
      </c>
      <c r="BJ186" s="118">
        <f>BJ161-BJ164-BJ185</f>
        <v>0</v>
      </c>
      <c r="BK186" s="143"/>
      <c r="BL186" s="117" t="s">
        <v>457</v>
      </c>
      <c r="BM186" s="118">
        <f>BM161-BM164-BM185</f>
        <v>0</v>
      </c>
      <c r="BN186" s="143"/>
      <c r="BO186" s="117" t="s">
        <v>457</v>
      </c>
      <c r="BP186" s="118">
        <f>BP161-BP164-BP185</f>
        <v>0</v>
      </c>
      <c r="BQ186" s="143"/>
      <c r="BR186" s="117" t="s">
        <v>457</v>
      </c>
      <c r="BS186" s="118">
        <f>BS161-BS164-BS185</f>
        <v>0</v>
      </c>
      <c r="BT186" s="143"/>
      <c r="BU186" s="117" t="s">
        <v>457</v>
      </c>
      <c r="BV186" s="118">
        <f>BV161-BV164-BV185</f>
        <v>0</v>
      </c>
      <c r="BW186" s="143"/>
      <c r="BX186" s="117" t="s">
        <v>457</v>
      </c>
      <c r="BY186" s="118">
        <f>BY161-BY164-BY185</f>
        <v>0</v>
      </c>
      <c r="BZ186" s="143"/>
      <c r="CA186" s="117" t="s">
        <v>457</v>
      </c>
      <c r="CB186" s="118">
        <f>CB161-CB164-CB185</f>
        <v>0</v>
      </c>
      <c r="CC186" s="143"/>
      <c r="CD186" s="117" t="s">
        <v>457</v>
      </c>
      <c r="CE186" s="118">
        <f>CE161-CE164-CE185</f>
        <v>0</v>
      </c>
      <c r="CF186" s="143"/>
      <c r="CG186" s="117" t="s">
        <v>457</v>
      </c>
      <c r="CH186" s="118">
        <f>CH161-CH164-CH185</f>
        <v>0</v>
      </c>
      <c r="CI186" s="143"/>
      <c r="CJ186" s="117" t="s">
        <v>457</v>
      </c>
      <c r="CK186" s="118">
        <f>CK161-CK164-CK185</f>
        <v>0</v>
      </c>
      <c r="CL186" s="143"/>
      <c r="CM186" s="117" t="s">
        <v>457</v>
      </c>
      <c r="CN186" s="118">
        <f>CN161-CN164-CN185</f>
        <v>0</v>
      </c>
      <c r="CP186" s="145" t="s">
        <v>491</v>
      </c>
      <c r="CQ186" s="146">
        <f>CQ161-CQ164-CQ185</f>
        <v>0</v>
      </c>
      <c r="CS186" s="147" t="s">
        <v>496</v>
      </c>
      <c r="CT186" s="148">
        <f>CT156+CT159-CT164-CT185</f>
        <v>0</v>
      </c>
      <c r="CU186" s="143"/>
      <c r="CV186" s="143"/>
    </row>
    <row r="187" spans="1:100" s="155" customFormat="1" ht="16" thickBot="1" x14ac:dyDescent="0.25">
      <c r="A187" s="178"/>
      <c r="B187" s="179"/>
      <c r="D187" s="178"/>
      <c r="E187" s="179"/>
      <c r="G187" s="178"/>
      <c r="H187" s="179"/>
      <c r="J187" s="178"/>
      <c r="K187" s="179"/>
      <c r="M187" s="178"/>
      <c r="N187" s="179"/>
      <c r="P187" s="178"/>
      <c r="Q187" s="179"/>
      <c r="S187" s="178"/>
      <c r="T187" s="179"/>
      <c r="V187" s="178"/>
      <c r="W187" s="179"/>
      <c r="Y187" s="178"/>
      <c r="Z187" s="179"/>
      <c r="AB187" s="178"/>
      <c r="AC187" s="179"/>
      <c r="AE187" s="178"/>
      <c r="AF187" s="179"/>
      <c r="AH187" s="178"/>
      <c r="AI187" s="179"/>
      <c r="AK187" s="178"/>
      <c r="AL187" s="179"/>
      <c r="AN187" s="178"/>
      <c r="AO187" s="179"/>
      <c r="AQ187" s="178"/>
      <c r="AR187" s="179"/>
      <c r="AT187" s="178"/>
      <c r="AU187" s="179"/>
      <c r="AW187" s="178"/>
      <c r="AX187" s="179"/>
      <c r="AZ187" s="178"/>
      <c r="BA187" s="179"/>
      <c r="BC187" s="178"/>
      <c r="BD187" s="179"/>
      <c r="BF187" s="178"/>
      <c r="BG187" s="179"/>
      <c r="BI187" s="178"/>
      <c r="BJ187" s="179"/>
      <c r="BL187" s="178"/>
      <c r="BM187" s="179"/>
      <c r="BO187" s="178"/>
      <c r="BP187" s="179"/>
      <c r="BR187" s="178"/>
      <c r="BS187" s="179"/>
      <c r="BU187" s="178"/>
      <c r="BV187" s="179"/>
      <c r="BX187" s="178"/>
      <c r="BY187" s="179"/>
      <c r="CA187" s="178"/>
      <c r="CB187" s="179"/>
      <c r="CD187" s="178"/>
      <c r="CE187" s="179"/>
      <c r="CG187" s="178"/>
      <c r="CH187" s="179"/>
      <c r="CJ187" s="178"/>
      <c r="CK187" s="179"/>
      <c r="CM187" s="178"/>
      <c r="CN187" s="179"/>
      <c r="CP187" s="156" t="s">
        <v>834</v>
      </c>
      <c r="CQ187" s="157">
        <f>CQ156+CQ159-CQ164-CQ185</f>
        <v>0</v>
      </c>
      <c r="CS187" s="178"/>
      <c r="CT187" s="179"/>
    </row>
    <row r="188" spans="1:100" s="155" customFormat="1" ht="16" thickTop="1" x14ac:dyDescent="0.2">
      <c r="A188" s="180"/>
      <c r="B188" s="181"/>
      <c r="D188" s="180"/>
      <c r="E188" s="181"/>
      <c r="G188" s="180"/>
      <c r="H188" s="181"/>
      <c r="J188" s="180"/>
      <c r="K188" s="181"/>
      <c r="M188" s="180"/>
      <c r="N188" s="181"/>
      <c r="P188" s="180"/>
      <c r="Q188" s="181"/>
      <c r="S188" s="180"/>
      <c r="T188" s="181"/>
      <c r="V188" s="180"/>
      <c r="W188" s="181"/>
      <c r="Y188" s="180"/>
      <c r="Z188" s="181"/>
      <c r="AB188" s="180"/>
      <c r="AC188" s="181"/>
      <c r="AE188" s="180"/>
      <c r="AF188" s="181"/>
      <c r="AH188" s="180"/>
      <c r="AI188" s="181"/>
      <c r="AK188" s="180"/>
      <c r="AL188" s="181"/>
      <c r="AN188" s="180"/>
      <c r="AO188" s="181"/>
      <c r="AQ188" s="180"/>
      <c r="AR188" s="181"/>
      <c r="AT188" s="180"/>
      <c r="AU188" s="181"/>
      <c r="AW188" s="180"/>
      <c r="AX188" s="181"/>
      <c r="AZ188" s="180"/>
      <c r="BA188" s="181"/>
      <c r="BC188" s="180"/>
      <c r="BD188" s="181"/>
      <c r="BF188" s="180"/>
      <c r="BG188" s="181"/>
      <c r="BI188" s="180"/>
      <c r="BJ188" s="181"/>
      <c r="BL188" s="180"/>
      <c r="BM188" s="181"/>
      <c r="BO188" s="180"/>
      <c r="BP188" s="181"/>
      <c r="BR188" s="180"/>
      <c r="BS188" s="181"/>
      <c r="BU188" s="180"/>
      <c r="BV188" s="181"/>
      <c r="BX188" s="180"/>
      <c r="BY188" s="181"/>
      <c r="CA188" s="180"/>
      <c r="CB188" s="181"/>
      <c r="CD188" s="180"/>
      <c r="CE188" s="181"/>
      <c r="CG188" s="180"/>
      <c r="CH188" s="181"/>
      <c r="CJ188" s="180"/>
      <c r="CK188" s="181"/>
      <c r="CM188" s="180"/>
      <c r="CN188" s="181"/>
      <c r="CP188" s="190"/>
      <c r="CQ188" s="191"/>
      <c r="CS188" s="180"/>
      <c r="CT188" s="181"/>
    </row>
    <row r="189" spans="1:100" s="155" customFormat="1" ht="16" thickBot="1" x14ac:dyDescent="0.25">
      <c r="A189" s="182"/>
      <c r="B189" s="183"/>
      <c r="D189" s="182"/>
      <c r="E189" s="183"/>
      <c r="G189" s="182"/>
      <c r="H189" s="183"/>
      <c r="J189" s="182"/>
      <c r="K189" s="183"/>
      <c r="M189" s="182"/>
      <c r="N189" s="183"/>
      <c r="P189" s="182"/>
      <c r="Q189" s="183"/>
      <c r="S189" s="182"/>
      <c r="T189" s="183"/>
      <c r="V189" s="182"/>
      <c r="W189" s="183"/>
      <c r="Y189" s="182"/>
      <c r="Z189" s="183"/>
      <c r="AB189" s="182"/>
      <c r="AC189" s="183"/>
      <c r="AE189" s="182"/>
      <c r="AF189" s="183"/>
      <c r="AH189" s="182"/>
      <c r="AI189" s="183"/>
      <c r="AK189" s="182"/>
      <c r="AL189" s="183"/>
      <c r="AN189" s="182"/>
      <c r="AO189" s="183"/>
      <c r="AQ189" s="182"/>
      <c r="AR189" s="183"/>
      <c r="AT189" s="182"/>
      <c r="AU189" s="183"/>
      <c r="AW189" s="182"/>
      <c r="AX189" s="183"/>
      <c r="AZ189" s="182"/>
      <c r="BA189" s="183"/>
      <c r="BC189" s="182"/>
      <c r="BD189" s="183"/>
      <c r="BF189" s="182"/>
      <c r="BG189" s="183"/>
      <c r="BI189" s="182"/>
      <c r="BJ189" s="183"/>
      <c r="BL189" s="182"/>
      <c r="BM189" s="183"/>
      <c r="BO189" s="182"/>
      <c r="BP189" s="183"/>
      <c r="BR189" s="182"/>
      <c r="BS189" s="183"/>
      <c r="BU189" s="182"/>
      <c r="BV189" s="183"/>
      <c r="BX189" s="182"/>
      <c r="BY189" s="183"/>
      <c r="CA189" s="182"/>
      <c r="CB189" s="183"/>
      <c r="CD189" s="182"/>
      <c r="CE189" s="183"/>
      <c r="CG189" s="182"/>
      <c r="CH189" s="183"/>
      <c r="CJ189" s="182"/>
      <c r="CK189" s="183"/>
      <c r="CM189" s="182"/>
      <c r="CN189" s="183"/>
      <c r="CP189" s="182"/>
      <c r="CQ189" s="183"/>
      <c r="CS189" s="182"/>
      <c r="CT189" s="183"/>
    </row>
    <row r="191" spans="1:100" ht="22" thickBot="1" x14ac:dyDescent="0.3">
      <c r="A191" s="36" t="s">
        <v>827</v>
      </c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  <c r="BP191" s="143"/>
      <c r="BQ191" s="143"/>
      <c r="BR191" s="143"/>
      <c r="BS191" s="143"/>
      <c r="BT191" s="143"/>
      <c r="BU191" s="143"/>
      <c r="BV191" s="143"/>
      <c r="BW191" s="143"/>
      <c r="BX191" s="143"/>
      <c r="BY191" s="143"/>
      <c r="BZ191" s="143"/>
      <c r="CA191" s="143"/>
      <c r="CB191" s="143"/>
      <c r="CC191" s="143"/>
      <c r="CD191" s="143"/>
      <c r="CE191" s="143"/>
      <c r="CF191" s="143"/>
      <c r="CG191" s="143"/>
      <c r="CH191" s="143"/>
      <c r="CI191" s="143"/>
      <c r="CJ191" s="143"/>
      <c r="CK191" s="143"/>
      <c r="CL191" s="143"/>
      <c r="CM191" s="143"/>
      <c r="CN191" s="143"/>
    </row>
    <row r="192" spans="1:100" ht="16" thickBot="1" x14ac:dyDescent="0.25">
      <c r="A192" s="172" t="s">
        <v>94</v>
      </c>
      <c r="B192" s="173"/>
      <c r="C192" s="143"/>
      <c r="D192" s="172" t="s">
        <v>157</v>
      </c>
      <c r="E192" s="173"/>
      <c r="F192" s="143"/>
      <c r="G192" s="172" t="s">
        <v>158</v>
      </c>
      <c r="H192" s="173"/>
      <c r="I192" s="143"/>
      <c r="J192" s="172" t="s">
        <v>159</v>
      </c>
      <c r="K192" s="173"/>
      <c r="L192" s="143"/>
      <c r="M192" s="172" t="s">
        <v>160</v>
      </c>
      <c r="N192" s="173"/>
      <c r="O192" s="143"/>
      <c r="P192" s="172" t="s">
        <v>161</v>
      </c>
      <c r="Q192" s="173"/>
      <c r="R192" s="143"/>
      <c r="S192" s="172" t="s">
        <v>162</v>
      </c>
      <c r="T192" s="173"/>
      <c r="U192" s="143"/>
      <c r="V192" s="172" t="s">
        <v>163</v>
      </c>
      <c r="W192" s="173"/>
      <c r="X192" s="143"/>
      <c r="Y192" s="172" t="s">
        <v>164</v>
      </c>
      <c r="Z192" s="173"/>
      <c r="AA192" s="143"/>
      <c r="AB192" s="172" t="s">
        <v>165</v>
      </c>
      <c r="AC192" s="173"/>
      <c r="AD192" s="143"/>
      <c r="AE192" s="172" t="s">
        <v>166</v>
      </c>
      <c r="AF192" s="173"/>
      <c r="AG192" s="143"/>
      <c r="AH192" s="172" t="s">
        <v>167</v>
      </c>
      <c r="AI192" s="173"/>
      <c r="AJ192" s="143"/>
      <c r="AK192" s="172" t="s">
        <v>168</v>
      </c>
      <c r="AL192" s="173"/>
      <c r="AM192" s="143"/>
      <c r="AN192" s="172" t="s">
        <v>169</v>
      </c>
      <c r="AO192" s="173"/>
      <c r="AP192" s="143"/>
      <c r="AQ192" s="172" t="s">
        <v>170</v>
      </c>
      <c r="AR192" s="173"/>
      <c r="AS192" s="143"/>
      <c r="AT192" s="172" t="s">
        <v>171</v>
      </c>
      <c r="AU192" s="173"/>
      <c r="AV192" s="143"/>
      <c r="AW192" s="172" t="s">
        <v>172</v>
      </c>
      <c r="AX192" s="173"/>
      <c r="AY192" s="143"/>
      <c r="AZ192" s="172" t="s">
        <v>173</v>
      </c>
      <c r="BA192" s="173"/>
      <c r="BB192" s="143"/>
      <c r="BC192" s="172" t="s">
        <v>174</v>
      </c>
      <c r="BD192" s="173"/>
      <c r="BE192" s="143"/>
      <c r="BF192" s="172" t="s">
        <v>175</v>
      </c>
      <c r="BG192" s="173"/>
      <c r="BH192" s="143"/>
      <c r="BI192" s="172" t="s">
        <v>176</v>
      </c>
      <c r="BJ192" s="173"/>
      <c r="BK192" s="143"/>
      <c r="BL192" s="172" t="s">
        <v>177</v>
      </c>
      <c r="BM192" s="173"/>
      <c r="BN192" s="143"/>
      <c r="BO192" s="172" t="s">
        <v>178</v>
      </c>
      <c r="BP192" s="173"/>
      <c r="BQ192" s="143"/>
      <c r="BR192" s="172" t="s">
        <v>179</v>
      </c>
      <c r="BS192" s="173"/>
      <c r="BT192" s="143"/>
      <c r="BU192" s="172" t="s">
        <v>180</v>
      </c>
      <c r="BV192" s="173"/>
      <c r="BW192" s="143"/>
      <c r="BX192" s="172" t="s">
        <v>181</v>
      </c>
      <c r="BY192" s="173"/>
      <c r="BZ192" s="143"/>
      <c r="CA192" s="172" t="s">
        <v>182</v>
      </c>
      <c r="CB192" s="173"/>
      <c r="CC192" s="143"/>
      <c r="CD192" s="172" t="s">
        <v>183</v>
      </c>
      <c r="CE192" s="173"/>
      <c r="CF192" s="143"/>
      <c r="CG192" s="172" t="s">
        <v>184</v>
      </c>
      <c r="CH192" s="173"/>
      <c r="CI192" s="143"/>
      <c r="CJ192" s="172" t="s">
        <v>185</v>
      </c>
      <c r="CK192" s="173"/>
      <c r="CL192" s="143"/>
      <c r="CM192" s="172" t="s">
        <v>409</v>
      </c>
      <c r="CN192" s="173"/>
      <c r="CP192" s="188" t="s">
        <v>30</v>
      </c>
      <c r="CQ192" s="189"/>
      <c r="CS192" s="188" t="s">
        <v>490</v>
      </c>
      <c r="CT192" s="189"/>
      <c r="CU192" s="143"/>
      <c r="CV192" s="149" t="s">
        <v>32</v>
      </c>
    </row>
    <row r="193" spans="1:100" ht="16" thickBot="1" x14ac:dyDescent="0.25">
      <c r="A193" s="174" t="s">
        <v>446</v>
      </c>
      <c r="B193" s="175"/>
      <c r="C193" s="143"/>
      <c r="D193" s="174" t="s">
        <v>446</v>
      </c>
      <c r="E193" s="175"/>
      <c r="F193" s="143"/>
      <c r="G193" s="174" t="s">
        <v>446</v>
      </c>
      <c r="H193" s="175"/>
      <c r="I193" s="143"/>
      <c r="J193" s="174" t="s">
        <v>446</v>
      </c>
      <c r="K193" s="175"/>
      <c r="L193" s="143"/>
      <c r="M193" s="174" t="s">
        <v>446</v>
      </c>
      <c r="N193" s="175"/>
      <c r="O193" s="143"/>
      <c r="P193" s="174" t="s">
        <v>446</v>
      </c>
      <c r="Q193" s="175"/>
      <c r="R193" s="143"/>
      <c r="S193" s="174" t="s">
        <v>446</v>
      </c>
      <c r="T193" s="175"/>
      <c r="U193" s="143"/>
      <c r="V193" s="174" t="s">
        <v>446</v>
      </c>
      <c r="W193" s="175"/>
      <c r="X193" s="143"/>
      <c r="Y193" s="174" t="s">
        <v>446</v>
      </c>
      <c r="Z193" s="175"/>
      <c r="AA193" s="143"/>
      <c r="AB193" s="174" t="s">
        <v>446</v>
      </c>
      <c r="AC193" s="175"/>
      <c r="AD193" s="143"/>
      <c r="AE193" s="174" t="s">
        <v>446</v>
      </c>
      <c r="AF193" s="175"/>
      <c r="AG193" s="143"/>
      <c r="AH193" s="174" t="s">
        <v>446</v>
      </c>
      <c r="AI193" s="175"/>
      <c r="AJ193" s="143"/>
      <c r="AK193" s="174" t="s">
        <v>446</v>
      </c>
      <c r="AL193" s="175"/>
      <c r="AM193" s="143"/>
      <c r="AN193" s="174" t="s">
        <v>446</v>
      </c>
      <c r="AO193" s="175"/>
      <c r="AP193" s="143"/>
      <c r="AQ193" s="174" t="s">
        <v>446</v>
      </c>
      <c r="AR193" s="175"/>
      <c r="AS193" s="143"/>
      <c r="AT193" s="174" t="s">
        <v>446</v>
      </c>
      <c r="AU193" s="175"/>
      <c r="AV193" s="143"/>
      <c r="AW193" s="174" t="s">
        <v>446</v>
      </c>
      <c r="AX193" s="175"/>
      <c r="AY193" s="143"/>
      <c r="AZ193" s="174" t="s">
        <v>446</v>
      </c>
      <c r="BA193" s="175"/>
      <c r="BB193" s="143"/>
      <c r="BC193" s="174" t="s">
        <v>446</v>
      </c>
      <c r="BD193" s="175"/>
      <c r="BE193" s="143"/>
      <c r="BF193" s="174" t="s">
        <v>446</v>
      </c>
      <c r="BG193" s="175"/>
      <c r="BH193" s="143"/>
      <c r="BI193" s="174" t="s">
        <v>446</v>
      </c>
      <c r="BJ193" s="175"/>
      <c r="BK193" s="143"/>
      <c r="BL193" s="174" t="s">
        <v>446</v>
      </c>
      <c r="BM193" s="175"/>
      <c r="BN193" s="143"/>
      <c r="BO193" s="174" t="s">
        <v>446</v>
      </c>
      <c r="BP193" s="175"/>
      <c r="BQ193" s="143"/>
      <c r="BR193" s="174" t="s">
        <v>446</v>
      </c>
      <c r="BS193" s="175"/>
      <c r="BT193" s="143"/>
      <c r="BU193" s="174" t="s">
        <v>446</v>
      </c>
      <c r="BV193" s="175"/>
      <c r="BW193" s="143"/>
      <c r="BX193" s="174" t="s">
        <v>446</v>
      </c>
      <c r="BY193" s="175"/>
      <c r="BZ193" s="143"/>
      <c r="CA193" s="174" t="s">
        <v>446</v>
      </c>
      <c r="CB193" s="175"/>
      <c r="CC193" s="143"/>
      <c r="CD193" s="174" t="s">
        <v>446</v>
      </c>
      <c r="CE193" s="175"/>
      <c r="CF193" s="143"/>
      <c r="CG193" s="174" t="s">
        <v>446</v>
      </c>
      <c r="CH193" s="175"/>
      <c r="CI193" s="143"/>
      <c r="CJ193" s="174" t="s">
        <v>446</v>
      </c>
      <c r="CK193" s="175"/>
      <c r="CL193" s="143"/>
      <c r="CM193" s="174" t="s">
        <v>446</v>
      </c>
      <c r="CN193" s="175"/>
      <c r="CP193" s="174" t="s">
        <v>446</v>
      </c>
      <c r="CQ193" s="175"/>
      <c r="CS193" s="174" t="s">
        <v>446</v>
      </c>
      <c r="CT193" s="175"/>
      <c r="CU193" s="143"/>
      <c r="CV193" s="10"/>
    </row>
    <row r="194" spans="1:100" x14ac:dyDescent="0.2">
      <c r="A194" s="69" t="s">
        <v>818</v>
      </c>
      <c r="B194" s="79">
        <v>0</v>
      </c>
      <c r="C194" s="143"/>
      <c r="D194" s="69" t="s">
        <v>818</v>
      </c>
      <c r="E194" s="79">
        <v>0</v>
      </c>
      <c r="F194" s="143"/>
      <c r="G194" s="69" t="s">
        <v>818</v>
      </c>
      <c r="H194" s="79">
        <v>0</v>
      </c>
      <c r="I194" s="143"/>
      <c r="J194" s="69" t="s">
        <v>818</v>
      </c>
      <c r="K194" s="79">
        <v>0</v>
      </c>
      <c r="L194" s="143"/>
      <c r="M194" s="69" t="s">
        <v>818</v>
      </c>
      <c r="N194" s="79">
        <v>0</v>
      </c>
      <c r="O194" s="143"/>
      <c r="P194" s="69" t="s">
        <v>818</v>
      </c>
      <c r="Q194" s="79">
        <v>0</v>
      </c>
      <c r="R194" s="143"/>
      <c r="S194" s="69" t="s">
        <v>818</v>
      </c>
      <c r="T194" s="79">
        <v>0</v>
      </c>
      <c r="U194" s="143"/>
      <c r="V194" s="69" t="s">
        <v>818</v>
      </c>
      <c r="W194" s="79">
        <v>0</v>
      </c>
      <c r="X194" s="143"/>
      <c r="Y194" s="69" t="s">
        <v>818</v>
      </c>
      <c r="Z194" s="79">
        <v>0</v>
      </c>
      <c r="AA194" s="143"/>
      <c r="AB194" s="69" t="s">
        <v>818</v>
      </c>
      <c r="AC194" s="79">
        <v>0</v>
      </c>
      <c r="AD194" s="143"/>
      <c r="AE194" s="69" t="s">
        <v>818</v>
      </c>
      <c r="AF194" s="79">
        <v>0</v>
      </c>
      <c r="AG194" s="143"/>
      <c r="AH194" s="69" t="s">
        <v>818</v>
      </c>
      <c r="AI194" s="79">
        <v>0</v>
      </c>
      <c r="AJ194" s="143"/>
      <c r="AK194" s="69" t="s">
        <v>818</v>
      </c>
      <c r="AL194" s="79">
        <v>0</v>
      </c>
      <c r="AM194" s="143"/>
      <c r="AN194" s="69" t="s">
        <v>818</v>
      </c>
      <c r="AO194" s="79">
        <v>0</v>
      </c>
      <c r="AP194" s="143"/>
      <c r="AQ194" s="69" t="s">
        <v>818</v>
      </c>
      <c r="AR194" s="79">
        <v>0</v>
      </c>
      <c r="AS194" s="143"/>
      <c r="AT194" s="69" t="s">
        <v>818</v>
      </c>
      <c r="AU194" s="79">
        <v>0</v>
      </c>
      <c r="AV194" s="143"/>
      <c r="AW194" s="69" t="s">
        <v>818</v>
      </c>
      <c r="AX194" s="79">
        <v>0</v>
      </c>
      <c r="AY194" s="143"/>
      <c r="AZ194" s="69" t="s">
        <v>818</v>
      </c>
      <c r="BA194" s="79">
        <v>0</v>
      </c>
      <c r="BB194" s="143"/>
      <c r="BC194" s="69" t="s">
        <v>818</v>
      </c>
      <c r="BD194" s="79">
        <v>0</v>
      </c>
      <c r="BE194" s="143"/>
      <c r="BF194" s="69" t="s">
        <v>818</v>
      </c>
      <c r="BG194" s="79">
        <v>0</v>
      </c>
      <c r="BH194" s="143"/>
      <c r="BI194" s="69" t="s">
        <v>818</v>
      </c>
      <c r="BJ194" s="79">
        <v>0</v>
      </c>
      <c r="BK194" s="143"/>
      <c r="BL194" s="69" t="s">
        <v>818</v>
      </c>
      <c r="BM194" s="79">
        <v>0</v>
      </c>
      <c r="BN194" s="143"/>
      <c r="BO194" s="69" t="s">
        <v>818</v>
      </c>
      <c r="BP194" s="79">
        <v>0</v>
      </c>
      <c r="BQ194" s="143"/>
      <c r="BR194" s="69" t="s">
        <v>818</v>
      </c>
      <c r="BS194" s="79">
        <v>0</v>
      </c>
      <c r="BT194" s="143"/>
      <c r="BU194" s="69" t="s">
        <v>818</v>
      </c>
      <c r="BV194" s="79">
        <v>0</v>
      </c>
      <c r="BW194" s="143"/>
      <c r="BX194" s="69" t="s">
        <v>818</v>
      </c>
      <c r="BY194" s="79">
        <v>0</v>
      </c>
      <c r="BZ194" s="143"/>
      <c r="CA194" s="69" t="s">
        <v>818</v>
      </c>
      <c r="CB194" s="79">
        <v>0</v>
      </c>
      <c r="CC194" s="143"/>
      <c r="CD194" s="69" t="s">
        <v>818</v>
      </c>
      <c r="CE194" s="79">
        <v>0</v>
      </c>
      <c r="CF194" s="143"/>
      <c r="CG194" s="69" t="s">
        <v>818</v>
      </c>
      <c r="CH194" s="79">
        <v>0</v>
      </c>
      <c r="CI194" s="143"/>
      <c r="CJ194" s="69" t="s">
        <v>818</v>
      </c>
      <c r="CK194" s="79">
        <v>0</v>
      </c>
      <c r="CL194" s="143"/>
      <c r="CM194" s="69" t="s">
        <v>818</v>
      </c>
      <c r="CN194" s="79">
        <v>0</v>
      </c>
      <c r="CP194" s="69" t="s">
        <v>818</v>
      </c>
      <c r="CQ194" s="79">
        <f>SUM(CH194+CN194+CK194+CE194+CB194+BY194+BV194+BS194+BP194+BM194+BJ194+BG194+BD194+BA194+AX194+AU194+AR194+AO194+AL194+AI194+AF194+AC194+Z194+W194+T194+Q194+N194+K194+H194+E194+B194)</f>
        <v>0</v>
      </c>
      <c r="CS194" s="69" t="s">
        <v>818</v>
      </c>
      <c r="CT194" s="79">
        <f>1592.24+1586.87</f>
        <v>3179.1099999999997</v>
      </c>
      <c r="CU194" s="143"/>
      <c r="CV194" s="151">
        <f t="shared" ref="CV194:CV199" si="10">CQ194-CT194</f>
        <v>-3179.1099999999997</v>
      </c>
    </row>
    <row r="195" spans="1:100" x14ac:dyDescent="0.2">
      <c r="A195" s="69" t="s">
        <v>443</v>
      </c>
      <c r="B195" s="79">
        <v>0</v>
      </c>
      <c r="C195" s="143"/>
      <c r="D195" s="69" t="s">
        <v>443</v>
      </c>
      <c r="E195" s="79">
        <v>0</v>
      </c>
      <c r="F195" s="143"/>
      <c r="G195" s="69" t="s">
        <v>443</v>
      </c>
      <c r="H195" s="79">
        <v>0</v>
      </c>
      <c r="I195" s="143"/>
      <c r="J195" s="69" t="s">
        <v>443</v>
      </c>
      <c r="K195" s="79">
        <v>0</v>
      </c>
      <c r="L195" s="143"/>
      <c r="M195" s="69" t="s">
        <v>443</v>
      </c>
      <c r="N195" s="79">
        <v>0</v>
      </c>
      <c r="O195" s="143"/>
      <c r="P195" s="69" t="s">
        <v>443</v>
      </c>
      <c r="Q195" s="79">
        <v>0</v>
      </c>
      <c r="R195" s="143"/>
      <c r="S195" s="69" t="s">
        <v>443</v>
      </c>
      <c r="T195" s="79">
        <v>0</v>
      </c>
      <c r="U195" s="143"/>
      <c r="V195" s="69" t="s">
        <v>443</v>
      </c>
      <c r="W195" s="79">
        <v>0</v>
      </c>
      <c r="X195" s="143"/>
      <c r="Y195" s="69" t="s">
        <v>443</v>
      </c>
      <c r="Z195" s="79">
        <v>0</v>
      </c>
      <c r="AA195" s="143"/>
      <c r="AB195" s="69" t="s">
        <v>443</v>
      </c>
      <c r="AC195" s="79">
        <v>0</v>
      </c>
      <c r="AD195" s="143"/>
      <c r="AE195" s="69" t="s">
        <v>443</v>
      </c>
      <c r="AF195" s="79">
        <v>0</v>
      </c>
      <c r="AG195" s="143"/>
      <c r="AH195" s="69" t="s">
        <v>443</v>
      </c>
      <c r="AI195" s="79">
        <v>0</v>
      </c>
      <c r="AJ195" s="143"/>
      <c r="AK195" s="69" t="s">
        <v>443</v>
      </c>
      <c r="AL195" s="79">
        <v>0</v>
      </c>
      <c r="AM195" s="143"/>
      <c r="AN195" s="69" t="s">
        <v>443</v>
      </c>
      <c r="AO195" s="79">
        <v>0</v>
      </c>
      <c r="AP195" s="143"/>
      <c r="AQ195" s="69" t="s">
        <v>443</v>
      </c>
      <c r="AR195" s="79">
        <v>0</v>
      </c>
      <c r="AS195" s="143"/>
      <c r="AT195" s="69" t="s">
        <v>443</v>
      </c>
      <c r="AU195" s="79">
        <v>0</v>
      </c>
      <c r="AV195" s="143"/>
      <c r="AW195" s="69" t="s">
        <v>443</v>
      </c>
      <c r="AX195" s="79">
        <v>0</v>
      </c>
      <c r="AY195" s="143"/>
      <c r="AZ195" s="69" t="s">
        <v>443</v>
      </c>
      <c r="BA195" s="79">
        <v>0</v>
      </c>
      <c r="BB195" s="143"/>
      <c r="BC195" s="69" t="s">
        <v>443</v>
      </c>
      <c r="BD195" s="79">
        <v>0</v>
      </c>
      <c r="BE195" s="143"/>
      <c r="BF195" s="69" t="s">
        <v>443</v>
      </c>
      <c r="BG195" s="79">
        <v>0</v>
      </c>
      <c r="BH195" s="143"/>
      <c r="BI195" s="69" t="s">
        <v>443</v>
      </c>
      <c r="BJ195" s="79">
        <v>0</v>
      </c>
      <c r="BK195" s="143"/>
      <c r="BL195" s="69" t="s">
        <v>443</v>
      </c>
      <c r="BM195" s="79">
        <v>0</v>
      </c>
      <c r="BN195" s="143"/>
      <c r="BO195" s="69" t="s">
        <v>443</v>
      </c>
      <c r="BP195" s="79">
        <v>0</v>
      </c>
      <c r="BQ195" s="143"/>
      <c r="BR195" s="69" t="s">
        <v>443</v>
      </c>
      <c r="BS195" s="79">
        <v>0</v>
      </c>
      <c r="BT195" s="143"/>
      <c r="BU195" s="69" t="s">
        <v>443</v>
      </c>
      <c r="BV195" s="79">
        <v>0</v>
      </c>
      <c r="BW195" s="143"/>
      <c r="BX195" s="69" t="s">
        <v>443</v>
      </c>
      <c r="BY195" s="79">
        <v>0</v>
      </c>
      <c r="BZ195" s="143"/>
      <c r="CA195" s="69" t="s">
        <v>443</v>
      </c>
      <c r="CB195" s="79">
        <v>0</v>
      </c>
      <c r="CC195" s="143"/>
      <c r="CD195" s="69" t="s">
        <v>443</v>
      </c>
      <c r="CE195" s="79">
        <v>0</v>
      </c>
      <c r="CF195" s="143"/>
      <c r="CG195" s="69" t="s">
        <v>443</v>
      </c>
      <c r="CH195" s="79">
        <v>0</v>
      </c>
      <c r="CI195" s="143"/>
      <c r="CJ195" s="69" t="s">
        <v>443</v>
      </c>
      <c r="CK195" s="79">
        <v>0</v>
      </c>
      <c r="CL195" s="143"/>
      <c r="CM195" s="69" t="s">
        <v>443</v>
      </c>
      <c r="CN195" s="79">
        <v>0</v>
      </c>
      <c r="CP195" s="69" t="s">
        <v>443</v>
      </c>
      <c r="CQ195" s="79">
        <f>SUM(CH195+CN195+CK195+CE195+CB195+BY195+BV195+BS195+BP195+BM195+BJ195+BG195+BD195+BA195+AX195+AU195+AR195+AO195+AL195+AI195+AF195+AC195+Z195+W195+T195+Q195+N195+K195+H195+E195+B195)</f>
        <v>0</v>
      </c>
      <c r="CS195" s="69" t="s">
        <v>443</v>
      </c>
      <c r="CT195" s="79">
        <f>144.93+150</f>
        <v>294.93</v>
      </c>
      <c r="CU195" s="143"/>
      <c r="CV195" s="151">
        <f t="shared" si="10"/>
        <v>-294.93</v>
      </c>
    </row>
    <row r="196" spans="1:100" x14ac:dyDescent="0.2">
      <c r="A196" s="69" t="s">
        <v>444</v>
      </c>
      <c r="B196" s="79">
        <v>0</v>
      </c>
      <c r="C196" s="143"/>
      <c r="D196" s="69" t="s">
        <v>444</v>
      </c>
      <c r="E196" s="79">
        <v>0</v>
      </c>
      <c r="F196" s="143"/>
      <c r="G196" s="69" t="s">
        <v>444</v>
      </c>
      <c r="H196" s="79">
        <v>0</v>
      </c>
      <c r="I196" s="143"/>
      <c r="J196" s="69" t="s">
        <v>444</v>
      </c>
      <c r="K196" s="79">
        <v>0</v>
      </c>
      <c r="L196" s="143"/>
      <c r="M196" s="69" t="s">
        <v>444</v>
      </c>
      <c r="N196" s="79">
        <v>0</v>
      </c>
      <c r="O196" s="143"/>
      <c r="P196" s="69" t="s">
        <v>444</v>
      </c>
      <c r="Q196" s="79">
        <v>0</v>
      </c>
      <c r="R196" s="143"/>
      <c r="S196" s="69" t="s">
        <v>444</v>
      </c>
      <c r="T196" s="79">
        <v>0</v>
      </c>
      <c r="U196" s="143"/>
      <c r="V196" s="69" t="s">
        <v>444</v>
      </c>
      <c r="W196" s="79">
        <v>0</v>
      </c>
      <c r="X196" s="143"/>
      <c r="Y196" s="69" t="s">
        <v>444</v>
      </c>
      <c r="Z196" s="79">
        <v>0</v>
      </c>
      <c r="AA196" s="143"/>
      <c r="AB196" s="69" t="s">
        <v>444</v>
      </c>
      <c r="AC196" s="79">
        <v>0</v>
      </c>
      <c r="AD196" s="143"/>
      <c r="AE196" s="69" t="s">
        <v>444</v>
      </c>
      <c r="AF196" s="79">
        <v>0</v>
      </c>
      <c r="AG196" s="143"/>
      <c r="AH196" s="69" t="s">
        <v>444</v>
      </c>
      <c r="AI196" s="79">
        <v>0</v>
      </c>
      <c r="AJ196" s="143"/>
      <c r="AK196" s="69" t="s">
        <v>444</v>
      </c>
      <c r="AL196" s="79">
        <v>0</v>
      </c>
      <c r="AM196" s="143"/>
      <c r="AN196" s="69" t="s">
        <v>444</v>
      </c>
      <c r="AO196" s="79">
        <v>0</v>
      </c>
      <c r="AP196" s="143"/>
      <c r="AQ196" s="69" t="s">
        <v>444</v>
      </c>
      <c r="AR196" s="79">
        <v>0</v>
      </c>
      <c r="AS196" s="143"/>
      <c r="AT196" s="69" t="s">
        <v>444</v>
      </c>
      <c r="AU196" s="79">
        <v>0</v>
      </c>
      <c r="AV196" s="143"/>
      <c r="AW196" s="69" t="s">
        <v>444</v>
      </c>
      <c r="AX196" s="79">
        <v>0</v>
      </c>
      <c r="AY196" s="143"/>
      <c r="AZ196" s="69" t="s">
        <v>444</v>
      </c>
      <c r="BA196" s="79">
        <v>0</v>
      </c>
      <c r="BB196" s="143"/>
      <c r="BC196" s="69" t="s">
        <v>444</v>
      </c>
      <c r="BD196" s="79">
        <v>0</v>
      </c>
      <c r="BE196" s="143"/>
      <c r="BF196" s="69" t="s">
        <v>444</v>
      </c>
      <c r="BG196" s="79">
        <v>0</v>
      </c>
      <c r="BH196" s="143"/>
      <c r="BI196" s="69" t="s">
        <v>444</v>
      </c>
      <c r="BJ196" s="79">
        <v>0</v>
      </c>
      <c r="BK196" s="143"/>
      <c r="BL196" s="69" t="s">
        <v>444</v>
      </c>
      <c r="BM196" s="79">
        <v>0</v>
      </c>
      <c r="BN196" s="143"/>
      <c r="BO196" s="69" t="s">
        <v>444</v>
      </c>
      <c r="BP196" s="79">
        <v>0</v>
      </c>
      <c r="BQ196" s="143"/>
      <c r="BR196" s="69" t="s">
        <v>444</v>
      </c>
      <c r="BS196" s="79">
        <v>0</v>
      </c>
      <c r="BT196" s="143"/>
      <c r="BU196" s="69" t="s">
        <v>444</v>
      </c>
      <c r="BV196" s="79">
        <v>0</v>
      </c>
      <c r="BW196" s="143"/>
      <c r="BX196" s="69" t="s">
        <v>444</v>
      </c>
      <c r="BY196" s="79">
        <v>0</v>
      </c>
      <c r="BZ196" s="143"/>
      <c r="CA196" s="69" t="s">
        <v>444</v>
      </c>
      <c r="CB196" s="79">
        <v>0</v>
      </c>
      <c r="CC196" s="143"/>
      <c r="CD196" s="69" t="s">
        <v>444</v>
      </c>
      <c r="CE196" s="79">
        <v>0</v>
      </c>
      <c r="CF196" s="143"/>
      <c r="CG196" s="69" t="s">
        <v>444</v>
      </c>
      <c r="CH196" s="79">
        <v>0</v>
      </c>
      <c r="CI196" s="143"/>
      <c r="CJ196" s="69" t="s">
        <v>444</v>
      </c>
      <c r="CK196" s="79">
        <v>0</v>
      </c>
      <c r="CL196" s="143"/>
      <c r="CM196" s="69" t="s">
        <v>444</v>
      </c>
      <c r="CN196" s="79">
        <v>0</v>
      </c>
      <c r="CP196" s="69" t="s">
        <v>444</v>
      </c>
      <c r="CQ196" s="79">
        <f>SUM(CH196+CN196+CK196+CE196+CB196+BY196+BV196+BS196+BP196+BM196+BJ196+BG196+BD196+BA196+AX196+AU196+AR196+AO196+AL196+AI196+AF196+AC196+Z196+W196+T196+Q196+N196+K196+H196+E196+B196)</f>
        <v>0</v>
      </c>
      <c r="CS196" s="69" t="s">
        <v>444</v>
      </c>
      <c r="CT196" s="79">
        <f>193.02+193.02</f>
        <v>386.04</v>
      </c>
      <c r="CU196" s="143"/>
      <c r="CV196" s="151">
        <f t="shared" si="10"/>
        <v>-386.04</v>
      </c>
    </row>
    <row r="197" spans="1:100" x14ac:dyDescent="0.2">
      <c r="A197" s="69" t="s">
        <v>819</v>
      </c>
      <c r="B197" s="79">
        <v>0</v>
      </c>
      <c r="C197" s="143"/>
      <c r="D197" s="69" t="s">
        <v>819</v>
      </c>
      <c r="E197" s="79">
        <v>0</v>
      </c>
      <c r="F197" s="143"/>
      <c r="G197" s="69" t="s">
        <v>819</v>
      </c>
      <c r="H197" s="79">
        <v>0</v>
      </c>
      <c r="I197" s="143"/>
      <c r="J197" s="69" t="s">
        <v>819</v>
      </c>
      <c r="K197" s="79">
        <v>0</v>
      </c>
      <c r="L197" s="143"/>
      <c r="M197" s="69" t="s">
        <v>819</v>
      </c>
      <c r="N197" s="79">
        <v>0</v>
      </c>
      <c r="O197" s="143"/>
      <c r="P197" s="69" t="s">
        <v>819</v>
      </c>
      <c r="Q197" s="79">
        <v>0</v>
      </c>
      <c r="R197" s="143"/>
      <c r="S197" s="69" t="s">
        <v>819</v>
      </c>
      <c r="T197" s="79">
        <v>0</v>
      </c>
      <c r="U197" s="143"/>
      <c r="V197" s="69" t="s">
        <v>819</v>
      </c>
      <c r="W197" s="79">
        <v>0</v>
      </c>
      <c r="X197" s="143"/>
      <c r="Y197" s="69" t="s">
        <v>819</v>
      </c>
      <c r="Z197" s="79">
        <v>0</v>
      </c>
      <c r="AA197" s="143"/>
      <c r="AB197" s="69" t="s">
        <v>819</v>
      </c>
      <c r="AC197" s="79">
        <v>0</v>
      </c>
      <c r="AD197" s="143"/>
      <c r="AE197" s="69" t="s">
        <v>819</v>
      </c>
      <c r="AF197" s="79">
        <v>0</v>
      </c>
      <c r="AG197" s="143"/>
      <c r="AH197" s="69" t="s">
        <v>819</v>
      </c>
      <c r="AI197" s="79">
        <v>0</v>
      </c>
      <c r="AJ197" s="143"/>
      <c r="AK197" s="69" t="s">
        <v>819</v>
      </c>
      <c r="AL197" s="79">
        <v>0</v>
      </c>
      <c r="AM197" s="143"/>
      <c r="AN197" s="69" t="s">
        <v>819</v>
      </c>
      <c r="AO197" s="79">
        <v>0</v>
      </c>
      <c r="AP197" s="143"/>
      <c r="AQ197" s="69" t="s">
        <v>819</v>
      </c>
      <c r="AR197" s="79">
        <v>0</v>
      </c>
      <c r="AS197" s="143"/>
      <c r="AT197" s="69" t="s">
        <v>819</v>
      </c>
      <c r="AU197" s="79">
        <v>0</v>
      </c>
      <c r="AV197" s="143"/>
      <c r="AW197" s="69" t="s">
        <v>819</v>
      </c>
      <c r="AX197" s="79">
        <v>0</v>
      </c>
      <c r="AY197" s="143"/>
      <c r="AZ197" s="69" t="s">
        <v>819</v>
      </c>
      <c r="BA197" s="79">
        <v>0</v>
      </c>
      <c r="BB197" s="143"/>
      <c r="BC197" s="69" t="s">
        <v>819</v>
      </c>
      <c r="BD197" s="79">
        <v>0</v>
      </c>
      <c r="BE197" s="143"/>
      <c r="BF197" s="69" t="s">
        <v>819</v>
      </c>
      <c r="BG197" s="79">
        <v>0</v>
      </c>
      <c r="BH197" s="143"/>
      <c r="BI197" s="69" t="s">
        <v>819</v>
      </c>
      <c r="BJ197" s="79">
        <v>0</v>
      </c>
      <c r="BK197" s="143"/>
      <c r="BL197" s="69" t="s">
        <v>819</v>
      </c>
      <c r="BM197" s="79">
        <v>0</v>
      </c>
      <c r="BN197" s="143"/>
      <c r="BO197" s="69" t="s">
        <v>819</v>
      </c>
      <c r="BP197" s="79">
        <v>0</v>
      </c>
      <c r="BQ197" s="143"/>
      <c r="BR197" s="69" t="s">
        <v>819</v>
      </c>
      <c r="BS197" s="79">
        <v>0</v>
      </c>
      <c r="BT197" s="143"/>
      <c r="BU197" s="69" t="s">
        <v>819</v>
      </c>
      <c r="BV197" s="79">
        <v>0</v>
      </c>
      <c r="BW197" s="143"/>
      <c r="BX197" s="69" t="s">
        <v>819</v>
      </c>
      <c r="BY197" s="79">
        <v>0</v>
      </c>
      <c r="BZ197" s="143"/>
      <c r="CA197" s="69" t="s">
        <v>819</v>
      </c>
      <c r="CB197" s="79">
        <v>0</v>
      </c>
      <c r="CC197" s="143"/>
      <c r="CD197" s="69" t="s">
        <v>819</v>
      </c>
      <c r="CE197" s="79">
        <v>0</v>
      </c>
      <c r="CF197" s="143"/>
      <c r="CG197" s="69" t="s">
        <v>819</v>
      </c>
      <c r="CH197" s="79">
        <v>0</v>
      </c>
      <c r="CI197" s="143"/>
      <c r="CJ197" s="69" t="s">
        <v>819</v>
      </c>
      <c r="CK197" s="79">
        <v>0</v>
      </c>
      <c r="CL197" s="143"/>
      <c r="CM197" s="69" t="s">
        <v>819</v>
      </c>
      <c r="CN197" s="79">
        <v>0</v>
      </c>
      <c r="CP197" s="69" t="s">
        <v>819</v>
      </c>
      <c r="CQ197" s="79">
        <f>SUM(CH197+CN197+CK197+CE197+CB197+BY197+BV197+BS197+BP197+BM197+BJ197+BG197+BD197+BA197+AX197+AU197+AR197+AO197+AL197+AI197+AF197+AC197+Z197+W197+T197+Q197+N197+K197+H197+E197+B197)</f>
        <v>0</v>
      </c>
      <c r="CS197" s="69" t="s">
        <v>819</v>
      </c>
      <c r="CT197" s="79">
        <v>0</v>
      </c>
      <c r="CU197" s="143"/>
      <c r="CV197" s="13">
        <f t="shared" si="10"/>
        <v>0</v>
      </c>
    </row>
    <row r="198" spans="1:100" x14ac:dyDescent="0.2">
      <c r="A198" s="69" t="s">
        <v>197</v>
      </c>
      <c r="B198" s="79">
        <v>0</v>
      </c>
      <c r="C198" s="143"/>
      <c r="D198" s="69" t="s">
        <v>197</v>
      </c>
      <c r="E198" s="79">
        <v>0</v>
      </c>
      <c r="F198" s="143"/>
      <c r="G198" s="69" t="s">
        <v>197</v>
      </c>
      <c r="H198" s="79">
        <v>0</v>
      </c>
      <c r="I198" s="143"/>
      <c r="J198" s="69" t="s">
        <v>197</v>
      </c>
      <c r="K198" s="79">
        <v>0</v>
      </c>
      <c r="L198" s="143"/>
      <c r="M198" s="69" t="s">
        <v>197</v>
      </c>
      <c r="N198" s="79">
        <v>0</v>
      </c>
      <c r="O198" s="143"/>
      <c r="P198" s="69" t="s">
        <v>197</v>
      </c>
      <c r="Q198" s="79">
        <v>0</v>
      </c>
      <c r="R198" s="143"/>
      <c r="S198" s="69" t="s">
        <v>197</v>
      </c>
      <c r="T198" s="79">
        <v>0</v>
      </c>
      <c r="U198" s="143"/>
      <c r="V198" s="69" t="s">
        <v>197</v>
      </c>
      <c r="W198" s="79">
        <v>0</v>
      </c>
      <c r="X198" s="143"/>
      <c r="Y198" s="69" t="s">
        <v>197</v>
      </c>
      <c r="Z198" s="79">
        <v>0</v>
      </c>
      <c r="AA198" s="143"/>
      <c r="AB198" s="69" t="s">
        <v>197</v>
      </c>
      <c r="AC198" s="79">
        <v>0</v>
      </c>
      <c r="AD198" s="143"/>
      <c r="AE198" s="69" t="s">
        <v>197</v>
      </c>
      <c r="AF198" s="79">
        <v>0</v>
      </c>
      <c r="AG198" s="143"/>
      <c r="AH198" s="69" t="s">
        <v>197</v>
      </c>
      <c r="AI198" s="79">
        <v>0</v>
      </c>
      <c r="AJ198" s="143"/>
      <c r="AK198" s="69" t="s">
        <v>197</v>
      </c>
      <c r="AL198" s="79">
        <v>0</v>
      </c>
      <c r="AM198" s="143"/>
      <c r="AN198" s="69" t="s">
        <v>197</v>
      </c>
      <c r="AO198" s="79">
        <v>0</v>
      </c>
      <c r="AP198" s="143"/>
      <c r="AQ198" s="69" t="s">
        <v>197</v>
      </c>
      <c r="AR198" s="79">
        <v>0</v>
      </c>
      <c r="AS198" s="143"/>
      <c r="AT198" s="69" t="s">
        <v>197</v>
      </c>
      <c r="AU198" s="79">
        <v>0</v>
      </c>
      <c r="AV198" s="143"/>
      <c r="AW198" s="69" t="s">
        <v>197</v>
      </c>
      <c r="AX198" s="79">
        <v>0</v>
      </c>
      <c r="AY198" s="143"/>
      <c r="AZ198" s="69" t="s">
        <v>197</v>
      </c>
      <c r="BA198" s="79">
        <v>0</v>
      </c>
      <c r="BB198" s="143"/>
      <c r="BC198" s="69" t="s">
        <v>197</v>
      </c>
      <c r="BD198" s="79">
        <v>0</v>
      </c>
      <c r="BE198" s="143"/>
      <c r="BF198" s="69" t="s">
        <v>197</v>
      </c>
      <c r="BG198" s="79">
        <v>0</v>
      </c>
      <c r="BH198" s="143"/>
      <c r="BI198" s="69" t="s">
        <v>197</v>
      </c>
      <c r="BJ198" s="79">
        <v>0</v>
      </c>
      <c r="BK198" s="143"/>
      <c r="BL198" s="69" t="s">
        <v>197</v>
      </c>
      <c r="BM198" s="79">
        <v>0</v>
      </c>
      <c r="BN198" s="143"/>
      <c r="BO198" s="69" t="s">
        <v>197</v>
      </c>
      <c r="BP198" s="79">
        <v>0</v>
      </c>
      <c r="BQ198" s="143"/>
      <c r="BR198" s="69" t="s">
        <v>197</v>
      </c>
      <c r="BS198" s="79">
        <v>0</v>
      </c>
      <c r="BT198" s="143"/>
      <c r="BU198" s="69" t="s">
        <v>197</v>
      </c>
      <c r="BV198" s="79">
        <v>0</v>
      </c>
      <c r="BW198" s="143"/>
      <c r="BX198" s="69" t="s">
        <v>197</v>
      </c>
      <c r="BY198" s="79">
        <v>0</v>
      </c>
      <c r="BZ198" s="143"/>
      <c r="CA198" s="69" t="s">
        <v>197</v>
      </c>
      <c r="CB198" s="79">
        <v>0</v>
      </c>
      <c r="CC198" s="143"/>
      <c r="CD198" s="69" t="s">
        <v>197</v>
      </c>
      <c r="CE198" s="79">
        <v>0</v>
      </c>
      <c r="CF198" s="143"/>
      <c r="CG198" s="69" t="s">
        <v>197</v>
      </c>
      <c r="CH198" s="79">
        <v>0</v>
      </c>
      <c r="CI198" s="143"/>
      <c r="CJ198" s="69" t="s">
        <v>197</v>
      </c>
      <c r="CK198" s="79">
        <v>0</v>
      </c>
      <c r="CL198" s="143"/>
      <c r="CM198" s="69" t="s">
        <v>197</v>
      </c>
      <c r="CN198" s="79">
        <v>0</v>
      </c>
      <c r="CP198" s="69" t="s">
        <v>197</v>
      </c>
      <c r="CQ198" s="79">
        <f>SUM(CH198+CN198+CK198+CE198+CB198+BY198+BV198+BS198+BP198+BM198+BJ198+BG198+BD198+BA198+AX198+AU198+AR198+AO198+AL198+AI198+AF198+AC198+Z198+W198+T198+Q198+N198+K198+H198+E198+B198)</f>
        <v>0</v>
      </c>
      <c r="CS198" s="69" t="s">
        <v>197</v>
      </c>
      <c r="CT198" s="79">
        <v>0</v>
      </c>
      <c r="CU198" s="143"/>
      <c r="CV198" s="13">
        <f t="shared" si="10"/>
        <v>0</v>
      </c>
    </row>
    <row r="199" spans="1:100" ht="16" thickBot="1" x14ac:dyDescent="0.25">
      <c r="A199" s="77" t="s">
        <v>542</v>
      </c>
      <c r="B199" s="78">
        <f>SUM(B194:B198)</f>
        <v>0</v>
      </c>
      <c r="C199" s="143"/>
      <c r="D199" s="77" t="s">
        <v>542</v>
      </c>
      <c r="E199" s="78">
        <f>SUM(E194:E198)</f>
        <v>0</v>
      </c>
      <c r="F199" s="143"/>
      <c r="G199" s="77" t="s">
        <v>542</v>
      </c>
      <c r="H199" s="78">
        <f>SUM(H194:H198)</f>
        <v>0</v>
      </c>
      <c r="I199" s="143"/>
      <c r="J199" s="77" t="s">
        <v>542</v>
      </c>
      <c r="K199" s="78">
        <f>SUM(K194:K198)</f>
        <v>0</v>
      </c>
      <c r="L199" s="143"/>
      <c r="M199" s="77" t="s">
        <v>542</v>
      </c>
      <c r="N199" s="78">
        <f>SUM(N194:N198)</f>
        <v>0</v>
      </c>
      <c r="O199" s="143"/>
      <c r="P199" s="77" t="s">
        <v>542</v>
      </c>
      <c r="Q199" s="78">
        <f>SUM(Q194:Q198)</f>
        <v>0</v>
      </c>
      <c r="R199" s="143"/>
      <c r="S199" s="77" t="s">
        <v>542</v>
      </c>
      <c r="T199" s="78">
        <f>SUM(T194:T198)</f>
        <v>0</v>
      </c>
      <c r="U199" s="143"/>
      <c r="V199" s="77" t="s">
        <v>542</v>
      </c>
      <c r="W199" s="78">
        <f>SUM(W194:W198)</f>
        <v>0</v>
      </c>
      <c r="X199" s="143"/>
      <c r="Y199" s="77" t="s">
        <v>542</v>
      </c>
      <c r="Z199" s="78">
        <f>SUM(Z194:Z198)</f>
        <v>0</v>
      </c>
      <c r="AA199" s="143"/>
      <c r="AB199" s="77" t="s">
        <v>542</v>
      </c>
      <c r="AC199" s="78">
        <f>SUM(AC194:AC198)</f>
        <v>0</v>
      </c>
      <c r="AD199" s="143"/>
      <c r="AE199" s="77" t="s">
        <v>542</v>
      </c>
      <c r="AF199" s="78">
        <f>SUM(AF194:AF198)</f>
        <v>0</v>
      </c>
      <c r="AG199" s="143"/>
      <c r="AH199" s="77" t="s">
        <v>542</v>
      </c>
      <c r="AI199" s="78">
        <f>SUM(AI194:AI198)</f>
        <v>0</v>
      </c>
      <c r="AJ199" s="143"/>
      <c r="AK199" s="77" t="s">
        <v>542</v>
      </c>
      <c r="AL199" s="78">
        <f>SUM(AL194:AL198)</f>
        <v>0</v>
      </c>
      <c r="AM199" s="143"/>
      <c r="AN199" s="77" t="s">
        <v>542</v>
      </c>
      <c r="AO199" s="78">
        <f>SUM(AO194:AO198)</f>
        <v>0</v>
      </c>
      <c r="AP199" s="143"/>
      <c r="AQ199" s="77" t="s">
        <v>542</v>
      </c>
      <c r="AR199" s="78">
        <f>SUM(AR194:AR198)</f>
        <v>0</v>
      </c>
      <c r="AS199" s="143"/>
      <c r="AT199" s="77" t="s">
        <v>542</v>
      </c>
      <c r="AU199" s="78">
        <f>SUM(AU194:AU198)</f>
        <v>0</v>
      </c>
      <c r="AV199" s="143"/>
      <c r="AW199" s="77" t="s">
        <v>542</v>
      </c>
      <c r="AX199" s="78">
        <f>SUM(AX194:AX198)</f>
        <v>0</v>
      </c>
      <c r="AY199" s="143"/>
      <c r="AZ199" s="77" t="s">
        <v>542</v>
      </c>
      <c r="BA199" s="78">
        <f>SUM(BA194:BA198)</f>
        <v>0</v>
      </c>
      <c r="BB199" s="143"/>
      <c r="BC199" s="77" t="s">
        <v>542</v>
      </c>
      <c r="BD199" s="78">
        <f>SUM(BD194:BD198)</f>
        <v>0</v>
      </c>
      <c r="BE199" s="143"/>
      <c r="BF199" s="77" t="s">
        <v>542</v>
      </c>
      <c r="BG199" s="78">
        <f>SUM(BG194:BG198)</f>
        <v>0</v>
      </c>
      <c r="BH199" s="143"/>
      <c r="BI199" s="77" t="s">
        <v>542</v>
      </c>
      <c r="BJ199" s="78">
        <f>SUM(BJ194:BJ198)</f>
        <v>0</v>
      </c>
      <c r="BK199" s="143"/>
      <c r="BL199" s="77" t="s">
        <v>542</v>
      </c>
      <c r="BM199" s="78">
        <f>SUM(BM194:BM198)</f>
        <v>0</v>
      </c>
      <c r="BN199" s="143"/>
      <c r="BO199" s="77" t="s">
        <v>542</v>
      </c>
      <c r="BP199" s="78">
        <f>SUM(BP194:BP198)</f>
        <v>0</v>
      </c>
      <c r="BQ199" s="143"/>
      <c r="BR199" s="77" t="s">
        <v>542</v>
      </c>
      <c r="BS199" s="78">
        <f>SUM(BS194:BS198)</f>
        <v>0</v>
      </c>
      <c r="BT199" s="143"/>
      <c r="BU199" s="77" t="s">
        <v>542</v>
      </c>
      <c r="BV199" s="78">
        <f>SUM(BV194:BV198)</f>
        <v>0</v>
      </c>
      <c r="BW199" s="143"/>
      <c r="BX199" s="77" t="s">
        <v>542</v>
      </c>
      <c r="BY199" s="78">
        <f>SUM(BY194:BY198)</f>
        <v>0</v>
      </c>
      <c r="BZ199" s="143"/>
      <c r="CA199" s="77" t="s">
        <v>542</v>
      </c>
      <c r="CB199" s="78">
        <f>SUM(CB194:CB198)</f>
        <v>0</v>
      </c>
      <c r="CC199" s="143"/>
      <c r="CD199" s="77" t="s">
        <v>542</v>
      </c>
      <c r="CE199" s="78">
        <f>SUM(CE194:CE198)</f>
        <v>0</v>
      </c>
      <c r="CF199" s="143"/>
      <c r="CG199" s="77" t="s">
        <v>542</v>
      </c>
      <c r="CH199" s="78">
        <f>SUM(CH194:CH198)</f>
        <v>0</v>
      </c>
      <c r="CI199" s="143"/>
      <c r="CJ199" s="77" t="s">
        <v>542</v>
      </c>
      <c r="CK199" s="78">
        <f>SUM(CK194:CK198)</f>
        <v>0</v>
      </c>
      <c r="CL199" s="143"/>
      <c r="CM199" s="77" t="s">
        <v>542</v>
      </c>
      <c r="CN199" s="78">
        <f>SUM(CN194:CN198)</f>
        <v>0</v>
      </c>
      <c r="CP199" s="77" t="s">
        <v>492</v>
      </c>
      <c r="CQ199" s="78">
        <f>SUM(CQ194:CQ198)</f>
        <v>0</v>
      </c>
      <c r="CS199" s="77" t="s">
        <v>492</v>
      </c>
      <c r="CT199" s="78">
        <f>SUM(CT194:CT198)</f>
        <v>3860.0799999999995</v>
      </c>
      <c r="CU199" s="143"/>
      <c r="CV199" s="150">
        <f t="shared" si="10"/>
        <v>-3860.0799999999995</v>
      </c>
    </row>
    <row r="200" spans="1:100" ht="16" thickBot="1" x14ac:dyDescent="0.25">
      <c r="A200" s="176" t="s">
        <v>447</v>
      </c>
      <c r="B200" s="177"/>
      <c r="C200" s="143"/>
      <c r="D200" s="176" t="s">
        <v>447</v>
      </c>
      <c r="E200" s="177"/>
      <c r="F200" s="143"/>
      <c r="G200" s="176" t="s">
        <v>447</v>
      </c>
      <c r="H200" s="177"/>
      <c r="I200" s="143"/>
      <c r="J200" s="176" t="s">
        <v>447</v>
      </c>
      <c r="K200" s="177"/>
      <c r="L200" s="143"/>
      <c r="M200" s="176" t="s">
        <v>447</v>
      </c>
      <c r="N200" s="177"/>
      <c r="O200" s="143"/>
      <c r="P200" s="176" t="s">
        <v>447</v>
      </c>
      <c r="Q200" s="177"/>
      <c r="R200" s="143"/>
      <c r="S200" s="176" t="s">
        <v>447</v>
      </c>
      <c r="T200" s="177"/>
      <c r="U200" s="143"/>
      <c r="V200" s="176" t="s">
        <v>447</v>
      </c>
      <c r="W200" s="177"/>
      <c r="X200" s="143"/>
      <c r="Y200" s="176" t="s">
        <v>447</v>
      </c>
      <c r="Z200" s="177"/>
      <c r="AA200" s="143"/>
      <c r="AB200" s="176" t="s">
        <v>447</v>
      </c>
      <c r="AC200" s="177"/>
      <c r="AD200" s="143"/>
      <c r="AE200" s="176" t="s">
        <v>447</v>
      </c>
      <c r="AF200" s="177"/>
      <c r="AG200" s="143"/>
      <c r="AH200" s="176" t="s">
        <v>447</v>
      </c>
      <c r="AI200" s="177"/>
      <c r="AJ200" s="143"/>
      <c r="AK200" s="176" t="s">
        <v>447</v>
      </c>
      <c r="AL200" s="177"/>
      <c r="AM200" s="143"/>
      <c r="AN200" s="176" t="s">
        <v>447</v>
      </c>
      <c r="AO200" s="177"/>
      <c r="AP200" s="143"/>
      <c r="AQ200" s="176" t="s">
        <v>447</v>
      </c>
      <c r="AR200" s="177"/>
      <c r="AS200" s="143"/>
      <c r="AT200" s="176" t="s">
        <v>447</v>
      </c>
      <c r="AU200" s="177"/>
      <c r="AV200" s="143"/>
      <c r="AW200" s="176" t="s">
        <v>447</v>
      </c>
      <c r="AX200" s="177"/>
      <c r="AY200" s="143"/>
      <c r="AZ200" s="176" t="s">
        <v>447</v>
      </c>
      <c r="BA200" s="177"/>
      <c r="BB200" s="143"/>
      <c r="BC200" s="176" t="s">
        <v>447</v>
      </c>
      <c r="BD200" s="177"/>
      <c r="BE200" s="143"/>
      <c r="BF200" s="176" t="s">
        <v>447</v>
      </c>
      <c r="BG200" s="177"/>
      <c r="BH200" s="143"/>
      <c r="BI200" s="176" t="s">
        <v>447</v>
      </c>
      <c r="BJ200" s="177"/>
      <c r="BK200" s="143"/>
      <c r="BL200" s="176" t="s">
        <v>447</v>
      </c>
      <c r="BM200" s="177"/>
      <c r="BN200" s="143"/>
      <c r="BO200" s="176" t="s">
        <v>447</v>
      </c>
      <c r="BP200" s="177"/>
      <c r="BQ200" s="143"/>
      <c r="BR200" s="176" t="s">
        <v>447</v>
      </c>
      <c r="BS200" s="177"/>
      <c r="BT200" s="143"/>
      <c r="BU200" s="176" t="s">
        <v>447</v>
      </c>
      <c r="BV200" s="177"/>
      <c r="BW200" s="143"/>
      <c r="BX200" s="176" t="s">
        <v>447</v>
      </c>
      <c r="BY200" s="177"/>
      <c r="BZ200" s="143"/>
      <c r="CA200" s="176" t="s">
        <v>447</v>
      </c>
      <c r="CB200" s="177"/>
      <c r="CC200" s="143"/>
      <c r="CD200" s="176" t="s">
        <v>447</v>
      </c>
      <c r="CE200" s="177"/>
      <c r="CF200" s="143"/>
      <c r="CG200" s="176" t="s">
        <v>447</v>
      </c>
      <c r="CH200" s="177"/>
      <c r="CI200" s="143"/>
      <c r="CJ200" s="176" t="s">
        <v>447</v>
      </c>
      <c r="CK200" s="177"/>
      <c r="CL200" s="143"/>
      <c r="CM200" s="176" t="s">
        <v>447</v>
      </c>
      <c r="CN200" s="177"/>
      <c r="CP200" s="176" t="s">
        <v>447</v>
      </c>
      <c r="CQ200" s="177"/>
      <c r="CS200" s="176" t="s">
        <v>447</v>
      </c>
      <c r="CT200" s="177"/>
      <c r="CU200" s="143"/>
      <c r="CV200" s="10"/>
    </row>
    <row r="201" spans="1:100" x14ac:dyDescent="0.2">
      <c r="A201" s="70" t="s">
        <v>445</v>
      </c>
      <c r="B201" s="67">
        <v>0</v>
      </c>
      <c r="C201" s="143"/>
      <c r="D201" s="70" t="s">
        <v>445</v>
      </c>
      <c r="E201" s="67">
        <v>0</v>
      </c>
      <c r="F201" s="143"/>
      <c r="G201" s="70" t="s">
        <v>445</v>
      </c>
      <c r="H201" s="67">
        <v>0</v>
      </c>
      <c r="I201" s="143"/>
      <c r="J201" s="70" t="s">
        <v>445</v>
      </c>
      <c r="K201" s="67">
        <v>0</v>
      </c>
      <c r="L201" s="143"/>
      <c r="M201" s="70" t="s">
        <v>445</v>
      </c>
      <c r="N201" s="67">
        <v>0</v>
      </c>
      <c r="O201" s="143"/>
      <c r="P201" s="70" t="s">
        <v>445</v>
      </c>
      <c r="Q201" s="67">
        <v>0</v>
      </c>
      <c r="R201" s="143"/>
      <c r="S201" s="70" t="s">
        <v>445</v>
      </c>
      <c r="T201" s="67">
        <v>0</v>
      </c>
      <c r="U201" s="143"/>
      <c r="V201" s="70" t="s">
        <v>445</v>
      </c>
      <c r="W201" s="67">
        <v>0</v>
      </c>
      <c r="X201" s="143"/>
      <c r="Y201" s="70" t="s">
        <v>445</v>
      </c>
      <c r="Z201" s="67">
        <v>0</v>
      </c>
      <c r="AA201" s="143"/>
      <c r="AB201" s="70" t="s">
        <v>445</v>
      </c>
      <c r="AC201" s="67">
        <v>0</v>
      </c>
      <c r="AD201" s="143"/>
      <c r="AE201" s="70" t="s">
        <v>445</v>
      </c>
      <c r="AF201" s="67">
        <v>0</v>
      </c>
      <c r="AG201" s="143"/>
      <c r="AH201" s="70" t="s">
        <v>445</v>
      </c>
      <c r="AI201" s="67">
        <v>0</v>
      </c>
      <c r="AJ201" s="143"/>
      <c r="AK201" s="70" t="s">
        <v>445</v>
      </c>
      <c r="AL201" s="67">
        <v>0</v>
      </c>
      <c r="AM201" s="143"/>
      <c r="AN201" s="70" t="s">
        <v>445</v>
      </c>
      <c r="AO201" s="67">
        <v>0</v>
      </c>
      <c r="AP201" s="143"/>
      <c r="AQ201" s="70" t="s">
        <v>445</v>
      </c>
      <c r="AR201" s="67">
        <v>0</v>
      </c>
      <c r="AS201" s="143"/>
      <c r="AT201" s="70" t="s">
        <v>445</v>
      </c>
      <c r="AU201" s="67">
        <v>0</v>
      </c>
      <c r="AV201" s="143"/>
      <c r="AW201" s="70" t="s">
        <v>445</v>
      </c>
      <c r="AX201" s="67">
        <v>0</v>
      </c>
      <c r="AY201" s="143"/>
      <c r="AZ201" s="70" t="s">
        <v>445</v>
      </c>
      <c r="BA201" s="67">
        <v>0</v>
      </c>
      <c r="BB201" s="143"/>
      <c r="BC201" s="70" t="s">
        <v>445</v>
      </c>
      <c r="BD201" s="67">
        <v>0</v>
      </c>
      <c r="BE201" s="143"/>
      <c r="BF201" s="70" t="s">
        <v>445</v>
      </c>
      <c r="BG201" s="67">
        <v>0</v>
      </c>
      <c r="BH201" s="143"/>
      <c r="BI201" s="70" t="s">
        <v>445</v>
      </c>
      <c r="BJ201" s="67">
        <v>0</v>
      </c>
      <c r="BK201" s="143"/>
      <c r="BL201" s="70" t="s">
        <v>445</v>
      </c>
      <c r="BM201" s="67">
        <v>0</v>
      </c>
      <c r="BN201" s="143"/>
      <c r="BO201" s="70" t="s">
        <v>445</v>
      </c>
      <c r="BP201" s="67">
        <v>0</v>
      </c>
      <c r="BQ201" s="143"/>
      <c r="BR201" s="70" t="s">
        <v>445</v>
      </c>
      <c r="BS201" s="67">
        <v>0</v>
      </c>
      <c r="BT201" s="143"/>
      <c r="BU201" s="70" t="s">
        <v>445</v>
      </c>
      <c r="BV201" s="67">
        <v>0</v>
      </c>
      <c r="BW201" s="143"/>
      <c r="BX201" s="70" t="s">
        <v>445</v>
      </c>
      <c r="BY201" s="67">
        <v>0</v>
      </c>
      <c r="BZ201" s="143"/>
      <c r="CA201" s="70" t="s">
        <v>445</v>
      </c>
      <c r="CB201" s="67">
        <v>0</v>
      </c>
      <c r="CC201" s="143"/>
      <c r="CD201" s="70" t="s">
        <v>445</v>
      </c>
      <c r="CE201" s="67">
        <v>0</v>
      </c>
      <c r="CF201" s="143"/>
      <c r="CG201" s="70" t="s">
        <v>445</v>
      </c>
      <c r="CH201" s="67">
        <v>0</v>
      </c>
      <c r="CI201" s="143"/>
      <c r="CJ201" s="70" t="s">
        <v>445</v>
      </c>
      <c r="CK201" s="67">
        <v>0</v>
      </c>
      <c r="CL201" s="143"/>
      <c r="CM201" s="70" t="s">
        <v>445</v>
      </c>
      <c r="CN201" s="67">
        <v>0</v>
      </c>
      <c r="CP201" s="70" t="s">
        <v>445</v>
      </c>
      <c r="CQ201" s="79">
        <f>SUM(CH201+CN201+CK201+CE201+CB201+BY201+BV201+BS201+BP201+BM201+BJ201+BG201+BD201+BA201+AX201+AU201+AR201+AO201+AL201+AI201+AF201+AC201+Z201+W201+T201+Q201+N201+K201+H201+E201+B201)</f>
        <v>0</v>
      </c>
      <c r="CS201" s="70" t="s">
        <v>445</v>
      </c>
      <c r="CT201" s="67">
        <f>530.41+488.15</f>
        <v>1018.56</v>
      </c>
      <c r="CU201" s="143"/>
      <c r="CV201" s="13">
        <f>CT201-CQ201</f>
        <v>1018.56</v>
      </c>
    </row>
    <row r="202" spans="1:100" ht="16" thickBot="1" x14ac:dyDescent="0.25">
      <c r="A202" s="77" t="s">
        <v>454</v>
      </c>
      <c r="B202" s="78">
        <f>SUM(B201)</f>
        <v>0</v>
      </c>
      <c r="C202" s="143"/>
      <c r="D202" s="77" t="s">
        <v>454</v>
      </c>
      <c r="E202" s="78">
        <f>SUM(E201)</f>
        <v>0</v>
      </c>
      <c r="F202" s="143"/>
      <c r="G202" s="77" t="s">
        <v>454</v>
      </c>
      <c r="H202" s="78">
        <f>SUM(H201)</f>
        <v>0</v>
      </c>
      <c r="I202" s="143"/>
      <c r="J202" s="77" t="s">
        <v>454</v>
      </c>
      <c r="K202" s="78">
        <f>SUM(K201)</f>
        <v>0</v>
      </c>
      <c r="L202" s="143"/>
      <c r="M202" s="77" t="s">
        <v>454</v>
      </c>
      <c r="N202" s="78">
        <f>SUM(N201)</f>
        <v>0</v>
      </c>
      <c r="O202" s="143"/>
      <c r="P202" s="77" t="s">
        <v>454</v>
      </c>
      <c r="Q202" s="78">
        <f>SUM(Q201)</f>
        <v>0</v>
      </c>
      <c r="R202" s="143"/>
      <c r="S202" s="77" t="s">
        <v>454</v>
      </c>
      <c r="T202" s="78">
        <f>SUM(T201)</f>
        <v>0</v>
      </c>
      <c r="U202" s="143"/>
      <c r="V202" s="77" t="s">
        <v>454</v>
      </c>
      <c r="W202" s="78">
        <f>SUM(W201)</f>
        <v>0</v>
      </c>
      <c r="X202" s="143"/>
      <c r="Y202" s="77" t="s">
        <v>454</v>
      </c>
      <c r="Z202" s="78">
        <f>SUM(Z201)</f>
        <v>0</v>
      </c>
      <c r="AA202" s="143"/>
      <c r="AB202" s="77" t="s">
        <v>454</v>
      </c>
      <c r="AC202" s="78">
        <f>SUM(AC201)</f>
        <v>0</v>
      </c>
      <c r="AD202" s="143"/>
      <c r="AE202" s="77" t="s">
        <v>454</v>
      </c>
      <c r="AF202" s="78">
        <f>SUM(AF201)</f>
        <v>0</v>
      </c>
      <c r="AG202" s="143"/>
      <c r="AH202" s="77" t="s">
        <v>454</v>
      </c>
      <c r="AI202" s="78">
        <f>SUM(AI201)</f>
        <v>0</v>
      </c>
      <c r="AJ202" s="143"/>
      <c r="AK202" s="77" t="s">
        <v>454</v>
      </c>
      <c r="AL202" s="78">
        <f>SUM(AL201)</f>
        <v>0</v>
      </c>
      <c r="AM202" s="143"/>
      <c r="AN202" s="77" t="s">
        <v>454</v>
      </c>
      <c r="AO202" s="78">
        <f>SUM(AO201)</f>
        <v>0</v>
      </c>
      <c r="AP202" s="143"/>
      <c r="AQ202" s="77" t="s">
        <v>454</v>
      </c>
      <c r="AR202" s="78">
        <f>SUM(AR201)</f>
        <v>0</v>
      </c>
      <c r="AS202" s="143"/>
      <c r="AT202" s="77" t="s">
        <v>454</v>
      </c>
      <c r="AU202" s="78">
        <f>SUM(AU201)</f>
        <v>0</v>
      </c>
      <c r="AV202" s="143"/>
      <c r="AW202" s="77" t="s">
        <v>454</v>
      </c>
      <c r="AX202" s="78">
        <f>SUM(AX201)</f>
        <v>0</v>
      </c>
      <c r="AY202" s="143"/>
      <c r="AZ202" s="77" t="s">
        <v>454</v>
      </c>
      <c r="BA202" s="78">
        <f>SUM(BA201)</f>
        <v>0</v>
      </c>
      <c r="BB202" s="143"/>
      <c r="BC202" s="77" t="s">
        <v>454</v>
      </c>
      <c r="BD202" s="78">
        <f>SUM(BD201)</f>
        <v>0</v>
      </c>
      <c r="BE202" s="143"/>
      <c r="BF202" s="77" t="s">
        <v>454</v>
      </c>
      <c r="BG202" s="78">
        <f>SUM(BG201)</f>
        <v>0</v>
      </c>
      <c r="BH202" s="143"/>
      <c r="BI202" s="77" t="s">
        <v>454</v>
      </c>
      <c r="BJ202" s="78">
        <f>SUM(BJ201)</f>
        <v>0</v>
      </c>
      <c r="BK202" s="143"/>
      <c r="BL202" s="77" t="s">
        <v>454</v>
      </c>
      <c r="BM202" s="78">
        <f>SUM(BM201)</f>
        <v>0</v>
      </c>
      <c r="BN202" s="143"/>
      <c r="BO202" s="77" t="s">
        <v>454</v>
      </c>
      <c r="BP202" s="78">
        <f>SUM(BP201)</f>
        <v>0</v>
      </c>
      <c r="BQ202" s="143"/>
      <c r="BR202" s="77" t="s">
        <v>454</v>
      </c>
      <c r="BS202" s="78">
        <f>SUM(BS201)</f>
        <v>0</v>
      </c>
      <c r="BT202" s="143"/>
      <c r="BU202" s="77" t="s">
        <v>454</v>
      </c>
      <c r="BV202" s="78">
        <f>SUM(BV201)</f>
        <v>0</v>
      </c>
      <c r="BW202" s="143"/>
      <c r="BX202" s="77" t="s">
        <v>454</v>
      </c>
      <c r="BY202" s="78">
        <f>SUM(BY201)</f>
        <v>0</v>
      </c>
      <c r="BZ202" s="143"/>
      <c r="CA202" s="77" t="s">
        <v>454</v>
      </c>
      <c r="CB202" s="78">
        <f>SUM(CB201)</f>
        <v>0</v>
      </c>
      <c r="CC202" s="143"/>
      <c r="CD202" s="77" t="s">
        <v>454</v>
      </c>
      <c r="CE202" s="78">
        <f>SUM(CE201)</f>
        <v>0</v>
      </c>
      <c r="CF202" s="143"/>
      <c r="CG202" s="77" t="s">
        <v>454</v>
      </c>
      <c r="CH202" s="78">
        <f>SUM(CH201)</f>
        <v>0</v>
      </c>
      <c r="CI202" s="143"/>
      <c r="CJ202" s="77" t="s">
        <v>454</v>
      </c>
      <c r="CK202" s="78">
        <f>SUM(CK201)</f>
        <v>0</v>
      </c>
      <c r="CL202" s="143"/>
      <c r="CM202" s="77" t="s">
        <v>454</v>
      </c>
      <c r="CN202" s="78">
        <f>SUM(CN201)</f>
        <v>0</v>
      </c>
      <c r="CP202" s="77" t="s">
        <v>493</v>
      </c>
      <c r="CQ202" s="78">
        <f>SUM(CQ201)</f>
        <v>0</v>
      </c>
      <c r="CS202" s="77" t="s">
        <v>493</v>
      </c>
      <c r="CT202" s="78">
        <f>SUM(CT201)</f>
        <v>1018.56</v>
      </c>
      <c r="CU202" s="143"/>
      <c r="CV202" s="150">
        <f>CT202-CQ202</f>
        <v>1018.56</v>
      </c>
    </row>
    <row r="203" spans="1:100" ht="16" thickBot="1" x14ac:dyDescent="0.25">
      <c r="A203" s="141" t="s">
        <v>455</v>
      </c>
      <c r="B203" s="142"/>
      <c r="C203" s="143"/>
      <c r="D203" s="141" t="s">
        <v>455</v>
      </c>
      <c r="E203" s="142"/>
      <c r="F203" s="143"/>
      <c r="G203" s="141" t="s">
        <v>455</v>
      </c>
      <c r="H203" s="142"/>
      <c r="I203" s="143"/>
      <c r="J203" s="141" t="s">
        <v>455</v>
      </c>
      <c r="K203" s="142"/>
      <c r="L203" s="143"/>
      <c r="M203" s="141" t="s">
        <v>455</v>
      </c>
      <c r="N203" s="142"/>
      <c r="O203" s="143"/>
      <c r="P203" s="141" t="s">
        <v>455</v>
      </c>
      <c r="Q203" s="142"/>
      <c r="R203" s="143"/>
      <c r="S203" s="141" t="s">
        <v>455</v>
      </c>
      <c r="T203" s="142"/>
      <c r="U203" s="143"/>
      <c r="V203" s="141" t="s">
        <v>455</v>
      </c>
      <c r="W203" s="142"/>
      <c r="X203" s="143"/>
      <c r="Y203" s="141" t="s">
        <v>455</v>
      </c>
      <c r="Z203" s="142"/>
      <c r="AA203" s="143"/>
      <c r="AB203" s="141" t="s">
        <v>455</v>
      </c>
      <c r="AC203" s="142"/>
      <c r="AD203" s="143"/>
      <c r="AE203" s="141" t="s">
        <v>455</v>
      </c>
      <c r="AF203" s="142"/>
      <c r="AG203" s="143"/>
      <c r="AH203" s="141" t="s">
        <v>455</v>
      </c>
      <c r="AI203" s="142"/>
      <c r="AJ203" s="143"/>
      <c r="AK203" s="141" t="s">
        <v>455</v>
      </c>
      <c r="AL203" s="142"/>
      <c r="AM203" s="143"/>
      <c r="AN203" s="141" t="s">
        <v>455</v>
      </c>
      <c r="AO203" s="142"/>
      <c r="AP203" s="143"/>
      <c r="AQ203" s="141" t="s">
        <v>455</v>
      </c>
      <c r="AR203" s="142"/>
      <c r="AS203" s="143"/>
      <c r="AT203" s="141" t="s">
        <v>455</v>
      </c>
      <c r="AU203" s="142"/>
      <c r="AV203" s="143"/>
      <c r="AW203" s="141" t="s">
        <v>455</v>
      </c>
      <c r="AX203" s="142"/>
      <c r="AY203" s="143"/>
      <c r="AZ203" s="141" t="s">
        <v>455</v>
      </c>
      <c r="BA203" s="142"/>
      <c r="BB203" s="143"/>
      <c r="BC203" s="141" t="s">
        <v>455</v>
      </c>
      <c r="BD203" s="142"/>
      <c r="BE203" s="143"/>
      <c r="BF203" s="141" t="s">
        <v>455</v>
      </c>
      <c r="BG203" s="142"/>
      <c r="BH203" s="143"/>
      <c r="BI203" s="141" t="s">
        <v>455</v>
      </c>
      <c r="BJ203" s="142"/>
      <c r="BK203" s="143"/>
      <c r="BL203" s="141" t="s">
        <v>455</v>
      </c>
      <c r="BM203" s="142"/>
      <c r="BN203" s="143"/>
      <c r="BO203" s="141" t="s">
        <v>455</v>
      </c>
      <c r="BP203" s="142"/>
      <c r="BQ203" s="143"/>
      <c r="BR203" s="141" t="s">
        <v>455</v>
      </c>
      <c r="BS203" s="142"/>
      <c r="BT203" s="143"/>
      <c r="BU203" s="141" t="s">
        <v>455</v>
      </c>
      <c r="BV203" s="142"/>
      <c r="BW203" s="143"/>
      <c r="BX203" s="141" t="s">
        <v>455</v>
      </c>
      <c r="BY203" s="142"/>
      <c r="BZ203" s="143"/>
      <c r="CA203" s="141" t="s">
        <v>455</v>
      </c>
      <c r="CB203" s="142"/>
      <c r="CC203" s="143"/>
      <c r="CD203" s="141" t="s">
        <v>455</v>
      </c>
      <c r="CE203" s="142"/>
      <c r="CF203" s="143"/>
      <c r="CG203" s="141" t="s">
        <v>455</v>
      </c>
      <c r="CH203" s="142"/>
      <c r="CI203" s="143"/>
      <c r="CJ203" s="141" t="s">
        <v>455</v>
      </c>
      <c r="CK203" s="142"/>
      <c r="CL203" s="143"/>
      <c r="CM203" s="141" t="s">
        <v>455</v>
      </c>
      <c r="CN203" s="142"/>
      <c r="CP203" s="141" t="s">
        <v>455</v>
      </c>
      <c r="CQ203" s="142"/>
      <c r="CS203" s="141" t="s">
        <v>455</v>
      </c>
      <c r="CT203" s="142"/>
      <c r="CU203" s="143"/>
      <c r="CV203" s="10"/>
    </row>
    <row r="204" spans="1:100" x14ac:dyDescent="0.2">
      <c r="A204" s="71" t="s">
        <v>156</v>
      </c>
      <c r="B204" s="67">
        <v>0</v>
      </c>
      <c r="C204" s="143"/>
      <c r="D204" s="71" t="s">
        <v>156</v>
      </c>
      <c r="E204" s="67">
        <v>0</v>
      </c>
      <c r="F204" s="143"/>
      <c r="G204" s="71" t="s">
        <v>156</v>
      </c>
      <c r="H204" s="67">
        <v>0</v>
      </c>
      <c r="I204" s="143"/>
      <c r="J204" s="71" t="s">
        <v>156</v>
      </c>
      <c r="K204" s="67">
        <v>0</v>
      </c>
      <c r="L204" s="143"/>
      <c r="M204" s="71" t="s">
        <v>156</v>
      </c>
      <c r="N204" s="67">
        <v>0</v>
      </c>
      <c r="O204" s="143"/>
      <c r="P204" s="71" t="s">
        <v>156</v>
      </c>
      <c r="Q204" s="67">
        <v>0</v>
      </c>
      <c r="R204" s="143"/>
      <c r="S204" s="71" t="s">
        <v>156</v>
      </c>
      <c r="T204" s="67">
        <v>0</v>
      </c>
      <c r="U204" s="143"/>
      <c r="V204" s="71" t="s">
        <v>156</v>
      </c>
      <c r="W204" s="67">
        <v>0</v>
      </c>
      <c r="X204" s="143"/>
      <c r="Y204" s="71" t="s">
        <v>156</v>
      </c>
      <c r="Z204" s="67">
        <v>0</v>
      </c>
      <c r="AA204" s="143"/>
      <c r="AB204" s="71" t="s">
        <v>156</v>
      </c>
      <c r="AC204" s="67">
        <v>0</v>
      </c>
      <c r="AD204" s="143"/>
      <c r="AE204" s="71" t="s">
        <v>156</v>
      </c>
      <c r="AF204" s="67">
        <v>0</v>
      </c>
      <c r="AG204" s="143"/>
      <c r="AH204" s="71" t="s">
        <v>156</v>
      </c>
      <c r="AI204" s="67">
        <v>0</v>
      </c>
      <c r="AJ204" s="143"/>
      <c r="AK204" s="71" t="s">
        <v>156</v>
      </c>
      <c r="AL204" s="67">
        <v>0</v>
      </c>
      <c r="AM204" s="143"/>
      <c r="AN204" s="71" t="s">
        <v>156</v>
      </c>
      <c r="AO204" s="67">
        <v>0</v>
      </c>
      <c r="AP204" s="143"/>
      <c r="AQ204" s="71" t="s">
        <v>156</v>
      </c>
      <c r="AR204" s="67">
        <v>0</v>
      </c>
      <c r="AS204" s="143"/>
      <c r="AT204" s="71" t="s">
        <v>156</v>
      </c>
      <c r="AU204" s="67">
        <v>0</v>
      </c>
      <c r="AV204" s="143"/>
      <c r="AW204" s="71" t="s">
        <v>156</v>
      </c>
      <c r="AX204" s="67">
        <v>0</v>
      </c>
      <c r="AY204" s="143"/>
      <c r="AZ204" s="71" t="s">
        <v>156</v>
      </c>
      <c r="BA204" s="67">
        <v>0</v>
      </c>
      <c r="BB204" s="143"/>
      <c r="BC204" s="71" t="s">
        <v>156</v>
      </c>
      <c r="BD204" s="67">
        <v>0</v>
      </c>
      <c r="BE204" s="143"/>
      <c r="BF204" s="71" t="s">
        <v>156</v>
      </c>
      <c r="BG204" s="67">
        <v>0</v>
      </c>
      <c r="BH204" s="143"/>
      <c r="BI204" s="71" t="s">
        <v>156</v>
      </c>
      <c r="BJ204" s="67">
        <v>0</v>
      </c>
      <c r="BK204" s="143"/>
      <c r="BL204" s="71" t="s">
        <v>156</v>
      </c>
      <c r="BM204" s="67">
        <v>0</v>
      </c>
      <c r="BN204" s="143"/>
      <c r="BO204" s="71" t="s">
        <v>156</v>
      </c>
      <c r="BP204" s="67">
        <v>0</v>
      </c>
      <c r="BQ204" s="143"/>
      <c r="BR204" s="71" t="s">
        <v>156</v>
      </c>
      <c r="BS204" s="67">
        <v>0</v>
      </c>
      <c r="BT204" s="143"/>
      <c r="BU204" s="71" t="s">
        <v>156</v>
      </c>
      <c r="BV204" s="67">
        <v>0</v>
      </c>
      <c r="BW204" s="143"/>
      <c r="BX204" s="71" t="s">
        <v>156</v>
      </c>
      <c r="BY204" s="67">
        <v>0</v>
      </c>
      <c r="BZ204" s="143"/>
      <c r="CA204" s="71" t="s">
        <v>156</v>
      </c>
      <c r="CB204" s="67">
        <v>0</v>
      </c>
      <c r="CC204" s="143"/>
      <c r="CD204" s="71" t="s">
        <v>156</v>
      </c>
      <c r="CE204" s="67">
        <v>0</v>
      </c>
      <c r="CF204" s="143"/>
      <c r="CG204" s="71" t="s">
        <v>156</v>
      </c>
      <c r="CH204" s="67">
        <v>0</v>
      </c>
      <c r="CI204" s="143"/>
      <c r="CJ204" s="71" t="s">
        <v>156</v>
      </c>
      <c r="CK204" s="67">
        <v>0</v>
      </c>
      <c r="CL204" s="143"/>
      <c r="CM204" s="71" t="s">
        <v>156</v>
      </c>
      <c r="CN204" s="67">
        <v>0</v>
      </c>
      <c r="CP204" s="71" t="s">
        <v>156</v>
      </c>
      <c r="CQ204" s="79">
        <f>SUM(CH204+CN204+CK204+CE204+CB204+BY204+BV204+BS204+BP204+BM204+BJ204+BG204+BD204+BA204+AX204+AU204+AR204+AO204+AL204+AI204+AF204+AC204+Z204+W204+T204+Q204+N204+K204+H204+E204+B204)</f>
        <v>0</v>
      </c>
      <c r="CS204" s="71" t="s">
        <v>156</v>
      </c>
      <c r="CT204" s="67">
        <f>519.12+260</f>
        <v>779.12</v>
      </c>
      <c r="CU204" s="143"/>
      <c r="CV204" s="150">
        <f t="shared" ref="CV204:CV223" si="11">CT204-CQ204</f>
        <v>779.12</v>
      </c>
    </row>
    <row r="205" spans="1:100" x14ac:dyDescent="0.2">
      <c r="A205" s="71" t="s">
        <v>449</v>
      </c>
      <c r="B205" s="67">
        <v>0</v>
      </c>
      <c r="C205" s="143"/>
      <c r="D205" s="71" t="s">
        <v>449</v>
      </c>
      <c r="E205" s="67">
        <v>0</v>
      </c>
      <c r="F205" s="143"/>
      <c r="G205" s="71" t="s">
        <v>449</v>
      </c>
      <c r="H205" s="67">
        <v>0</v>
      </c>
      <c r="I205" s="143"/>
      <c r="J205" s="71" t="s">
        <v>449</v>
      </c>
      <c r="K205" s="67">
        <v>0</v>
      </c>
      <c r="L205" s="143"/>
      <c r="M205" s="71" t="s">
        <v>449</v>
      </c>
      <c r="N205" s="67">
        <v>0</v>
      </c>
      <c r="O205" s="143"/>
      <c r="P205" s="71" t="s">
        <v>449</v>
      </c>
      <c r="Q205" s="67">
        <v>0</v>
      </c>
      <c r="R205" s="143"/>
      <c r="S205" s="71" t="s">
        <v>449</v>
      </c>
      <c r="T205" s="67">
        <v>0</v>
      </c>
      <c r="U205" s="143"/>
      <c r="V205" s="71" t="s">
        <v>449</v>
      </c>
      <c r="W205" s="67">
        <v>0</v>
      </c>
      <c r="X205" s="143"/>
      <c r="Y205" s="71" t="s">
        <v>449</v>
      </c>
      <c r="Z205" s="67">
        <v>0</v>
      </c>
      <c r="AA205" s="143"/>
      <c r="AB205" s="71" t="s">
        <v>449</v>
      </c>
      <c r="AC205" s="67">
        <v>0</v>
      </c>
      <c r="AD205" s="143"/>
      <c r="AE205" s="71" t="s">
        <v>449</v>
      </c>
      <c r="AF205" s="67">
        <v>0</v>
      </c>
      <c r="AG205" s="143"/>
      <c r="AH205" s="71" t="s">
        <v>449</v>
      </c>
      <c r="AI205" s="67">
        <v>0</v>
      </c>
      <c r="AJ205" s="143"/>
      <c r="AK205" s="71" t="s">
        <v>449</v>
      </c>
      <c r="AL205" s="67">
        <v>0</v>
      </c>
      <c r="AM205" s="143"/>
      <c r="AN205" s="71" t="s">
        <v>449</v>
      </c>
      <c r="AO205" s="67">
        <v>0</v>
      </c>
      <c r="AP205" s="143"/>
      <c r="AQ205" s="71" t="s">
        <v>449</v>
      </c>
      <c r="AR205" s="67">
        <v>0</v>
      </c>
      <c r="AS205" s="143"/>
      <c r="AT205" s="71" t="s">
        <v>449</v>
      </c>
      <c r="AU205" s="67">
        <v>0</v>
      </c>
      <c r="AV205" s="143"/>
      <c r="AW205" s="71" t="s">
        <v>449</v>
      </c>
      <c r="AX205" s="67">
        <v>0</v>
      </c>
      <c r="AY205" s="143"/>
      <c r="AZ205" s="71" t="s">
        <v>449</v>
      </c>
      <c r="BA205" s="67">
        <v>0</v>
      </c>
      <c r="BB205" s="143"/>
      <c r="BC205" s="71" t="s">
        <v>449</v>
      </c>
      <c r="BD205" s="67">
        <v>0</v>
      </c>
      <c r="BE205" s="143"/>
      <c r="BF205" s="71" t="s">
        <v>449</v>
      </c>
      <c r="BG205" s="67">
        <v>0</v>
      </c>
      <c r="BH205" s="143"/>
      <c r="BI205" s="71" t="s">
        <v>449</v>
      </c>
      <c r="BJ205" s="67">
        <v>0</v>
      </c>
      <c r="BK205" s="143"/>
      <c r="BL205" s="71" t="s">
        <v>449</v>
      </c>
      <c r="BM205" s="67">
        <v>0</v>
      </c>
      <c r="BN205" s="143"/>
      <c r="BO205" s="71" t="s">
        <v>449</v>
      </c>
      <c r="BP205" s="67">
        <v>0</v>
      </c>
      <c r="BQ205" s="143"/>
      <c r="BR205" s="71" t="s">
        <v>449</v>
      </c>
      <c r="BS205" s="67">
        <v>0</v>
      </c>
      <c r="BT205" s="143"/>
      <c r="BU205" s="71" t="s">
        <v>449</v>
      </c>
      <c r="BV205" s="67">
        <v>0</v>
      </c>
      <c r="BW205" s="143"/>
      <c r="BX205" s="71" t="s">
        <v>449</v>
      </c>
      <c r="BY205" s="67">
        <v>0</v>
      </c>
      <c r="BZ205" s="143"/>
      <c r="CA205" s="71" t="s">
        <v>449</v>
      </c>
      <c r="CB205" s="67">
        <v>0</v>
      </c>
      <c r="CC205" s="143"/>
      <c r="CD205" s="71" t="s">
        <v>449</v>
      </c>
      <c r="CE205" s="67">
        <v>0</v>
      </c>
      <c r="CF205" s="143"/>
      <c r="CG205" s="71" t="s">
        <v>449</v>
      </c>
      <c r="CH205" s="67">
        <v>0</v>
      </c>
      <c r="CI205" s="143"/>
      <c r="CJ205" s="71" t="s">
        <v>449</v>
      </c>
      <c r="CK205" s="67">
        <v>0</v>
      </c>
      <c r="CL205" s="143"/>
      <c r="CM205" s="71" t="s">
        <v>449</v>
      </c>
      <c r="CN205" s="67">
        <v>0</v>
      </c>
      <c r="CP205" s="71" t="s">
        <v>449</v>
      </c>
      <c r="CQ205" s="79">
        <f>SUM(CH205+CN205+CK205+CE205+CB205+BY205+BV205+BS205+BP205+BM205+BJ205+BG205+BD205+BA205+AX205+AU205+AR205+AO205+AL205+AI205+AF205+AC205+Z205+W205+T205+Q205+N205+K205+H205+E205+B205)</f>
        <v>0</v>
      </c>
      <c r="CS205" s="71" t="s">
        <v>449</v>
      </c>
      <c r="CT205" s="67">
        <v>140</v>
      </c>
      <c r="CU205" s="143"/>
      <c r="CV205" s="150">
        <f t="shared" si="11"/>
        <v>140</v>
      </c>
    </row>
    <row r="206" spans="1:100" x14ac:dyDescent="0.2">
      <c r="A206" s="71" t="s">
        <v>450</v>
      </c>
      <c r="B206" s="67">
        <v>0</v>
      </c>
      <c r="C206" s="143"/>
      <c r="D206" s="71" t="s">
        <v>450</v>
      </c>
      <c r="E206" s="67">
        <v>0</v>
      </c>
      <c r="F206" s="143"/>
      <c r="G206" s="71" t="s">
        <v>450</v>
      </c>
      <c r="H206" s="67">
        <v>0</v>
      </c>
      <c r="I206" s="143"/>
      <c r="J206" s="71" t="s">
        <v>450</v>
      </c>
      <c r="K206" s="67">
        <v>0</v>
      </c>
      <c r="L206" s="143"/>
      <c r="M206" s="71" t="s">
        <v>450</v>
      </c>
      <c r="N206" s="67">
        <v>0</v>
      </c>
      <c r="O206" s="143"/>
      <c r="P206" s="71" t="s">
        <v>450</v>
      </c>
      <c r="Q206" s="67">
        <v>0</v>
      </c>
      <c r="R206" s="143"/>
      <c r="S206" s="71" t="s">
        <v>450</v>
      </c>
      <c r="T206" s="67">
        <v>0</v>
      </c>
      <c r="U206" s="143"/>
      <c r="V206" s="71" t="s">
        <v>450</v>
      </c>
      <c r="W206" s="67">
        <v>0</v>
      </c>
      <c r="X206" s="143"/>
      <c r="Y206" s="71" t="s">
        <v>450</v>
      </c>
      <c r="Z206" s="67">
        <v>0</v>
      </c>
      <c r="AA206" s="143"/>
      <c r="AB206" s="71" t="s">
        <v>450</v>
      </c>
      <c r="AC206" s="67">
        <v>0</v>
      </c>
      <c r="AD206" s="143"/>
      <c r="AE206" s="71" t="s">
        <v>450</v>
      </c>
      <c r="AF206" s="67">
        <v>0</v>
      </c>
      <c r="AG206" s="143"/>
      <c r="AH206" s="71" t="s">
        <v>450</v>
      </c>
      <c r="AI206" s="67">
        <v>0</v>
      </c>
      <c r="AJ206" s="143"/>
      <c r="AK206" s="71" t="s">
        <v>450</v>
      </c>
      <c r="AL206" s="67">
        <v>0</v>
      </c>
      <c r="AM206" s="143"/>
      <c r="AN206" s="71" t="s">
        <v>450</v>
      </c>
      <c r="AO206" s="67">
        <v>0</v>
      </c>
      <c r="AP206" s="143"/>
      <c r="AQ206" s="71" t="s">
        <v>450</v>
      </c>
      <c r="AR206" s="67">
        <v>0</v>
      </c>
      <c r="AS206" s="143"/>
      <c r="AT206" s="71" t="s">
        <v>450</v>
      </c>
      <c r="AU206" s="67">
        <v>0</v>
      </c>
      <c r="AV206" s="143"/>
      <c r="AW206" s="71" t="s">
        <v>450</v>
      </c>
      <c r="AX206" s="67">
        <v>0</v>
      </c>
      <c r="AY206" s="143"/>
      <c r="AZ206" s="71" t="s">
        <v>450</v>
      </c>
      <c r="BA206" s="67">
        <v>0</v>
      </c>
      <c r="BB206" s="143"/>
      <c r="BC206" s="71" t="s">
        <v>450</v>
      </c>
      <c r="BD206" s="67">
        <v>0</v>
      </c>
      <c r="BE206" s="143"/>
      <c r="BF206" s="71" t="s">
        <v>450</v>
      </c>
      <c r="BG206" s="67">
        <v>0</v>
      </c>
      <c r="BH206" s="143"/>
      <c r="BI206" s="71" t="s">
        <v>450</v>
      </c>
      <c r="BJ206" s="67">
        <v>0</v>
      </c>
      <c r="BK206" s="143"/>
      <c r="BL206" s="71" t="s">
        <v>450</v>
      </c>
      <c r="BM206" s="67">
        <v>0</v>
      </c>
      <c r="BN206" s="143"/>
      <c r="BO206" s="71" t="s">
        <v>450</v>
      </c>
      <c r="BP206" s="67">
        <v>0</v>
      </c>
      <c r="BQ206" s="143"/>
      <c r="BR206" s="71" t="s">
        <v>450</v>
      </c>
      <c r="BS206" s="67">
        <v>0</v>
      </c>
      <c r="BT206" s="143"/>
      <c r="BU206" s="71" t="s">
        <v>450</v>
      </c>
      <c r="BV206" s="67">
        <v>0</v>
      </c>
      <c r="BW206" s="143"/>
      <c r="BX206" s="71" t="s">
        <v>450</v>
      </c>
      <c r="BY206" s="67">
        <v>0</v>
      </c>
      <c r="BZ206" s="143"/>
      <c r="CA206" s="71" t="s">
        <v>450</v>
      </c>
      <c r="CB206" s="67">
        <v>0</v>
      </c>
      <c r="CC206" s="143"/>
      <c r="CD206" s="71" t="s">
        <v>450</v>
      </c>
      <c r="CE206" s="67">
        <v>0</v>
      </c>
      <c r="CF206" s="143"/>
      <c r="CG206" s="71" t="s">
        <v>450</v>
      </c>
      <c r="CH206" s="67">
        <v>0</v>
      </c>
      <c r="CI206" s="143"/>
      <c r="CJ206" s="71" t="s">
        <v>450</v>
      </c>
      <c r="CK206" s="67">
        <v>0</v>
      </c>
      <c r="CL206" s="143"/>
      <c r="CM206" s="71" t="s">
        <v>450</v>
      </c>
      <c r="CN206" s="67">
        <v>0</v>
      </c>
      <c r="CP206" s="71" t="s">
        <v>450</v>
      </c>
      <c r="CQ206" s="79">
        <f>SUM(CH206+CN206+CK206+CE206+CB206+BY206+BV206+BS206+BP206+BM206+BJ206+BG206+BD206+BA206+AX206+AU206+AR206+AO206+AL206+AI206+AF206+AC206+Z206+W206+T206+Q206+N206+K206+H206+E206+B206)</f>
        <v>0</v>
      </c>
      <c r="CS206" s="71" t="s">
        <v>450</v>
      </c>
      <c r="CT206" s="67">
        <v>116.44</v>
      </c>
      <c r="CU206" s="143"/>
      <c r="CV206" s="150">
        <f t="shared" si="11"/>
        <v>116.44</v>
      </c>
    </row>
    <row r="207" spans="1:100" x14ac:dyDescent="0.2">
      <c r="A207" s="71" t="s">
        <v>4</v>
      </c>
      <c r="B207" s="67">
        <v>0</v>
      </c>
      <c r="C207" s="143"/>
      <c r="D207" s="71" t="s">
        <v>4</v>
      </c>
      <c r="E207" s="67">
        <v>0</v>
      </c>
      <c r="F207" s="143"/>
      <c r="G207" s="71" t="s">
        <v>4</v>
      </c>
      <c r="H207" s="67">
        <v>0</v>
      </c>
      <c r="I207" s="143"/>
      <c r="J207" s="71" t="s">
        <v>4</v>
      </c>
      <c r="K207" s="67">
        <v>0</v>
      </c>
      <c r="L207" s="143"/>
      <c r="M207" s="71" t="s">
        <v>4</v>
      </c>
      <c r="N207" s="67">
        <v>0</v>
      </c>
      <c r="O207" s="143"/>
      <c r="P207" s="71" t="s">
        <v>4</v>
      </c>
      <c r="Q207" s="67">
        <v>0</v>
      </c>
      <c r="R207" s="143"/>
      <c r="S207" s="71" t="s">
        <v>4</v>
      </c>
      <c r="T207" s="67">
        <v>0</v>
      </c>
      <c r="U207" s="143"/>
      <c r="V207" s="71" t="s">
        <v>4</v>
      </c>
      <c r="W207" s="67">
        <v>0</v>
      </c>
      <c r="X207" s="143"/>
      <c r="Y207" s="71" t="s">
        <v>4</v>
      </c>
      <c r="Z207" s="67">
        <v>0</v>
      </c>
      <c r="AA207" s="143"/>
      <c r="AB207" s="71" t="s">
        <v>4</v>
      </c>
      <c r="AC207" s="67">
        <v>0</v>
      </c>
      <c r="AD207" s="143"/>
      <c r="AE207" s="71" t="s">
        <v>4</v>
      </c>
      <c r="AF207" s="67">
        <v>0</v>
      </c>
      <c r="AG207" s="143"/>
      <c r="AH207" s="71" t="s">
        <v>4</v>
      </c>
      <c r="AI207" s="67">
        <v>0</v>
      </c>
      <c r="AJ207" s="143"/>
      <c r="AK207" s="71" t="s">
        <v>4</v>
      </c>
      <c r="AL207" s="67">
        <v>0</v>
      </c>
      <c r="AM207" s="143"/>
      <c r="AN207" s="71" t="s">
        <v>4</v>
      </c>
      <c r="AO207" s="67">
        <v>0</v>
      </c>
      <c r="AP207" s="143"/>
      <c r="AQ207" s="71" t="s">
        <v>4</v>
      </c>
      <c r="AR207" s="67">
        <v>0</v>
      </c>
      <c r="AS207" s="143"/>
      <c r="AT207" s="71" t="s">
        <v>4</v>
      </c>
      <c r="AU207" s="67">
        <v>0</v>
      </c>
      <c r="AV207" s="143"/>
      <c r="AW207" s="71" t="s">
        <v>4</v>
      </c>
      <c r="AX207" s="67">
        <v>0</v>
      </c>
      <c r="AY207" s="143"/>
      <c r="AZ207" s="71" t="s">
        <v>4</v>
      </c>
      <c r="BA207" s="67">
        <v>0</v>
      </c>
      <c r="BB207" s="143"/>
      <c r="BC207" s="71" t="s">
        <v>4</v>
      </c>
      <c r="BD207" s="67">
        <v>0</v>
      </c>
      <c r="BE207" s="143"/>
      <c r="BF207" s="71" t="s">
        <v>4</v>
      </c>
      <c r="BG207" s="67">
        <v>0</v>
      </c>
      <c r="BH207" s="143"/>
      <c r="BI207" s="71" t="s">
        <v>4</v>
      </c>
      <c r="BJ207" s="67">
        <v>0</v>
      </c>
      <c r="BK207" s="143"/>
      <c r="BL207" s="71" t="s">
        <v>4</v>
      </c>
      <c r="BM207" s="67">
        <v>0</v>
      </c>
      <c r="BN207" s="143"/>
      <c r="BO207" s="71" t="s">
        <v>4</v>
      </c>
      <c r="BP207" s="67">
        <v>0</v>
      </c>
      <c r="BQ207" s="143"/>
      <c r="BR207" s="71" t="s">
        <v>4</v>
      </c>
      <c r="BS207" s="67">
        <v>0</v>
      </c>
      <c r="BT207" s="143"/>
      <c r="BU207" s="71" t="s">
        <v>4</v>
      </c>
      <c r="BV207" s="67">
        <v>0</v>
      </c>
      <c r="BW207" s="143"/>
      <c r="BX207" s="71" t="s">
        <v>4</v>
      </c>
      <c r="BY207" s="67">
        <v>0</v>
      </c>
      <c r="BZ207" s="143"/>
      <c r="CA207" s="71" t="s">
        <v>4</v>
      </c>
      <c r="CB207" s="67">
        <v>0</v>
      </c>
      <c r="CC207" s="143"/>
      <c r="CD207" s="71" t="s">
        <v>4</v>
      </c>
      <c r="CE207" s="67">
        <v>0</v>
      </c>
      <c r="CF207" s="143"/>
      <c r="CG207" s="71" t="s">
        <v>4</v>
      </c>
      <c r="CH207" s="67">
        <v>0</v>
      </c>
      <c r="CI207" s="143"/>
      <c r="CJ207" s="71" t="s">
        <v>4</v>
      </c>
      <c r="CK207" s="67">
        <v>0</v>
      </c>
      <c r="CL207" s="143"/>
      <c r="CM207" s="71" t="s">
        <v>4</v>
      </c>
      <c r="CN207" s="67">
        <v>0</v>
      </c>
      <c r="CP207" s="71" t="s">
        <v>4</v>
      </c>
      <c r="CQ207" s="79">
        <f>SUM(CH207+CN207+CK207+CE207+CB207+BY207+BV207+BS207+BP207+BM207+BJ207+BG207+BD207+BA207+AX207+AU207+AR207+AO207+AL207+AI207+AF207+AC207+Z207+W207+T207+Q207+N207+K207+H207+E207+B207)</f>
        <v>0</v>
      </c>
      <c r="CS207" s="71" t="s">
        <v>4</v>
      </c>
      <c r="CT207" s="67">
        <v>180</v>
      </c>
      <c r="CU207" s="143"/>
      <c r="CV207" s="150">
        <f t="shared" si="11"/>
        <v>180</v>
      </c>
    </row>
    <row r="208" spans="1:100" x14ac:dyDescent="0.2">
      <c r="A208" s="71" t="s">
        <v>5</v>
      </c>
      <c r="B208" s="67">
        <f>SUM(B209:B211)</f>
        <v>0</v>
      </c>
      <c r="C208" s="143"/>
      <c r="D208" s="71" t="s">
        <v>5</v>
      </c>
      <c r="E208" s="67">
        <f>SUM(E209:E211)</f>
        <v>0</v>
      </c>
      <c r="F208" s="143"/>
      <c r="G208" s="71" t="s">
        <v>5</v>
      </c>
      <c r="H208" s="67">
        <f>SUM(H209:H211)</f>
        <v>0</v>
      </c>
      <c r="I208" s="143"/>
      <c r="J208" s="71" t="s">
        <v>5</v>
      </c>
      <c r="K208" s="67">
        <f>SUM(K209:K211)</f>
        <v>0</v>
      </c>
      <c r="L208" s="143"/>
      <c r="M208" s="71" t="s">
        <v>5</v>
      </c>
      <c r="N208" s="67">
        <f>SUM(N209:N211)</f>
        <v>0</v>
      </c>
      <c r="O208" s="143"/>
      <c r="P208" s="71" t="s">
        <v>5</v>
      </c>
      <c r="Q208" s="67">
        <f>SUM(Q209:Q211)</f>
        <v>0</v>
      </c>
      <c r="R208" s="143"/>
      <c r="S208" s="71" t="s">
        <v>5</v>
      </c>
      <c r="T208" s="67">
        <f>SUM(T209:T211)</f>
        <v>0</v>
      </c>
      <c r="U208" s="143"/>
      <c r="V208" s="71" t="s">
        <v>5</v>
      </c>
      <c r="W208" s="67">
        <f>SUM(W209:W211)</f>
        <v>0</v>
      </c>
      <c r="X208" s="143"/>
      <c r="Y208" s="71" t="s">
        <v>5</v>
      </c>
      <c r="Z208" s="67">
        <f>SUM(Z209:Z211)</f>
        <v>0</v>
      </c>
      <c r="AA208" s="143"/>
      <c r="AB208" s="71" t="s">
        <v>5</v>
      </c>
      <c r="AC208" s="67">
        <f>SUM(AC209:AC211)</f>
        <v>0</v>
      </c>
      <c r="AD208" s="143"/>
      <c r="AE208" s="71" t="s">
        <v>5</v>
      </c>
      <c r="AF208" s="67">
        <f>SUM(AF209:AF211)</f>
        <v>0</v>
      </c>
      <c r="AG208" s="143"/>
      <c r="AH208" s="71" t="s">
        <v>5</v>
      </c>
      <c r="AI208" s="67">
        <f>SUM(AI209:AI211)</f>
        <v>0</v>
      </c>
      <c r="AJ208" s="143"/>
      <c r="AK208" s="71" t="s">
        <v>5</v>
      </c>
      <c r="AL208" s="67">
        <f>SUM(AL209:AL211)</f>
        <v>0</v>
      </c>
      <c r="AM208" s="143"/>
      <c r="AN208" s="71" t="s">
        <v>5</v>
      </c>
      <c r="AO208" s="67">
        <f>SUM(AO209:AO211)</f>
        <v>0</v>
      </c>
      <c r="AP208" s="143"/>
      <c r="AQ208" s="71" t="s">
        <v>5</v>
      </c>
      <c r="AR208" s="67">
        <f>SUM(AR209:AR211)</f>
        <v>0</v>
      </c>
      <c r="AS208" s="143"/>
      <c r="AT208" s="71" t="s">
        <v>5</v>
      </c>
      <c r="AU208" s="67">
        <f>SUM(AU209:AU211)</f>
        <v>0</v>
      </c>
      <c r="AV208" s="143"/>
      <c r="AW208" s="71" t="s">
        <v>5</v>
      </c>
      <c r="AX208" s="67">
        <f>SUM(AX209:AX211)</f>
        <v>0</v>
      </c>
      <c r="AY208" s="143"/>
      <c r="AZ208" s="71" t="s">
        <v>5</v>
      </c>
      <c r="BA208" s="67">
        <f>SUM(BA209:BA211)</f>
        <v>0</v>
      </c>
      <c r="BB208" s="143"/>
      <c r="BC208" s="71" t="s">
        <v>5</v>
      </c>
      <c r="BD208" s="67">
        <f>SUM(BD209:BD211)</f>
        <v>0</v>
      </c>
      <c r="BE208" s="143"/>
      <c r="BF208" s="71" t="s">
        <v>5</v>
      </c>
      <c r="BG208" s="67">
        <f>SUM(BG209:BG211)</f>
        <v>0</v>
      </c>
      <c r="BH208" s="143"/>
      <c r="BI208" s="71" t="s">
        <v>5</v>
      </c>
      <c r="BJ208" s="67">
        <f>SUM(BJ209:BJ211)</f>
        <v>0</v>
      </c>
      <c r="BK208" s="143"/>
      <c r="BL208" s="71" t="s">
        <v>5</v>
      </c>
      <c r="BM208" s="67">
        <f>SUM(BM209:BM211)</f>
        <v>0</v>
      </c>
      <c r="BN208" s="143"/>
      <c r="BO208" s="71" t="s">
        <v>5</v>
      </c>
      <c r="BP208" s="67">
        <f>SUM(BP209:BP211)</f>
        <v>0</v>
      </c>
      <c r="BQ208" s="143"/>
      <c r="BR208" s="71" t="s">
        <v>5</v>
      </c>
      <c r="BS208" s="67">
        <f>SUM(BS209:BS211)</f>
        <v>0</v>
      </c>
      <c r="BT208" s="143"/>
      <c r="BU208" s="71" t="s">
        <v>5</v>
      </c>
      <c r="BV208" s="67">
        <f>SUM(BV209:BV211)</f>
        <v>0</v>
      </c>
      <c r="BW208" s="143"/>
      <c r="BX208" s="71" t="s">
        <v>5</v>
      </c>
      <c r="BY208" s="67">
        <f>SUM(BY209:BY211)</f>
        <v>0</v>
      </c>
      <c r="BZ208" s="143"/>
      <c r="CA208" s="71" t="s">
        <v>5</v>
      </c>
      <c r="CB208" s="67">
        <f>SUM(CB209:CB211)</f>
        <v>0</v>
      </c>
      <c r="CC208" s="143"/>
      <c r="CD208" s="71" t="s">
        <v>5</v>
      </c>
      <c r="CE208" s="67">
        <f>SUM(CE209:CE211)</f>
        <v>0</v>
      </c>
      <c r="CF208" s="143"/>
      <c r="CG208" s="71" t="s">
        <v>5</v>
      </c>
      <c r="CH208" s="67">
        <f>SUM(CH209:CH211)</f>
        <v>0</v>
      </c>
      <c r="CI208" s="143"/>
      <c r="CJ208" s="71" t="s">
        <v>5</v>
      </c>
      <c r="CK208" s="67">
        <f>SUM(CK209:CK211)</f>
        <v>0</v>
      </c>
      <c r="CL208" s="143"/>
      <c r="CM208" s="71" t="s">
        <v>5</v>
      </c>
      <c r="CN208" s="67">
        <f>SUM(CN209:CN211)</f>
        <v>0</v>
      </c>
      <c r="CP208" s="71" t="s">
        <v>5</v>
      </c>
      <c r="CQ208" s="67">
        <f>SUM(CQ209:CQ211)</f>
        <v>0</v>
      </c>
      <c r="CS208" s="71" t="s">
        <v>5</v>
      </c>
      <c r="CT208" s="67">
        <f>SUM(CT209:CT211)</f>
        <v>206</v>
      </c>
      <c r="CU208" s="143"/>
      <c r="CV208" s="150">
        <f t="shared" si="11"/>
        <v>206</v>
      </c>
    </row>
    <row r="209" spans="1:100" x14ac:dyDescent="0.2">
      <c r="A209" s="68" t="s">
        <v>207</v>
      </c>
      <c r="B209" s="67">
        <v>0</v>
      </c>
      <c r="C209" s="143"/>
      <c r="D209" s="68" t="s">
        <v>207</v>
      </c>
      <c r="E209" s="67">
        <v>0</v>
      </c>
      <c r="F209" s="143"/>
      <c r="G209" s="68" t="s">
        <v>207</v>
      </c>
      <c r="H209" s="67">
        <v>0</v>
      </c>
      <c r="I209" s="143"/>
      <c r="J209" s="68" t="s">
        <v>207</v>
      </c>
      <c r="K209" s="67">
        <v>0</v>
      </c>
      <c r="L209" s="143"/>
      <c r="M209" s="68" t="s">
        <v>207</v>
      </c>
      <c r="N209" s="67">
        <v>0</v>
      </c>
      <c r="O209" s="143"/>
      <c r="P209" s="68" t="s">
        <v>207</v>
      </c>
      <c r="Q209" s="67">
        <v>0</v>
      </c>
      <c r="R209" s="143"/>
      <c r="S209" s="68" t="s">
        <v>207</v>
      </c>
      <c r="T209" s="67">
        <v>0</v>
      </c>
      <c r="U209" s="143"/>
      <c r="V209" s="68" t="s">
        <v>207</v>
      </c>
      <c r="W209" s="67">
        <v>0</v>
      </c>
      <c r="X209" s="143"/>
      <c r="Y209" s="68" t="s">
        <v>207</v>
      </c>
      <c r="Z209" s="67">
        <v>0</v>
      </c>
      <c r="AA209" s="143"/>
      <c r="AB209" s="68" t="s">
        <v>207</v>
      </c>
      <c r="AC209" s="67">
        <v>0</v>
      </c>
      <c r="AD209" s="143"/>
      <c r="AE209" s="68" t="s">
        <v>207</v>
      </c>
      <c r="AF209" s="67">
        <v>0</v>
      </c>
      <c r="AG209" s="143"/>
      <c r="AH209" s="68" t="s">
        <v>207</v>
      </c>
      <c r="AI209" s="67">
        <v>0</v>
      </c>
      <c r="AJ209" s="143"/>
      <c r="AK209" s="68" t="s">
        <v>207</v>
      </c>
      <c r="AL209" s="67">
        <v>0</v>
      </c>
      <c r="AM209" s="143"/>
      <c r="AN209" s="68" t="s">
        <v>207</v>
      </c>
      <c r="AO209" s="67">
        <v>0</v>
      </c>
      <c r="AP209" s="143"/>
      <c r="AQ209" s="68" t="s">
        <v>207</v>
      </c>
      <c r="AR209" s="67">
        <v>0</v>
      </c>
      <c r="AS209" s="143"/>
      <c r="AT209" s="68" t="s">
        <v>207</v>
      </c>
      <c r="AU209" s="67">
        <v>0</v>
      </c>
      <c r="AV209" s="143"/>
      <c r="AW209" s="68" t="s">
        <v>207</v>
      </c>
      <c r="AX209" s="67">
        <v>0</v>
      </c>
      <c r="AY209" s="143"/>
      <c r="AZ209" s="68" t="s">
        <v>207</v>
      </c>
      <c r="BA209" s="67">
        <v>0</v>
      </c>
      <c r="BB209" s="143"/>
      <c r="BC209" s="68" t="s">
        <v>207</v>
      </c>
      <c r="BD209" s="67">
        <v>0</v>
      </c>
      <c r="BE209" s="143"/>
      <c r="BF209" s="68" t="s">
        <v>207</v>
      </c>
      <c r="BG209" s="67">
        <v>0</v>
      </c>
      <c r="BH209" s="143"/>
      <c r="BI209" s="68" t="s">
        <v>207</v>
      </c>
      <c r="BJ209" s="67">
        <v>0</v>
      </c>
      <c r="BK209" s="143"/>
      <c r="BL209" s="68" t="s">
        <v>207</v>
      </c>
      <c r="BM209" s="67">
        <v>0</v>
      </c>
      <c r="BN209" s="143"/>
      <c r="BO209" s="68" t="s">
        <v>207</v>
      </c>
      <c r="BP209" s="67">
        <v>0</v>
      </c>
      <c r="BQ209" s="143"/>
      <c r="BR209" s="68" t="s">
        <v>207</v>
      </c>
      <c r="BS209" s="67">
        <v>0</v>
      </c>
      <c r="BT209" s="143"/>
      <c r="BU209" s="68" t="s">
        <v>207</v>
      </c>
      <c r="BV209" s="67">
        <v>0</v>
      </c>
      <c r="BW209" s="143"/>
      <c r="BX209" s="68" t="s">
        <v>207</v>
      </c>
      <c r="BY209" s="67">
        <v>0</v>
      </c>
      <c r="BZ209" s="143"/>
      <c r="CA209" s="68" t="s">
        <v>207</v>
      </c>
      <c r="CB209" s="67">
        <v>0</v>
      </c>
      <c r="CC209" s="143"/>
      <c r="CD209" s="68" t="s">
        <v>207</v>
      </c>
      <c r="CE209" s="67">
        <v>0</v>
      </c>
      <c r="CF209" s="143"/>
      <c r="CG209" s="68" t="s">
        <v>207</v>
      </c>
      <c r="CH209" s="67">
        <v>0</v>
      </c>
      <c r="CI209" s="143"/>
      <c r="CJ209" s="68" t="s">
        <v>207</v>
      </c>
      <c r="CK209" s="67">
        <v>0</v>
      </c>
      <c r="CL209" s="143"/>
      <c r="CM209" s="68" t="s">
        <v>207</v>
      </c>
      <c r="CN209" s="67">
        <v>0</v>
      </c>
      <c r="CP209" s="68" t="s">
        <v>207</v>
      </c>
      <c r="CQ209" s="79">
        <f>SUM(CH209+CN209+CK209+CE209+CB209+BY209+BV209+BS209+BP209+BM209+BJ209+BG209+BD209+BA209+AX209+AU209+AR209+AO209+AL209+AI209+AF209+AC209+Z209+W209+T209+Q209+N209+K209+H209+E209+B209)</f>
        <v>0</v>
      </c>
      <c r="CS209" s="68" t="s">
        <v>207</v>
      </c>
      <c r="CT209" s="67">
        <v>130</v>
      </c>
      <c r="CU209" s="143"/>
      <c r="CV209" s="13">
        <f t="shared" si="11"/>
        <v>130</v>
      </c>
    </row>
    <row r="210" spans="1:100" x14ac:dyDescent="0.2">
      <c r="A210" s="72" t="s">
        <v>448</v>
      </c>
      <c r="B210" s="90">
        <v>0</v>
      </c>
      <c r="C210" s="143"/>
      <c r="D210" s="72" t="s">
        <v>448</v>
      </c>
      <c r="E210" s="90">
        <v>0</v>
      </c>
      <c r="F210" s="143"/>
      <c r="G210" s="72" t="s">
        <v>448</v>
      </c>
      <c r="H210" s="90">
        <v>0</v>
      </c>
      <c r="I210" s="143"/>
      <c r="J210" s="72" t="s">
        <v>448</v>
      </c>
      <c r="K210" s="90">
        <v>0</v>
      </c>
      <c r="L210" s="143"/>
      <c r="M210" s="72" t="s">
        <v>448</v>
      </c>
      <c r="N210" s="90">
        <v>0</v>
      </c>
      <c r="O210" s="143"/>
      <c r="P210" s="72" t="s">
        <v>448</v>
      </c>
      <c r="Q210" s="90">
        <v>0</v>
      </c>
      <c r="R210" s="143"/>
      <c r="S210" s="72" t="s">
        <v>448</v>
      </c>
      <c r="T210" s="90">
        <v>0</v>
      </c>
      <c r="U210" s="143"/>
      <c r="V210" s="72" t="s">
        <v>448</v>
      </c>
      <c r="W210" s="90">
        <v>0</v>
      </c>
      <c r="X210" s="143"/>
      <c r="Y210" s="72" t="s">
        <v>448</v>
      </c>
      <c r="Z210" s="90">
        <v>0</v>
      </c>
      <c r="AA210" s="143"/>
      <c r="AB210" s="72" t="s">
        <v>448</v>
      </c>
      <c r="AC210" s="90">
        <v>0</v>
      </c>
      <c r="AD210" s="143"/>
      <c r="AE210" s="72" t="s">
        <v>448</v>
      </c>
      <c r="AF210" s="90">
        <v>0</v>
      </c>
      <c r="AG210" s="143"/>
      <c r="AH210" s="72" t="s">
        <v>448</v>
      </c>
      <c r="AI210" s="90">
        <v>0</v>
      </c>
      <c r="AJ210" s="143"/>
      <c r="AK210" s="72" t="s">
        <v>448</v>
      </c>
      <c r="AL210" s="90">
        <v>0</v>
      </c>
      <c r="AM210" s="143"/>
      <c r="AN210" s="72" t="s">
        <v>448</v>
      </c>
      <c r="AO210" s="90">
        <v>0</v>
      </c>
      <c r="AP210" s="143"/>
      <c r="AQ210" s="72" t="s">
        <v>448</v>
      </c>
      <c r="AR210" s="90">
        <v>0</v>
      </c>
      <c r="AS210" s="143"/>
      <c r="AT210" s="72" t="s">
        <v>448</v>
      </c>
      <c r="AU210" s="90">
        <v>0</v>
      </c>
      <c r="AV210" s="143"/>
      <c r="AW210" s="72" t="s">
        <v>448</v>
      </c>
      <c r="AX210" s="90">
        <v>0</v>
      </c>
      <c r="AY210" s="143"/>
      <c r="AZ210" s="72" t="s">
        <v>448</v>
      </c>
      <c r="BA210" s="90">
        <v>0</v>
      </c>
      <c r="BB210" s="143"/>
      <c r="BC210" s="72" t="s">
        <v>448</v>
      </c>
      <c r="BD210" s="90">
        <v>0</v>
      </c>
      <c r="BE210" s="143"/>
      <c r="BF210" s="72" t="s">
        <v>448</v>
      </c>
      <c r="BG210" s="90">
        <v>0</v>
      </c>
      <c r="BH210" s="143"/>
      <c r="BI210" s="72" t="s">
        <v>448</v>
      </c>
      <c r="BJ210" s="90">
        <v>0</v>
      </c>
      <c r="BK210" s="143"/>
      <c r="BL210" s="72" t="s">
        <v>448</v>
      </c>
      <c r="BM210" s="90">
        <v>0</v>
      </c>
      <c r="BN210" s="143"/>
      <c r="BO210" s="72" t="s">
        <v>448</v>
      </c>
      <c r="BP210" s="90">
        <v>0</v>
      </c>
      <c r="BQ210" s="143"/>
      <c r="BR210" s="72" t="s">
        <v>448</v>
      </c>
      <c r="BS210" s="90">
        <v>0</v>
      </c>
      <c r="BT210" s="143"/>
      <c r="BU210" s="72" t="s">
        <v>448</v>
      </c>
      <c r="BV210" s="90">
        <v>0</v>
      </c>
      <c r="BW210" s="143"/>
      <c r="BX210" s="72" t="s">
        <v>448</v>
      </c>
      <c r="BY210" s="90">
        <v>0</v>
      </c>
      <c r="BZ210" s="143"/>
      <c r="CA210" s="72" t="s">
        <v>448</v>
      </c>
      <c r="CB210" s="90">
        <v>0</v>
      </c>
      <c r="CC210" s="143"/>
      <c r="CD210" s="72" t="s">
        <v>448</v>
      </c>
      <c r="CE210" s="90">
        <v>0</v>
      </c>
      <c r="CF210" s="143"/>
      <c r="CG210" s="72" t="s">
        <v>448</v>
      </c>
      <c r="CH210" s="90">
        <v>0</v>
      </c>
      <c r="CI210" s="143"/>
      <c r="CJ210" s="72" t="s">
        <v>448</v>
      </c>
      <c r="CK210" s="90">
        <v>0</v>
      </c>
      <c r="CL210" s="143"/>
      <c r="CM210" s="72" t="s">
        <v>448</v>
      </c>
      <c r="CN210" s="90">
        <v>0</v>
      </c>
      <c r="CP210" s="72" t="s">
        <v>448</v>
      </c>
      <c r="CQ210" s="79">
        <f>SUM(CH210+CN210+CK210+CE210+CB210+BY210+BV210+BS210+BP210+BM210+BJ210+BG210+BD210+BA210+AX210+AU210+AR210+AO210+AL210+AI210+AF210+AC210+Z210+W210+T210+Q210+N210+K210+H210+E210+B210)</f>
        <v>0</v>
      </c>
      <c r="CS210" s="72" t="s">
        <v>448</v>
      </c>
      <c r="CT210" s="90">
        <v>76</v>
      </c>
      <c r="CU210" s="143"/>
      <c r="CV210" s="13">
        <f t="shared" si="11"/>
        <v>76</v>
      </c>
    </row>
    <row r="211" spans="1:100" x14ac:dyDescent="0.2">
      <c r="A211" s="121" t="s">
        <v>778</v>
      </c>
      <c r="B211" s="79">
        <v>0</v>
      </c>
      <c r="C211" s="143"/>
      <c r="D211" s="121" t="s">
        <v>778</v>
      </c>
      <c r="E211" s="79">
        <v>0</v>
      </c>
      <c r="F211" s="143"/>
      <c r="G211" s="121" t="s">
        <v>778</v>
      </c>
      <c r="H211" s="79">
        <v>0</v>
      </c>
      <c r="I211" s="143"/>
      <c r="J211" s="121" t="s">
        <v>778</v>
      </c>
      <c r="K211" s="79">
        <v>0</v>
      </c>
      <c r="L211" s="143"/>
      <c r="M211" s="121" t="s">
        <v>778</v>
      </c>
      <c r="N211" s="79">
        <v>0</v>
      </c>
      <c r="O211" s="143"/>
      <c r="P211" s="121" t="s">
        <v>778</v>
      </c>
      <c r="Q211" s="79">
        <v>0</v>
      </c>
      <c r="R211" s="143"/>
      <c r="S211" s="121" t="s">
        <v>778</v>
      </c>
      <c r="T211" s="79">
        <v>0</v>
      </c>
      <c r="U211" s="143"/>
      <c r="V211" s="121" t="s">
        <v>778</v>
      </c>
      <c r="W211" s="79">
        <v>0</v>
      </c>
      <c r="X211" s="143"/>
      <c r="Y211" s="121" t="s">
        <v>778</v>
      </c>
      <c r="Z211" s="79">
        <v>0</v>
      </c>
      <c r="AA211" s="143"/>
      <c r="AB211" s="121" t="s">
        <v>778</v>
      </c>
      <c r="AC211" s="79">
        <v>0</v>
      </c>
      <c r="AD211" s="143"/>
      <c r="AE211" s="121" t="s">
        <v>778</v>
      </c>
      <c r="AF211" s="79">
        <v>0</v>
      </c>
      <c r="AG211" s="143"/>
      <c r="AH211" s="121" t="s">
        <v>778</v>
      </c>
      <c r="AI211" s="79">
        <v>0</v>
      </c>
      <c r="AJ211" s="143"/>
      <c r="AK211" s="121" t="s">
        <v>778</v>
      </c>
      <c r="AL211" s="79">
        <v>0</v>
      </c>
      <c r="AM211" s="143"/>
      <c r="AN211" s="121" t="s">
        <v>778</v>
      </c>
      <c r="AO211" s="79">
        <v>0</v>
      </c>
      <c r="AP211" s="143"/>
      <c r="AQ211" s="121" t="s">
        <v>778</v>
      </c>
      <c r="AR211" s="79">
        <v>0</v>
      </c>
      <c r="AS211" s="143"/>
      <c r="AT211" s="121" t="s">
        <v>778</v>
      </c>
      <c r="AU211" s="79">
        <v>0</v>
      </c>
      <c r="AV211" s="143"/>
      <c r="AW211" s="121" t="s">
        <v>778</v>
      </c>
      <c r="AX211" s="79">
        <v>0</v>
      </c>
      <c r="AY211" s="143"/>
      <c r="AZ211" s="121" t="s">
        <v>778</v>
      </c>
      <c r="BA211" s="79">
        <v>0</v>
      </c>
      <c r="BB211" s="143"/>
      <c r="BC211" s="121" t="s">
        <v>778</v>
      </c>
      <c r="BD211" s="79">
        <v>0</v>
      </c>
      <c r="BE211" s="143"/>
      <c r="BF211" s="121" t="s">
        <v>778</v>
      </c>
      <c r="BG211" s="79">
        <v>0</v>
      </c>
      <c r="BH211" s="143"/>
      <c r="BI211" s="121" t="s">
        <v>778</v>
      </c>
      <c r="BJ211" s="79">
        <v>0</v>
      </c>
      <c r="BK211" s="143"/>
      <c r="BL211" s="121" t="s">
        <v>778</v>
      </c>
      <c r="BM211" s="79">
        <v>0</v>
      </c>
      <c r="BN211" s="143"/>
      <c r="BO211" s="121" t="s">
        <v>778</v>
      </c>
      <c r="BP211" s="79">
        <v>0</v>
      </c>
      <c r="BQ211" s="143"/>
      <c r="BR211" s="121" t="s">
        <v>778</v>
      </c>
      <c r="BS211" s="79">
        <v>0</v>
      </c>
      <c r="BT211" s="143"/>
      <c r="BU211" s="121" t="s">
        <v>778</v>
      </c>
      <c r="BV211" s="79">
        <v>0</v>
      </c>
      <c r="BW211" s="143"/>
      <c r="BX211" s="121" t="s">
        <v>778</v>
      </c>
      <c r="BY211" s="79">
        <v>0</v>
      </c>
      <c r="BZ211" s="143"/>
      <c r="CA211" s="121" t="s">
        <v>778</v>
      </c>
      <c r="CB211" s="79">
        <v>0</v>
      </c>
      <c r="CC211" s="143"/>
      <c r="CD211" s="121" t="s">
        <v>778</v>
      </c>
      <c r="CE211" s="79">
        <v>0</v>
      </c>
      <c r="CF211" s="143"/>
      <c r="CG211" s="121" t="s">
        <v>778</v>
      </c>
      <c r="CH211" s="79">
        <v>0</v>
      </c>
      <c r="CI211" s="143"/>
      <c r="CJ211" s="121" t="s">
        <v>778</v>
      </c>
      <c r="CK211" s="79">
        <v>0</v>
      </c>
      <c r="CL211" s="143"/>
      <c r="CM211" s="121" t="s">
        <v>778</v>
      </c>
      <c r="CN211" s="79">
        <v>0</v>
      </c>
      <c r="CP211" s="121" t="s">
        <v>778</v>
      </c>
      <c r="CQ211" s="79">
        <f>SUM(CH211+CN211+CK211+CE211+CB211+BY211+BV211+BS211+BP211+BM211+BJ211+BG211+BD211+BA211+AX211+AU211+AR211+AO211+AL211+AI211+AF211+AC211+Z211+W211+T211+Q211+N211+K211+H211+E211+B211)</f>
        <v>0</v>
      </c>
      <c r="CS211" s="121" t="s">
        <v>778</v>
      </c>
      <c r="CT211" s="79">
        <v>0</v>
      </c>
      <c r="CU211" s="143"/>
      <c r="CV211" s="13">
        <f t="shared" si="11"/>
        <v>0</v>
      </c>
    </row>
    <row r="212" spans="1:100" x14ac:dyDescent="0.2">
      <c r="A212" s="71" t="s">
        <v>6</v>
      </c>
      <c r="B212" s="67">
        <v>0</v>
      </c>
      <c r="C212" s="143"/>
      <c r="D212" s="71" t="s">
        <v>6</v>
      </c>
      <c r="E212" s="67">
        <v>0</v>
      </c>
      <c r="F212" s="143"/>
      <c r="G212" s="71" t="s">
        <v>6</v>
      </c>
      <c r="H212" s="67">
        <v>0</v>
      </c>
      <c r="I212" s="143"/>
      <c r="J212" s="71" t="s">
        <v>6</v>
      </c>
      <c r="K212" s="67">
        <v>0</v>
      </c>
      <c r="L212" s="143"/>
      <c r="M212" s="71" t="s">
        <v>6</v>
      </c>
      <c r="N212" s="67">
        <v>0</v>
      </c>
      <c r="O212" s="143"/>
      <c r="P212" s="71" t="s">
        <v>6</v>
      </c>
      <c r="Q212" s="67">
        <v>0</v>
      </c>
      <c r="R212" s="143"/>
      <c r="S212" s="71" t="s">
        <v>6</v>
      </c>
      <c r="T212" s="67">
        <v>0</v>
      </c>
      <c r="U212" s="143"/>
      <c r="V212" s="71" t="s">
        <v>6</v>
      </c>
      <c r="W212" s="67">
        <v>0</v>
      </c>
      <c r="X212" s="143"/>
      <c r="Y212" s="71" t="s">
        <v>6</v>
      </c>
      <c r="Z212" s="67">
        <v>0</v>
      </c>
      <c r="AA212" s="143"/>
      <c r="AB212" s="71" t="s">
        <v>6</v>
      </c>
      <c r="AC212" s="67">
        <v>0</v>
      </c>
      <c r="AD212" s="143"/>
      <c r="AE212" s="71" t="s">
        <v>6</v>
      </c>
      <c r="AF212" s="67">
        <v>0</v>
      </c>
      <c r="AG212" s="143"/>
      <c r="AH212" s="71" t="s">
        <v>6</v>
      </c>
      <c r="AI212" s="67">
        <v>0</v>
      </c>
      <c r="AJ212" s="143"/>
      <c r="AK212" s="71" t="s">
        <v>6</v>
      </c>
      <c r="AL212" s="67">
        <v>0</v>
      </c>
      <c r="AM212" s="143"/>
      <c r="AN212" s="71" t="s">
        <v>6</v>
      </c>
      <c r="AO212" s="67">
        <v>0</v>
      </c>
      <c r="AP212" s="143"/>
      <c r="AQ212" s="71" t="s">
        <v>6</v>
      </c>
      <c r="AR212" s="67">
        <v>0</v>
      </c>
      <c r="AS212" s="143"/>
      <c r="AT212" s="71" t="s">
        <v>6</v>
      </c>
      <c r="AU212" s="67">
        <v>0</v>
      </c>
      <c r="AV212" s="143"/>
      <c r="AW212" s="71" t="s">
        <v>6</v>
      </c>
      <c r="AX212" s="67">
        <v>0</v>
      </c>
      <c r="AY212" s="143"/>
      <c r="AZ212" s="71" t="s">
        <v>6</v>
      </c>
      <c r="BA212" s="67">
        <v>0</v>
      </c>
      <c r="BB212" s="143"/>
      <c r="BC212" s="71" t="s">
        <v>6</v>
      </c>
      <c r="BD212" s="67">
        <v>0</v>
      </c>
      <c r="BE212" s="143"/>
      <c r="BF212" s="71" t="s">
        <v>6</v>
      </c>
      <c r="BG212" s="67">
        <v>0</v>
      </c>
      <c r="BH212" s="143"/>
      <c r="BI212" s="71" t="s">
        <v>6</v>
      </c>
      <c r="BJ212" s="67">
        <v>0</v>
      </c>
      <c r="BK212" s="143"/>
      <c r="BL212" s="71" t="s">
        <v>6</v>
      </c>
      <c r="BM212" s="67">
        <v>0</v>
      </c>
      <c r="BN212" s="143"/>
      <c r="BO212" s="71" t="s">
        <v>6</v>
      </c>
      <c r="BP212" s="67">
        <v>0</v>
      </c>
      <c r="BQ212" s="143"/>
      <c r="BR212" s="71" t="s">
        <v>6</v>
      </c>
      <c r="BS212" s="67">
        <v>0</v>
      </c>
      <c r="BT212" s="143"/>
      <c r="BU212" s="71" t="s">
        <v>6</v>
      </c>
      <c r="BV212" s="67">
        <v>0</v>
      </c>
      <c r="BW212" s="143"/>
      <c r="BX212" s="71" t="s">
        <v>6</v>
      </c>
      <c r="BY212" s="67">
        <v>0</v>
      </c>
      <c r="BZ212" s="143"/>
      <c r="CA212" s="71" t="s">
        <v>6</v>
      </c>
      <c r="CB212" s="67">
        <v>0</v>
      </c>
      <c r="CC212" s="143"/>
      <c r="CD212" s="71" t="s">
        <v>6</v>
      </c>
      <c r="CE212" s="67">
        <v>0</v>
      </c>
      <c r="CF212" s="143"/>
      <c r="CG212" s="71" t="s">
        <v>6</v>
      </c>
      <c r="CH212" s="67">
        <v>0</v>
      </c>
      <c r="CI212" s="143"/>
      <c r="CJ212" s="71" t="s">
        <v>6</v>
      </c>
      <c r="CK212" s="67">
        <v>0</v>
      </c>
      <c r="CL212" s="143"/>
      <c r="CM212" s="71" t="s">
        <v>6</v>
      </c>
      <c r="CN212" s="67">
        <v>0</v>
      </c>
      <c r="CP212" s="71" t="s">
        <v>6</v>
      </c>
      <c r="CQ212" s="79">
        <f>SUM(CH212+CN212+CK212+CE212+CB212+BY212+BV212+BS212+BP212+BM212+BJ212+BG212+BD212+BA212+AX212+AU212+AR212+AO212+AL212+AI212+AF212+AC212+Z212+W212+T212+Q212+N212+K212+H212+E212+B212)</f>
        <v>0</v>
      </c>
      <c r="CS212" s="71" t="s">
        <v>6</v>
      </c>
      <c r="CT212" s="67">
        <v>75</v>
      </c>
      <c r="CU212" s="143"/>
      <c r="CV212" s="150">
        <f t="shared" si="11"/>
        <v>75</v>
      </c>
    </row>
    <row r="213" spans="1:100" x14ac:dyDescent="0.2">
      <c r="A213" s="71" t="s">
        <v>777</v>
      </c>
      <c r="B213" s="67">
        <v>0</v>
      </c>
      <c r="C213" s="143"/>
      <c r="D213" s="71" t="s">
        <v>777</v>
      </c>
      <c r="E213" s="67">
        <v>0</v>
      </c>
      <c r="F213" s="143"/>
      <c r="G213" s="71" t="s">
        <v>777</v>
      </c>
      <c r="H213" s="67">
        <v>0</v>
      </c>
      <c r="I213" s="143"/>
      <c r="J213" s="71" t="s">
        <v>777</v>
      </c>
      <c r="K213" s="67">
        <v>0</v>
      </c>
      <c r="L213" s="143"/>
      <c r="M213" s="71" t="s">
        <v>777</v>
      </c>
      <c r="N213" s="67">
        <v>0</v>
      </c>
      <c r="O213" s="143"/>
      <c r="P213" s="71" t="s">
        <v>777</v>
      </c>
      <c r="Q213" s="67">
        <v>0</v>
      </c>
      <c r="R213" s="143"/>
      <c r="S213" s="71" t="s">
        <v>777</v>
      </c>
      <c r="T213" s="67">
        <v>0</v>
      </c>
      <c r="U213" s="143"/>
      <c r="V213" s="71" t="s">
        <v>777</v>
      </c>
      <c r="W213" s="67">
        <v>0</v>
      </c>
      <c r="X213" s="143"/>
      <c r="Y213" s="71" t="s">
        <v>777</v>
      </c>
      <c r="Z213" s="67">
        <v>0</v>
      </c>
      <c r="AA213" s="143"/>
      <c r="AB213" s="71" t="s">
        <v>777</v>
      </c>
      <c r="AC213" s="67">
        <v>0</v>
      </c>
      <c r="AD213" s="143"/>
      <c r="AE213" s="71" t="s">
        <v>777</v>
      </c>
      <c r="AF213" s="67">
        <v>0</v>
      </c>
      <c r="AG213" s="143"/>
      <c r="AH213" s="71" t="s">
        <v>777</v>
      </c>
      <c r="AI213" s="67">
        <v>0</v>
      </c>
      <c r="AJ213" s="143"/>
      <c r="AK213" s="71" t="s">
        <v>777</v>
      </c>
      <c r="AL213" s="67">
        <v>0</v>
      </c>
      <c r="AM213" s="143"/>
      <c r="AN213" s="71" t="s">
        <v>777</v>
      </c>
      <c r="AO213" s="67">
        <v>0</v>
      </c>
      <c r="AP213" s="143"/>
      <c r="AQ213" s="71" t="s">
        <v>777</v>
      </c>
      <c r="AR213" s="67">
        <v>0</v>
      </c>
      <c r="AS213" s="143"/>
      <c r="AT213" s="71" t="s">
        <v>777</v>
      </c>
      <c r="AU213" s="67">
        <v>0</v>
      </c>
      <c r="AV213" s="143"/>
      <c r="AW213" s="71" t="s">
        <v>777</v>
      </c>
      <c r="AX213" s="67">
        <v>0</v>
      </c>
      <c r="AY213" s="143"/>
      <c r="AZ213" s="71" t="s">
        <v>777</v>
      </c>
      <c r="BA213" s="67">
        <v>0</v>
      </c>
      <c r="BB213" s="143"/>
      <c r="BC213" s="71" t="s">
        <v>777</v>
      </c>
      <c r="BD213" s="67">
        <v>0</v>
      </c>
      <c r="BE213" s="143"/>
      <c r="BF213" s="71" t="s">
        <v>777</v>
      </c>
      <c r="BG213" s="67">
        <v>0</v>
      </c>
      <c r="BH213" s="143"/>
      <c r="BI213" s="71" t="s">
        <v>777</v>
      </c>
      <c r="BJ213" s="67">
        <v>0</v>
      </c>
      <c r="BK213" s="143"/>
      <c r="BL213" s="71" t="s">
        <v>777</v>
      </c>
      <c r="BM213" s="67">
        <v>0</v>
      </c>
      <c r="BN213" s="143"/>
      <c r="BO213" s="71" t="s">
        <v>777</v>
      </c>
      <c r="BP213" s="67">
        <v>0</v>
      </c>
      <c r="BQ213" s="143"/>
      <c r="BR213" s="71" t="s">
        <v>777</v>
      </c>
      <c r="BS213" s="67">
        <v>0</v>
      </c>
      <c r="BT213" s="143"/>
      <c r="BU213" s="71" t="s">
        <v>777</v>
      </c>
      <c r="BV213" s="67">
        <v>0</v>
      </c>
      <c r="BW213" s="143"/>
      <c r="BX213" s="71" t="s">
        <v>777</v>
      </c>
      <c r="BY213" s="67">
        <v>0</v>
      </c>
      <c r="BZ213" s="143"/>
      <c r="CA213" s="71" t="s">
        <v>777</v>
      </c>
      <c r="CB213" s="67">
        <v>0</v>
      </c>
      <c r="CC213" s="143"/>
      <c r="CD213" s="71" t="s">
        <v>777</v>
      </c>
      <c r="CE213" s="67">
        <v>0</v>
      </c>
      <c r="CF213" s="143"/>
      <c r="CG213" s="71" t="s">
        <v>777</v>
      </c>
      <c r="CH213" s="67">
        <v>0</v>
      </c>
      <c r="CI213" s="143"/>
      <c r="CJ213" s="71" t="s">
        <v>777</v>
      </c>
      <c r="CK213" s="67">
        <v>0</v>
      </c>
      <c r="CL213" s="143"/>
      <c r="CM213" s="71" t="s">
        <v>777</v>
      </c>
      <c r="CN213" s="67">
        <v>0</v>
      </c>
      <c r="CP213" s="71" t="s">
        <v>777</v>
      </c>
      <c r="CQ213" s="79">
        <f>SUM(CH213+CN213+CK213+CE213+CB213+BY213+BV213+BS213+BP213+BM213+BJ213+BG213+BD213+BA213+AX213+AU213+AR213+AO213+AL213+AI213+AF213+AC213+Z213+W213+T213+Q213+N213+K213+H213+E213+B213)</f>
        <v>0</v>
      </c>
      <c r="CS213" s="71" t="s">
        <v>777</v>
      </c>
      <c r="CT213" s="67">
        <v>0</v>
      </c>
      <c r="CU213" s="143"/>
      <c r="CV213" s="150">
        <f t="shared" si="11"/>
        <v>0</v>
      </c>
    </row>
    <row r="214" spans="1:100" x14ac:dyDescent="0.2">
      <c r="A214" s="71" t="s">
        <v>821</v>
      </c>
      <c r="B214" s="67">
        <f>SUM(B215:B217)</f>
        <v>0</v>
      </c>
      <c r="C214" s="143"/>
      <c r="D214" s="71" t="s">
        <v>821</v>
      </c>
      <c r="E214" s="67">
        <f>SUM(E215:E217)</f>
        <v>0</v>
      </c>
      <c r="F214" s="143"/>
      <c r="G214" s="71" t="s">
        <v>821</v>
      </c>
      <c r="H214" s="67">
        <f>SUM(H215:H217)</f>
        <v>0</v>
      </c>
      <c r="I214" s="143"/>
      <c r="J214" s="71" t="s">
        <v>821</v>
      </c>
      <c r="K214" s="67">
        <f>SUM(K215:K217)</f>
        <v>0</v>
      </c>
      <c r="L214" s="143"/>
      <c r="M214" s="71" t="s">
        <v>821</v>
      </c>
      <c r="N214" s="67">
        <f>SUM(N215:N217)</f>
        <v>0</v>
      </c>
      <c r="O214" s="143"/>
      <c r="P214" s="71" t="s">
        <v>821</v>
      </c>
      <c r="Q214" s="67">
        <f>SUM(Q215:Q217)</f>
        <v>0</v>
      </c>
      <c r="R214" s="143"/>
      <c r="S214" s="71" t="s">
        <v>821</v>
      </c>
      <c r="T214" s="67">
        <f>SUM(T215:T217)</f>
        <v>0</v>
      </c>
      <c r="U214" s="143"/>
      <c r="V214" s="71" t="s">
        <v>821</v>
      </c>
      <c r="W214" s="67">
        <f>SUM(W215:W217)</f>
        <v>0</v>
      </c>
      <c r="X214" s="143"/>
      <c r="Y214" s="71" t="s">
        <v>821</v>
      </c>
      <c r="Z214" s="67">
        <f>SUM(Z215:Z217)</f>
        <v>0</v>
      </c>
      <c r="AA214" s="143"/>
      <c r="AB214" s="71" t="s">
        <v>821</v>
      </c>
      <c r="AC214" s="67">
        <f>SUM(AC215:AC217)</f>
        <v>0</v>
      </c>
      <c r="AD214" s="143"/>
      <c r="AE214" s="71" t="s">
        <v>821</v>
      </c>
      <c r="AF214" s="67">
        <f>SUM(AF215:AF217)</f>
        <v>0</v>
      </c>
      <c r="AG214" s="143"/>
      <c r="AH214" s="71" t="s">
        <v>821</v>
      </c>
      <c r="AI214" s="67">
        <f>SUM(AI215:AI217)</f>
        <v>0</v>
      </c>
      <c r="AJ214" s="143"/>
      <c r="AK214" s="71" t="s">
        <v>821</v>
      </c>
      <c r="AL214" s="67">
        <f>SUM(AL215:AL217)</f>
        <v>0</v>
      </c>
      <c r="AM214" s="143"/>
      <c r="AN214" s="71" t="s">
        <v>821</v>
      </c>
      <c r="AO214" s="67">
        <f>SUM(AO215:AO217)</f>
        <v>0</v>
      </c>
      <c r="AP214" s="143"/>
      <c r="AQ214" s="71" t="s">
        <v>821</v>
      </c>
      <c r="AR214" s="67">
        <f>SUM(AR215:AR217)</f>
        <v>0</v>
      </c>
      <c r="AS214" s="143"/>
      <c r="AT214" s="71" t="s">
        <v>821</v>
      </c>
      <c r="AU214" s="67">
        <f>SUM(AU215:AU217)</f>
        <v>0</v>
      </c>
      <c r="AV214" s="143"/>
      <c r="AW214" s="71" t="s">
        <v>821</v>
      </c>
      <c r="AX214" s="67">
        <f>SUM(AX215:AX217)</f>
        <v>0</v>
      </c>
      <c r="AY214" s="143"/>
      <c r="AZ214" s="71" t="s">
        <v>821</v>
      </c>
      <c r="BA214" s="67">
        <f>SUM(BA215:BA217)</f>
        <v>0</v>
      </c>
      <c r="BB214" s="143"/>
      <c r="BC214" s="71" t="s">
        <v>821</v>
      </c>
      <c r="BD214" s="67">
        <f>SUM(BD215:BD217)</f>
        <v>0</v>
      </c>
      <c r="BE214" s="143"/>
      <c r="BF214" s="71" t="s">
        <v>821</v>
      </c>
      <c r="BG214" s="67">
        <f>SUM(BG215:BG217)</f>
        <v>0</v>
      </c>
      <c r="BH214" s="143"/>
      <c r="BI214" s="71" t="s">
        <v>821</v>
      </c>
      <c r="BJ214" s="67">
        <f>SUM(BJ215:BJ217)</f>
        <v>0</v>
      </c>
      <c r="BK214" s="143"/>
      <c r="BL214" s="71" t="s">
        <v>821</v>
      </c>
      <c r="BM214" s="67">
        <f>SUM(BM215:BM217)</f>
        <v>0</v>
      </c>
      <c r="BN214" s="143"/>
      <c r="BO214" s="71" t="s">
        <v>821</v>
      </c>
      <c r="BP214" s="67">
        <f>SUM(BP215:BP217)</f>
        <v>0</v>
      </c>
      <c r="BQ214" s="143"/>
      <c r="BR214" s="71" t="s">
        <v>821</v>
      </c>
      <c r="BS214" s="67">
        <f>SUM(BS215:BS217)</f>
        <v>0</v>
      </c>
      <c r="BT214" s="143"/>
      <c r="BU214" s="71" t="s">
        <v>821</v>
      </c>
      <c r="BV214" s="67">
        <f>SUM(BV215:BV217)</f>
        <v>0</v>
      </c>
      <c r="BW214" s="143"/>
      <c r="BX214" s="71" t="s">
        <v>821</v>
      </c>
      <c r="BY214" s="67">
        <f>SUM(BY215:BY217)</f>
        <v>0</v>
      </c>
      <c r="BZ214" s="143"/>
      <c r="CA214" s="71" t="s">
        <v>821</v>
      </c>
      <c r="CB214" s="67">
        <f>SUM(CB215:CB217)</f>
        <v>0</v>
      </c>
      <c r="CC214" s="143"/>
      <c r="CD214" s="71" t="s">
        <v>821</v>
      </c>
      <c r="CE214" s="67">
        <f>SUM(CE215:CE217)</f>
        <v>0</v>
      </c>
      <c r="CF214" s="143"/>
      <c r="CG214" s="71" t="s">
        <v>821</v>
      </c>
      <c r="CH214" s="67">
        <f>SUM(CH215:CH217)</f>
        <v>0</v>
      </c>
      <c r="CI214" s="143"/>
      <c r="CJ214" s="71" t="s">
        <v>821</v>
      </c>
      <c r="CK214" s="67">
        <f>SUM(CK215:CK217)</f>
        <v>0</v>
      </c>
      <c r="CL214" s="143"/>
      <c r="CM214" s="71" t="s">
        <v>821</v>
      </c>
      <c r="CN214" s="67">
        <f>SUM(CN215:CN217)</f>
        <v>0</v>
      </c>
      <c r="CP214" s="71" t="s">
        <v>821</v>
      </c>
      <c r="CQ214" s="67">
        <f>SUM(CQ215:CQ217)</f>
        <v>0</v>
      </c>
      <c r="CS214" s="71" t="s">
        <v>821</v>
      </c>
      <c r="CT214" s="67">
        <f>SUM(CT215:CT217)</f>
        <v>7.99</v>
      </c>
      <c r="CU214" s="143"/>
      <c r="CV214" s="150">
        <f t="shared" si="11"/>
        <v>7.99</v>
      </c>
    </row>
    <row r="215" spans="1:100" x14ac:dyDescent="0.2">
      <c r="A215" s="132" t="s">
        <v>211</v>
      </c>
      <c r="B215" s="67">
        <v>0</v>
      </c>
      <c r="C215" s="143"/>
      <c r="D215" s="132" t="s">
        <v>211</v>
      </c>
      <c r="E215" s="67">
        <v>0</v>
      </c>
      <c r="F215" s="143"/>
      <c r="G215" s="132" t="s">
        <v>211</v>
      </c>
      <c r="H215" s="67">
        <v>0</v>
      </c>
      <c r="I215" s="143"/>
      <c r="J215" s="132" t="s">
        <v>211</v>
      </c>
      <c r="K215" s="67">
        <v>0</v>
      </c>
      <c r="L215" s="143"/>
      <c r="M215" s="132" t="s">
        <v>211</v>
      </c>
      <c r="N215" s="67">
        <v>0</v>
      </c>
      <c r="O215" s="143"/>
      <c r="P215" s="132" t="s">
        <v>211</v>
      </c>
      <c r="Q215" s="67">
        <v>0</v>
      </c>
      <c r="R215" s="143"/>
      <c r="S215" s="132" t="s">
        <v>211</v>
      </c>
      <c r="T215" s="67">
        <v>0</v>
      </c>
      <c r="U215" s="143"/>
      <c r="V215" s="132" t="s">
        <v>211</v>
      </c>
      <c r="W215" s="67">
        <v>0</v>
      </c>
      <c r="X215" s="143"/>
      <c r="Y215" s="132" t="s">
        <v>211</v>
      </c>
      <c r="Z215" s="67">
        <v>0</v>
      </c>
      <c r="AA215" s="143"/>
      <c r="AB215" s="132" t="s">
        <v>211</v>
      </c>
      <c r="AC215" s="67">
        <v>0</v>
      </c>
      <c r="AD215" s="143"/>
      <c r="AE215" s="132" t="s">
        <v>211</v>
      </c>
      <c r="AF215" s="67">
        <v>0</v>
      </c>
      <c r="AG215" s="143"/>
      <c r="AH215" s="132" t="s">
        <v>211</v>
      </c>
      <c r="AI215" s="67">
        <v>0</v>
      </c>
      <c r="AJ215" s="143"/>
      <c r="AK215" s="132" t="s">
        <v>211</v>
      </c>
      <c r="AL215" s="67">
        <v>0</v>
      </c>
      <c r="AM215" s="143"/>
      <c r="AN215" s="132" t="s">
        <v>211</v>
      </c>
      <c r="AO215" s="67">
        <v>0</v>
      </c>
      <c r="AP215" s="143"/>
      <c r="AQ215" s="132" t="s">
        <v>211</v>
      </c>
      <c r="AR215" s="67">
        <v>0</v>
      </c>
      <c r="AS215" s="143"/>
      <c r="AT215" s="132" t="s">
        <v>211</v>
      </c>
      <c r="AU215" s="67">
        <v>0</v>
      </c>
      <c r="AV215" s="143"/>
      <c r="AW215" s="132" t="s">
        <v>211</v>
      </c>
      <c r="AX215" s="67">
        <v>0</v>
      </c>
      <c r="AY215" s="143"/>
      <c r="AZ215" s="132" t="s">
        <v>211</v>
      </c>
      <c r="BA215" s="67">
        <v>0</v>
      </c>
      <c r="BB215" s="143"/>
      <c r="BC215" s="132" t="s">
        <v>211</v>
      </c>
      <c r="BD215" s="67">
        <v>0</v>
      </c>
      <c r="BE215" s="143"/>
      <c r="BF215" s="132" t="s">
        <v>211</v>
      </c>
      <c r="BG215" s="67">
        <v>0</v>
      </c>
      <c r="BH215" s="143"/>
      <c r="BI215" s="132" t="s">
        <v>211</v>
      </c>
      <c r="BJ215" s="67">
        <v>0</v>
      </c>
      <c r="BK215" s="143"/>
      <c r="BL215" s="132" t="s">
        <v>211</v>
      </c>
      <c r="BM215" s="67">
        <v>0</v>
      </c>
      <c r="BN215" s="143"/>
      <c r="BO215" s="132" t="s">
        <v>211</v>
      </c>
      <c r="BP215" s="67">
        <v>0</v>
      </c>
      <c r="BQ215" s="143"/>
      <c r="BR215" s="132" t="s">
        <v>211</v>
      </c>
      <c r="BS215" s="67">
        <v>0</v>
      </c>
      <c r="BT215" s="143"/>
      <c r="BU215" s="132" t="s">
        <v>211</v>
      </c>
      <c r="BV215" s="67">
        <v>0</v>
      </c>
      <c r="BW215" s="143"/>
      <c r="BX215" s="132" t="s">
        <v>211</v>
      </c>
      <c r="BY215" s="67">
        <v>0</v>
      </c>
      <c r="BZ215" s="143"/>
      <c r="CA215" s="132" t="s">
        <v>211</v>
      </c>
      <c r="CB215" s="67">
        <v>0</v>
      </c>
      <c r="CC215" s="143"/>
      <c r="CD215" s="132" t="s">
        <v>211</v>
      </c>
      <c r="CE215" s="67">
        <v>0</v>
      </c>
      <c r="CF215" s="143"/>
      <c r="CG215" s="132" t="s">
        <v>211</v>
      </c>
      <c r="CH215" s="67">
        <v>0</v>
      </c>
      <c r="CI215" s="143"/>
      <c r="CJ215" s="132" t="s">
        <v>211</v>
      </c>
      <c r="CK215" s="67">
        <v>0</v>
      </c>
      <c r="CL215" s="143"/>
      <c r="CM215" s="132" t="s">
        <v>211</v>
      </c>
      <c r="CN215" s="67">
        <v>0</v>
      </c>
      <c r="CP215" s="132" t="s">
        <v>211</v>
      </c>
      <c r="CQ215" s="79">
        <f>SUM(CH215+CN215+CK215+CE215+CB215+BY215+BV215+BS215+BP215+BM215+BJ215+BG215+BD215+BA215+AX215+AU215+AR215+AO215+AL215+AI215+AF215+AC215+Z215+W215+T215+Q215+N215+K215+H215+E215+B215)</f>
        <v>0</v>
      </c>
      <c r="CS215" s="132" t="s">
        <v>211</v>
      </c>
      <c r="CT215" s="67">
        <v>7.99</v>
      </c>
      <c r="CU215" s="143"/>
      <c r="CV215" s="13">
        <f t="shared" si="11"/>
        <v>7.99</v>
      </c>
    </row>
    <row r="216" spans="1:100" x14ac:dyDescent="0.2">
      <c r="A216" s="72" t="s">
        <v>456</v>
      </c>
      <c r="B216" s="67">
        <v>0</v>
      </c>
      <c r="C216" s="143"/>
      <c r="D216" s="72" t="s">
        <v>456</v>
      </c>
      <c r="E216" s="67">
        <v>0</v>
      </c>
      <c r="F216" s="143"/>
      <c r="G216" s="72" t="s">
        <v>456</v>
      </c>
      <c r="H216" s="67">
        <v>0</v>
      </c>
      <c r="I216" s="143"/>
      <c r="J216" s="72" t="s">
        <v>456</v>
      </c>
      <c r="K216" s="67">
        <v>0</v>
      </c>
      <c r="L216" s="143"/>
      <c r="M216" s="72" t="s">
        <v>456</v>
      </c>
      <c r="N216" s="67">
        <v>0</v>
      </c>
      <c r="O216" s="143"/>
      <c r="P216" s="72" t="s">
        <v>456</v>
      </c>
      <c r="Q216" s="67">
        <v>0</v>
      </c>
      <c r="R216" s="143"/>
      <c r="S216" s="72" t="s">
        <v>456</v>
      </c>
      <c r="T216" s="67">
        <v>0</v>
      </c>
      <c r="U216" s="143"/>
      <c r="V216" s="72" t="s">
        <v>456</v>
      </c>
      <c r="W216" s="67">
        <v>0</v>
      </c>
      <c r="X216" s="143"/>
      <c r="Y216" s="72" t="s">
        <v>456</v>
      </c>
      <c r="Z216" s="67">
        <v>0</v>
      </c>
      <c r="AA216" s="143"/>
      <c r="AB216" s="72" t="s">
        <v>456</v>
      </c>
      <c r="AC216" s="67">
        <v>0</v>
      </c>
      <c r="AD216" s="143"/>
      <c r="AE216" s="72" t="s">
        <v>456</v>
      </c>
      <c r="AF216" s="67">
        <v>0</v>
      </c>
      <c r="AG216" s="143"/>
      <c r="AH216" s="72" t="s">
        <v>456</v>
      </c>
      <c r="AI216" s="67">
        <v>0</v>
      </c>
      <c r="AJ216" s="143"/>
      <c r="AK216" s="72" t="s">
        <v>456</v>
      </c>
      <c r="AL216" s="67">
        <v>0</v>
      </c>
      <c r="AM216" s="143"/>
      <c r="AN216" s="72" t="s">
        <v>456</v>
      </c>
      <c r="AO216" s="67">
        <v>0</v>
      </c>
      <c r="AP216" s="143"/>
      <c r="AQ216" s="72" t="s">
        <v>456</v>
      </c>
      <c r="AR216" s="67">
        <v>0</v>
      </c>
      <c r="AS216" s="143"/>
      <c r="AT216" s="72" t="s">
        <v>456</v>
      </c>
      <c r="AU216" s="67">
        <v>0</v>
      </c>
      <c r="AV216" s="143"/>
      <c r="AW216" s="72" t="s">
        <v>456</v>
      </c>
      <c r="AX216" s="67">
        <v>0</v>
      </c>
      <c r="AY216" s="143"/>
      <c r="AZ216" s="72" t="s">
        <v>456</v>
      </c>
      <c r="BA216" s="67">
        <v>0</v>
      </c>
      <c r="BB216" s="143"/>
      <c r="BC216" s="72" t="s">
        <v>456</v>
      </c>
      <c r="BD216" s="67">
        <v>0</v>
      </c>
      <c r="BE216" s="143"/>
      <c r="BF216" s="72" t="s">
        <v>456</v>
      </c>
      <c r="BG216" s="67">
        <v>0</v>
      </c>
      <c r="BH216" s="143"/>
      <c r="BI216" s="72" t="s">
        <v>456</v>
      </c>
      <c r="BJ216" s="67">
        <v>0</v>
      </c>
      <c r="BK216" s="143"/>
      <c r="BL216" s="72" t="s">
        <v>456</v>
      </c>
      <c r="BM216" s="67">
        <v>0</v>
      </c>
      <c r="BN216" s="143"/>
      <c r="BO216" s="72" t="s">
        <v>456</v>
      </c>
      <c r="BP216" s="67">
        <v>0</v>
      </c>
      <c r="BQ216" s="143"/>
      <c r="BR216" s="72" t="s">
        <v>456</v>
      </c>
      <c r="BS216" s="67">
        <v>0</v>
      </c>
      <c r="BT216" s="143"/>
      <c r="BU216" s="72" t="s">
        <v>456</v>
      </c>
      <c r="BV216" s="67">
        <v>0</v>
      </c>
      <c r="BW216" s="143"/>
      <c r="BX216" s="72" t="s">
        <v>456</v>
      </c>
      <c r="BY216" s="67">
        <v>0</v>
      </c>
      <c r="BZ216" s="143"/>
      <c r="CA216" s="72" t="s">
        <v>456</v>
      </c>
      <c r="CB216" s="67">
        <v>0</v>
      </c>
      <c r="CC216" s="143"/>
      <c r="CD216" s="72" t="s">
        <v>456</v>
      </c>
      <c r="CE216" s="67">
        <v>0</v>
      </c>
      <c r="CF216" s="143"/>
      <c r="CG216" s="72" t="s">
        <v>456</v>
      </c>
      <c r="CH216" s="67">
        <v>0</v>
      </c>
      <c r="CI216" s="143"/>
      <c r="CJ216" s="72" t="s">
        <v>456</v>
      </c>
      <c r="CK216" s="67">
        <v>0</v>
      </c>
      <c r="CL216" s="143"/>
      <c r="CM216" s="72" t="s">
        <v>456</v>
      </c>
      <c r="CN216" s="67">
        <v>0</v>
      </c>
      <c r="CP216" s="72" t="s">
        <v>456</v>
      </c>
      <c r="CQ216" s="79">
        <f>SUM(CH216+CN216+CK216+CE216+CB216+BY216+BV216+BS216+BP216+BM216+BJ216+BG216+BD216+BA216+AX216+AU216+AR216+AO216+AL216+AI216+AF216+AC216+Z216+W216+T216+Q216+N216+K216+H216+E216+B216)</f>
        <v>0</v>
      </c>
      <c r="CS216" s="72" t="s">
        <v>456</v>
      </c>
      <c r="CT216" s="67">
        <v>0</v>
      </c>
      <c r="CU216" s="143"/>
      <c r="CV216" s="13">
        <f t="shared" si="11"/>
        <v>0</v>
      </c>
    </row>
    <row r="217" spans="1:100" x14ac:dyDescent="0.2">
      <c r="A217" s="72" t="s">
        <v>456</v>
      </c>
      <c r="B217" s="67">
        <v>0</v>
      </c>
      <c r="C217" s="143"/>
      <c r="D217" s="72" t="s">
        <v>456</v>
      </c>
      <c r="E217" s="67">
        <v>0</v>
      </c>
      <c r="F217" s="143"/>
      <c r="G217" s="72" t="s">
        <v>456</v>
      </c>
      <c r="H217" s="67">
        <v>0</v>
      </c>
      <c r="I217" s="143"/>
      <c r="J217" s="72" t="s">
        <v>456</v>
      </c>
      <c r="K217" s="67">
        <v>0</v>
      </c>
      <c r="L217" s="143"/>
      <c r="M217" s="72" t="s">
        <v>456</v>
      </c>
      <c r="N217" s="67">
        <v>0</v>
      </c>
      <c r="O217" s="143"/>
      <c r="P217" s="72" t="s">
        <v>456</v>
      </c>
      <c r="Q217" s="67">
        <v>0</v>
      </c>
      <c r="R217" s="143"/>
      <c r="S217" s="72" t="s">
        <v>456</v>
      </c>
      <c r="T217" s="67">
        <v>0</v>
      </c>
      <c r="U217" s="143"/>
      <c r="V217" s="72" t="s">
        <v>456</v>
      </c>
      <c r="W217" s="67">
        <v>0</v>
      </c>
      <c r="X217" s="143"/>
      <c r="Y217" s="72" t="s">
        <v>456</v>
      </c>
      <c r="Z217" s="67">
        <v>0</v>
      </c>
      <c r="AA217" s="143"/>
      <c r="AB217" s="72" t="s">
        <v>456</v>
      </c>
      <c r="AC217" s="67">
        <v>0</v>
      </c>
      <c r="AD217" s="143"/>
      <c r="AE217" s="72" t="s">
        <v>456</v>
      </c>
      <c r="AF217" s="67">
        <v>0</v>
      </c>
      <c r="AG217" s="143"/>
      <c r="AH217" s="72" t="s">
        <v>456</v>
      </c>
      <c r="AI217" s="67">
        <v>0</v>
      </c>
      <c r="AJ217" s="143"/>
      <c r="AK217" s="72" t="s">
        <v>456</v>
      </c>
      <c r="AL217" s="67">
        <v>0</v>
      </c>
      <c r="AM217" s="143"/>
      <c r="AN217" s="72" t="s">
        <v>456</v>
      </c>
      <c r="AO217" s="67">
        <v>0</v>
      </c>
      <c r="AP217" s="143"/>
      <c r="AQ217" s="72" t="s">
        <v>456</v>
      </c>
      <c r="AR217" s="67">
        <v>0</v>
      </c>
      <c r="AS217" s="143"/>
      <c r="AT217" s="72" t="s">
        <v>456</v>
      </c>
      <c r="AU217" s="67">
        <v>0</v>
      </c>
      <c r="AV217" s="143"/>
      <c r="AW217" s="72" t="s">
        <v>456</v>
      </c>
      <c r="AX217" s="67">
        <v>0</v>
      </c>
      <c r="AY217" s="143"/>
      <c r="AZ217" s="72" t="s">
        <v>456</v>
      </c>
      <c r="BA217" s="67">
        <v>0</v>
      </c>
      <c r="BB217" s="143"/>
      <c r="BC217" s="72" t="s">
        <v>456</v>
      </c>
      <c r="BD217" s="67">
        <v>0</v>
      </c>
      <c r="BE217" s="143"/>
      <c r="BF217" s="72" t="s">
        <v>456</v>
      </c>
      <c r="BG217" s="67">
        <v>0</v>
      </c>
      <c r="BH217" s="143"/>
      <c r="BI217" s="72" t="s">
        <v>456</v>
      </c>
      <c r="BJ217" s="67">
        <v>0</v>
      </c>
      <c r="BK217" s="143"/>
      <c r="BL217" s="72" t="s">
        <v>456</v>
      </c>
      <c r="BM217" s="67">
        <v>0</v>
      </c>
      <c r="BN217" s="143"/>
      <c r="BO217" s="72" t="s">
        <v>456</v>
      </c>
      <c r="BP217" s="67">
        <v>0</v>
      </c>
      <c r="BQ217" s="143"/>
      <c r="BR217" s="72" t="s">
        <v>456</v>
      </c>
      <c r="BS217" s="67">
        <v>0</v>
      </c>
      <c r="BT217" s="143"/>
      <c r="BU217" s="72" t="s">
        <v>456</v>
      </c>
      <c r="BV217" s="67">
        <v>0</v>
      </c>
      <c r="BW217" s="143"/>
      <c r="BX217" s="72" t="s">
        <v>456</v>
      </c>
      <c r="BY217" s="67">
        <v>0</v>
      </c>
      <c r="BZ217" s="143"/>
      <c r="CA217" s="72" t="s">
        <v>456</v>
      </c>
      <c r="CB217" s="67">
        <v>0</v>
      </c>
      <c r="CC217" s="143"/>
      <c r="CD217" s="72" t="s">
        <v>456</v>
      </c>
      <c r="CE217" s="67">
        <v>0</v>
      </c>
      <c r="CF217" s="143"/>
      <c r="CG217" s="72" t="s">
        <v>456</v>
      </c>
      <c r="CH217" s="67">
        <v>0</v>
      </c>
      <c r="CI217" s="143"/>
      <c r="CJ217" s="72" t="s">
        <v>456</v>
      </c>
      <c r="CK217" s="67">
        <v>0</v>
      </c>
      <c r="CL217" s="143"/>
      <c r="CM217" s="72" t="s">
        <v>456</v>
      </c>
      <c r="CN217" s="67">
        <v>0</v>
      </c>
      <c r="CP217" s="72" t="s">
        <v>456</v>
      </c>
      <c r="CQ217" s="79">
        <f>SUM(CH217+CN217+CK217+CE217+CB217+BY217+BV217+BS217+BP217+BM217+BJ217+BG217+BD217+BA217+AX217+AU217+AR217+AO217+AL217+AI217+AF217+AC217+Z217+W217+T217+Q217+N217+K217+H217+E217+B217)</f>
        <v>0</v>
      </c>
      <c r="CS217" s="72" t="s">
        <v>456</v>
      </c>
      <c r="CT217" s="67">
        <v>0</v>
      </c>
      <c r="CU217" s="143"/>
      <c r="CV217" s="13">
        <f t="shared" si="11"/>
        <v>0</v>
      </c>
    </row>
    <row r="218" spans="1:100" x14ac:dyDescent="0.2">
      <c r="A218" s="144" t="s">
        <v>451</v>
      </c>
      <c r="B218" s="122">
        <f>SUM(B219:B222)</f>
        <v>0</v>
      </c>
      <c r="C218" s="143"/>
      <c r="D218" s="144" t="s">
        <v>451</v>
      </c>
      <c r="E218" s="122">
        <f>SUM(E219:E222)</f>
        <v>0</v>
      </c>
      <c r="F218" s="143"/>
      <c r="G218" s="144" t="s">
        <v>451</v>
      </c>
      <c r="H218" s="122">
        <f>SUM(H219:H222)</f>
        <v>0</v>
      </c>
      <c r="I218" s="143"/>
      <c r="J218" s="144" t="s">
        <v>451</v>
      </c>
      <c r="K218" s="122">
        <f>SUM(K219:K222)</f>
        <v>0</v>
      </c>
      <c r="L218" s="143"/>
      <c r="M218" s="144" t="s">
        <v>451</v>
      </c>
      <c r="N218" s="122">
        <f>SUM(N219:N222)</f>
        <v>0</v>
      </c>
      <c r="O218" s="143"/>
      <c r="P218" s="144" t="s">
        <v>451</v>
      </c>
      <c r="Q218" s="122">
        <f>SUM(Q219:Q222)</f>
        <v>0</v>
      </c>
      <c r="R218" s="143"/>
      <c r="S218" s="144" t="s">
        <v>451</v>
      </c>
      <c r="T218" s="122">
        <f>SUM(T219:T222)</f>
        <v>0</v>
      </c>
      <c r="U218" s="143"/>
      <c r="V218" s="144" t="s">
        <v>451</v>
      </c>
      <c r="W218" s="122">
        <f>SUM(W219:W222)</f>
        <v>0</v>
      </c>
      <c r="X218" s="143"/>
      <c r="Y218" s="144" t="s">
        <v>451</v>
      </c>
      <c r="Z218" s="122">
        <f>SUM(Z219:Z222)</f>
        <v>0</v>
      </c>
      <c r="AA218" s="143"/>
      <c r="AB218" s="144" t="s">
        <v>451</v>
      </c>
      <c r="AC218" s="122">
        <f>SUM(AC219:AC222)</f>
        <v>0</v>
      </c>
      <c r="AD218" s="143"/>
      <c r="AE218" s="144" t="s">
        <v>451</v>
      </c>
      <c r="AF218" s="122">
        <f>SUM(AF219:AF222)</f>
        <v>0</v>
      </c>
      <c r="AG218" s="143"/>
      <c r="AH218" s="144" t="s">
        <v>451</v>
      </c>
      <c r="AI218" s="122">
        <f>SUM(AI219:AI222)</f>
        <v>0</v>
      </c>
      <c r="AJ218" s="143"/>
      <c r="AK218" s="144" t="s">
        <v>451</v>
      </c>
      <c r="AL218" s="122">
        <f>SUM(AL219:AL222)</f>
        <v>0</v>
      </c>
      <c r="AM218" s="143"/>
      <c r="AN218" s="144" t="s">
        <v>451</v>
      </c>
      <c r="AO218" s="122">
        <f>SUM(AO219:AO222)</f>
        <v>0</v>
      </c>
      <c r="AP218" s="143"/>
      <c r="AQ218" s="144" t="s">
        <v>451</v>
      </c>
      <c r="AR218" s="122">
        <f>SUM(AR219:AR222)</f>
        <v>0</v>
      </c>
      <c r="AS218" s="143"/>
      <c r="AT218" s="144" t="s">
        <v>451</v>
      </c>
      <c r="AU218" s="122">
        <f>SUM(AU219:AU222)</f>
        <v>0</v>
      </c>
      <c r="AV218" s="143"/>
      <c r="AW218" s="144" t="s">
        <v>451</v>
      </c>
      <c r="AX218" s="122">
        <f>SUM(AX219:AX222)</f>
        <v>0</v>
      </c>
      <c r="AY218" s="143"/>
      <c r="AZ218" s="144" t="s">
        <v>451</v>
      </c>
      <c r="BA218" s="122">
        <f>SUM(BA219:BA222)</f>
        <v>0</v>
      </c>
      <c r="BB218" s="143"/>
      <c r="BC218" s="144" t="s">
        <v>451</v>
      </c>
      <c r="BD218" s="122">
        <f>SUM(BD219:BD222)</f>
        <v>0</v>
      </c>
      <c r="BE218" s="143"/>
      <c r="BF218" s="144" t="s">
        <v>451</v>
      </c>
      <c r="BG218" s="122">
        <f>SUM(BG219:BG222)</f>
        <v>0</v>
      </c>
      <c r="BH218" s="143"/>
      <c r="BI218" s="144" t="s">
        <v>451</v>
      </c>
      <c r="BJ218" s="122">
        <f>SUM(BJ219:BJ222)</f>
        <v>0</v>
      </c>
      <c r="BK218" s="143"/>
      <c r="BL218" s="144" t="s">
        <v>451</v>
      </c>
      <c r="BM218" s="122">
        <f>SUM(BM219:BM222)</f>
        <v>0</v>
      </c>
      <c r="BN218" s="143"/>
      <c r="BO218" s="144" t="s">
        <v>451</v>
      </c>
      <c r="BP218" s="122">
        <f>SUM(BP219:BP222)</f>
        <v>0</v>
      </c>
      <c r="BQ218" s="143"/>
      <c r="BR218" s="144" t="s">
        <v>451</v>
      </c>
      <c r="BS218" s="122">
        <f>SUM(BS219:BS222)</f>
        <v>0</v>
      </c>
      <c r="BT218" s="143"/>
      <c r="BU218" s="144" t="s">
        <v>451</v>
      </c>
      <c r="BV218" s="122">
        <f>SUM(BV219:BV222)</f>
        <v>0</v>
      </c>
      <c r="BW218" s="143"/>
      <c r="BX218" s="144" t="s">
        <v>451</v>
      </c>
      <c r="BY218" s="122">
        <f>SUM(BY219:BY222)</f>
        <v>0</v>
      </c>
      <c r="BZ218" s="143"/>
      <c r="CA218" s="144" t="s">
        <v>451</v>
      </c>
      <c r="CB218" s="122">
        <f>SUM(CB219:CB222)</f>
        <v>0</v>
      </c>
      <c r="CC218" s="143"/>
      <c r="CD218" s="144" t="s">
        <v>451</v>
      </c>
      <c r="CE218" s="122">
        <f>SUM(CE219:CE222)</f>
        <v>0</v>
      </c>
      <c r="CF218" s="143"/>
      <c r="CG218" s="144" t="s">
        <v>451</v>
      </c>
      <c r="CH218" s="122">
        <f>SUM(CH219:CH222)</f>
        <v>0</v>
      </c>
      <c r="CI218" s="143"/>
      <c r="CJ218" s="144" t="s">
        <v>451</v>
      </c>
      <c r="CK218" s="122">
        <f>SUM(CK219:CK222)</f>
        <v>0</v>
      </c>
      <c r="CL218" s="143"/>
      <c r="CM218" s="144" t="s">
        <v>451</v>
      </c>
      <c r="CN218" s="122">
        <f>SUM(CN219:CN222)</f>
        <v>0</v>
      </c>
      <c r="CP218" s="144" t="s">
        <v>451</v>
      </c>
      <c r="CQ218" s="122">
        <f>SUM(CQ219:CQ222)</f>
        <v>0</v>
      </c>
      <c r="CS218" s="144" t="s">
        <v>451</v>
      </c>
      <c r="CT218" s="122">
        <f>SUM(CT219:CT222)</f>
        <v>656</v>
      </c>
      <c r="CU218" s="143"/>
      <c r="CV218" s="150">
        <f t="shared" si="11"/>
        <v>656</v>
      </c>
    </row>
    <row r="219" spans="1:100" x14ac:dyDescent="0.2">
      <c r="A219" s="132" t="s">
        <v>452</v>
      </c>
      <c r="B219" s="122">
        <v>0</v>
      </c>
      <c r="C219" s="143"/>
      <c r="D219" s="132" t="s">
        <v>452</v>
      </c>
      <c r="E219" s="122">
        <v>0</v>
      </c>
      <c r="F219" s="143"/>
      <c r="G219" s="132" t="s">
        <v>452</v>
      </c>
      <c r="H219" s="122">
        <v>0</v>
      </c>
      <c r="I219" s="143"/>
      <c r="J219" s="132" t="s">
        <v>452</v>
      </c>
      <c r="K219" s="122">
        <v>0</v>
      </c>
      <c r="L219" s="143"/>
      <c r="M219" s="132" t="s">
        <v>452</v>
      </c>
      <c r="N219" s="122">
        <v>0</v>
      </c>
      <c r="O219" s="143"/>
      <c r="P219" s="132" t="s">
        <v>452</v>
      </c>
      <c r="Q219" s="122">
        <v>0</v>
      </c>
      <c r="R219" s="143"/>
      <c r="S219" s="132" t="s">
        <v>452</v>
      </c>
      <c r="T219" s="122">
        <v>0</v>
      </c>
      <c r="U219" s="143"/>
      <c r="V219" s="132" t="s">
        <v>452</v>
      </c>
      <c r="W219" s="122">
        <v>0</v>
      </c>
      <c r="X219" s="143"/>
      <c r="Y219" s="132" t="s">
        <v>452</v>
      </c>
      <c r="Z219" s="122">
        <v>0</v>
      </c>
      <c r="AA219" s="143"/>
      <c r="AB219" s="132" t="s">
        <v>452</v>
      </c>
      <c r="AC219" s="122">
        <v>0</v>
      </c>
      <c r="AD219" s="143"/>
      <c r="AE219" s="132" t="s">
        <v>452</v>
      </c>
      <c r="AF219" s="122">
        <v>0</v>
      </c>
      <c r="AG219" s="143"/>
      <c r="AH219" s="132" t="s">
        <v>452</v>
      </c>
      <c r="AI219" s="122">
        <v>0</v>
      </c>
      <c r="AJ219" s="143"/>
      <c r="AK219" s="132" t="s">
        <v>452</v>
      </c>
      <c r="AL219" s="122">
        <v>0</v>
      </c>
      <c r="AM219" s="143"/>
      <c r="AN219" s="132" t="s">
        <v>452</v>
      </c>
      <c r="AO219" s="122">
        <v>0</v>
      </c>
      <c r="AP219" s="143"/>
      <c r="AQ219" s="132" t="s">
        <v>452</v>
      </c>
      <c r="AR219" s="122">
        <v>0</v>
      </c>
      <c r="AS219" s="143"/>
      <c r="AT219" s="132" t="s">
        <v>452</v>
      </c>
      <c r="AU219" s="122">
        <v>0</v>
      </c>
      <c r="AV219" s="143"/>
      <c r="AW219" s="132" t="s">
        <v>452</v>
      </c>
      <c r="AX219" s="122">
        <v>0</v>
      </c>
      <c r="AY219" s="143"/>
      <c r="AZ219" s="132" t="s">
        <v>452</v>
      </c>
      <c r="BA219" s="122">
        <v>0</v>
      </c>
      <c r="BB219" s="143"/>
      <c r="BC219" s="132" t="s">
        <v>452</v>
      </c>
      <c r="BD219" s="122">
        <v>0</v>
      </c>
      <c r="BE219" s="143"/>
      <c r="BF219" s="132" t="s">
        <v>452</v>
      </c>
      <c r="BG219" s="122">
        <v>0</v>
      </c>
      <c r="BH219" s="143"/>
      <c r="BI219" s="132" t="s">
        <v>452</v>
      </c>
      <c r="BJ219" s="122">
        <v>0</v>
      </c>
      <c r="BK219" s="143"/>
      <c r="BL219" s="132" t="s">
        <v>452</v>
      </c>
      <c r="BM219" s="122">
        <v>0</v>
      </c>
      <c r="BN219" s="143"/>
      <c r="BO219" s="132" t="s">
        <v>452</v>
      </c>
      <c r="BP219" s="122">
        <v>0</v>
      </c>
      <c r="BQ219" s="143"/>
      <c r="BR219" s="132" t="s">
        <v>452</v>
      </c>
      <c r="BS219" s="122">
        <v>0</v>
      </c>
      <c r="BT219" s="143"/>
      <c r="BU219" s="132" t="s">
        <v>452</v>
      </c>
      <c r="BV219" s="122">
        <v>0</v>
      </c>
      <c r="BW219" s="143"/>
      <c r="BX219" s="132" t="s">
        <v>452</v>
      </c>
      <c r="BY219" s="122">
        <v>0</v>
      </c>
      <c r="BZ219" s="143"/>
      <c r="CA219" s="132" t="s">
        <v>452</v>
      </c>
      <c r="CB219" s="122">
        <v>0</v>
      </c>
      <c r="CC219" s="143"/>
      <c r="CD219" s="132" t="s">
        <v>452</v>
      </c>
      <c r="CE219" s="122">
        <v>0</v>
      </c>
      <c r="CF219" s="143"/>
      <c r="CG219" s="132" t="s">
        <v>452</v>
      </c>
      <c r="CH219" s="122">
        <v>0</v>
      </c>
      <c r="CI219" s="143"/>
      <c r="CJ219" s="132" t="s">
        <v>452</v>
      </c>
      <c r="CK219" s="122">
        <v>0</v>
      </c>
      <c r="CL219" s="143"/>
      <c r="CM219" s="132" t="s">
        <v>452</v>
      </c>
      <c r="CN219" s="122">
        <v>0</v>
      </c>
      <c r="CP219" s="132" t="s">
        <v>452</v>
      </c>
      <c r="CQ219" s="79">
        <f>SUM(CH219+CN219+CK219+CE219+CB219+BY219+BV219+BS219+BP219+BM219+BJ219+BG219+BD219+BA219+AX219+AU219+AR219+AO219+AL219+AI219+AF219+AC219+Z219+W219+T219+Q219+N219+K219+H219+E219+B219)</f>
        <v>0</v>
      </c>
      <c r="CS219" s="132" t="s">
        <v>452</v>
      </c>
      <c r="CT219" s="122">
        <f>656</f>
        <v>656</v>
      </c>
      <c r="CU219" s="143"/>
      <c r="CV219" s="13">
        <f t="shared" si="11"/>
        <v>656</v>
      </c>
    </row>
    <row r="220" spans="1:100" x14ac:dyDescent="0.2">
      <c r="A220" s="132" t="s">
        <v>820</v>
      </c>
      <c r="B220" s="122">
        <v>0</v>
      </c>
      <c r="C220" s="143"/>
      <c r="D220" s="132" t="s">
        <v>820</v>
      </c>
      <c r="E220" s="122">
        <v>0</v>
      </c>
      <c r="F220" s="143"/>
      <c r="G220" s="132" t="s">
        <v>820</v>
      </c>
      <c r="H220" s="122">
        <v>0</v>
      </c>
      <c r="I220" s="143"/>
      <c r="J220" s="132" t="s">
        <v>820</v>
      </c>
      <c r="K220" s="122">
        <v>0</v>
      </c>
      <c r="L220" s="143"/>
      <c r="M220" s="132" t="s">
        <v>820</v>
      </c>
      <c r="N220" s="122">
        <v>0</v>
      </c>
      <c r="O220" s="143"/>
      <c r="P220" s="132" t="s">
        <v>820</v>
      </c>
      <c r="Q220" s="122">
        <v>0</v>
      </c>
      <c r="R220" s="143"/>
      <c r="S220" s="132" t="s">
        <v>820</v>
      </c>
      <c r="T220" s="122">
        <v>0</v>
      </c>
      <c r="U220" s="143"/>
      <c r="V220" s="132" t="s">
        <v>820</v>
      </c>
      <c r="W220" s="122">
        <v>0</v>
      </c>
      <c r="X220" s="143"/>
      <c r="Y220" s="132" t="s">
        <v>820</v>
      </c>
      <c r="Z220" s="122">
        <v>0</v>
      </c>
      <c r="AA220" s="143"/>
      <c r="AB220" s="132" t="s">
        <v>820</v>
      </c>
      <c r="AC220" s="122">
        <v>0</v>
      </c>
      <c r="AD220" s="143"/>
      <c r="AE220" s="132" t="s">
        <v>820</v>
      </c>
      <c r="AF220" s="122">
        <v>0</v>
      </c>
      <c r="AG220" s="143"/>
      <c r="AH220" s="132" t="s">
        <v>820</v>
      </c>
      <c r="AI220" s="122">
        <v>0</v>
      </c>
      <c r="AJ220" s="143"/>
      <c r="AK220" s="132" t="s">
        <v>820</v>
      </c>
      <c r="AL220" s="122">
        <v>0</v>
      </c>
      <c r="AM220" s="143"/>
      <c r="AN220" s="132" t="s">
        <v>820</v>
      </c>
      <c r="AO220" s="122">
        <v>0</v>
      </c>
      <c r="AP220" s="143"/>
      <c r="AQ220" s="132" t="s">
        <v>820</v>
      </c>
      <c r="AR220" s="122">
        <v>0</v>
      </c>
      <c r="AS220" s="143"/>
      <c r="AT220" s="132" t="s">
        <v>820</v>
      </c>
      <c r="AU220" s="122">
        <v>0</v>
      </c>
      <c r="AV220" s="143"/>
      <c r="AW220" s="132" t="s">
        <v>820</v>
      </c>
      <c r="AX220" s="122">
        <v>0</v>
      </c>
      <c r="AY220" s="143"/>
      <c r="AZ220" s="132" t="s">
        <v>820</v>
      </c>
      <c r="BA220" s="122">
        <v>0</v>
      </c>
      <c r="BB220" s="143"/>
      <c r="BC220" s="132" t="s">
        <v>820</v>
      </c>
      <c r="BD220" s="122">
        <v>0</v>
      </c>
      <c r="BE220" s="143"/>
      <c r="BF220" s="132" t="s">
        <v>820</v>
      </c>
      <c r="BG220" s="122">
        <v>0</v>
      </c>
      <c r="BH220" s="143"/>
      <c r="BI220" s="132" t="s">
        <v>820</v>
      </c>
      <c r="BJ220" s="122">
        <v>0</v>
      </c>
      <c r="BK220" s="143"/>
      <c r="BL220" s="132" t="s">
        <v>820</v>
      </c>
      <c r="BM220" s="122">
        <v>0</v>
      </c>
      <c r="BN220" s="143"/>
      <c r="BO220" s="132" t="s">
        <v>820</v>
      </c>
      <c r="BP220" s="122">
        <v>0</v>
      </c>
      <c r="BQ220" s="143"/>
      <c r="BR220" s="132" t="s">
        <v>820</v>
      </c>
      <c r="BS220" s="122">
        <v>0</v>
      </c>
      <c r="BT220" s="143"/>
      <c r="BU220" s="132" t="s">
        <v>820</v>
      </c>
      <c r="BV220" s="122">
        <v>0</v>
      </c>
      <c r="BW220" s="143"/>
      <c r="BX220" s="132" t="s">
        <v>820</v>
      </c>
      <c r="BY220" s="122">
        <v>0</v>
      </c>
      <c r="BZ220" s="143"/>
      <c r="CA220" s="132" t="s">
        <v>820</v>
      </c>
      <c r="CB220" s="122">
        <v>0</v>
      </c>
      <c r="CC220" s="143"/>
      <c r="CD220" s="132" t="s">
        <v>820</v>
      </c>
      <c r="CE220" s="122">
        <v>0</v>
      </c>
      <c r="CF220" s="143"/>
      <c r="CG220" s="132" t="s">
        <v>820</v>
      </c>
      <c r="CH220" s="122">
        <v>0</v>
      </c>
      <c r="CI220" s="143"/>
      <c r="CJ220" s="132" t="s">
        <v>820</v>
      </c>
      <c r="CK220" s="122">
        <v>0</v>
      </c>
      <c r="CL220" s="143"/>
      <c r="CM220" s="132" t="s">
        <v>820</v>
      </c>
      <c r="CN220" s="122">
        <v>0</v>
      </c>
      <c r="CP220" s="132" t="s">
        <v>820</v>
      </c>
      <c r="CQ220" s="79">
        <f>SUM(CH220+CN220+CK220+CE220+CB220+BY220+BV220+BS220+BP220+BM220+BJ220+BG220+BD220+BA220+AX220+AU220+AR220+AO220+AL220+AI220+AF220+AC220+Z220+W220+T220+Q220+N220+K220+H220+E220+B220)</f>
        <v>0</v>
      </c>
      <c r="CS220" s="132" t="s">
        <v>820</v>
      </c>
      <c r="CT220" s="122">
        <v>0</v>
      </c>
      <c r="CU220" s="143"/>
      <c r="CV220" s="13">
        <f t="shared" si="11"/>
        <v>0</v>
      </c>
    </row>
    <row r="221" spans="1:100" x14ac:dyDescent="0.2">
      <c r="A221" s="132" t="s">
        <v>197</v>
      </c>
      <c r="B221" s="122">
        <v>0</v>
      </c>
      <c r="C221" s="143"/>
      <c r="D221" s="132" t="s">
        <v>197</v>
      </c>
      <c r="E221" s="122">
        <v>0</v>
      </c>
      <c r="F221" s="143"/>
      <c r="G221" s="132" t="s">
        <v>197</v>
      </c>
      <c r="H221" s="122">
        <v>0</v>
      </c>
      <c r="I221" s="143"/>
      <c r="J221" s="132" t="s">
        <v>197</v>
      </c>
      <c r="K221" s="122">
        <v>0</v>
      </c>
      <c r="L221" s="143"/>
      <c r="M221" s="132" t="s">
        <v>197</v>
      </c>
      <c r="N221" s="122">
        <v>0</v>
      </c>
      <c r="O221" s="143"/>
      <c r="P221" s="132" t="s">
        <v>197</v>
      </c>
      <c r="Q221" s="122">
        <v>0</v>
      </c>
      <c r="R221" s="143"/>
      <c r="S221" s="132" t="s">
        <v>197</v>
      </c>
      <c r="T221" s="122">
        <v>0</v>
      </c>
      <c r="U221" s="143"/>
      <c r="V221" s="132" t="s">
        <v>197</v>
      </c>
      <c r="W221" s="122">
        <v>0</v>
      </c>
      <c r="X221" s="143"/>
      <c r="Y221" s="132" t="s">
        <v>197</v>
      </c>
      <c r="Z221" s="122">
        <v>0</v>
      </c>
      <c r="AA221" s="143"/>
      <c r="AB221" s="132" t="s">
        <v>197</v>
      </c>
      <c r="AC221" s="122">
        <v>0</v>
      </c>
      <c r="AD221" s="143"/>
      <c r="AE221" s="132" t="s">
        <v>197</v>
      </c>
      <c r="AF221" s="122">
        <v>0</v>
      </c>
      <c r="AG221" s="143"/>
      <c r="AH221" s="132" t="s">
        <v>197</v>
      </c>
      <c r="AI221" s="122">
        <v>0</v>
      </c>
      <c r="AJ221" s="143"/>
      <c r="AK221" s="132" t="s">
        <v>197</v>
      </c>
      <c r="AL221" s="122">
        <v>0</v>
      </c>
      <c r="AM221" s="143"/>
      <c r="AN221" s="132" t="s">
        <v>197</v>
      </c>
      <c r="AO221" s="122">
        <v>0</v>
      </c>
      <c r="AP221" s="143"/>
      <c r="AQ221" s="132" t="s">
        <v>197</v>
      </c>
      <c r="AR221" s="122">
        <v>0</v>
      </c>
      <c r="AS221" s="143"/>
      <c r="AT221" s="132" t="s">
        <v>197</v>
      </c>
      <c r="AU221" s="122">
        <v>0</v>
      </c>
      <c r="AV221" s="143"/>
      <c r="AW221" s="132" t="s">
        <v>197</v>
      </c>
      <c r="AX221" s="122">
        <v>0</v>
      </c>
      <c r="AY221" s="143"/>
      <c r="AZ221" s="132" t="s">
        <v>197</v>
      </c>
      <c r="BA221" s="122">
        <v>0</v>
      </c>
      <c r="BB221" s="143"/>
      <c r="BC221" s="132" t="s">
        <v>197</v>
      </c>
      <c r="BD221" s="122">
        <v>0</v>
      </c>
      <c r="BE221" s="143"/>
      <c r="BF221" s="132" t="s">
        <v>197</v>
      </c>
      <c r="BG221" s="122">
        <v>0</v>
      </c>
      <c r="BH221" s="143"/>
      <c r="BI221" s="132" t="s">
        <v>197</v>
      </c>
      <c r="BJ221" s="122">
        <v>0</v>
      </c>
      <c r="BK221" s="143"/>
      <c r="BL221" s="132" t="s">
        <v>197</v>
      </c>
      <c r="BM221" s="122">
        <v>0</v>
      </c>
      <c r="BN221" s="143"/>
      <c r="BO221" s="132" t="s">
        <v>197</v>
      </c>
      <c r="BP221" s="122">
        <v>0</v>
      </c>
      <c r="BQ221" s="143"/>
      <c r="BR221" s="132" t="s">
        <v>197</v>
      </c>
      <c r="BS221" s="122">
        <v>0</v>
      </c>
      <c r="BT221" s="143"/>
      <c r="BU221" s="132" t="s">
        <v>197</v>
      </c>
      <c r="BV221" s="122">
        <v>0</v>
      </c>
      <c r="BW221" s="143"/>
      <c r="BX221" s="132" t="s">
        <v>197</v>
      </c>
      <c r="BY221" s="122">
        <v>0</v>
      </c>
      <c r="BZ221" s="143"/>
      <c r="CA221" s="132" t="s">
        <v>197</v>
      </c>
      <c r="CB221" s="122">
        <v>0</v>
      </c>
      <c r="CC221" s="143"/>
      <c r="CD221" s="132" t="s">
        <v>197</v>
      </c>
      <c r="CE221" s="122">
        <v>0</v>
      </c>
      <c r="CF221" s="143"/>
      <c r="CG221" s="132" t="s">
        <v>197</v>
      </c>
      <c r="CH221" s="122">
        <v>0</v>
      </c>
      <c r="CI221" s="143"/>
      <c r="CJ221" s="132" t="s">
        <v>197</v>
      </c>
      <c r="CK221" s="122">
        <v>0</v>
      </c>
      <c r="CL221" s="143"/>
      <c r="CM221" s="132" t="s">
        <v>197</v>
      </c>
      <c r="CN221" s="122">
        <v>0</v>
      </c>
      <c r="CP221" s="132" t="s">
        <v>197</v>
      </c>
      <c r="CQ221" s="79">
        <f>SUM(CH221+CN221+CK221+CE221+CB221+BY221+BV221+BS221+BP221+BM221+BJ221+BG221+BD221+BA221+AX221+AU221+AR221+AO221+AL221+AI221+AF221+AC221+Z221+W221+T221+Q221+N221+K221+H221+E221+B221)</f>
        <v>0</v>
      </c>
      <c r="CS221" s="132" t="s">
        <v>197</v>
      </c>
      <c r="CT221" s="122">
        <v>0</v>
      </c>
      <c r="CU221" s="143"/>
      <c r="CV221" s="13">
        <f t="shared" si="11"/>
        <v>0</v>
      </c>
    </row>
    <row r="222" spans="1:100" x14ac:dyDescent="0.2">
      <c r="A222" s="72" t="s">
        <v>456</v>
      </c>
      <c r="B222" s="122">
        <v>0</v>
      </c>
      <c r="C222" s="143"/>
      <c r="D222" s="72" t="s">
        <v>456</v>
      </c>
      <c r="E222" s="122">
        <v>0</v>
      </c>
      <c r="F222" s="143"/>
      <c r="G222" s="72" t="s">
        <v>456</v>
      </c>
      <c r="H222" s="122">
        <v>0</v>
      </c>
      <c r="I222" s="143"/>
      <c r="J222" s="72" t="s">
        <v>456</v>
      </c>
      <c r="K222" s="122">
        <v>0</v>
      </c>
      <c r="L222" s="143"/>
      <c r="M222" s="72" t="s">
        <v>456</v>
      </c>
      <c r="N222" s="122">
        <v>0</v>
      </c>
      <c r="O222" s="143"/>
      <c r="P222" s="72" t="s">
        <v>456</v>
      </c>
      <c r="Q222" s="122">
        <v>0</v>
      </c>
      <c r="R222" s="143"/>
      <c r="S222" s="72" t="s">
        <v>456</v>
      </c>
      <c r="T222" s="122">
        <v>0</v>
      </c>
      <c r="U222" s="143"/>
      <c r="V222" s="72" t="s">
        <v>456</v>
      </c>
      <c r="W222" s="122">
        <v>0</v>
      </c>
      <c r="X222" s="143"/>
      <c r="Y222" s="72" t="s">
        <v>456</v>
      </c>
      <c r="Z222" s="122">
        <v>0</v>
      </c>
      <c r="AA222" s="143"/>
      <c r="AB222" s="72" t="s">
        <v>456</v>
      </c>
      <c r="AC222" s="122">
        <v>0</v>
      </c>
      <c r="AD222" s="143"/>
      <c r="AE222" s="72" t="s">
        <v>456</v>
      </c>
      <c r="AF222" s="122">
        <v>0</v>
      </c>
      <c r="AG222" s="143"/>
      <c r="AH222" s="72" t="s">
        <v>456</v>
      </c>
      <c r="AI222" s="122">
        <v>0</v>
      </c>
      <c r="AJ222" s="143"/>
      <c r="AK222" s="72" t="s">
        <v>456</v>
      </c>
      <c r="AL222" s="122">
        <v>0</v>
      </c>
      <c r="AM222" s="143"/>
      <c r="AN222" s="72" t="s">
        <v>456</v>
      </c>
      <c r="AO222" s="122">
        <v>0</v>
      </c>
      <c r="AP222" s="143"/>
      <c r="AQ222" s="72" t="s">
        <v>456</v>
      </c>
      <c r="AR222" s="122">
        <v>0</v>
      </c>
      <c r="AS222" s="143"/>
      <c r="AT222" s="72" t="s">
        <v>456</v>
      </c>
      <c r="AU222" s="122">
        <v>0</v>
      </c>
      <c r="AV222" s="143"/>
      <c r="AW222" s="72" t="s">
        <v>456</v>
      </c>
      <c r="AX222" s="122">
        <v>0</v>
      </c>
      <c r="AY222" s="143"/>
      <c r="AZ222" s="72" t="s">
        <v>456</v>
      </c>
      <c r="BA222" s="122">
        <v>0</v>
      </c>
      <c r="BB222" s="143"/>
      <c r="BC222" s="72" t="s">
        <v>456</v>
      </c>
      <c r="BD222" s="122">
        <v>0</v>
      </c>
      <c r="BE222" s="143"/>
      <c r="BF222" s="72" t="s">
        <v>456</v>
      </c>
      <c r="BG222" s="122">
        <v>0</v>
      </c>
      <c r="BH222" s="143"/>
      <c r="BI222" s="72" t="s">
        <v>456</v>
      </c>
      <c r="BJ222" s="122">
        <v>0</v>
      </c>
      <c r="BK222" s="143"/>
      <c r="BL222" s="72" t="s">
        <v>456</v>
      </c>
      <c r="BM222" s="122">
        <v>0</v>
      </c>
      <c r="BN222" s="143"/>
      <c r="BO222" s="72" t="s">
        <v>456</v>
      </c>
      <c r="BP222" s="122">
        <v>0</v>
      </c>
      <c r="BQ222" s="143"/>
      <c r="BR222" s="72" t="s">
        <v>456</v>
      </c>
      <c r="BS222" s="122">
        <v>0</v>
      </c>
      <c r="BT222" s="143"/>
      <c r="BU222" s="72" t="s">
        <v>456</v>
      </c>
      <c r="BV222" s="122">
        <v>0</v>
      </c>
      <c r="BW222" s="143"/>
      <c r="BX222" s="72" t="s">
        <v>456</v>
      </c>
      <c r="BY222" s="122">
        <v>0</v>
      </c>
      <c r="BZ222" s="143"/>
      <c r="CA222" s="72" t="s">
        <v>456</v>
      </c>
      <c r="CB222" s="122">
        <v>0</v>
      </c>
      <c r="CC222" s="143"/>
      <c r="CD222" s="72" t="s">
        <v>456</v>
      </c>
      <c r="CE222" s="122">
        <v>0</v>
      </c>
      <c r="CF222" s="143"/>
      <c r="CG222" s="72" t="s">
        <v>456</v>
      </c>
      <c r="CH222" s="122">
        <v>0</v>
      </c>
      <c r="CI222" s="143"/>
      <c r="CJ222" s="72" t="s">
        <v>456</v>
      </c>
      <c r="CK222" s="122">
        <v>0</v>
      </c>
      <c r="CL222" s="143"/>
      <c r="CM222" s="72" t="s">
        <v>456</v>
      </c>
      <c r="CN222" s="122">
        <v>0</v>
      </c>
      <c r="CP222" s="72" t="s">
        <v>456</v>
      </c>
      <c r="CQ222" s="79">
        <f>SUM(CH222+CN222+CK222+CE222+CB222+BY222+BV222+BS222+BP222+BM222+BJ222+BG222+BD222+BA222+AX222+AU222+AR222+AO222+AL222+AI222+AF222+AC222+Z222+W222+T222+Q222+N222+K222+H222+E222+B222)</f>
        <v>0</v>
      </c>
      <c r="CS222" s="72" t="s">
        <v>456</v>
      </c>
      <c r="CT222" s="122">
        <v>0</v>
      </c>
      <c r="CU222" s="143"/>
      <c r="CV222" s="13">
        <f t="shared" si="11"/>
        <v>0</v>
      </c>
    </row>
    <row r="223" spans="1:100" x14ac:dyDescent="0.2">
      <c r="A223" s="73" t="s">
        <v>453</v>
      </c>
      <c r="B223" s="74">
        <f>SUM(B204,B205,B206,B207,B208,B212,B213,B214,B218)</f>
        <v>0</v>
      </c>
      <c r="C223" s="143"/>
      <c r="D223" s="73" t="s">
        <v>453</v>
      </c>
      <c r="E223" s="74">
        <f>SUM(E204,E205,E206,E207,E208,E212,E213,E214,E218)</f>
        <v>0</v>
      </c>
      <c r="F223" s="143"/>
      <c r="G223" s="73" t="s">
        <v>453</v>
      </c>
      <c r="H223" s="74">
        <f>SUM(H204,H205,H206,H207,H208,H212,H213,H214,H218)</f>
        <v>0</v>
      </c>
      <c r="I223" s="143"/>
      <c r="J223" s="73" t="s">
        <v>453</v>
      </c>
      <c r="K223" s="74">
        <f>SUM(K204,K205,K206,K207,K208,K212,K213,K214,K218)</f>
        <v>0</v>
      </c>
      <c r="L223" s="143"/>
      <c r="M223" s="73" t="s">
        <v>453</v>
      </c>
      <c r="N223" s="74">
        <f>SUM(N204,N205,N206,N207,N208,N212,N213,N214,N218)</f>
        <v>0</v>
      </c>
      <c r="O223" s="143"/>
      <c r="P223" s="73" t="s">
        <v>453</v>
      </c>
      <c r="Q223" s="74">
        <f>SUM(Q204,Q205,Q206,Q207,Q208,Q212,Q213,Q214,Q218)</f>
        <v>0</v>
      </c>
      <c r="R223" s="143"/>
      <c r="S223" s="73" t="s">
        <v>453</v>
      </c>
      <c r="T223" s="74">
        <f>SUM(T204,T205,T206,T207,T208,T212,T213,T214,T218)</f>
        <v>0</v>
      </c>
      <c r="U223" s="143"/>
      <c r="V223" s="73" t="s">
        <v>453</v>
      </c>
      <c r="W223" s="74">
        <f>SUM(W204,W205,W206,W207,W208,W212,W213,W214,W218)</f>
        <v>0</v>
      </c>
      <c r="X223" s="143"/>
      <c r="Y223" s="73" t="s">
        <v>453</v>
      </c>
      <c r="Z223" s="74">
        <f>SUM(Z204,Z205,Z206,Z207,Z208,Z212,Z213,Z214,Z218)</f>
        <v>0</v>
      </c>
      <c r="AA223" s="143"/>
      <c r="AB223" s="73" t="s">
        <v>453</v>
      </c>
      <c r="AC223" s="74">
        <f>SUM(AC204,AC205,AC206,AC207,AC208,AC212,AC213,AC214,AC218)</f>
        <v>0</v>
      </c>
      <c r="AD223" s="143"/>
      <c r="AE223" s="73" t="s">
        <v>453</v>
      </c>
      <c r="AF223" s="74">
        <f>SUM(AF204,AF205,AF206,AF207,AF208,AF212,AF213,AF214,AF218)</f>
        <v>0</v>
      </c>
      <c r="AG223" s="143"/>
      <c r="AH223" s="73" t="s">
        <v>453</v>
      </c>
      <c r="AI223" s="74">
        <f>SUM(AI204,AI205,AI206,AI207,AI208,AI212,AI213,AI214,AI218)</f>
        <v>0</v>
      </c>
      <c r="AJ223" s="143"/>
      <c r="AK223" s="73" t="s">
        <v>453</v>
      </c>
      <c r="AL223" s="74">
        <f>SUM(AL204,AL205,AL206,AL207,AL208,AL212,AL213,AL214,AL218)</f>
        <v>0</v>
      </c>
      <c r="AM223" s="143"/>
      <c r="AN223" s="73" t="s">
        <v>453</v>
      </c>
      <c r="AO223" s="74">
        <f>SUM(AO204,AO205,AO206,AO207,AO208,AO212,AO213,AO214,AO218)</f>
        <v>0</v>
      </c>
      <c r="AP223" s="143"/>
      <c r="AQ223" s="73" t="s">
        <v>453</v>
      </c>
      <c r="AR223" s="74">
        <f>SUM(AR204,AR205,AR206,AR207,AR208,AR212,AR213,AR214,AR218)</f>
        <v>0</v>
      </c>
      <c r="AS223" s="143"/>
      <c r="AT223" s="73" t="s">
        <v>453</v>
      </c>
      <c r="AU223" s="74">
        <f>SUM(AU204,AU205,AU206,AU207,AU208,AU212,AU213,AU214,AU218)</f>
        <v>0</v>
      </c>
      <c r="AV223" s="143"/>
      <c r="AW223" s="73" t="s">
        <v>453</v>
      </c>
      <c r="AX223" s="74">
        <f>SUM(AX204,AX205,AX206,AX207,AX208,AX212,AX213,AX214,AX218)</f>
        <v>0</v>
      </c>
      <c r="AY223" s="143"/>
      <c r="AZ223" s="73" t="s">
        <v>453</v>
      </c>
      <c r="BA223" s="74">
        <f>SUM(BA204,BA205,BA206,BA207,BA208,BA212,BA213,BA214,BA218)</f>
        <v>0</v>
      </c>
      <c r="BB223" s="143"/>
      <c r="BC223" s="73" t="s">
        <v>453</v>
      </c>
      <c r="BD223" s="74">
        <f>SUM(BD204,BD205,BD206,BD207,BD208,BD212,BD213,BD214,BD218)</f>
        <v>0</v>
      </c>
      <c r="BE223" s="143"/>
      <c r="BF223" s="73" t="s">
        <v>453</v>
      </c>
      <c r="BG223" s="74">
        <f>SUM(BG204,BG205,BG206,BG207,BG208,BG212,BG213,BG214,BG218)</f>
        <v>0</v>
      </c>
      <c r="BH223" s="143"/>
      <c r="BI223" s="73" t="s">
        <v>453</v>
      </c>
      <c r="BJ223" s="74">
        <f>SUM(BJ204,BJ205,BJ206,BJ207,BJ208,BJ212,BJ213,BJ214,BJ218)</f>
        <v>0</v>
      </c>
      <c r="BK223" s="143"/>
      <c r="BL223" s="73" t="s">
        <v>453</v>
      </c>
      <c r="BM223" s="74">
        <f>SUM(BM204,BM205,BM206,BM207,BM208,BM212,BM213,BM214,BM218)</f>
        <v>0</v>
      </c>
      <c r="BN223" s="143"/>
      <c r="BO223" s="73" t="s">
        <v>453</v>
      </c>
      <c r="BP223" s="74">
        <f>SUM(BP204,BP205,BP206,BP207,BP208,BP212,BP213,BP214,BP218)</f>
        <v>0</v>
      </c>
      <c r="BQ223" s="143"/>
      <c r="BR223" s="73" t="s">
        <v>453</v>
      </c>
      <c r="BS223" s="74">
        <f>SUM(BS204,BS205,BS206,BS207,BS208,BS212,BS213,BS214,BS218)</f>
        <v>0</v>
      </c>
      <c r="BT223" s="143"/>
      <c r="BU223" s="73" t="s">
        <v>453</v>
      </c>
      <c r="BV223" s="74">
        <f>SUM(BV204,BV205,BV206,BV207,BV208,BV212,BV213,BV214,BV218)</f>
        <v>0</v>
      </c>
      <c r="BW223" s="143"/>
      <c r="BX223" s="73" t="s">
        <v>453</v>
      </c>
      <c r="BY223" s="74">
        <f>SUM(BY204,BY205,BY206,BY207,BY208,BY212,BY213,BY214,BY218)</f>
        <v>0</v>
      </c>
      <c r="BZ223" s="143"/>
      <c r="CA223" s="73" t="s">
        <v>453</v>
      </c>
      <c r="CB223" s="74">
        <f>SUM(CB204,CB205,CB206,CB207,CB208,CB212,CB213,CB214,CB218)</f>
        <v>0</v>
      </c>
      <c r="CC223" s="143"/>
      <c r="CD223" s="73" t="s">
        <v>453</v>
      </c>
      <c r="CE223" s="74">
        <f>SUM(CE204,CE205,CE206,CE207,CE208,CE212,CE213,CE214,CE218)</f>
        <v>0</v>
      </c>
      <c r="CF223" s="143"/>
      <c r="CG223" s="73" t="s">
        <v>453</v>
      </c>
      <c r="CH223" s="74">
        <f>SUM(CH204,CH205,CH206,CH207,CH208,CH212,CH213,CH214,CH218)</f>
        <v>0</v>
      </c>
      <c r="CI223" s="143"/>
      <c r="CJ223" s="73" t="s">
        <v>453</v>
      </c>
      <c r="CK223" s="74">
        <f>SUM(CK204,CK205,CK206,CK207,CK208,CK212,CK213,CK214,CK218)</f>
        <v>0</v>
      </c>
      <c r="CL223" s="143"/>
      <c r="CM223" s="73" t="s">
        <v>453</v>
      </c>
      <c r="CN223" s="74">
        <f>SUM(CN204,CN205,CN206,CN207,CN208,CN212,CN213,CN214,CN218)</f>
        <v>0</v>
      </c>
      <c r="CP223" s="73" t="s">
        <v>494</v>
      </c>
      <c r="CQ223" s="74">
        <f>SUM(CQ204,CQ205,CQ206,CQ207,CQ208,CQ212,CQ213,CQ214,CQ218)</f>
        <v>0</v>
      </c>
      <c r="CS223" s="73" t="s">
        <v>494</v>
      </c>
      <c r="CT223" s="74">
        <f>SUM(CT204,CT205,CT206,CT207,CT208,CT212,CT213,CT214,CT218)</f>
        <v>2160.5500000000002</v>
      </c>
      <c r="CU223" s="143"/>
      <c r="CV223" s="150">
        <f t="shared" si="11"/>
        <v>2160.5500000000002</v>
      </c>
    </row>
    <row r="224" spans="1:100" ht="16" thickBot="1" x14ac:dyDescent="0.25">
      <c r="A224" s="117" t="s">
        <v>457</v>
      </c>
      <c r="B224" s="118">
        <f>B199-B202-B223</f>
        <v>0</v>
      </c>
      <c r="C224" s="143"/>
      <c r="D224" s="117" t="s">
        <v>457</v>
      </c>
      <c r="E224" s="118">
        <f>E199-E202-E223</f>
        <v>0</v>
      </c>
      <c r="F224" s="143"/>
      <c r="G224" s="117" t="s">
        <v>457</v>
      </c>
      <c r="H224" s="118">
        <f>H199-H202-H223</f>
        <v>0</v>
      </c>
      <c r="I224" s="143"/>
      <c r="J224" s="117" t="s">
        <v>457</v>
      </c>
      <c r="K224" s="118">
        <f>K199-K202-K223</f>
        <v>0</v>
      </c>
      <c r="L224" s="143"/>
      <c r="M224" s="117" t="s">
        <v>457</v>
      </c>
      <c r="N224" s="118">
        <f>N199-N202-N223</f>
        <v>0</v>
      </c>
      <c r="O224" s="143"/>
      <c r="P224" s="117" t="s">
        <v>457</v>
      </c>
      <c r="Q224" s="118">
        <f>Q199-Q202-Q223</f>
        <v>0</v>
      </c>
      <c r="R224" s="143"/>
      <c r="S224" s="117" t="s">
        <v>457</v>
      </c>
      <c r="T224" s="118">
        <f>T199-T202-T223</f>
        <v>0</v>
      </c>
      <c r="U224" s="143"/>
      <c r="V224" s="117" t="s">
        <v>457</v>
      </c>
      <c r="W224" s="118">
        <f>W199-W202-W223</f>
        <v>0</v>
      </c>
      <c r="X224" s="143"/>
      <c r="Y224" s="117" t="s">
        <v>457</v>
      </c>
      <c r="Z224" s="118">
        <f>Z199-Z202-Z223</f>
        <v>0</v>
      </c>
      <c r="AA224" s="143"/>
      <c r="AB224" s="117" t="s">
        <v>457</v>
      </c>
      <c r="AC224" s="118">
        <f>AC199-AC202-AC223</f>
        <v>0</v>
      </c>
      <c r="AD224" s="143"/>
      <c r="AE224" s="117" t="s">
        <v>457</v>
      </c>
      <c r="AF224" s="118">
        <f>AF199-AF202-AF223</f>
        <v>0</v>
      </c>
      <c r="AG224" s="143"/>
      <c r="AH224" s="117" t="s">
        <v>457</v>
      </c>
      <c r="AI224" s="118">
        <f>AI199-AI202-AI223</f>
        <v>0</v>
      </c>
      <c r="AJ224" s="143"/>
      <c r="AK224" s="117" t="s">
        <v>457</v>
      </c>
      <c r="AL224" s="118">
        <f>AL199-AL202-AL223</f>
        <v>0</v>
      </c>
      <c r="AM224" s="143"/>
      <c r="AN224" s="117" t="s">
        <v>457</v>
      </c>
      <c r="AO224" s="118">
        <f>AO199-AO202-AO223</f>
        <v>0</v>
      </c>
      <c r="AP224" s="143"/>
      <c r="AQ224" s="117" t="s">
        <v>457</v>
      </c>
      <c r="AR224" s="118">
        <f>AR199-AR202-AR223</f>
        <v>0</v>
      </c>
      <c r="AS224" s="143"/>
      <c r="AT224" s="117" t="s">
        <v>457</v>
      </c>
      <c r="AU224" s="118">
        <f>AU199-AU202-AU223</f>
        <v>0</v>
      </c>
      <c r="AV224" s="143"/>
      <c r="AW224" s="117" t="s">
        <v>457</v>
      </c>
      <c r="AX224" s="118">
        <f>AX199-AX202-AX223</f>
        <v>0</v>
      </c>
      <c r="AY224" s="143"/>
      <c r="AZ224" s="117" t="s">
        <v>457</v>
      </c>
      <c r="BA224" s="118">
        <f>BA199-BA202-BA223</f>
        <v>0</v>
      </c>
      <c r="BB224" s="143"/>
      <c r="BC224" s="117" t="s">
        <v>457</v>
      </c>
      <c r="BD224" s="118">
        <f>BD199-BD202-BD223</f>
        <v>0</v>
      </c>
      <c r="BE224" s="143"/>
      <c r="BF224" s="117" t="s">
        <v>457</v>
      </c>
      <c r="BG224" s="118">
        <f>BG199-BG202-BG223</f>
        <v>0</v>
      </c>
      <c r="BH224" s="143"/>
      <c r="BI224" s="117" t="s">
        <v>457</v>
      </c>
      <c r="BJ224" s="118">
        <f>BJ199-BJ202-BJ223</f>
        <v>0</v>
      </c>
      <c r="BK224" s="143"/>
      <c r="BL224" s="117" t="s">
        <v>457</v>
      </c>
      <c r="BM224" s="118">
        <f>BM199-BM202-BM223</f>
        <v>0</v>
      </c>
      <c r="BN224" s="143"/>
      <c r="BO224" s="117" t="s">
        <v>457</v>
      </c>
      <c r="BP224" s="118">
        <f>BP199-BP202-BP223</f>
        <v>0</v>
      </c>
      <c r="BQ224" s="143"/>
      <c r="BR224" s="117" t="s">
        <v>457</v>
      </c>
      <c r="BS224" s="118">
        <f>BS199-BS202-BS223</f>
        <v>0</v>
      </c>
      <c r="BT224" s="143"/>
      <c r="BU224" s="117" t="s">
        <v>457</v>
      </c>
      <c r="BV224" s="118">
        <f>BV199-BV202-BV223</f>
        <v>0</v>
      </c>
      <c r="BW224" s="143"/>
      <c r="BX224" s="117" t="s">
        <v>457</v>
      </c>
      <c r="BY224" s="118">
        <f>BY199-BY202-BY223</f>
        <v>0</v>
      </c>
      <c r="BZ224" s="143"/>
      <c r="CA224" s="117" t="s">
        <v>457</v>
      </c>
      <c r="CB224" s="118">
        <f>CB199-CB202-CB223</f>
        <v>0</v>
      </c>
      <c r="CC224" s="143"/>
      <c r="CD224" s="117" t="s">
        <v>457</v>
      </c>
      <c r="CE224" s="118">
        <f>CE199-CE202-CE223</f>
        <v>0</v>
      </c>
      <c r="CF224" s="143"/>
      <c r="CG224" s="117" t="s">
        <v>457</v>
      </c>
      <c r="CH224" s="118">
        <f>CH199-CH202-CH223</f>
        <v>0</v>
      </c>
      <c r="CI224" s="143"/>
      <c r="CJ224" s="117" t="s">
        <v>457</v>
      </c>
      <c r="CK224" s="118">
        <f>CK199-CK202-CK223</f>
        <v>0</v>
      </c>
      <c r="CL224" s="143"/>
      <c r="CM224" s="117" t="s">
        <v>457</v>
      </c>
      <c r="CN224" s="118">
        <f>CN199-CN202-CN223</f>
        <v>0</v>
      </c>
      <c r="CP224" s="145" t="s">
        <v>491</v>
      </c>
      <c r="CQ224" s="146">
        <f>CQ199-CQ202-CQ223</f>
        <v>0</v>
      </c>
      <c r="CS224" s="147" t="s">
        <v>496</v>
      </c>
      <c r="CT224" s="148">
        <f>CT194+CT197-CT202-CT223</f>
        <v>0</v>
      </c>
      <c r="CU224" s="143"/>
      <c r="CV224" s="143"/>
    </row>
    <row r="225" spans="1:100" s="155" customFormat="1" ht="16" thickBot="1" x14ac:dyDescent="0.25">
      <c r="A225" s="178"/>
      <c r="B225" s="179"/>
      <c r="D225" s="178"/>
      <c r="E225" s="179"/>
      <c r="G225" s="178"/>
      <c r="H225" s="179"/>
      <c r="J225" s="178"/>
      <c r="K225" s="179"/>
      <c r="M225" s="178"/>
      <c r="N225" s="179"/>
      <c r="P225" s="178"/>
      <c r="Q225" s="179"/>
      <c r="S225" s="178"/>
      <c r="T225" s="179"/>
      <c r="V225" s="178"/>
      <c r="W225" s="179"/>
      <c r="Y225" s="178"/>
      <c r="Z225" s="179"/>
      <c r="AB225" s="178"/>
      <c r="AC225" s="179"/>
      <c r="AE225" s="178"/>
      <c r="AF225" s="179"/>
      <c r="AH225" s="178"/>
      <c r="AI225" s="179"/>
      <c r="AK225" s="178"/>
      <c r="AL225" s="179"/>
      <c r="AN225" s="178"/>
      <c r="AO225" s="179"/>
      <c r="AQ225" s="178"/>
      <c r="AR225" s="179"/>
      <c r="AT225" s="178"/>
      <c r="AU225" s="179"/>
      <c r="AW225" s="178"/>
      <c r="AX225" s="179"/>
      <c r="AZ225" s="178"/>
      <c r="BA225" s="179"/>
      <c r="BC225" s="178"/>
      <c r="BD225" s="179"/>
      <c r="BF225" s="178"/>
      <c r="BG225" s="179"/>
      <c r="BI225" s="178"/>
      <c r="BJ225" s="179"/>
      <c r="BL225" s="178"/>
      <c r="BM225" s="179"/>
      <c r="BO225" s="178"/>
      <c r="BP225" s="179"/>
      <c r="BR225" s="178"/>
      <c r="BS225" s="179"/>
      <c r="BU225" s="178"/>
      <c r="BV225" s="179"/>
      <c r="BX225" s="178"/>
      <c r="BY225" s="179"/>
      <c r="CA225" s="178"/>
      <c r="CB225" s="179"/>
      <c r="CD225" s="178"/>
      <c r="CE225" s="179"/>
      <c r="CG225" s="178"/>
      <c r="CH225" s="179"/>
      <c r="CJ225" s="178"/>
      <c r="CK225" s="179"/>
      <c r="CM225" s="178"/>
      <c r="CN225" s="179"/>
      <c r="CP225" s="156" t="s">
        <v>834</v>
      </c>
      <c r="CQ225" s="157">
        <f>CQ194+CQ197-CQ202-CQ223</f>
        <v>0</v>
      </c>
      <c r="CS225" s="178"/>
      <c r="CT225" s="179"/>
    </row>
    <row r="226" spans="1:100" s="155" customFormat="1" ht="16" thickTop="1" x14ac:dyDescent="0.2">
      <c r="A226" s="180"/>
      <c r="B226" s="181"/>
      <c r="D226" s="180"/>
      <c r="E226" s="181"/>
      <c r="G226" s="180"/>
      <c r="H226" s="181"/>
      <c r="J226" s="180"/>
      <c r="K226" s="181"/>
      <c r="M226" s="180"/>
      <c r="N226" s="181"/>
      <c r="P226" s="180"/>
      <c r="Q226" s="181"/>
      <c r="S226" s="180"/>
      <c r="T226" s="181"/>
      <c r="V226" s="180"/>
      <c r="W226" s="181"/>
      <c r="Y226" s="180"/>
      <c r="Z226" s="181"/>
      <c r="AB226" s="180"/>
      <c r="AC226" s="181"/>
      <c r="AE226" s="180"/>
      <c r="AF226" s="181"/>
      <c r="AH226" s="180"/>
      <c r="AI226" s="181"/>
      <c r="AK226" s="180"/>
      <c r="AL226" s="181"/>
      <c r="AN226" s="180"/>
      <c r="AO226" s="181"/>
      <c r="AQ226" s="180"/>
      <c r="AR226" s="181"/>
      <c r="AT226" s="180"/>
      <c r="AU226" s="181"/>
      <c r="AW226" s="180"/>
      <c r="AX226" s="181"/>
      <c r="AZ226" s="180"/>
      <c r="BA226" s="181"/>
      <c r="BC226" s="180"/>
      <c r="BD226" s="181"/>
      <c r="BF226" s="180"/>
      <c r="BG226" s="181"/>
      <c r="BI226" s="180"/>
      <c r="BJ226" s="181"/>
      <c r="BL226" s="180"/>
      <c r="BM226" s="181"/>
      <c r="BO226" s="180"/>
      <c r="BP226" s="181"/>
      <c r="BR226" s="180"/>
      <c r="BS226" s="181"/>
      <c r="BU226" s="180"/>
      <c r="BV226" s="181"/>
      <c r="BX226" s="180"/>
      <c r="BY226" s="181"/>
      <c r="CA226" s="180"/>
      <c r="CB226" s="181"/>
      <c r="CD226" s="180"/>
      <c r="CE226" s="181"/>
      <c r="CG226" s="180"/>
      <c r="CH226" s="181"/>
      <c r="CJ226" s="180"/>
      <c r="CK226" s="181"/>
      <c r="CM226" s="180"/>
      <c r="CN226" s="181"/>
      <c r="CP226" s="190"/>
      <c r="CQ226" s="191"/>
      <c r="CS226" s="180"/>
      <c r="CT226" s="181"/>
    </row>
    <row r="227" spans="1:100" s="155" customFormat="1" ht="16" thickBot="1" x14ac:dyDescent="0.25">
      <c r="A227" s="182"/>
      <c r="B227" s="183"/>
      <c r="D227" s="182"/>
      <c r="E227" s="183"/>
      <c r="G227" s="182"/>
      <c r="H227" s="183"/>
      <c r="J227" s="182"/>
      <c r="K227" s="183"/>
      <c r="M227" s="182"/>
      <c r="N227" s="183"/>
      <c r="P227" s="182"/>
      <c r="Q227" s="183"/>
      <c r="S227" s="182"/>
      <c r="T227" s="183"/>
      <c r="V227" s="182"/>
      <c r="W227" s="183"/>
      <c r="Y227" s="182"/>
      <c r="Z227" s="183"/>
      <c r="AB227" s="182"/>
      <c r="AC227" s="183"/>
      <c r="AE227" s="182"/>
      <c r="AF227" s="183"/>
      <c r="AH227" s="182"/>
      <c r="AI227" s="183"/>
      <c r="AK227" s="182"/>
      <c r="AL227" s="183"/>
      <c r="AN227" s="182"/>
      <c r="AO227" s="183"/>
      <c r="AQ227" s="182"/>
      <c r="AR227" s="183"/>
      <c r="AT227" s="182"/>
      <c r="AU227" s="183"/>
      <c r="AW227" s="182"/>
      <c r="AX227" s="183"/>
      <c r="AZ227" s="182"/>
      <c r="BA227" s="183"/>
      <c r="BC227" s="182"/>
      <c r="BD227" s="183"/>
      <c r="BF227" s="182"/>
      <c r="BG227" s="183"/>
      <c r="BI227" s="182"/>
      <c r="BJ227" s="183"/>
      <c r="BL227" s="182"/>
      <c r="BM227" s="183"/>
      <c r="BO227" s="182"/>
      <c r="BP227" s="183"/>
      <c r="BR227" s="182"/>
      <c r="BS227" s="183"/>
      <c r="BU227" s="182"/>
      <c r="BV227" s="183"/>
      <c r="BX227" s="182"/>
      <c r="BY227" s="183"/>
      <c r="CA227" s="182"/>
      <c r="CB227" s="183"/>
      <c r="CD227" s="182"/>
      <c r="CE227" s="183"/>
      <c r="CG227" s="182"/>
      <c r="CH227" s="183"/>
      <c r="CJ227" s="182"/>
      <c r="CK227" s="183"/>
      <c r="CM227" s="182"/>
      <c r="CN227" s="183"/>
      <c r="CP227" s="182"/>
      <c r="CQ227" s="183"/>
      <c r="CS227" s="182"/>
      <c r="CT227" s="183"/>
    </row>
    <row r="229" spans="1:100" ht="22" thickBot="1" x14ac:dyDescent="0.3">
      <c r="A229" s="36" t="s">
        <v>828</v>
      </c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  <c r="BP229" s="143"/>
      <c r="BQ229" s="143"/>
      <c r="BR229" s="143"/>
      <c r="BS229" s="143"/>
      <c r="BT229" s="143"/>
      <c r="BU229" s="143"/>
      <c r="BV229" s="143"/>
      <c r="BW229" s="143"/>
      <c r="BX229" s="143"/>
      <c r="BY229" s="143"/>
      <c r="BZ229" s="143"/>
      <c r="CA229" s="143"/>
      <c r="CB229" s="143"/>
      <c r="CC229" s="143"/>
      <c r="CD229" s="143"/>
      <c r="CE229" s="143"/>
      <c r="CF229" s="143"/>
      <c r="CG229" s="143"/>
      <c r="CH229" s="143"/>
      <c r="CI229" s="143"/>
      <c r="CJ229" s="143"/>
      <c r="CK229" s="143"/>
      <c r="CL229" s="143"/>
      <c r="CM229" s="143"/>
      <c r="CN229" s="143"/>
    </row>
    <row r="230" spans="1:100" ht="16" thickBot="1" x14ac:dyDescent="0.25">
      <c r="A230" s="172" t="s">
        <v>94</v>
      </c>
      <c r="B230" s="173"/>
      <c r="C230" s="143"/>
      <c r="D230" s="172" t="s">
        <v>157</v>
      </c>
      <c r="E230" s="173"/>
      <c r="F230" s="143"/>
      <c r="G230" s="172" t="s">
        <v>158</v>
      </c>
      <c r="H230" s="173"/>
      <c r="I230" s="143"/>
      <c r="J230" s="172" t="s">
        <v>159</v>
      </c>
      <c r="K230" s="173"/>
      <c r="L230" s="143"/>
      <c r="M230" s="172" t="s">
        <v>160</v>
      </c>
      <c r="N230" s="173"/>
      <c r="O230" s="143"/>
      <c r="P230" s="172" t="s">
        <v>161</v>
      </c>
      <c r="Q230" s="173"/>
      <c r="R230" s="143"/>
      <c r="S230" s="172" t="s">
        <v>162</v>
      </c>
      <c r="T230" s="173"/>
      <c r="U230" s="143"/>
      <c r="V230" s="172" t="s">
        <v>163</v>
      </c>
      <c r="W230" s="173"/>
      <c r="X230" s="143"/>
      <c r="Y230" s="172" t="s">
        <v>164</v>
      </c>
      <c r="Z230" s="173"/>
      <c r="AA230" s="143"/>
      <c r="AB230" s="172" t="s">
        <v>165</v>
      </c>
      <c r="AC230" s="173"/>
      <c r="AD230" s="143"/>
      <c r="AE230" s="172" t="s">
        <v>166</v>
      </c>
      <c r="AF230" s="173"/>
      <c r="AG230" s="143"/>
      <c r="AH230" s="172" t="s">
        <v>167</v>
      </c>
      <c r="AI230" s="173"/>
      <c r="AJ230" s="143"/>
      <c r="AK230" s="172" t="s">
        <v>168</v>
      </c>
      <c r="AL230" s="173"/>
      <c r="AM230" s="143"/>
      <c r="AN230" s="172" t="s">
        <v>169</v>
      </c>
      <c r="AO230" s="173"/>
      <c r="AP230" s="143"/>
      <c r="AQ230" s="172" t="s">
        <v>170</v>
      </c>
      <c r="AR230" s="173"/>
      <c r="AS230" s="143"/>
      <c r="AT230" s="172" t="s">
        <v>171</v>
      </c>
      <c r="AU230" s="173"/>
      <c r="AV230" s="143"/>
      <c r="AW230" s="172" t="s">
        <v>172</v>
      </c>
      <c r="AX230" s="173"/>
      <c r="AY230" s="143"/>
      <c r="AZ230" s="172" t="s">
        <v>173</v>
      </c>
      <c r="BA230" s="173"/>
      <c r="BB230" s="143"/>
      <c r="BC230" s="172" t="s">
        <v>174</v>
      </c>
      <c r="BD230" s="173"/>
      <c r="BE230" s="143"/>
      <c r="BF230" s="172" t="s">
        <v>175</v>
      </c>
      <c r="BG230" s="173"/>
      <c r="BH230" s="143"/>
      <c r="BI230" s="172" t="s">
        <v>176</v>
      </c>
      <c r="BJ230" s="173"/>
      <c r="BK230" s="143"/>
      <c r="BL230" s="172" t="s">
        <v>177</v>
      </c>
      <c r="BM230" s="173"/>
      <c r="BN230" s="143"/>
      <c r="BO230" s="172" t="s">
        <v>178</v>
      </c>
      <c r="BP230" s="173"/>
      <c r="BQ230" s="143"/>
      <c r="BR230" s="172" t="s">
        <v>179</v>
      </c>
      <c r="BS230" s="173"/>
      <c r="BT230" s="143"/>
      <c r="BU230" s="172" t="s">
        <v>180</v>
      </c>
      <c r="BV230" s="173"/>
      <c r="BW230" s="143"/>
      <c r="BX230" s="172" t="s">
        <v>181</v>
      </c>
      <c r="BY230" s="173"/>
      <c r="BZ230" s="143"/>
      <c r="CA230" s="172" t="s">
        <v>182</v>
      </c>
      <c r="CB230" s="173"/>
      <c r="CC230" s="143"/>
      <c r="CD230" s="172" t="s">
        <v>183</v>
      </c>
      <c r="CE230" s="173"/>
      <c r="CF230" s="143"/>
      <c r="CG230" s="172" t="s">
        <v>184</v>
      </c>
      <c r="CH230" s="173"/>
      <c r="CI230" s="143"/>
      <c r="CJ230" s="172" t="s">
        <v>185</v>
      </c>
      <c r="CK230" s="173"/>
      <c r="CL230" s="143"/>
      <c r="CM230" s="172" t="s">
        <v>409</v>
      </c>
      <c r="CN230" s="173"/>
      <c r="CP230" s="188" t="s">
        <v>30</v>
      </c>
      <c r="CQ230" s="189"/>
      <c r="CS230" s="188" t="s">
        <v>490</v>
      </c>
      <c r="CT230" s="189"/>
      <c r="CU230" s="143"/>
      <c r="CV230" s="149" t="s">
        <v>32</v>
      </c>
    </row>
    <row r="231" spans="1:100" ht="16" thickBot="1" x14ac:dyDescent="0.25">
      <c r="A231" s="174" t="s">
        <v>446</v>
      </c>
      <c r="B231" s="175"/>
      <c r="C231" s="143"/>
      <c r="D231" s="174" t="s">
        <v>446</v>
      </c>
      <c r="E231" s="175"/>
      <c r="F231" s="143"/>
      <c r="G231" s="174" t="s">
        <v>446</v>
      </c>
      <c r="H231" s="175"/>
      <c r="I231" s="143"/>
      <c r="J231" s="174" t="s">
        <v>446</v>
      </c>
      <c r="K231" s="175"/>
      <c r="L231" s="143"/>
      <c r="M231" s="174" t="s">
        <v>446</v>
      </c>
      <c r="N231" s="175"/>
      <c r="O231" s="143"/>
      <c r="P231" s="174" t="s">
        <v>446</v>
      </c>
      <c r="Q231" s="175"/>
      <c r="R231" s="143"/>
      <c r="S231" s="174" t="s">
        <v>446</v>
      </c>
      <c r="T231" s="175"/>
      <c r="U231" s="143"/>
      <c r="V231" s="174" t="s">
        <v>446</v>
      </c>
      <c r="W231" s="175"/>
      <c r="X231" s="143"/>
      <c r="Y231" s="174" t="s">
        <v>446</v>
      </c>
      <c r="Z231" s="175"/>
      <c r="AA231" s="143"/>
      <c r="AB231" s="174" t="s">
        <v>446</v>
      </c>
      <c r="AC231" s="175"/>
      <c r="AD231" s="143"/>
      <c r="AE231" s="174" t="s">
        <v>446</v>
      </c>
      <c r="AF231" s="175"/>
      <c r="AG231" s="143"/>
      <c r="AH231" s="174" t="s">
        <v>446</v>
      </c>
      <c r="AI231" s="175"/>
      <c r="AJ231" s="143"/>
      <c r="AK231" s="174" t="s">
        <v>446</v>
      </c>
      <c r="AL231" s="175"/>
      <c r="AM231" s="143"/>
      <c r="AN231" s="174" t="s">
        <v>446</v>
      </c>
      <c r="AO231" s="175"/>
      <c r="AP231" s="143"/>
      <c r="AQ231" s="174" t="s">
        <v>446</v>
      </c>
      <c r="AR231" s="175"/>
      <c r="AS231" s="143"/>
      <c r="AT231" s="174" t="s">
        <v>446</v>
      </c>
      <c r="AU231" s="175"/>
      <c r="AV231" s="143"/>
      <c r="AW231" s="174" t="s">
        <v>446</v>
      </c>
      <c r="AX231" s="175"/>
      <c r="AY231" s="143"/>
      <c r="AZ231" s="174" t="s">
        <v>446</v>
      </c>
      <c r="BA231" s="175"/>
      <c r="BB231" s="143"/>
      <c r="BC231" s="174" t="s">
        <v>446</v>
      </c>
      <c r="BD231" s="175"/>
      <c r="BE231" s="143"/>
      <c r="BF231" s="174" t="s">
        <v>446</v>
      </c>
      <c r="BG231" s="175"/>
      <c r="BH231" s="143"/>
      <c r="BI231" s="174" t="s">
        <v>446</v>
      </c>
      <c r="BJ231" s="175"/>
      <c r="BK231" s="143"/>
      <c r="BL231" s="174" t="s">
        <v>446</v>
      </c>
      <c r="BM231" s="175"/>
      <c r="BN231" s="143"/>
      <c r="BO231" s="174" t="s">
        <v>446</v>
      </c>
      <c r="BP231" s="175"/>
      <c r="BQ231" s="143"/>
      <c r="BR231" s="174" t="s">
        <v>446</v>
      </c>
      <c r="BS231" s="175"/>
      <c r="BT231" s="143"/>
      <c r="BU231" s="174" t="s">
        <v>446</v>
      </c>
      <c r="BV231" s="175"/>
      <c r="BW231" s="143"/>
      <c r="BX231" s="174" t="s">
        <v>446</v>
      </c>
      <c r="BY231" s="175"/>
      <c r="BZ231" s="143"/>
      <c r="CA231" s="174" t="s">
        <v>446</v>
      </c>
      <c r="CB231" s="175"/>
      <c r="CC231" s="143"/>
      <c r="CD231" s="174" t="s">
        <v>446</v>
      </c>
      <c r="CE231" s="175"/>
      <c r="CF231" s="143"/>
      <c r="CG231" s="174" t="s">
        <v>446</v>
      </c>
      <c r="CH231" s="175"/>
      <c r="CI231" s="143"/>
      <c r="CJ231" s="174" t="s">
        <v>446</v>
      </c>
      <c r="CK231" s="175"/>
      <c r="CL231" s="143"/>
      <c r="CM231" s="174" t="s">
        <v>446</v>
      </c>
      <c r="CN231" s="175"/>
      <c r="CP231" s="174" t="s">
        <v>446</v>
      </c>
      <c r="CQ231" s="175"/>
      <c r="CS231" s="174" t="s">
        <v>446</v>
      </c>
      <c r="CT231" s="175"/>
      <c r="CU231" s="143"/>
      <c r="CV231" s="10"/>
    </row>
    <row r="232" spans="1:100" x14ac:dyDescent="0.2">
      <c r="A232" s="69" t="s">
        <v>818</v>
      </c>
      <c r="B232" s="79">
        <v>0</v>
      </c>
      <c r="C232" s="143"/>
      <c r="D232" s="69" t="s">
        <v>818</v>
      </c>
      <c r="E232" s="79">
        <v>0</v>
      </c>
      <c r="F232" s="143"/>
      <c r="G232" s="69" t="s">
        <v>818</v>
      </c>
      <c r="H232" s="79">
        <v>0</v>
      </c>
      <c r="I232" s="143"/>
      <c r="J232" s="69" t="s">
        <v>818</v>
      </c>
      <c r="K232" s="79">
        <v>0</v>
      </c>
      <c r="L232" s="143"/>
      <c r="M232" s="69" t="s">
        <v>818</v>
      </c>
      <c r="N232" s="79">
        <v>0</v>
      </c>
      <c r="O232" s="143"/>
      <c r="P232" s="69" t="s">
        <v>818</v>
      </c>
      <c r="Q232" s="79">
        <v>0</v>
      </c>
      <c r="R232" s="143"/>
      <c r="S232" s="69" t="s">
        <v>818</v>
      </c>
      <c r="T232" s="79">
        <v>0</v>
      </c>
      <c r="U232" s="143"/>
      <c r="V232" s="69" t="s">
        <v>818</v>
      </c>
      <c r="W232" s="79">
        <v>0</v>
      </c>
      <c r="X232" s="143"/>
      <c r="Y232" s="69" t="s">
        <v>818</v>
      </c>
      <c r="Z232" s="79">
        <v>0</v>
      </c>
      <c r="AA232" s="143"/>
      <c r="AB232" s="69" t="s">
        <v>818</v>
      </c>
      <c r="AC232" s="79">
        <v>0</v>
      </c>
      <c r="AD232" s="143"/>
      <c r="AE232" s="69" t="s">
        <v>818</v>
      </c>
      <c r="AF232" s="79">
        <v>0</v>
      </c>
      <c r="AG232" s="143"/>
      <c r="AH232" s="69" t="s">
        <v>818</v>
      </c>
      <c r="AI232" s="79">
        <v>0</v>
      </c>
      <c r="AJ232" s="143"/>
      <c r="AK232" s="69" t="s">
        <v>818</v>
      </c>
      <c r="AL232" s="79">
        <v>0</v>
      </c>
      <c r="AM232" s="143"/>
      <c r="AN232" s="69" t="s">
        <v>818</v>
      </c>
      <c r="AO232" s="79">
        <v>0</v>
      </c>
      <c r="AP232" s="143"/>
      <c r="AQ232" s="69" t="s">
        <v>818</v>
      </c>
      <c r="AR232" s="79">
        <v>0</v>
      </c>
      <c r="AS232" s="143"/>
      <c r="AT232" s="69" t="s">
        <v>818</v>
      </c>
      <c r="AU232" s="79">
        <v>0</v>
      </c>
      <c r="AV232" s="143"/>
      <c r="AW232" s="69" t="s">
        <v>818</v>
      </c>
      <c r="AX232" s="79">
        <v>0</v>
      </c>
      <c r="AY232" s="143"/>
      <c r="AZ232" s="69" t="s">
        <v>818</v>
      </c>
      <c r="BA232" s="79">
        <v>0</v>
      </c>
      <c r="BB232" s="143"/>
      <c r="BC232" s="69" t="s">
        <v>818</v>
      </c>
      <c r="BD232" s="79">
        <v>0</v>
      </c>
      <c r="BE232" s="143"/>
      <c r="BF232" s="69" t="s">
        <v>818</v>
      </c>
      <c r="BG232" s="79">
        <v>0</v>
      </c>
      <c r="BH232" s="143"/>
      <c r="BI232" s="69" t="s">
        <v>818</v>
      </c>
      <c r="BJ232" s="79">
        <v>0</v>
      </c>
      <c r="BK232" s="143"/>
      <c r="BL232" s="69" t="s">
        <v>818</v>
      </c>
      <c r="BM232" s="79">
        <v>0</v>
      </c>
      <c r="BN232" s="143"/>
      <c r="BO232" s="69" t="s">
        <v>818</v>
      </c>
      <c r="BP232" s="79">
        <v>0</v>
      </c>
      <c r="BQ232" s="143"/>
      <c r="BR232" s="69" t="s">
        <v>818</v>
      </c>
      <c r="BS232" s="79">
        <v>0</v>
      </c>
      <c r="BT232" s="143"/>
      <c r="BU232" s="69" t="s">
        <v>818</v>
      </c>
      <c r="BV232" s="79">
        <v>0</v>
      </c>
      <c r="BW232" s="143"/>
      <c r="BX232" s="69" t="s">
        <v>818</v>
      </c>
      <c r="BY232" s="79">
        <v>0</v>
      </c>
      <c r="BZ232" s="143"/>
      <c r="CA232" s="69" t="s">
        <v>818</v>
      </c>
      <c r="CB232" s="79">
        <v>0</v>
      </c>
      <c r="CC232" s="143"/>
      <c r="CD232" s="69" t="s">
        <v>818</v>
      </c>
      <c r="CE232" s="79">
        <v>0</v>
      </c>
      <c r="CF232" s="143"/>
      <c r="CG232" s="69" t="s">
        <v>818</v>
      </c>
      <c r="CH232" s="79">
        <v>0</v>
      </c>
      <c r="CI232" s="143"/>
      <c r="CJ232" s="69" t="s">
        <v>818</v>
      </c>
      <c r="CK232" s="79">
        <v>0</v>
      </c>
      <c r="CL232" s="143"/>
      <c r="CM232" s="69" t="s">
        <v>818</v>
      </c>
      <c r="CN232" s="79">
        <v>0</v>
      </c>
      <c r="CP232" s="69" t="s">
        <v>818</v>
      </c>
      <c r="CQ232" s="79">
        <f>SUM(CH232+CN232+CK232+CE232+CB232+BY232+BV232+BS232+BP232+BM232+BJ232+BG232+BD232+BA232+AX232+AU232+AR232+AO232+AL232+AI232+AF232+AC232+Z232+W232+T232+Q232+N232+K232+H232+E232+B232)</f>
        <v>0</v>
      </c>
      <c r="CS232" s="69" t="s">
        <v>818</v>
      </c>
      <c r="CT232" s="79">
        <v>0</v>
      </c>
      <c r="CU232" s="143"/>
      <c r="CV232" s="151">
        <f t="shared" ref="CV232:CV237" si="12">CQ232-CT232</f>
        <v>0</v>
      </c>
    </row>
    <row r="233" spans="1:100" x14ac:dyDescent="0.2">
      <c r="A233" s="69" t="s">
        <v>443</v>
      </c>
      <c r="B233" s="79">
        <v>0</v>
      </c>
      <c r="C233" s="143"/>
      <c r="D233" s="69" t="s">
        <v>443</v>
      </c>
      <c r="E233" s="79">
        <v>0</v>
      </c>
      <c r="F233" s="143"/>
      <c r="G233" s="69" t="s">
        <v>443</v>
      </c>
      <c r="H233" s="79">
        <v>0</v>
      </c>
      <c r="I233" s="143"/>
      <c r="J233" s="69" t="s">
        <v>443</v>
      </c>
      <c r="K233" s="79">
        <v>0</v>
      </c>
      <c r="L233" s="143"/>
      <c r="M233" s="69" t="s">
        <v>443</v>
      </c>
      <c r="N233" s="79">
        <v>0</v>
      </c>
      <c r="O233" s="143"/>
      <c r="P233" s="69" t="s">
        <v>443</v>
      </c>
      <c r="Q233" s="79">
        <v>0</v>
      </c>
      <c r="R233" s="143"/>
      <c r="S233" s="69" t="s">
        <v>443</v>
      </c>
      <c r="T233" s="79">
        <v>0</v>
      </c>
      <c r="U233" s="143"/>
      <c r="V233" s="69" t="s">
        <v>443</v>
      </c>
      <c r="W233" s="79">
        <v>0</v>
      </c>
      <c r="X233" s="143"/>
      <c r="Y233" s="69" t="s">
        <v>443</v>
      </c>
      <c r="Z233" s="79">
        <v>0</v>
      </c>
      <c r="AA233" s="143"/>
      <c r="AB233" s="69" t="s">
        <v>443</v>
      </c>
      <c r="AC233" s="79">
        <v>0</v>
      </c>
      <c r="AD233" s="143"/>
      <c r="AE233" s="69" t="s">
        <v>443</v>
      </c>
      <c r="AF233" s="79">
        <v>0</v>
      </c>
      <c r="AG233" s="143"/>
      <c r="AH233" s="69" t="s">
        <v>443</v>
      </c>
      <c r="AI233" s="79">
        <v>0</v>
      </c>
      <c r="AJ233" s="143"/>
      <c r="AK233" s="69" t="s">
        <v>443</v>
      </c>
      <c r="AL233" s="79">
        <v>0</v>
      </c>
      <c r="AM233" s="143"/>
      <c r="AN233" s="69" t="s">
        <v>443</v>
      </c>
      <c r="AO233" s="79">
        <v>0</v>
      </c>
      <c r="AP233" s="143"/>
      <c r="AQ233" s="69" t="s">
        <v>443</v>
      </c>
      <c r="AR233" s="79">
        <v>0</v>
      </c>
      <c r="AS233" s="143"/>
      <c r="AT233" s="69" t="s">
        <v>443</v>
      </c>
      <c r="AU233" s="79">
        <v>0</v>
      </c>
      <c r="AV233" s="143"/>
      <c r="AW233" s="69" t="s">
        <v>443</v>
      </c>
      <c r="AX233" s="79">
        <v>0</v>
      </c>
      <c r="AY233" s="143"/>
      <c r="AZ233" s="69" t="s">
        <v>443</v>
      </c>
      <c r="BA233" s="79">
        <v>0</v>
      </c>
      <c r="BB233" s="143"/>
      <c r="BC233" s="69" t="s">
        <v>443</v>
      </c>
      <c r="BD233" s="79">
        <v>0</v>
      </c>
      <c r="BE233" s="143"/>
      <c r="BF233" s="69" t="s">
        <v>443</v>
      </c>
      <c r="BG233" s="79">
        <v>0</v>
      </c>
      <c r="BH233" s="143"/>
      <c r="BI233" s="69" t="s">
        <v>443</v>
      </c>
      <c r="BJ233" s="79">
        <v>0</v>
      </c>
      <c r="BK233" s="143"/>
      <c r="BL233" s="69" t="s">
        <v>443</v>
      </c>
      <c r="BM233" s="79">
        <v>0</v>
      </c>
      <c r="BN233" s="143"/>
      <c r="BO233" s="69" t="s">
        <v>443</v>
      </c>
      <c r="BP233" s="79">
        <v>0</v>
      </c>
      <c r="BQ233" s="143"/>
      <c r="BR233" s="69" t="s">
        <v>443</v>
      </c>
      <c r="BS233" s="79">
        <v>0</v>
      </c>
      <c r="BT233" s="143"/>
      <c r="BU233" s="69" t="s">
        <v>443</v>
      </c>
      <c r="BV233" s="79">
        <v>0</v>
      </c>
      <c r="BW233" s="143"/>
      <c r="BX233" s="69" t="s">
        <v>443</v>
      </c>
      <c r="BY233" s="79">
        <v>0</v>
      </c>
      <c r="BZ233" s="143"/>
      <c r="CA233" s="69" t="s">
        <v>443</v>
      </c>
      <c r="CB233" s="79">
        <v>0</v>
      </c>
      <c r="CC233" s="143"/>
      <c r="CD233" s="69" t="s">
        <v>443</v>
      </c>
      <c r="CE233" s="79">
        <v>0</v>
      </c>
      <c r="CF233" s="143"/>
      <c r="CG233" s="69" t="s">
        <v>443</v>
      </c>
      <c r="CH233" s="79">
        <v>0</v>
      </c>
      <c r="CI233" s="143"/>
      <c r="CJ233" s="69" t="s">
        <v>443</v>
      </c>
      <c r="CK233" s="79">
        <v>0</v>
      </c>
      <c r="CL233" s="143"/>
      <c r="CM233" s="69" t="s">
        <v>443</v>
      </c>
      <c r="CN233" s="79">
        <v>0</v>
      </c>
      <c r="CP233" s="69" t="s">
        <v>443</v>
      </c>
      <c r="CQ233" s="79">
        <f>SUM(CH233+CN233+CK233+CE233+CB233+BY233+BV233+BS233+BP233+BM233+BJ233+BG233+BD233+BA233+AX233+AU233+AR233+AO233+AL233+AI233+AF233+AC233+Z233+W233+T233+Q233+N233+K233+H233+E233+B233)</f>
        <v>0</v>
      </c>
      <c r="CS233" s="69" t="s">
        <v>443</v>
      </c>
      <c r="CT233" s="79">
        <v>0</v>
      </c>
      <c r="CU233" s="143"/>
      <c r="CV233" s="151">
        <f t="shared" si="12"/>
        <v>0</v>
      </c>
    </row>
    <row r="234" spans="1:100" x14ac:dyDescent="0.2">
      <c r="A234" s="69" t="s">
        <v>444</v>
      </c>
      <c r="B234" s="79">
        <v>0</v>
      </c>
      <c r="C234" s="143"/>
      <c r="D234" s="69" t="s">
        <v>444</v>
      </c>
      <c r="E234" s="79">
        <v>0</v>
      </c>
      <c r="F234" s="143"/>
      <c r="G234" s="69" t="s">
        <v>444</v>
      </c>
      <c r="H234" s="79">
        <v>0</v>
      </c>
      <c r="I234" s="143"/>
      <c r="J234" s="69" t="s">
        <v>444</v>
      </c>
      <c r="K234" s="79">
        <v>0</v>
      </c>
      <c r="L234" s="143"/>
      <c r="M234" s="69" t="s">
        <v>444</v>
      </c>
      <c r="N234" s="79">
        <v>0</v>
      </c>
      <c r="O234" s="143"/>
      <c r="P234" s="69" t="s">
        <v>444</v>
      </c>
      <c r="Q234" s="79">
        <v>0</v>
      </c>
      <c r="R234" s="143"/>
      <c r="S234" s="69" t="s">
        <v>444</v>
      </c>
      <c r="T234" s="79">
        <v>0</v>
      </c>
      <c r="U234" s="143"/>
      <c r="V234" s="69" t="s">
        <v>444</v>
      </c>
      <c r="W234" s="79">
        <v>0</v>
      </c>
      <c r="X234" s="143"/>
      <c r="Y234" s="69" t="s">
        <v>444</v>
      </c>
      <c r="Z234" s="79">
        <v>0</v>
      </c>
      <c r="AA234" s="143"/>
      <c r="AB234" s="69" t="s">
        <v>444</v>
      </c>
      <c r="AC234" s="79">
        <v>0</v>
      </c>
      <c r="AD234" s="143"/>
      <c r="AE234" s="69" t="s">
        <v>444</v>
      </c>
      <c r="AF234" s="79">
        <v>0</v>
      </c>
      <c r="AG234" s="143"/>
      <c r="AH234" s="69" t="s">
        <v>444</v>
      </c>
      <c r="AI234" s="79">
        <v>0</v>
      </c>
      <c r="AJ234" s="143"/>
      <c r="AK234" s="69" t="s">
        <v>444</v>
      </c>
      <c r="AL234" s="79">
        <v>0</v>
      </c>
      <c r="AM234" s="143"/>
      <c r="AN234" s="69" t="s">
        <v>444</v>
      </c>
      <c r="AO234" s="79">
        <v>0</v>
      </c>
      <c r="AP234" s="143"/>
      <c r="AQ234" s="69" t="s">
        <v>444</v>
      </c>
      <c r="AR234" s="79">
        <v>0</v>
      </c>
      <c r="AS234" s="143"/>
      <c r="AT234" s="69" t="s">
        <v>444</v>
      </c>
      <c r="AU234" s="79">
        <v>0</v>
      </c>
      <c r="AV234" s="143"/>
      <c r="AW234" s="69" t="s">
        <v>444</v>
      </c>
      <c r="AX234" s="79">
        <v>0</v>
      </c>
      <c r="AY234" s="143"/>
      <c r="AZ234" s="69" t="s">
        <v>444</v>
      </c>
      <c r="BA234" s="79">
        <v>0</v>
      </c>
      <c r="BB234" s="143"/>
      <c r="BC234" s="69" t="s">
        <v>444</v>
      </c>
      <c r="BD234" s="79">
        <v>0</v>
      </c>
      <c r="BE234" s="143"/>
      <c r="BF234" s="69" t="s">
        <v>444</v>
      </c>
      <c r="BG234" s="79">
        <v>0</v>
      </c>
      <c r="BH234" s="143"/>
      <c r="BI234" s="69" t="s">
        <v>444</v>
      </c>
      <c r="BJ234" s="79">
        <v>0</v>
      </c>
      <c r="BK234" s="143"/>
      <c r="BL234" s="69" t="s">
        <v>444</v>
      </c>
      <c r="BM234" s="79">
        <v>0</v>
      </c>
      <c r="BN234" s="143"/>
      <c r="BO234" s="69" t="s">
        <v>444</v>
      </c>
      <c r="BP234" s="79">
        <v>0</v>
      </c>
      <c r="BQ234" s="143"/>
      <c r="BR234" s="69" t="s">
        <v>444</v>
      </c>
      <c r="BS234" s="79">
        <v>0</v>
      </c>
      <c r="BT234" s="143"/>
      <c r="BU234" s="69" t="s">
        <v>444</v>
      </c>
      <c r="BV234" s="79">
        <v>0</v>
      </c>
      <c r="BW234" s="143"/>
      <c r="BX234" s="69" t="s">
        <v>444</v>
      </c>
      <c r="BY234" s="79">
        <v>0</v>
      </c>
      <c r="BZ234" s="143"/>
      <c r="CA234" s="69" t="s">
        <v>444</v>
      </c>
      <c r="CB234" s="79">
        <v>0</v>
      </c>
      <c r="CC234" s="143"/>
      <c r="CD234" s="69" t="s">
        <v>444</v>
      </c>
      <c r="CE234" s="79">
        <v>0</v>
      </c>
      <c r="CF234" s="143"/>
      <c r="CG234" s="69" t="s">
        <v>444</v>
      </c>
      <c r="CH234" s="79">
        <v>0</v>
      </c>
      <c r="CI234" s="143"/>
      <c r="CJ234" s="69" t="s">
        <v>444</v>
      </c>
      <c r="CK234" s="79">
        <v>0</v>
      </c>
      <c r="CL234" s="143"/>
      <c r="CM234" s="69" t="s">
        <v>444</v>
      </c>
      <c r="CN234" s="79">
        <v>0</v>
      </c>
      <c r="CP234" s="69" t="s">
        <v>444</v>
      </c>
      <c r="CQ234" s="79">
        <f>SUM(CH234+CN234+CK234+CE234+CB234+BY234+BV234+BS234+BP234+BM234+BJ234+BG234+BD234+BA234+AX234+AU234+AR234+AO234+AL234+AI234+AF234+AC234+Z234+W234+T234+Q234+N234+K234+H234+E234+B234)</f>
        <v>0</v>
      </c>
      <c r="CS234" s="69" t="s">
        <v>444</v>
      </c>
      <c r="CT234" s="79">
        <v>0</v>
      </c>
      <c r="CU234" s="143"/>
      <c r="CV234" s="151">
        <f t="shared" si="12"/>
        <v>0</v>
      </c>
    </row>
    <row r="235" spans="1:100" x14ac:dyDescent="0.2">
      <c r="A235" s="69" t="s">
        <v>819</v>
      </c>
      <c r="B235" s="79">
        <v>0</v>
      </c>
      <c r="C235" s="143"/>
      <c r="D235" s="69" t="s">
        <v>819</v>
      </c>
      <c r="E235" s="79">
        <v>0</v>
      </c>
      <c r="F235" s="143"/>
      <c r="G235" s="69" t="s">
        <v>819</v>
      </c>
      <c r="H235" s="79">
        <v>0</v>
      </c>
      <c r="I235" s="143"/>
      <c r="J235" s="69" t="s">
        <v>819</v>
      </c>
      <c r="K235" s="79">
        <v>0</v>
      </c>
      <c r="L235" s="143"/>
      <c r="M235" s="69" t="s">
        <v>819</v>
      </c>
      <c r="N235" s="79">
        <v>0</v>
      </c>
      <c r="O235" s="143"/>
      <c r="P235" s="69" t="s">
        <v>819</v>
      </c>
      <c r="Q235" s="79">
        <v>0</v>
      </c>
      <c r="R235" s="143"/>
      <c r="S235" s="69" t="s">
        <v>819</v>
      </c>
      <c r="T235" s="79">
        <v>0</v>
      </c>
      <c r="U235" s="143"/>
      <c r="V235" s="69" t="s">
        <v>819</v>
      </c>
      <c r="W235" s="79">
        <v>0</v>
      </c>
      <c r="X235" s="143"/>
      <c r="Y235" s="69" t="s">
        <v>819</v>
      </c>
      <c r="Z235" s="79">
        <v>0</v>
      </c>
      <c r="AA235" s="143"/>
      <c r="AB235" s="69" t="s">
        <v>819</v>
      </c>
      <c r="AC235" s="79">
        <v>0</v>
      </c>
      <c r="AD235" s="143"/>
      <c r="AE235" s="69" t="s">
        <v>819</v>
      </c>
      <c r="AF235" s="79">
        <v>0</v>
      </c>
      <c r="AG235" s="143"/>
      <c r="AH235" s="69" t="s">
        <v>819</v>
      </c>
      <c r="AI235" s="79">
        <v>0</v>
      </c>
      <c r="AJ235" s="143"/>
      <c r="AK235" s="69" t="s">
        <v>819</v>
      </c>
      <c r="AL235" s="79">
        <v>0</v>
      </c>
      <c r="AM235" s="143"/>
      <c r="AN235" s="69" t="s">
        <v>819</v>
      </c>
      <c r="AO235" s="79">
        <v>0</v>
      </c>
      <c r="AP235" s="143"/>
      <c r="AQ235" s="69" t="s">
        <v>819</v>
      </c>
      <c r="AR235" s="79">
        <v>0</v>
      </c>
      <c r="AS235" s="143"/>
      <c r="AT235" s="69" t="s">
        <v>819</v>
      </c>
      <c r="AU235" s="79">
        <v>0</v>
      </c>
      <c r="AV235" s="143"/>
      <c r="AW235" s="69" t="s">
        <v>819</v>
      </c>
      <c r="AX235" s="79">
        <v>0</v>
      </c>
      <c r="AY235" s="143"/>
      <c r="AZ235" s="69" t="s">
        <v>819</v>
      </c>
      <c r="BA235" s="79">
        <v>0</v>
      </c>
      <c r="BB235" s="143"/>
      <c r="BC235" s="69" t="s">
        <v>819</v>
      </c>
      <c r="BD235" s="79">
        <v>0</v>
      </c>
      <c r="BE235" s="143"/>
      <c r="BF235" s="69" t="s">
        <v>819</v>
      </c>
      <c r="BG235" s="79">
        <v>0</v>
      </c>
      <c r="BH235" s="143"/>
      <c r="BI235" s="69" t="s">
        <v>819</v>
      </c>
      <c r="BJ235" s="79">
        <v>0</v>
      </c>
      <c r="BK235" s="143"/>
      <c r="BL235" s="69" t="s">
        <v>819</v>
      </c>
      <c r="BM235" s="79">
        <v>0</v>
      </c>
      <c r="BN235" s="143"/>
      <c r="BO235" s="69" t="s">
        <v>819</v>
      </c>
      <c r="BP235" s="79">
        <v>0</v>
      </c>
      <c r="BQ235" s="143"/>
      <c r="BR235" s="69" t="s">
        <v>819</v>
      </c>
      <c r="BS235" s="79">
        <v>0</v>
      </c>
      <c r="BT235" s="143"/>
      <c r="BU235" s="69" t="s">
        <v>819</v>
      </c>
      <c r="BV235" s="79">
        <v>0</v>
      </c>
      <c r="BW235" s="143"/>
      <c r="BX235" s="69" t="s">
        <v>819</v>
      </c>
      <c r="BY235" s="79">
        <v>0</v>
      </c>
      <c r="BZ235" s="143"/>
      <c r="CA235" s="69" t="s">
        <v>819</v>
      </c>
      <c r="CB235" s="79">
        <v>0</v>
      </c>
      <c r="CC235" s="143"/>
      <c r="CD235" s="69" t="s">
        <v>819</v>
      </c>
      <c r="CE235" s="79">
        <v>0</v>
      </c>
      <c r="CF235" s="143"/>
      <c r="CG235" s="69" t="s">
        <v>819</v>
      </c>
      <c r="CH235" s="79">
        <v>0</v>
      </c>
      <c r="CI235" s="143"/>
      <c r="CJ235" s="69" t="s">
        <v>819</v>
      </c>
      <c r="CK235" s="79">
        <v>0</v>
      </c>
      <c r="CL235" s="143"/>
      <c r="CM235" s="69" t="s">
        <v>819</v>
      </c>
      <c r="CN235" s="79">
        <v>0</v>
      </c>
      <c r="CP235" s="69" t="s">
        <v>819</v>
      </c>
      <c r="CQ235" s="79">
        <f>SUM(CH235+CN235+CK235+CE235+CB235+BY235+BV235+BS235+BP235+BM235+BJ235+BG235+BD235+BA235+AX235+AU235+AR235+AO235+AL235+AI235+AF235+AC235+Z235+W235+T235+Q235+N235+K235+H235+E235+B235)</f>
        <v>0</v>
      </c>
      <c r="CS235" s="69" t="s">
        <v>819</v>
      </c>
      <c r="CT235" s="79">
        <v>0</v>
      </c>
      <c r="CU235" s="143"/>
      <c r="CV235" s="13">
        <f t="shared" si="12"/>
        <v>0</v>
      </c>
    </row>
    <row r="236" spans="1:100" x14ac:dyDescent="0.2">
      <c r="A236" s="69" t="s">
        <v>197</v>
      </c>
      <c r="B236" s="79">
        <v>0</v>
      </c>
      <c r="C236" s="143"/>
      <c r="D236" s="69" t="s">
        <v>197</v>
      </c>
      <c r="E236" s="79">
        <v>0</v>
      </c>
      <c r="F236" s="143"/>
      <c r="G236" s="69" t="s">
        <v>197</v>
      </c>
      <c r="H236" s="79">
        <v>0</v>
      </c>
      <c r="I236" s="143"/>
      <c r="J236" s="69" t="s">
        <v>197</v>
      </c>
      <c r="K236" s="79">
        <v>0</v>
      </c>
      <c r="L236" s="143"/>
      <c r="M236" s="69" t="s">
        <v>197</v>
      </c>
      <c r="N236" s="79">
        <v>0</v>
      </c>
      <c r="O236" s="143"/>
      <c r="P236" s="69" t="s">
        <v>197</v>
      </c>
      <c r="Q236" s="79">
        <v>0</v>
      </c>
      <c r="R236" s="143"/>
      <c r="S236" s="69" t="s">
        <v>197</v>
      </c>
      <c r="T236" s="79">
        <v>0</v>
      </c>
      <c r="U236" s="143"/>
      <c r="V236" s="69" t="s">
        <v>197</v>
      </c>
      <c r="W236" s="79">
        <v>0</v>
      </c>
      <c r="X236" s="143"/>
      <c r="Y236" s="69" t="s">
        <v>197</v>
      </c>
      <c r="Z236" s="79">
        <v>0</v>
      </c>
      <c r="AA236" s="143"/>
      <c r="AB236" s="69" t="s">
        <v>197</v>
      </c>
      <c r="AC236" s="79">
        <v>0</v>
      </c>
      <c r="AD236" s="143"/>
      <c r="AE236" s="69" t="s">
        <v>197</v>
      </c>
      <c r="AF236" s="79">
        <v>0</v>
      </c>
      <c r="AG236" s="143"/>
      <c r="AH236" s="69" t="s">
        <v>197</v>
      </c>
      <c r="AI236" s="79">
        <v>0</v>
      </c>
      <c r="AJ236" s="143"/>
      <c r="AK236" s="69" t="s">
        <v>197</v>
      </c>
      <c r="AL236" s="79">
        <v>0</v>
      </c>
      <c r="AM236" s="143"/>
      <c r="AN236" s="69" t="s">
        <v>197</v>
      </c>
      <c r="AO236" s="79">
        <v>0</v>
      </c>
      <c r="AP236" s="143"/>
      <c r="AQ236" s="69" t="s">
        <v>197</v>
      </c>
      <c r="AR236" s="79">
        <v>0</v>
      </c>
      <c r="AS236" s="143"/>
      <c r="AT236" s="69" t="s">
        <v>197</v>
      </c>
      <c r="AU236" s="79">
        <v>0</v>
      </c>
      <c r="AV236" s="143"/>
      <c r="AW236" s="69" t="s">
        <v>197</v>
      </c>
      <c r="AX236" s="79">
        <v>0</v>
      </c>
      <c r="AY236" s="143"/>
      <c r="AZ236" s="69" t="s">
        <v>197</v>
      </c>
      <c r="BA236" s="79">
        <v>0</v>
      </c>
      <c r="BB236" s="143"/>
      <c r="BC236" s="69" t="s">
        <v>197</v>
      </c>
      <c r="BD236" s="79">
        <v>0</v>
      </c>
      <c r="BE236" s="143"/>
      <c r="BF236" s="69" t="s">
        <v>197</v>
      </c>
      <c r="BG236" s="79">
        <v>0</v>
      </c>
      <c r="BH236" s="143"/>
      <c r="BI236" s="69" t="s">
        <v>197</v>
      </c>
      <c r="BJ236" s="79">
        <v>0</v>
      </c>
      <c r="BK236" s="143"/>
      <c r="BL236" s="69" t="s">
        <v>197</v>
      </c>
      <c r="BM236" s="79">
        <v>0</v>
      </c>
      <c r="BN236" s="143"/>
      <c r="BO236" s="69" t="s">
        <v>197</v>
      </c>
      <c r="BP236" s="79">
        <v>0</v>
      </c>
      <c r="BQ236" s="143"/>
      <c r="BR236" s="69" t="s">
        <v>197</v>
      </c>
      <c r="BS236" s="79">
        <v>0</v>
      </c>
      <c r="BT236" s="143"/>
      <c r="BU236" s="69" t="s">
        <v>197</v>
      </c>
      <c r="BV236" s="79">
        <v>0</v>
      </c>
      <c r="BW236" s="143"/>
      <c r="BX236" s="69" t="s">
        <v>197</v>
      </c>
      <c r="BY236" s="79">
        <v>0</v>
      </c>
      <c r="BZ236" s="143"/>
      <c r="CA236" s="69" t="s">
        <v>197</v>
      </c>
      <c r="CB236" s="79">
        <v>0</v>
      </c>
      <c r="CC236" s="143"/>
      <c r="CD236" s="69" t="s">
        <v>197</v>
      </c>
      <c r="CE236" s="79">
        <v>0</v>
      </c>
      <c r="CF236" s="143"/>
      <c r="CG236" s="69" t="s">
        <v>197</v>
      </c>
      <c r="CH236" s="79">
        <v>0</v>
      </c>
      <c r="CI236" s="143"/>
      <c r="CJ236" s="69" t="s">
        <v>197</v>
      </c>
      <c r="CK236" s="79">
        <v>0</v>
      </c>
      <c r="CL236" s="143"/>
      <c r="CM236" s="69" t="s">
        <v>197</v>
      </c>
      <c r="CN236" s="79">
        <v>0</v>
      </c>
      <c r="CP236" s="69" t="s">
        <v>197</v>
      </c>
      <c r="CQ236" s="79">
        <f>SUM(CH236+CN236+CK236+CE236+CB236+BY236+BV236+BS236+BP236+BM236+BJ236+BG236+BD236+BA236+AX236+AU236+AR236+AO236+AL236+AI236+AF236+AC236+Z236+W236+T236+Q236+N236+K236+H236+E236+B236)</f>
        <v>0</v>
      </c>
      <c r="CS236" s="69" t="s">
        <v>197</v>
      </c>
      <c r="CT236" s="79">
        <v>0</v>
      </c>
      <c r="CU236" s="143"/>
      <c r="CV236" s="13">
        <f t="shared" si="12"/>
        <v>0</v>
      </c>
    </row>
    <row r="237" spans="1:100" ht="16" thickBot="1" x14ac:dyDescent="0.25">
      <c r="A237" s="77" t="s">
        <v>542</v>
      </c>
      <c r="B237" s="78">
        <f>SUM(B232:B236)</f>
        <v>0</v>
      </c>
      <c r="C237" s="143"/>
      <c r="D237" s="77" t="s">
        <v>542</v>
      </c>
      <c r="E237" s="78">
        <f>SUM(E232:E236)</f>
        <v>0</v>
      </c>
      <c r="F237" s="143"/>
      <c r="G237" s="77" t="s">
        <v>542</v>
      </c>
      <c r="H237" s="78">
        <f>SUM(H232:H236)</f>
        <v>0</v>
      </c>
      <c r="I237" s="143"/>
      <c r="J237" s="77" t="s">
        <v>542</v>
      </c>
      <c r="K237" s="78">
        <f>SUM(K232:K236)</f>
        <v>0</v>
      </c>
      <c r="L237" s="143"/>
      <c r="M237" s="77" t="s">
        <v>542</v>
      </c>
      <c r="N237" s="78">
        <f>SUM(N232:N236)</f>
        <v>0</v>
      </c>
      <c r="O237" s="143"/>
      <c r="P237" s="77" t="s">
        <v>542</v>
      </c>
      <c r="Q237" s="78">
        <f>SUM(Q232:Q236)</f>
        <v>0</v>
      </c>
      <c r="R237" s="143"/>
      <c r="S237" s="77" t="s">
        <v>542</v>
      </c>
      <c r="T237" s="78">
        <f>SUM(T232:T236)</f>
        <v>0</v>
      </c>
      <c r="U237" s="143"/>
      <c r="V237" s="77" t="s">
        <v>542</v>
      </c>
      <c r="W237" s="78">
        <f>SUM(W232:W236)</f>
        <v>0</v>
      </c>
      <c r="X237" s="143"/>
      <c r="Y237" s="77" t="s">
        <v>542</v>
      </c>
      <c r="Z237" s="78">
        <f>SUM(Z232:Z236)</f>
        <v>0</v>
      </c>
      <c r="AA237" s="143"/>
      <c r="AB237" s="77" t="s">
        <v>542</v>
      </c>
      <c r="AC237" s="78">
        <f>SUM(AC232:AC236)</f>
        <v>0</v>
      </c>
      <c r="AD237" s="143"/>
      <c r="AE237" s="77" t="s">
        <v>542</v>
      </c>
      <c r="AF237" s="78">
        <f>SUM(AF232:AF236)</f>
        <v>0</v>
      </c>
      <c r="AG237" s="143"/>
      <c r="AH237" s="77" t="s">
        <v>542</v>
      </c>
      <c r="AI237" s="78">
        <f>SUM(AI232:AI236)</f>
        <v>0</v>
      </c>
      <c r="AJ237" s="143"/>
      <c r="AK237" s="77" t="s">
        <v>542</v>
      </c>
      <c r="AL237" s="78">
        <f>SUM(AL232:AL236)</f>
        <v>0</v>
      </c>
      <c r="AM237" s="143"/>
      <c r="AN237" s="77" t="s">
        <v>542</v>
      </c>
      <c r="AO237" s="78">
        <f>SUM(AO232:AO236)</f>
        <v>0</v>
      </c>
      <c r="AP237" s="143"/>
      <c r="AQ237" s="77" t="s">
        <v>542</v>
      </c>
      <c r="AR237" s="78">
        <f>SUM(AR232:AR236)</f>
        <v>0</v>
      </c>
      <c r="AS237" s="143"/>
      <c r="AT237" s="77" t="s">
        <v>542</v>
      </c>
      <c r="AU237" s="78">
        <f>SUM(AU232:AU236)</f>
        <v>0</v>
      </c>
      <c r="AV237" s="143"/>
      <c r="AW237" s="77" t="s">
        <v>542</v>
      </c>
      <c r="AX237" s="78">
        <f>SUM(AX232:AX236)</f>
        <v>0</v>
      </c>
      <c r="AY237" s="143"/>
      <c r="AZ237" s="77" t="s">
        <v>542</v>
      </c>
      <c r="BA237" s="78">
        <f>SUM(BA232:BA236)</f>
        <v>0</v>
      </c>
      <c r="BB237" s="143"/>
      <c r="BC237" s="77" t="s">
        <v>542</v>
      </c>
      <c r="BD237" s="78">
        <f>SUM(BD232:BD236)</f>
        <v>0</v>
      </c>
      <c r="BE237" s="143"/>
      <c r="BF237" s="77" t="s">
        <v>542</v>
      </c>
      <c r="BG237" s="78">
        <f>SUM(BG232:BG236)</f>
        <v>0</v>
      </c>
      <c r="BH237" s="143"/>
      <c r="BI237" s="77" t="s">
        <v>542</v>
      </c>
      <c r="BJ237" s="78">
        <f>SUM(BJ232:BJ236)</f>
        <v>0</v>
      </c>
      <c r="BK237" s="143"/>
      <c r="BL237" s="77" t="s">
        <v>542</v>
      </c>
      <c r="BM237" s="78">
        <f>SUM(BM232:BM236)</f>
        <v>0</v>
      </c>
      <c r="BN237" s="143"/>
      <c r="BO237" s="77" t="s">
        <v>542</v>
      </c>
      <c r="BP237" s="78">
        <f>SUM(BP232:BP236)</f>
        <v>0</v>
      </c>
      <c r="BQ237" s="143"/>
      <c r="BR237" s="77" t="s">
        <v>542</v>
      </c>
      <c r="BS237" s="78">
        <f>SUM(BS232:BS236)</f>
        <v>0</v>
      </c>
      <c r="BT237" s="143"/>
      <c r="BU237" s="77" t="s">
        <v>542</v>
      </c>
      <c r="BV237" s="78">
        <f>SUM(BV232:BV236)</f>
        <v>0</v>
      </c>
      <c r="BW237" s="143"/>
      <c r="BX237" s="77" t="s">
        <v>542</v>
      </c>
      <c r="BY237" s="78">
        <f>SUM(BY232:BY236)</f>
        <v>0</v>
      </c>
      <c r="BZ237" s="143"/>
      <c r="CA237" s="77" t="s">
        <v>542</v>
      </c>
      <c r="CB237" s="78">
        <f>SUM(CB232:CB236)</f>
        <v>0</v>
      </c>
      <c r="CC237" s="143"/>
      <c r="CD237" s="77" t="s">
        <v>542</v>
      </c>
      <c r="CE237" s="78">
        <f>SUM(CE232:CE236)</f>
        <v>0</v>
      </c>
      <c r="CF237" s="143"/>
      <c r="CG237" s="77" t="s">
        <v>542</v>
      </c>
      <c r="CH237" s="78">
        <f>SUM(CH232:CH236)</f>
        <v>0</v>
      </c>
      <c r="CI237" s="143"/>
      <c r="CJ237" s="77" t="s">
        <v>542</v>
      </c>
      <c r="CK237" s="78">
        <f>SUM(CK232:CK236)</f>
        <v>0</v>
      </c>
      <c r="CL237" s="143"/>
      <c r="CM237" s="77" t="s">
        <v>542</v>
      </c>
      <c r="CN237" s="78">
        <f>SUM(CN232:CN236)</f>
        <v>0</v>
      </c>
      <c r="CP237" s="77" t="s">
        <v>492</v>
      </c>
      <c r="CQ237" s="78">
        <f>SUM(CQ232:CQ236)</f>
        <v>0</v>
      </c>
      <c r="CS237" s="77" t="s">
        <v>492</v>
      </c>
      <c r="CT237" s="78">
        <f>SUM(CT232:CT236)</f>
        <v>0</v>
      </c>
      <c r="CU237" s="143"/>
      <c r="CV237" s="150">
        <f t="shared" si="12"/>
        <v>0</v>
      </c>
    </row>
    <row r="238" spans="1:100" ht="16" thickBot="1" x14ac:dyDescent="0.25">
      <c r="A238" s="176" t="s">
        <v>447</v>
      </c>
      <c r="B238" s="177"/>
      <c r="C238" s="143"/>
      <c r="D238" s="176" t="s">
        <v>447</v>
      </c>
      <c r="E238" s="177"/>
      <c r="F238" s="143"/>
      <c r="G238" s="176" t="s">
        <v>447</v>
      </c>
      <c r="H238" s="177"/>
      <c r="I238" s="143"/>
      <c r="J238" s="176" t="s">
        <v>447</v>
      </c>
      <c r="K238" s="177"/>
      <c r="L238" s="143"/>
      <c r="M238" s="176" t="s">
        <v>447</v>
      </c>
      <c r="N238" s="177"/>
      <c r="O238" s="143"/>
      <c r="P238" s="176" t="s">
        <v>447</v>
      </c>
      <c r="Q238" s="177"/>
      <c r="R238" s="143"/>
      <c r="S238" s="176" t="s">
        <v>447</v>
      </c>
      <c r="T238" s="177"/>
      <c r="U238" s="143"/>
      <c r="V238" s="176" t="s">
        <v>447</v>
      </c>
      <c r="W238" s="177"/>
      <c r="X238" s="143"/>
      <c r="Y238" s="176" t="s">
        <v>447</v>
      </c>
      <c r="Z238" s="177"/>
      <c r="AA238" s="143"/>
      <c r="AB238" s="176" t="s">
        <v>447</v>
      </c>
      <c r="AC238" s="177"/>
      <c r="AD238" s="143"/>
      <c r="AE238" s="176" t="s">
        <v>447</v>
      </c>
      <c r="AF238" s="177"/>
      <c r="AG238" s="143"/>
      <c r="AH238" s="176" t="s">
        <v>447</v>
      </c>
      <c r="AI238" s="177"/>
      <c r="AJ238" s="143"/>
      <c r="AK238" s="176" t="s">
        <v>447</v>
      </c>
      <c r="AL238" s="177"/>
      <c r="AM238" s="143"/>
      <c r="AN238" s="176" t="s">
        <v>447</v>
      </c>
      <c r="AO238" s="177"/>
      <c r="AP238" s="143"/>
      <c r="AQ238" s="176" t="s">
        <v>447</v>
      </c>
      <c r="AR238" s="177"/>
      <c r="AS238" s="143"/>
      <c r="AT238" s="176" t="s">
        <v>447</v>
      </c>
      <c r="AU238" s="177"/>
      <c r="AV238" s="143"/>
      <c r="AW238" s="176" t="s">
        <v>447</v>
      </c>
      <c r="AX238" s="177"/>
      <c r="AY238" s="143"/>
      <c r="AZ238" s="176" t="s">
        <v>447</v>
      </c>
      <c r="BA238" s="177"/>
      <c r="BB238" s="143"/>
      <c r="BC238" s="176" t="s">
        <v>447</v>
      </c>
      <c r="BD238" s="177"/>
      <c r="BE238" s="143"/>
      <c r="BF238" s="176" t="s">
        <v>447</v>
      </c>
      <c r="BG238" s="177"/>
      <c r="BH238" s="143"/>
      <c r="BI238" s="176" t="s">
        <v>447</v>
      </c>
      <c r="BJ238" s="177"/>
      <c r="BK238" s="143"/>
      <c r="BL238" s="176" t="s">
        <v>447</v>
      </c>
      <c r="BM238" s="177"/>
      <c r="BN238" s="143"/>
      <c r="BO238" s="176" t="s">
        <v>447</v>
      </c>
      <c r="BP238" s="177"/>
      <c r="BQ238" s="143"/>
      <c r="BR238" s="176" t="s">
        <v>447</v>
      </c>
      <c r="BS238" s="177"/>
      <c r="BT238" s="143"/>
      <c r="BU238" s="176" t="s">
        <v>447</v>
      </c>
      <c r="BV238" s="177"/>
      <c r="BW238" s="143"/>
      <c r="BX238" s="176" t="s">
        <v>447</v>
      </c>
      <c r="BY238" s="177"/>
      <c r="BZ238" s="143"/>
      <c r="CA238" s="176" t="s">
        <v>447</v>
      </c>
      <c r="CB238" s="177"/>
      <c r="CC238" s="143"/>
      <c r="CD238" s="176" t="s">
        <v>447</v>
      </c>
      <c r="CE238" s="177"/>
      <c r="CF238" s="143"/>
      <c r="CG238" s="176" t="s">
        <v>447</v>
      </c>
      <c r="CH238" s="177"/>
      <c r="CI238" s="143"/>
      <c r="CJ238" s="176" t="s">
        <v>447</v>
      </c>
      <c r="CK238" s="177"/>
      <c r="CL238" s="143"/>
      <c r="CM238" s="176" t="s">
        <v>447</v>
      </c>
      <c r="CN238" s="177"/>
      <c r="CP238" s="176" t="s">
        <v>447</v>
      </c>
      <c r="CQ238" s="177"/>
      <c r="CS238" s="176" t="s">
        <v>447</v>
      </c>
      <c r="CT238" s="177"/>
      <c r="CU238" s="143"/>
      <c r="CV238" s="10"/>
    </row>
    <row r="239" spans="1:100" x14ac:dyDescent="0.2">
      <c r="A239" s="70" t="s">
        <v>445</v>
      </c>
      <c r="B239" s="67">
        <v>0</v>
      </c>
      <c r="C239" s="143"/>
      <c r="D239" s="70" t="s">
        <v>445</v>
      </c>
      <c r="E239" s="67">
        <v>0</v>
      </c>
      <c r="F239" s="143"/>
      <c r="G239" s="70" t="s">
        <v>445</v>
      </c>
      <c r="H239" s="67">
        <v>0</v>
      </c>
      <c r="I239" s="143"/>
      <c r="J239" s="70" t="s">
        <v>445</v>
      </c>
      <c r="K239" s="67">
        <v>0</v>
      </c>
      <c r="L239" s="143"/>
      <c r="M239" s="70" t="s">
        <v>445</v>
      </c>
      <c r="N239" s="67">
        <v>0</v>
      </c>
      <c r="O239" s="143"/>
      <c r="P239" s="70" t="s">
        <v>445</v>
      </c>
      <c r="Q239" s="67">
        <v>0</v>
      </c>
      <c r="R239" s="143"/>
      <c r="S239" s="70" t="s">
        <v>445</v>
      </c>
      <c r="T239" s="67">
        <v>0</v>
      </c>
      <c r="U239" s="143"/>
      <c r="V239" s="70" t="s">
        <v>445</v>
      </c>
      <c r="W239" s="67">
        <v>0</v>
      </c>
      <c r="X239" s="143"/>
      <c r="Y239" s="70" t="s">
        <v>445</v>
      </c>
      <c r="Z239" s="67">
        <v>0</v>
      </c>
      <c r="AA239" s="143"/>
      <c r="AB239" s="70" t="s">
        <v>445</v>
      </c>
      <c r="AC239" s="67">
        <v>0</v>
      </c>
      <c r="AD239" s="143"/>
      <c r="AE239" s="70" t="s">
        <v>445</v>
      </c>
      <c r="AF239" s="67">
        <v>0</v>
      </c>
      <c r="AG239" s="143"/>
      <c r="AH239" s="70" t="s">
        <v>445</v>
      </c>
      <c r="AI239" s="67">
        <v>0</v>
      </c>
      <c r="AJ239" s="143"/>
      <c r="AK239" s="70" t="s">
        <v>445</v>
      </c>
      <c r="AL239" s="67">
        <v>0</v>
      </c>
      <c r="AM239" s="143"/>
      <c r="AN239" s="70" t="s">
        <v>445</v>
      </c>
      <c r="AO239" s="67">
        <v>0</v>
      </c>
      <c r="AP239" s="143"/>
      <c r="AQ239" s="70" t="s">
        <v>445</v>
      </c>
      <c r="AR239" s="67">
        <v>0</v>
      </c>
      <c r="AS239" s="143"/>
      <c r="AT239" s="70" t="s">
        <v>445</v>
      </c>
      <c r="AU239" s="67">
        <v>0</v>
      </c>
      <c r="AV239" s="143"/>
      <c r="AW239" s="70" t="s">
        <v>445</v>
      </c>
      <c r="AX239" s="67">
        <v>0</v>
      </c>
      <c r="AY239" s="143"/>
      <c r="AZ239" s="70" t="s">
        <v>445</v>
      </c>
      <c r="BA239" s="67">
        <v>0</v>
      </c>
      <c r="BB239" s="143"/>
      <c r="BC239" s="70" t="s">
        <v>445</v>
      </c>
      <c r="BD239" s="67">
        <v>0</v>
      </c>
      <c r="BE239" s="143"/>
      <c r="BF239" s="70" t="s">
        <v>445</v>
      </c>
      <c r="BG239" s="67">
        <v>0</v>
      </c>
      <c r="BH239" s="143"/>
      <c r="BI239" s="70" t="s">
        <v>445</v>
      </c>
      <c r="BJ239" s="67">
        <v>0</v>
      </c>
      <c r="BK239" s="143"/>
      <c r="BL239" s="70" t="s">
        <v>445</v>
      </c>
      <c r="BM239" s="67">
        <v>0</v>
      </c>
      <c r="BN239" s="143"/>
      <c r="BO239" s="70" t="s">
        <v>445</v>
      </c>
      <c r="BP239" s="67">
        <v>0</v>
      </c>
      <c r="BQ239" s="143"/>
      <c r="BR239" s="70" t="s">
        <v>445</v>
      </c>
      <c r="BS239" s="67">
        <v>0</v>
      </c>
      <c r="BT239" s="143"/>
      <c r="BU239" s="70" t="s">
        <v>445</v>
      </c>
      <c r="BV239" s="67">
        <v>0</v>
      </c>
      <c r="BW239" s="143"/>
      <c r="BX239" s="70" t="s">
        <v>445</v>
      </c>
      <c r="BY239" s="67">
        <v>0</v>
      </c>
      <c r="BZ239" s="143"/>
      <c r="CA239" s="70" t="s">
        <v>445</v>
      </c>
      <c r="CB239" s="67">
        <v>0</v>
      </c>
      <c r="CC239" s="143"/>
      <c r="CD239" s="70" t="s">
        <v>445</v>
      </c>
      <c r="CE239" s="67">
        <v>0</v>
      </c>
      <c r="CF239" s="143"/>
      <c r="CG239" s="70" t="s">
        <v>445</v>
      </c>
      <c r="CH239" s="67">
        <v>0</v>
      </c>
      <c r="CI239" s="143"/>
      <c r="CJ239" s="70" t="s">
        <v>445</v>
      </c>
      <c r="CK239" s="67">
        <v>0</v>
      </c>
      <c r="CL239" s="143"/>
      <c r="CM239" s="70" t="s">
        <v>445</v>
      </c>
      <c r="CN239" s="67">
        <v>0</v>
      </c>
      <c r="CP239" s="70" t="s">
        <v>445</v>
      </c>
      <c r="CQ239" s="79">
        <f>SUM(CH239+CN239+CK239+CE239+CB239+BY239+BV239+BS239+BP239+BM239+BJ239+BG239+BD239+BA239+AX239+AU239+AR239+AO239+AL239+AI239+AF239+AC239+Z239+W239+T239+Q239+N239+K239+H239+E239+B239)</f>
        <v>0</v>
      </c>
      <c r="CS239" s="70" t="s">
        <v>445</v>
      </c>
      <c r="CT239" s="67">
        <v>0</v>
      </c>
      <c r="CU239" s="143"/>
      <c r="CV239" s="13">
        <f>CT239-CQ239</f>
        <v>0</v>
      </c>
    </row>
    <row r="240" spans="1:100" ht="16" thickBot="1" x14ac:dyDescent="0.25">
      <c r="A240" s="77" t="s">
        <v>454</v>
      </c>
      <c r="B240" s="78">
        <f>SUM(B239)</f>
        <v>0</v>
      </c>
      <c r="C240" s="143"/>
      <c r="D240" s="77" t="s">
        <v>454</v>
      </c>
      <c r="E240" s="78">
        <f>SUM(E239)</f>
        <v>0</v>
      </c>
      <c r="F240" s="143"/>
      <c r="G240" s="77" t="s">
        <v>454</v>
      </c>
      <c r="H240" s="78">
        <f>SUM(H239)</f>
        <v>0</v>
      </c>
      <c r="I240" s="143"/>
      <c r="J240" s="77" t="s">
        <v>454</v>
      </c>
      <c r="K240" s="78">
        <f>SUM(K239)</f>
        <v>0</v>
      </c>
      <c r="L240" s="143"/>
      <c r="M240" s="77" t="s">
        <v>454</v>
      </c>
      <c r="N240" s="78">
        <f>SUM(N239)</f>
        <v>0</v>
      </c>
      <c r="O240" s="143"/>
      <c r="P240" s="77" t="s">
        <v>454</v>
      </c>
      <c r="Q240" s="78">
        <f>SUM(Q239)</f>
        <v>0</v>
      </c>
      <c r="R240" s="143"/>
      <c r="S240" s="77" t="s">
        <v>454</v>
      </c>
      <c r="T240" s="78">
        <f>SUM(T239)</f>
        <v>0</v>
      </c>
      <c r="U240" s="143"/>
      <c r="V240" s="77" t="s">
        <v>454</v>
      </c>
      <c r="W240" s="78">
        <f>SUM(W239)</f>
        <v>0</v>
      </c>
      <c r="X240" s="143"/>
      <c r="Y240" s="77" t="s">
        <v>454</v>
      </c>
      <c r="Z240" s="78">
        <f>SUM(Z239)</f>
        <v>0</v>
      </c>
      <c r="AA240" s="143"/>
      <c r="AB240" s="77" t="s">
        <v>454</v>
      </c>
      <c r="AC240" s="78">
        <f>SUM(AC239)</f>
        <v>0</v>
      </c>
      <c r="AD240" s="143"/>
      <c r="AE240" s="77" t="s">
        <v>454</v>
      </c>
      <c r="AF240" s="78">
        <f>SUM(AF239)</f>
        <v>0</v>
      </c>
      <c r="AG240" s="143"/>
      <c r="AH240" s="77" t="s">
        <v>454</v>
      </c>
      <c r="AI240" s="78">
        <f>SUM(AI239)</f>
        <v>0</v>
      </c>
      <c r="AJ240" s="143"/>
      <c r="AK240" s="77" t="s">
        <v>454</v>
      </c>
      <c r="AL240" s="78">
        <f>SUM(AL239)</f>
        <v>0</v>
      </c>
      <c r="AM240" s="143"/>
      <c r="AN240" s="77" t="s">
        <v>454</v>
      </c>
      <c r="AO240" s="78">
        <f>SUM(AO239)</f>
        <v>0</v>
      </c>
      <c r="AP240" s="143"/>
      <c r="AQ240" s="77" t="s">
        <v>454</v>
      </c>
      <c r="AR240" s="78">
        <f>SUM(AR239)</f>
        <v>0</v>
      </c>
      <c r="AS240" s="143"/>
      <c r="AT240" s="77" t="s">
        <v>454</v>
      </c>
      <c r="AU240" s="78">
        <f>SUM(AU239)</f>
        <v>0</v>
      </c>
      <c r="AV240" s="143"/>
      <c r="AW240" s="77" t="s">
        <v>454</v>
      </c>
      <c r="AX240" s="78">
        <f>SUM(AX239)</f>
        <v>0</v>
      </c>
      <c r="AY240" s="143"/>
      <c r="AZ240" s="77" t="s">
        <v>454</v>
      </c>
      <c r="BA240" s="78">
        <f>SUM(BA239)</f>
        <v>0</v>
      </c>
      <c r="BB240" s="143"/>
      <c r="BC240" s="77" t="s">
        <v>454</v>
      </c>
      <c r="BD240" s="78">
        <f>SUM(BD239)</f>
        <v>0</v>
      </c>
      <c r="BE240" s="143"/>
      <c r="BF240" s="77" t="s">
        <v>454</v>
      </c>
      <c r="BG240" s="78">
        <f>SUM(BG239)</f>
        <v>0</v>
      </c>
      <c r="BH240" s="143"/>
      <c r="BI240" s="77" t="s">
        <v>454</v>
      </c>
      <c r="BJ240" s="78">
        <f>SUM(BJ239)</f>
        <v>0</v>
      </c>
      <c r="BK240" s="143"/>
      <c r="BL240" s="77" t="s">
        <v>454</v>
      </c>
      <c r="BM240" s="78">
        <f>SUM(BM239)</f>
        <v>0</v>
      </c>
      <c r="BN240" s="143"/>
      <c r="BO240" s="77" t="s">
        <v>454</v>
      </c>
      <c r="BP240" s="78">
        <f>SUM(BP239)</f>
        <v>0</v>
      </c>
      <c r="BQ240" s="143"/>
      <c r="BR240" s="77" t="s">
        <v>454</v>
      </c>
      <c r="BS240" s="78">
        <f>SUM(BS239)</f>
        <v>0</v>
      </c>
      <c r="BT240" s="143"/>
      <c r="BU240" s="77" t="s">
        <v>454</v>
      </c>
      <c r="BV240" s="78">
        <f>SUM(BV239)</f>
        <v>0</v>
      </c>
      <c r="BW240" s="143"/>
      <c r="BX240" s="77" t="s">
        <v>454</v>
      </c>
      <c r="BY240" s="78">
        <f>SUM(BY239)</f>
        <v>0</v>
      </c>
      <c r="BZ240" s="143"/>
      <c r="CA240" s="77" t="s">
        <v>454</v>
      </c>
      <c r="CB240" s="78">
        <f>SUM(CB239)</f>
        <v>0</v>
      </c>
      <c r="CC240" s="143"/>
      <c r="CD240" s="77" t="s">
        <v>454</v>
      </c>
      <c r="CE240" s="78">
        <f>SUM(CE239)</f>
        <v>0</v>
      </c>
      <c r="CF240" s="143"/>
      <c r="CG240" s="77" t="s">
        <v>454</v>
      </c>
      <c r="CH240" s="78">
        <f>SUM(CH239)</f>
        <v>0</v>
      </c>
      <c r="CI240" s="143"/>
      <c r="CJ240" s="77" t="s">
        <v>454</v>
      </c>
      <c r="CK240" s="78">
        <f>SUM(CK239)</f>
        <v>0</v>
      </c>
      <c r="CL240" s="143"/>
      <c r="CM240" s="77" t="s">
        <v>454</v>
      </c>
      <c r="CN240" s="78">
        <f>SUM(CN239)</f>
        <v>0</v>
      </c>
      <c r="CP240" s="77" t="s">
        <v>493</v>
      </c>
      <c r="CQ240" s="78">
        <f>SUM(CQ239)</f>
        <v>0</v>
      </c>
      <c r="CS240" s="77" t="s">
        <v>493</v>
      </c>
      <c r="CT240" s="78">
        <f>SUM(CT239)</f>
        <v>0</v>
      </c>
      <c r="CU240" s="143"/>
      <c r="CV240" s="150">
        <f>CT240-CQ240</f>
        <v>0</v>
      </c>
    </row>
    <row r="241" spans="1:100" ht="16" thickBot="1" x14ac:dyDescent="0.25">
      <c r="A241" s="141" t="s">
        <v>455</v>
      </c>
      <c r="B241" s="142"/>
      <c r="C241" s="143"/>
      <c r="D241" s="141" t="s">
        <v>455</v>
      </c>
      <c r="E241" s="142"/>
      <c r="F241" s="143"/>
      <c r="G241" s="141" t="s">
        <v>455</v>
      </c>
      <c r="H241" s="142"/>
      <c r="I241" s="143"/>
      <c r="J241" s="141" t="s">
        <v>455</v>
      </c>
      <c r="K241" s="142"/>
      <c r="L241" s="143"/>
      <c r="M241" s="141" t="s">
        <v>455</v>
      </c>
      <c r="N241" s="142"/>
      <c r="O241" s="143"/>
      <c r="P241" s="141" t="s">
        <v>455</v>
      </c>
      <c r="Q241" s="142"/>
      <c r="R241" s="143"/>
      <c r="S241" s="141" t="s">
        <v>455</v>
      </c>
      <c r="T241" s="142"/>
      <c r="U241" s="143"/>
      <c r="V241" s="141" t="s">
        <v>455</v>
      </c>
      <c r="W241" s="142"/>
      <c r="X241" s="143"/>
      <c r="Y241" s="141" t="s">
        <v>455</v>
      </c>
      <c r="Z241" s="142"/>
      <c r="AA241" s="143"/>
      <c r="AB241" s="141" t="s">
        <v>455</v>
      </c>
      <c r="AC241" s="142"/>
      <c r="AD241" s="143"/>
      <c r="AE241" s="141" t="s">
        <v>455</v>
      </c>
      <c r="AF241" s="142"/>
      <c r="AG241" s="143"/>
      <c r="AH241" s="141" t="s">
        <v>455</v>
      </c>
      <c r="AI241" s="142"/>
      <c r="AJ241" s="143"/>
      <c r="AK241" s="141" t="s">
        <v>455</v>
      </c>
      <c r="AL241" s="142"/>
      <c r="AM241" s="143"/>
      <c r="AN241" s="141" t="s">
        <v>455</v>
      </c>
      <c r="AO241" s="142"/>
      <c r="AP241" s="143"/>
      <c r="AQ241" s="141" t="s">
        <v>455</v>
      </c>
      <c r="AR241" s="142"/>
      <c r="AS241" s="143"/>
      <c r="AT241" s="141" t="s">
        <v>455</v>
      </c>
      <c r="AU241" s="142"/>
      <c r="AV241" s="143"/>
      <c r="AW241" s="141" t="s">
        <v>455</v>
      </c>
      <c r="AX241" s="142"/>
      <c r="AY241" s="143"/>
      <c r="AZ241" s="141" t="s">
        <v>455</v>
      </c>
      <c r="BA241" s="142"/>
      <c r="BB241" s="143"/>
      <c r="BC241" s="141" t="s">
        <v>455</v>
      </c>
      <c r="BD241" s="142"/>
      <c r="BE241" s="143"/>
      <c r="BF241" s="141" t="s">
        <v>455</v>
      </c>
      <c r="BG241" s="142"/>
      <c r="BH241" s="143"/>
      <c r="BI241" s="141" t="s">
        <v>455</v>
      </c>
      <c r="BJ241" s="142"/>
      <c r="BK241" s="143"/>
      <c r="BL241" s="141" t="s">
        <v>455</v>
      </c>
      <c r="BM241" s="142"/>
      <c r="BN241" s="143"/>
      <c r="BO241" s="141" t="s">
        <v>455</v>
      </c>
      <c r="BP241" s="142"/>
      <c r="BQ241" s="143"/>
      <c r="BR241" s="141" t="s">
        <v>455</v>
      </c>
      <c r="BS241" s="142"/>
      <c r="BT241" s="143"/>
      <c r="BU241" s="141" t="s">
        <v>455</v>
      </c>
      <c r="BV241" s="142"/>
      <c r="BW241" s="143"/>
      <c r="BX241" s="141" t="s">
        <v>455</v>
      </c>
      <c r="BY241" s="142"/>
      <c r="BZ241" s="143"/>
      <c r="CA241" s="141" t="s">
        <v>455</v>
      </c>
      <c r="CB241" s="142"/>
      <c r="CC241" s="143"/>
      <c r="CD241" s="141" t="s">
        <v>455</v>
      </c>
      <c r="CE241" s="142"/>
      <c r="CF241" s="143"/>
      <c r="CG241" s="141" t="s">
        <v>455</v>
      </c>
      <c r="CH241" s="142"/>
      <c r="CI241" s="143"/>
      <c r="CJ241" s="141" t="s">
        <v>455</v>
      </c>
      <c r="CK241" s="142"/>
      <c r="CL241" s="143"/>
      <c r="CM241" s="141" t="s">
        <v>455</v>
      </c>
      <c r="CN241" s="142"/>
      <c r="CP241" s="141" t="s">
        <v>455</v>
      </c>
      <c r="CQ241" s="142"/>
      <c r="CS241" s="141" t="s">
        <v>455</v>
      </c>
      <c r="CT241" s="142"/>
      <c r="CU241" s="143"/>
      <c r="CV241" s="10"/>
    </row>
    <row r="242" spans="1:100" x14ac:dyDescent="0.2">
      <c r="A242" s="71" t="s">
        <v>156</v>
      </c>
      <c r="B242" s="67">
        <v>0</v>
      </c>
      <c r="C242" s="143"/>
      <c r="D242" s="71" t="s">
        <v>156</v>
      </c>
      <c r="E242" s="67">
        <v>0</v>
      </c>
      <c r="F242" s="143"/>
      <c r="G242" s="71" t="s">
        <v>156</v>
      </c>
      <c r="H242" s="67">
        <v>0</v>
      </c>
      <c r="I242" s="143"/>
      <c r="J242" s="71" t="s">
        <v>156</v>
      </c>
      <c r="K242" s="67">
        <v>0</v>
      </c>
      <c r="L242" s="143"/>
      <c r="M242" s="71" t="s">
        <v>156</v>
      </c>
      <c r="N242" s="67">
        <v>0</v>
      </c>
      <c r="O242" s="143"/>
      <c r="P242" s="71" t="s">
        <v>156</v>
      </c>
      <c r="Q242" s="67">
        <v>0</v>
      </c>
      <c r="R242" s="143"/>
      <c r="S242" s="71" t="s">
        <v>156</v>
      </c>
      <c r="T242" s="67">
        <v>0</v>
      </c>
      <c r="U242" s="143"/>
      <c r="V242" s="71" t="s">
        <v>156</v>
      </c>
      <c r="W242" s="67">
        <v>0</v>
      </c>
      <c r="X242" s="143"/>
      <c r="Y242" s="71" t="s">
        <v>156</v>
      </c>
      <c r="Z242" s="67">
        <v>0</v>
      </c>
      <c r="AA242" s="143"/>
      <c r="AB242" s="71" t="s">
        <v>156</v>
      </c>
      <c r="AC242" s="67">
        <v>0</v>
      </c>
      <c r="AD242" s="143"/>
      <c r="AE242" s="71" t="s">
        <v>156</v>
      </c>
      <c r="AF242" s="67">
        <v>0</v>
      </c>
      <c r="AG242" s="143"/>
      <c r="AH242" s="71" t="s">
        <v>156</v>
      </c>
      <c r="AI242" s="67">
        <v>0</v>
      </c>
      <c r="AJ242" s="143"/>
      <c r="AK242" s="71" t="s">
        <v>156</v>
      </c>
      <c r="AL242" s="67">
        <v>0</v>
      </c>
      <c r="AM242" s="143"/>
      <c r="AN242" s="71" t="s">
        <v>156</v>
      </c>
      <c r="AO242" s="67">
        <v>0</v>
      </c>
      <c r="AP242" s="143"/>
      <c r="AQ242" s="71" t="s">
        <v>156</v>
      </c>
      <c r="AR242" s="67">
        <v>0</v>
      </c>
      <c r="AS242" s="143"/>
      <c r="AT242" s="71" t="s">
        <v>156</v>
      </c>
      <c r="AU242" s="67">
        <v>0</v>
      </c>
      <c r="AV242" s="143"/>
      <c r="AW242" s="71" t="s">
        <v>156</v>
      </c>
      <c r="AX242" s="67">
        <v>0</v>
      </c>
      <c r="AY242" s="143"/>
      <c r="AZ242" s="71" t="s">
        <v>156</v>
      </c>
      <c r="BA242" s="67">
        <v>0</v>
      </c>
      <c r="BB242" s="143"/>
      <c r="BC242" s="71" t="s">
        <v>156</v>
      </c>
      <c r="BD242" s="67">
        <v>0</v>
      </c>
      <c r="BE242" s="143"/>
      <c r="BF242" s="71" t="s">
        <v>156</v>
      </c>
      <c r="BG242" s="67">
        <v>0</v>
      </c>
      <c r="BH242" s="143"/>
      <c r="BI242" s="71" t="s">
        <v>156</v>
      </c>
      <c r="BJ242" s="67">
        <v>0</v>
      </c>
      <c r="BK242" s="143"/>
      <c r="BL242" s="71" t="s">
        <v>156</v>
      </c>
      <c r="BM242" s="67">
        <v>0</v>
      </c>
      <c r="BN242" s="143"/>
      <c r="BO242" s="71" t="s">
        <v>156</v>
      </c>
      <c r="BP242" s="67">
        <v>0</v>
      </c>
      <c r="BQ242" s="143"/>
      <c r="BR242" s="71" t="s">
        <v>156</v>
      </c>
      <c r="BS242" s="67">
        <v>0</v>
      </c>
      <c r="BT242" s="143"/>
      <c r="BU242" s="71" t="s">
        <v>156</v>
      </c>
      <c r="BV242" s="67">
        <v>0</v>
      </c>
      <c r="BW242" s="143"/>
      <c r="BX242" s="71" t="s">
        <v>156</v>
      </c>
      <c r="BY242" s="67">
        <v>0</v>
      </c>
      <c r="BZ242" s="143"/>
      <c r="CA242" s="71" t="s">
        <v>156</v>
      </c>
      <c r="CB242" s="67">
        <v>0</v>
      </c>
      <c r="CC242" s="143"/>
      <c r="CD242" s="71" t="s">
        <v>156</v>
      </c>
      <c r="CE242" s="67">
        <v>0</v>
      </c>
      <c r="CF242" s="143"/>
      <c r="CG242" s="71" t="s">
        <v>156</v>
      </c>
      <c r="CH242" s="67">
        <v>0</v>
      </c>
      <c r="CI242" s="143"/>
      <c r="CJ242" s="71" t="s">
        <v>156</v>
      </c>
      <c r="CK242" s="67">
        <v>0</v>
      </c>
      <c r="CL242" s="143"/>
      <c r="CM242" s="71" t="s">
        <v>156</v>
      </c>
      <c r="CN242" s="67">
        <v>0</v>
      </c>
      <c r="CP242" s="71" t="s">
        <v>156</v>
      </c>
      <c r="CQ242" s="79">
        <f>SUM(CH242+CN242+CK242+CE242+CB242+BY242+BV242+BS242+BP242+BM242+BJ242+BG242+BD242+BA242+AX242+AU242+AR242+AO242+AL242+AI242+AF242+AC242+Z242+W242+T242+Q242+N242+K242+H242+E242+B242)</f>
        <v>0</v>
      </c>
      <c r="CS242" s="71" t="s">
        <v>156</v>
      </c>
      <c r="CT242" s="67">
        <f>519.12+260</f>
        <v>779.12</v>
      </c>
      <c r="CU242" s="143"/>
      <c r="CV242" s="150">
        <f t="shared" ref="CV242:CV261" si="13">CT242-CQ242</f>
        <v>779.12</v>
      </c>
    </row>
    <row r="243" spans="1:100" x14ac:dyDescent="0.2">
      <c r="A243" s="71" t="s">
        <v>449</v>
      </c>
      <c r="B243" s="67">
        <v>0</v>
      </c>
      <c r="C243" s="143"/>
      <c r="D243" s="71" t="s">
        <v>449</v>
      </c>
      <c r="E243" s="67">
        <v>0</v>
      </c>
      <c r="F243" s="143"/>
      <c r="G243" s="71" t="s">
        <v>449</v>
      </c>
      <c r="H243" s="67">
        <v>0</v>
      </c>
      <c r="I243" s="143"/>
      <c r="J243" s="71" t="s">
        <v>449</v>
      </c>
      <c r="K243" s="67">
        <v>0</v>
      </c>
      <c r="L243" s="143"/>
      <c r="M243" s="71" t="s">
        <v>449</v>
      </c>
      <c r="N243" s="67">
        <v>0</v>
      </c>
      <c r="O243" s="143"/>
      <c r="P243" s="71" t="s">
        <v>449</v>
      </c>
      <c r="Q243" s="67">
        <v>0</v>
      </c>
      <c r="R243" s="143"/>
      <c r="S243" s="71" t="s">
        <v>449</v>
      </c>
      <c r="T243" s="67">
        <v>0</v>
      </c>
      <c r="U243" s="143"/>
      <c r="V243" s="71" t="s">
        <v>449</v>
      </c>
      <c r="W243" s="67">
        <v>0</v>
      </c>
      <c r="X243" s="143"/>
      <c r="Y243" s="71" t="s">
        <v>449</v>
      </c>
      <c r="Z243" s="67">
        <v>0</v>
      </c>
      <c r="AA243" s="143"/>
      <c r="AB243" s="71" t="s">
        <v>449</v>
      </c>
      <c r="AC243" s="67">
        <v>0</v>
      </c>
      <c r="AD243" s="143"/>
      <c r="AE243" s="71" t="s">
        <v>449</v>
      </c>
      <c r="AF243" s="67">
        <v>0</v>
      </c>
      <c r="AG243" s="143"/>
      <c r="AH243" s="71" t="s">
        <v>449</v>
      </c>
      <c r="AI243" s="67">
        <v>0</v>
      </c>
      <c r="AJ243" s="143"/>
      <c r="AK243" s="71" t="s">
        <v>449</v>
      </c>
      <c r="AL243" s="67">
        <v>0</v>
      </c>
      <c r="AM243" s="143"/>
      <c r="AN243" s="71" t="s">
        <v>449</v>
      </c>
      <c r="AO243" s="67">
        <v>0</v>
      </c>
      <c r="AP243" s="143"/>
      <c r="AQ243" s="71" t="s">
        <v>449</v>
      </c>
      <c r="AR243" s="67">
        <v>0</v>
      </c>
      <c r="AS243" s="143"/>
      <c r="AT243" s="71" t="s">
        <v>449</v>
      </c>
      <c r="AU243" s="67">
        <v>0</v>
      </c>
      <c r="AV243" s="143"/>
      <c r="AW243" s="71" t="s">
        <v>449</v>
      </c>
      <c r="AX243" s="67">
        <v>0</v>
      </c>
      <c r="AY243" s="143"/>
      <c r="AZ243" s="71" t="s">
        <v>449</v>
      </c>
      <c r="BA243" s="67">
        <v>0</v>
      </c>
      <c r="BB243" s="143"/>
      <c r="BC243" s="71" t="s">
        <v>449</v>
      </c>
      <c r="BD243" s="67">
        <v>0</v>
      </c>
      <c r="BE243" s="143"/>
      <c r="BF243" s="71" t="s">
        <v>449</v>
      </c>
      <c r="BG243" s="67">
        <v>0</v>
      </c>
      <c r="BH243" s="143"/>
      <c r="BI243" s="71" t="s">
        <v>449</v>
      </c>
      <c r="BJ243" s="67">
        <v>0</v>
      </c>
      <c r="BK243" s="143"/>
      <c r="BL243" s="71" t="s">
        <v>449</v>
      </c>
      <c r="BM243" s="67">
        <v>0</v>
      </c>
      <c r="BN243" s="143"/>
      <c r="BO243" s="71" t="s">
        <v>449</v>
      </c>
      <c r="BP243" s="67">
        <v>0</v>
      </c>
      <c r="BQ243" s="143"/>
      <c r="BR243" s="71" t="s">
        <v>449</v>
      </c>
      <c r="BS243" s="67">
        <v>0</v>
      </c>
      <c r="BT243" s="143"/>
      <c r="BU243" s="71" t="s">
        <v>449</v>
      </c>
      <c r="BV243" s="67">
        <v>0</v>
      </c>
      <c r="BW243" s="143"/>
      <c r="BX243" s="71" t="s">
        <v>449</v>
      </c>
      <c r="BY243" s="67">
        <v>0</v>
      </c>
      <c r="BZ243" s="143"/>
      <c r="CA243" s="71" t="s">
        <v>449</v>
      </c>
      <c r="CB243" s="67">
        <v>0</v>
      </c>
      <c r="CC243" s="143"/>
      <c r="CD243" s="71" t="s">
        <v>449</v>
      </c>
      <c r="CE243" s="67">
        <v>0</v>
      </c>
      <c r="CF243" s="143"/>
      <c r="CG243" s="71" t="s">
        <v>449</v>
      </c>
      <c r="CH243" s="67">
        <v>0</v>
      </c>
      <c r="CI243" s="143"/>
      <c r="CJ243" s="71" t="s">
        <v>449</v>
      </c>
      <c r="CK243" s="67">
        <v>0</v>
      </c>
      <c r="CL243" s="143"/>
      <c r="CM243" s="71" t="s">
        <v>449</v>
      </c>
      <c r="CN243" s="67">
        <v>0</v>
      </c>
      <c r="CP243" s="71" t="s">
        <v>449</v>
      </c>
      <c r="CQ243" s="79">
        <f>SUM(CH243+CN243+CK243+CE243+CB243+BY243+BV243+BS243+BP243+BM243+BJ243+BG243+BD243+BA243+AX243+AU243+AR243+AO243+AL243+AI243+AF243+AC243+Z243+W243+T243+Q243+N243+K243+H243+E243+B243)</f>
        <v>0</v>
      </c>
      <c r="CS243" s="71" t="s">
        <v>449</v>
      </c>
      <c r="CT243" s="67">
        <v>140</v>
      </c>
      <c r="CU243" s="143"/>
      <c r="CV243" s="150">
        <f t="shared" si="13"/>
        <v>140</v>
      </c>
    </row>
    <row r="244" spans="1:100" x14ac:dyDescent="0.2">
      <c r="A244" s="71" t="s">
        <v>450</v>
      </c>
      <c r="B244" s="67">
        <v>0</v>
      </c>
      <c r="C244" s="143"/>
      <c r="D244" s="71" t="s">
        <v>450</v>
      </c>
      <c r="E244" s="67">
        <v>0</v>
      </c>
      <c r="F244" s="143"/>
      <c r="G244" s="71" t="s">
        <v>450</v>
      </c>
      <c r="H244" s="67">
        <v>0</v>
      </c>
      <c r="I244" s="143"/>
      <c r="J244" s="71" t="s">
        <v>450</v>
      </c>
      <c r="K244" s="67">
        <v>0</v>
      </c>
      <c r="L244" s="143"/>
      <c r="M244" s="71" t="s">
        <v>450</v>
      </c>
      <c r="N244" s="67">
        <v>0</v>
      </c>
      <c r="O244" s="143"/>
      <c r="P244" s="71" t="s">
        <v>450</v>
      </c>
      <c r="Q244" s="67">
        <v>0</v>
      </c>
      <c r="R244" s="143"/>
      <c r="S244" s="71" t="s">
        <v>450</v>
      </c>
      <c r="T244" s="67">
        <v>0</v>
      </c>
      <c r="U244" s="143"/>
      <c r="V244" s="71" t="s">
        <v>450</v>
      </c>
      <c r="W244" s="67">
        <v>0</v>
      </c>
      <c r="X244" s="143"/>
      <c r="Y244" s="71" t="s">
        <v>450</v>
      </c>
      <c r="Z244" s="67">
        <v>0</v>
      </c>
      <c r="AA244" s="143"/>
      <c r="AB244" s="71" t="s">
        <v>450</v>
      </c>
      <c r="AC244" s="67">
        <v>0</v>
      </c>
      <c r="AD244" s="143"/>
      <c r="AE244" s="71" t="s">
        <v>450</v>
      </c>
      <c r="AF244" s="67">
        <v>0</v>
      </c>
      <c r="AG244" s="143"/>
      <c r="AH244" s="71" t="s">
        <v>450</v>
      </c>
      <c r="AI244" s="67">
        <v>0</v>
      </c>
      <c r="AJ244" s="143"/>
      <c r="AK244" s="71" t="s">
        <v>450</v>
      </c>
      <c r="AL244" s="67">
        <v>0</v>
      </c>
      <c r="AM244" s="143"/>
      <c r="AN244" s="71" t="s">
        <v>450</v>
      </c>
      <c r="AO244" s="67">
        <v>0</v>
      </c>
      <c r="AP244" s="143"/>
      <c r="AQ244" s="71" t="s">
        <v>450</v>
      </c>
      <c r="AR244" s="67">
        <v>0</v>
      </c>
      <c r="AS244" s="143"/>
      <c r="AT244" s="71" t="s">
        <v>450</v>
      </c>
      <c r="AU244" s="67">
        <v>0</v>
      </c>
      <c r="AV244" s="143"/>
      <c r="AW244" s="71" t="s">
        <v>450</v>
      </c>
      <c r="AX244" s="67">
        <v>0</v>
      </c>
      <c r="AY244" s="143"/>
      <c r="AZ244" s="71" t="s">
        <v>450</v>
      </c>
      <c r="BA244" s="67">
        <v>0</v>
      </c>
      <c r="BB244" s="143"/>
      <c r="BC244" s="71" t="s">
        <v>450</v>
      </c>
      <c r="BD244" s="67">
        <v>0</v>
      </c>
      <c r="BE244" s="143"/>
      <c r="BF244" s="71" t="s">
        <v>450</v>
      </c>
      <c r="BG244" s="67">
        <v>0</v>
      </c>
      <c r="BH244" s="143"/>
      <c r="BI244" s="71" t="s">
        <v>450</v>
      </c>
      <c r="BJ244" s="67">
        <v>0</v>
      </c>
      <c r="BK244" s="143"/>
      <c r="BL244" s="71" t="s">
        <v>450</v>
      </c>
      <c r="BM244" s="67">
        <v>0</v>
      </c>
      <c r="BN244" s="143"/>
      <c r="BO244" s="71" t="s">
        <v>450</v>
      </c>
      <c r="BP244" s="67">
        <v>0</v>
      </c>
      <c r="BQ244" s="143"/>
      <c r="BR244" s="71" t="s">
        <v>450</v>
      </c>
      <c r="BS244" s="67">
        <v>0</v>
      </c>
      <c r="BT244" s="143"/>
      <c r="BU244" s="71" t="s">
        <v>450</v>
      </c>
      <c r="BV244" s="67">
        <v>0</v>
      </c>
      <c r="BW244" s="143"/>
      <c r="BX244" s="71" t="s">
        <v>450</v>
      </c>
      <c r="BY244" s="67">
        <v>0</v>
      </c>
      <c r="BZ244" s="143"/>
      <c r="CA244" s="71" t="s">
        <v>450</v>
      </c>
      <c r="CB244" s="67">
        <v>0</v>
      </c>
      <c r="CC244" s="143"/>
      <c r="CD244" s="71" t="s">
        <v>450</v>
      </c>
      <c r="CE244" s="67">
        <v>0</v>
      </c>
      <c r="CF244" s="143"/>
      <c r="CG244" s="71" t="s">
        <v>450</v>
      </c>
      <c r="CH244" s="67">
        <v>0</v>
      </c>
      <c r="CI244" s="143"/>
      <c r="CJ244" s="71" t="s">
        <v>450</v>
      </c>
      <c r="CK244" s="67">
        <v>0</v>
      </c>
      <c r="CL244" s="143"/>
      <c r="CM244" s="71" t="s">
        <v>450</v>
      </c>
      <c r="CN244" s="67">
        <v>0</v>
      </c>
      <c r="CP244" s="71" t="s">
        <v>450</v>
      </c>
      <c r="CQ244" s="79">
        <f>SUM(CH244+CN244+CK244+CE244+CB244+BY244+BV244+BS244+BP244+BM244+BJ244+BG244+BD244+BA244+AX244+AU244+AR244+AO244+AL244+AI244+AF244+AC244+Z244+W244+T244+Q244+N244+K244+H244+E244+B244)</f>
        <v>0</v>
      </c>
      <c r="CS244" s="71" t="s">
        <v>450</v>
      </c>
      <c r="CT244" s="67">
        <v>116.44</v>
      </c>
      <c r="CU244" s="143"/>
      <c r="CV244" s="150">
        <f t="shared" si="13"/>
        <v>116.44</v>
      </c>
    </row>
    <row r="245" spans="1:100" x14ac:dyDescent="0.2">
      <c r="A245" s="71" t="s">
        <v>4</v>
      </c>
      <c r="B245" s="67">
        <v>0</v>
      </c>
      <c r="C245" s="143"/>
      <c r="D245" s="71" t="s">
        <v>4</v>
      </c>
      <c r="E245" s="67">
        <v>0</v>
      </c>
      <c r="F245" s="143"/>
      <c r="G245" s="71" t="s">
        <v>4</v>
      </c>
      <c r="H245" s="67">
        <v>0</v>
      </c>
      <c r="I245" s="143"/>
      <c r="J245" s="71" t="s">
        <v>4</v>
      </c>
      <c r="K245" s="67">
        <v>0</v>
      </c>
      <c r="L245" s="143"/>
      <c r="M245" s="71" t="s">
        <v>4</v>
      </c>
      <c r="N245" s="67">
        <v>0</v>
      </c>
      <c r="O245" s="143"/>
      <c r="P245" s="71" t="s">
        <v>4</v>
      </c>
      <c r="Q245" s="67">
        <v>0</v>
      </c>
      <c r="R245" s="143"/>
      <c r="S245" s="71" t="s">
        <v>4</v>
      </c>
      <c r="T245" s="67">
        <v>0</v>
      </c>
      <c r="U245" s="143"/>
      <c r="V245" s="71" t="s">
        <v>4</v>
      </c>
      <c r="W245" s="67">
        <v>0</v>
      </c>
      <c r="X245" s="143"/>
      <c r="Y245" s="71" t="s">
        <v>4</v>
      </c>
      <c r="Z245" s="67">
        <v>0</v>
      </c>
      <c r="AA245" s="143"/>
      <c r="AB245" s="71" t="s">
        <v>4</v>
      </c>
      <c r="AC245" s="67">
        <v>0</v>
      </c>
      <c r="AD245" s="143"/>
      <c r="AE245" s="71" t="s">
        <v>4</v>
      </c>
      <c r="AF245" s="67">
        <v>0</v>
      </c>
      <c r="AG245" s="143"/>
      <c r="AH245" s="71" t="s">
        <v>4</v>
      </c>
      <c r="AI245" s="67">
        <v>0</v>
      </c>
      <c r="AJ245" s="143"/>
      <c r="AK245" s="71" t="s">
        <v>4</v>
      </c>
      <c r="AL245" s="67">
        <v>0</v>
      </c>
      <c r="AM245" s="143"/>
      <c r="AN245" s="71" t="s">
        <v>4</v>
      </c>
      <c r="AO245" s="67">
        <v>0</v>
      </c>
      <c r="AP245" s="143"/>
      <c r="AQ245" s="71" t="s">
        <v>4</v>
      </c>
      <c r="AR245" s="67">
        <v>0</v>
      </c>
      <c r="AS245" s="143"/>
      <c r="AT245" s="71" t="s">
        <v>4</v>
      </c>
      <c r="AU245" s="67">
        <v>0</v>
      </c>
      <c r="AV245" s="143"/>
      <c r="AW245" s="71" t="s">
        <v>4</v>
      </c>
      <c r="AX245" s="67">
        <v>0</v>
      </c>
      <c r="AY245" s="143"/>
      <c r="AZ245" s="71" t="s">
        <v>4</v>
      </c>
      <c r="BA245" s="67">
        <v>0</v>
      </c>
      <c r="BB245" s="143"/>
      <c r="BC245" s="71" t="s">
        <v>4</v>
      </c>
      <c r="BD245" s="67">
        <v>0</v>
      </c>
      <c r="BE245" s="143"/>
      <c r="BF245" s="71" t="s">
        <v>4</v>
      </c>
      <c r="BG245" s="67">
        <v>0</v>
      </c>
      <c r="BH245" s="143"/>
      <c r="BI245" s="71" t="s">
        <v>4</v>
      </c>
      <c r="BJ245" s="67">
        <v>0</v>
      </c>
      <c r="BK245" s="143"/>
      <c r="BL245" s="71" t="s">
        <v>4</v>
      </c>
      <c r="BM245" s="67">
        <v>0</v>
      </c>
      <c r="BN245" s="143"/>
      <c r="BO245" s="71" t="s">
        <v>4</v>
      </c>
      <c r="BP245" s="67">
        <v>0</v>
      </c>
      <c r="BQ245" s="143"/>
      <c r="BR245" s="71" t="s">
        <v>4</v>
      </c>
      <c r="BS245" s="67">
        <v>0</v>
      </c>
      <c r="BT245" s="143"/>
      <c r="BU245" s="71" t="s">
        <v>4</v>
      </c>
      <c r="BV245" s="67">
        <v>0</v>
      </c>
      <c r="BW245" s="143"/>
      <c r="BX245" s="71" t="s">
        <v>4</v>
      </c>
      <c r="BY245" s="67">
        <v>0</v>
      </c>
      <c r="BZ245" s="143"/>
      <c r="CA245" s="71" t="s">
        <v>4</v>
      </c>
      <c r="CB245" s="67">
        <v>0</v>
      </c>
      <c r="CC245" s="143"/>
      <c r="CD245" s="71" t="s">
        <v>4</v>
      </c>
      <c r="CE245" s="67">
        <v>0</v>
      </c>
      <c r="CF245" s="143"/>
      <c r="CG245" s="71" t="s">
        <v>4</v>
      </c>
      <c r="CH245" s="67">
        <v>0</v>
      </c>
      <c r="CI245" s="143"/>
      <c r="CJ245" s="71" t="s">
        <v>4</v>
      </c>
      <c r="CK245" s="67">
        <v>0</v>
      </c>
      <c r="CL245" s="143"/>
      <c r="CM245" s="71" t="s">
        <v>4</v>
      </c>
      <c r="CN245" s="67">
        <v>0</v>
      </c>
      <c r="CP245" s="71" t="s">
        <v>4</v>
      </c>
      <c r="CQ245" s="79">
        <f>SUM(CH245+CN245+CK245+CE245+CB245+BY245+BV245+BS245+BP245+BM245+BJ245+BG245+BD245+BA245+AX245+AU245+AR245+AO245+AL245+AI245+AF245+AC245+Z245+W245+T245+Q245+N245+K245+H245+E245+B245)</f>
        <v>0</v>
      </c>
      <c r="CS245" s="71" t="s">
        <v>4</v>
      </c>
      <c r="CT245" s="67">
        <v>180</v>
      </c>
      <c r="CU245" s="143"/>
      <c r="CV245" s="150">
        <f t="shared" si="13"/>
        <v>180</v>
      </c>
    </row>
    <row r="246" spans="1:100" x14ac:dyDescent="0.2">
      <c r="A246" s="71" t="s">
        <v>5</v>
      </c>
      <c r="B246" s="67">
        <f>SUM(B247:B249)</f>
        <v>0</v>
      </c>
      <c r="C246" s="143"/>
      <c r="D246" s="71" t="s">
        <v>5</v>
      </c>
      <c r="E246" s="67">
        <f>SUM(E247:E249)</f>
        <v>0</v>
      </c>
      <c r="F246" s="143"/>
      <c r="G246" s="71" t="s">
        <v>5</v>
      </c>
      <c r="H246" s="67">
        <f>SUM(H247:H249)</f>
        <v>0</v>
      </c>
      <c r="I246" s="143"/>
      <c r="J246" s="71" t="s">
        <v>5</v>
      </c>
      <c r="K246" s="67">
        <f>SUM(K247:K249)</f>
        <v>0</v>
      </c>
      <c r="L246" s="143"/>
      <c r="M246" s="71" t="s">
        <v>5</v>
      </c>
      <c r="N246" s="67">
        <f>SUM(N247:N249)</f>
        <v>0</v>
      </c>
      <c r="O246" s="143"/>
      <c r="P246" s="71" t="s">
        <v>5</v>
      </c>
      <c r="Q246" s="67">
        <f>SUM(Q247:Q249)</f>
        <v>0</v>
      </c>
      <c r="R246" s="143"/>
      <c r="S246" s="71" t="s">
        <v>5</v>
      </c>
      <c r="T246" s="67">
        <f>SUM(T247:T249)</f>
        <v>0</v>
      </c>
      <c r="U246" s="143"/>
      <c r="V246" s="71" t="s">
        <v>5</v>
      </c>
      <c r="W246" s="67">
        <f>SUM(W247:W249)</f>
        <v>0</v>
      </c>
      <c r="X246" s="143"/>
      <c r="Y246" s="71" t="s">
        <v>5</v>
      </c>
      <c r="Z246" s="67">
        <f>SUM(Z247:Z249)</f>
        <v>0</v>
      </c>
      <c r="AA246" s="143"/>
      <c r="AB246" s="71" t="s">
        <v>5</v>
      </c>
      <c r="AC246" s="67">
        <f>SUM(AC247:AC249)</f>
        <v>0</v>
      </c>
      <c r="AD246" s="143"/>
      <c r="AE246" s="71" t="s">
        <v>5</v>
      </c>
      <c r="AF246" s="67">
        <f>SUM(AF247:AF249)</f>
        <v>0</v>
      </c>
      <c r="AG246" s="143"/>
      <c r="AH246" s="71" t="s">
        <v>5</v>
      </c>
      <c r="AI246" s="67">
        <f>SUM(AI247:AI249)</f>
        <v>0</v>
      </c>
      <c r="AJ246" s="143"/>
      <c r="AK246" s="71" t="s">
        <v>5</v>
      </c>
      <c r="AL246" s="67">
        <f>SUM(AL247:AL249)</f>
        <v>0</v>
      </c>
      <c r="AM246" s="143"/>
      <c r="AN246" s="71" t="s">
        <v>5</v>
      </c>
      <c r="AO246" s="67">
        <f>SUM(AO247:AO249)</f>
        <v>0</v>
      </c>
      <c r="AP246" s="143"/>
      <c r="AQ246" s="71" t="s">
        <v>5</v>
      </c>
      <c r="AR246" s="67">
        <f>SUM(AR247:AR249)</f>
        <v>0</v>
      </c>
      <c r="AS246" s="143"/>
      <c r="AT246" s="71" t="s">
        <v>5</v>
      </c>
      <c r="AU246" s="67">
        <f>SUM(AU247:AU249)</f>
        <v>0</v>
      </c>
      <c r="AV246" s="143"/>
      <c r="AW246" s="71" t="s">
        <v>5</v>
      </c>
      <c r="AX246" s="67">
        <f>SUM(AX247:AX249)</f>
        <v>0</v>
      </c>
      <c r="AY246" s="143"/>
      <c r="AZ246" s="71" t="s">
        <v>5</v>
      </c>
      <c r="BA246" s="67">
        <f>SUM(BA247:BA249)</f>
        <v>0</v>
      </c>
      <c r="BB246" s="143"/>
      <c r="BC246" s="71" t="s">
        <v>5</v>
      </c>
      <c r="BD246" s="67">
        <f>SUM(BD247:BD249)</f>
        <v>0</v>
      </c>
      <c r="BE246" s="143"/>
      <c r="BF246" s="71" t="s">
        <v>5</v>
      </c>
      <c r="BG246" s="67">
        <f>SUM(BG247:BG249)</f>
        <v>0</v>
      </c>
      <c r="BH246" s="143"/>
      <c r="BI246" s="71" t="s">
        <v>5</v>
      </c>
      <c r="BJ246" s="67">
        <f>SUM(BJ247:BJ249)</f>
        <v>0</v>
      </c>
      <c r="BK246" s="143"/>
      <c r="BL246" s="71" t="s">
        <v>5</v>
      </c>
      <c r="BM246" s="67">
        <f>SUM(BM247:BM249)</f>
        <v>0</v>
      </c>
      <c r="BN246" s="143"/>
      <c r="BO246" s="71" t="s">
        <v>5</v>
      </c>
      <c r="BP246" s="67">
        <f>SUM(BP247:BP249)</f>
        <v>0</v>
      </c>
      <c r="BQ246" s="143"/>
      <c r="BR246" s="71" t="s">
        <v>5</v>
      </c>
      <c r="BS246" s="67">
        <f>SUM(BS247:BS249)</f>
        <v>0</v>
      </c>
      <c r="BT246" s="143"/>
      <c r="BU246" s="71" t="s">
        <v>5</v>
      </c>
      <c r="BV246" s="67">
        <f>SUM(BV247:BV249)</f>
        <v>0</v>
      </c>
      <c r="BW246" s="143"/>
      <c r="BX246" s="71" t="s">
        <v>5</v>
      </c>
      <c r="BY246" s="67">
        <f>SUM(BY247:BY249)</f>
        <v>0</v>
      </c>
      <c r="BZ246" s="143"/>
      <c r="CA246" s="71" t="s">
        <v>5</v>
      </c>
      <c r="CB246" s="67">
        <f>SUM(CB247:CB249)</f>
        <v>0</v>
      </c>
      <c r="CC246" s="143"/>
      <c r="CD246" s="71" t="s">
        <v>5</v>
      </c>
      <c r="CE246" s="67">
        <f>SUM(CE247:CE249)</f>
        <v>0</v>
      </c>
      <c r="CF246" s="143"/>
      <c r="CG246" s="71" t="s">
        <v>5</v>
      </c>
      <c r="CH246" s="67">
        <f>SUM(CH247:CH249)</f>
        <v>0</v>
      </c>
      <c r="CI246" s="143"/>
      <c r="CJ246" s="71" t="s">
        <v>5</v>
      </c>
      <c r="CK246" s="67">
        <f>SUM(CK247:CK249)</f>
        <v>0</v>
      </c>
      <c r="CL246" s="143"/>
      <c r="CM246" s="71" t="s">
        <v>5</v>
      </c>
      <c r="CN246" s="67">
        <f>SUM(CN247:CN249)</f>
        <v>0</v>
      </c>
      <c r="CP246" s="71" t="s">
        <v>5</v>
      </c>
      <c r="CQ246" s="67">
        <f>SUM(CQ247:CQ249)</f>
        <v>0</v>
      </c>
      <c r="CS246" s="71" t="s">
        <v>5</v>
      </c>
      <c r="CT246" s="67">
        <f>SUM(CT247:CT249)</f>
        <v>130</v>
      </c>
      <c r="CU246" s="143"/>
      <c r="CV246" s="150">
        <f t="shared" si="13"/>
        <v>130</v>
      </c>
    </row>
    <row r="247" spans="1:100" x14ac:dyDescent="0.2">
      <c r="A247" s="68" t="s">
        <v>207</v>
      </c>
      <c r="B247" s="67">
        <v>0</v>
      </c>
      <c r="C247" s="143"/>
      <c r="D247" s="68" t="s">
        <v>207</v>
      </c>
      <c r="E247" s="67">
        <v>0</v>
      </c>
      <c r="F247" s="143"/>
      <c r="G247" s="68" t="s">
        <v>207</v>
      </c>
      <c r="H247" s="67">
        <v>0</v>
      </c>
      <c r="I247" s="143"/>
      <c r="J247" s="68" t="s">
        <v>207</v>
      </c>
      <c r="K247" s="67">
        <v>0</v>
      </c>
      <c r="L247" s="143"/>
      <c r="M247" s="68" t="s">
        <v>207</v>
      </c>
      <c r="N247" s="67">
        <v>0</v>
      </c>
      <c r="O247" s="143"/>
      <c r="P247" s="68" t="s">
        <v>207</v>
      </c>
      <c r="Q247" s="67">
        <v>0</v>
      </c>
      <c r="R247" s="143"/>
      <c r="S247" s="68" t="s">
        <v>207</v>
      </c>
      <c r="T247" s="67">
        <v>0</v>
      </c>
      <c r="U247" s="143"/>
      <c r="V247" s="68" t="s">
        <v>207</v>
      </c>
      <c r="W247" s="67">
        <v>0</v>
      </c>
      <c r="X247" s="143"/>
      <c r="Y247" s="68" t="s">
        <v>207</v>
      </c>
      <c r="Z247" s="67">
        <v>0</v>
      </c>
      <c r="AA247" s="143"/>
      <c r="AB247" s="68" t="s">
        <v>207</v>
      </c>
      <c r="AC247" s="67">
        <v>0</v>
      </c>
      <c r="AD247" s="143"/>
      <c r="AE247" s="68" t="s">
        <v>207</v>
      </c>
      <c r="AF247" s="67">
        <v>0</v>
      </c>
      <c r="AG247" s="143"/>
      <c r="AH247" s="68" t="s">
        <v>207</v>
      </c>
      <c r="AI247" s="67">
        <v>0</v>
      </c>
      <c r="AJ247" s="143"/>
      <c r="AK247" s="68" t="s">
        <v>207</v>
      </c>
      <c r="AL247" s="67">
        <v>0</v>
      </c>
      <c r="AM247" s="143"/>
      <c r="AN247" s="68" t="s">
        <v>207</v>
      </c>
      <c r="AO247" s="67">
        <v>0</v>
      </c>
      <c r="AP247" s="143"/>
      <c r="AQ247" s="68" t="s">
        <v>207</v>
      </c>
      <c r="AR247" s="67">
        <v>0</v>
      </c>
      <c r="AS247" s="143"/>
      <c r="AT247" s="68" t="s">
        <v>207</v>
      </c>
      <c r="AU247" s="67">
        <v>0</v>
      </c>
      <c r="AV247" s="143"/>
      <c r="AW247" s="68" t="s">
        <v>207</v>
      </c>
      <c r="AX247" s="67">
        <v>0</v>
      </c>
      <c r="AY247" s="143"/>
      <c r="AZ247" s="68" t="s">
        <v>207</v>
      </c>
      <c r="BA247" s="67">
        <v>0</v>
      </c>
      <c r="BB247" s="143"/>
      <c r="BC247" s="68" t="s">
        <v>207</v>
      </c>
      <c r="BD247" s="67">
        <v>0</v>
      </c>
      <c r="BE247" s="143"/>
      <c r="BF247" s="68" t="s">
        <v>207</v>
      </c>
      <c r="BG247" s="67">
        <v>0</v>
      </c>
      <c r="BH247" s="143"/>
      <c r="BI247" s="68" t="s">
        <v>207</v>
      </c>
      <c r="BJ247" s="67">
        <v>0</v>
      </c>
      <c r="BK247" s="143"/>
      <c r="BL247" s="68" t="s">
        <v>207</v>
      </c>
      <c r="BM247" s="67">
        <v>0</v>
      </c>
      <c r="BN247" s="143"/>
      <c r="BO247" s="68" t="s">
        <v>207</v>
      </c>
      <c r="BP247" s="67">
        <v>0</v>
      </c>
      <c r="BQ247" s="143"/>
      <c r="BR247" s="68" t="s">
        <v>207</v>
      </c>
      <c r="BS247" s="67">
        <v>0</v>
      </c>
      <c r="BT247" s="143"/>
      <c r="BU247" s="68" t="s">
        <v>207</v>
      </c>
      <c r="BV247" s="67">
        <v>0</v>
      </c>
      <c r="BW247" s="143"/>
      <c r="BX247" s="68" t="s">
        <v>207</v>
      </c>
      <c r="BY247" s="67">
        <v>0</v>
      </c>
      <c r="BZ247" s="143"/>
      <c r="CA247" s="68" t="s">
        <v>207</v>
      </c>
      <c r="CB247" s="67">
        <v>0</v>
      </c>
      <c r="CC247" s="143"/>
      <c r="CD247" s="68" t="s">
        <v>207</v>
      </c>
      <c r="CE247" s="67">
        <v>0</v>
      </c>
      <c r="CF247" s="143"/>
      <c r="CG247" s="68" t="s">
        <v>207</v>
      </c>
      <c r="CH247" s="67">
        <v>0</v>
      </c>
      <c r="CI247" s="143"/>
      <c r="CJ247" s="68" t="s">
        <v>207</v>
      </c>
      <c r="CK247" s="67">
        <v>0</v>
      </c>
      <c r="CL247" s="143"/>
      <c r="CM247" s="68" t="s">
        <v>207</v>
      </c>
      <c r="CN247" s="67">
        <v>0</v>
      </c>
      <c r="CP247" s="68" t="s">
        <v>207</v>
      </c>
      <c r="CQ247" s="79">
        <f>SUM(CH247+CN247+CK247+CE247+CB247+BY247+BV247+BS247+BP247+BM247+BJ247+BG247+BD247+BA247+AX247+AU247+AR247+AO247+AL247+AI247+AF247+AC247+Z247+W247+T247+Q247+N247+K247+H247+E247+B247)</f>
        <v>0</v>
      </c>
      <c r="CS247" s="68" t="s">
        <v>207</v>
      </c>
      <c r="CT247" s="67">
        <v>130</v>
      </c>
      <c r="CU247" s="143"/>
      <c r="CV247" s="13">
        <f t="shared" si="13"/>
        <v>130</v>
      </c>
    </row>
    <row r="248" spans="1:100" x14ac:dyDescent="0.2">
      <c r="A248" s="72" t="s">
        <v>448</v>
      </c>
      <c r="B248" s="90">
        <v>0</v>
      </c>
      <c r="C248" s="143"/>
      <c r="D248" s="72" t="s">
        <v>448</v>
      </c>
      <c r="E248" s="90">
        <v>0</v>
      </c>
      <c r="F248" s="143"/>
      <c r="G248" s="72" t="s">
        <v>448</v>
      </c>
      <c r="H248" s="90">
        <v>0</v>
      </c>
      <c r="I248" s="143"/>
      <c r="J248" s="72" t="s">
        <v>448</v>
      </c>
      <c r="K248" s="90">
        <v>0</v>
      </c>
      <c r="L248" s="143"/>
      <c r="M248" s="72" t="s">
        <v>448</v>
      </c>
      <c r="N248" s="90">
        <v>0</v>
      </c>
      <c r="O248" s="143"/>
      <c r="P248" s="72" t="s">
        <v>448</v>
      </c>
      <c r="Q248" s="90">
        <v>0</v>
      </c>
      <c r="R248" s="143"/>
      <c r="S248" s="72" t="s">
        <v>448</v>
      </c>
      <c r="T248" s="90">
        <v>0</v>
      </c>
      <c r="U248" s="143"/>
      <c r="V248" s="72" t="s">
        <v>448</v>
      </c>
      <c r="W248" s="90">
        <v>0</v>
      </c>
      <c r="X248" s="143"/>
      <c r="Y248" s="72" t="s">
        <v>448</v>
      </c>
      <c r="Z248" s="90">
        <v>0</v>
      </c>
      <c r="AA248" s="143"/>
      <c r="AB248" s="72" t="s">
        <v>448</v>
      </c>
      <c r="AC248" s="90">
        <v>0</v>
      </c>
      <c r="AD248" s="143"/>
      <c r="AE248" s="72" t="s">
        <v>448</v>
      </c>
      <c r="AF248" s="90">
        <v>0</v>
      </c>
      <c r="AG248" s="143"/>
      <c r="AH248" s="72" t="s">
        <v>448</v>
      </c>
      <c r="AI248" s="90">
        <v>0</v>
      </c>
      <c r="AJ248" s="143"/>
      <c r="AK248" s="72" t="s">
        <v>448</v>
      </c>
      <c r="AL248" s="90">
        <v>0</v>
      </c>
      <c r="AM248" s="143"/>
      <c r="AN248" s="72" t="s">
        <v>448</v>
      </c>
      <c r="AO248" s="90">
        <v>0</v>
      </c>
      <c r="AP248" s="143"/>
      <c r="AQ248" s="72" t="s">
        <v>448</v>
      </c>
      <c r="AR248" s="90">
        <v>0</v>
      </c>
      <c r="AS248" s="143"/>
      <c r="AT248" s="72" t="s">
        <v>448</v>
      </c>
      <c r="AU248" s="90">
        <v>0</v>
      </c>
      <c r="AV248" s="143"/>
      <c r="AW248" s="72" t="s">
        <v>448</v>
      </c>
      <c r="AX248" s="90">
        <v>0</v>
      </c>
      <c r="AY248" s="143"/>
      <c r="AZ248" s="72" t="s">
        <v>448</v>
      </c>
      <c r="BA248" s="90">
        <v>0</v>
      </c>
      <c r="BB248" s="143"/>
      <c r="BC248" s="72" t="s">
        <v>448</v>
      </c>
      <c r="BD248" s="90">
        <v>0</v>
      </c>
      <c r="BE248" s="143"/>
      <c r="BF248" s="72" t="s">
        <v>448</v>
      </c>
      <c r="BG248" s="90">
        <v>0</v>
      </c>
      <c r="BH248" s="143"/>
      <c r="BI248" s="72" t="s">
        <v>448</v>
      </c>
      <c r="BJ248" s="90">
        <v>0</v>
      </c>
      <c r="BK248" s="143"/>
      <c r="BL248" s="72" t="s">
        <v>448</v>
      </c>
      <c r="BM248" s="90">
        <v>0</v>
      </c>
      <c r="BN248" s="143"/>
      <c r="BO248" s="72" t="s">
        <v>448</v>
      </c>
      <c r="BP248" s="90">
        <v>0</v>
      </c>
      <c r="BQ248" s="143"/>
      <c r="BR248" s="72" t="s">
        <v>448</v>
      </c>
      <c r="BS248" s="90">
        <v>0</v>
      </c>
      <c r="BT248" s="143"/>
      <c r="BU248" s="72" t="s">
        <v>448</v>
      </c>
      <c r="BV248" s="90">
        <v>0</v>
      </c>
      <c r="BW248" s="143"/>
      <c r="BX248" s="72" t="s">
        <v>448</v>
      </c>
      <c r="BY248" s="90">
        <v>0</v>
      </c>
      <c r="BZ248" s="143"/>
      <c r="CA248" s="72" t="s">
        <v>448</v>
      </c>
      <c r="CB248" s="90">
        <v>0</v>
      </c>
      <c r="CC248" s="143"/>
      <c r="CD248" s="72" t="s">
        <v>448</v>
      </c>
      <c r="CE248" s="90">
        <v>0</v>
      </c>
      <c r="CF248" s="143"/>
      <c r="CG248" s="72" t="s">
        <v>448</v>
      </c>
      <c r="CH248" s="90">
        <v>0</v>
      </c>
      <c r="CI248" s="143"/>
      <c r="CJ248" s="72" t="s">
        <v>448</v>
      </c>
      <c r="CK248" s="90">
        <v>0</v>
      </c>
      <c r="CL248" s="143"/>
      <c r="CM248" s="72" t="s">
        <v>448</v>
      </c>
      <c r="CN248" s="90">
        <v>0</v>
      </c>
      <c r="CP248" s="72" t="s">
        <v>448</v>
      </c>
      <c r="CQ248" s="79">
        <f>SUM(CH248+CN248+CK248+CE248+CB248+BY248+BV248+BS248+BP248+BM248+BJ248+BG248+BD248+BA248+AX248+AU248+AR248+AO248+AL248+AI248+AF248+AC248+Z248+W248+T248+Q248+N248+K248+H248+E248+B248)</f>
        <v>0</v>
      </c>
      <c r="CS248" s="72" t="s">
        <v>448</v>
      </c>
      <c r="CT248" s="90">
        <v>0</v>
      </c>
      <c r="CU248" s="143"/>
      <c r="CV248" s="13">
        <f t="shared" si="13"/>
        <v>0</v>
      </c>
    </row>
    <row r="249" spans="1:100" x14ac:dyDescent="0.2">
      <c r="A249" s="121" t="s">
        <v>778</v>
      </c>
      <c r="B249" s="79">
        <v>0</v>
      </c>
      <c r="C249" s="143"/>
      <c r="D249" s="121" t="s">
        <v>778</v>
      </c>
      <c r="E249" s="79">
        <v>0</v>
      </c>
      <c r="F249" s="143"/>
      <c r="G249" s="121" t="s">
        <v>778</v>
      </c>
      <c r="H249" s="79">
        <v>0</v>
      </c>
      <c r="I249" s="143"/>
      <c r="J249" s="121" t="s">
        <v>778</v>
      </c>
      <c r="K249" s="79">
        <v>0</v>
      </c>
      <c r="L249" s="143"/>
      <c r="M249" s="121" t="s">
        <v>778</v>
      </c>
      <c r="N249" s="79">
        <v>0</v>
      </c>
      <c r="O249" s="143"/>
      <c r="P249" s="121" t="s">
        <v>778</v>
      </c>
      <c r="Q249" s="79">
        <v>0</v>
      </c>
      <c r="R249" s="143"/>
      <c r="S249" s="121" t="s">
        <v>778</v>
      </c>
      <c r="T249" s="79">
        <v>0</v>
      </c>
      <c r="U249" s="143"/>
      <c r="V249" s="121" t="s">
        <v>778</v>
      </c>
      <c r="W249" s="79">
        <v>0</v>
      </c>
      <c r="X249" s="143"/>
      <c r="Y249" s="121" t="s">
        <v>778</v>
      </c>
      <c r="Z249" s="79">
        <v>0</v>
      </c>
      <c r="AA249" s="143"/>
      <c r="AB249" s="121" t="s">
        <v>778</v>
      </c>
      <c r="AC249" s="79">
        <v>0</v>
      </c>
      <c r="AD249" s="143"/>
      <c r="AE249" s="121" t="s">
        <v>778</v>
      </c>
      <c r="AF249" s="79">
        <v>0</v>
      </c>
      <c r="AG249" s="143"/>
      <c r="AH249" s="121" t="s">
        <v>778</v>
      </c>
      <c r="AI249" s="79">
        <v>0</v>
      </c>
      <c r="AJ249" s="143"/>
      <c r="AK249" s="121" t="s">
        <v>778</v>
      </c>
      <c r="AL249" s="79">
        <v>0</v>
      </c>
      <c r="AM249" s="143"/>
      <c r="AN249" s="121" t="s">
        <v>778</v>
      </c>
      <c r="AO249" s="79">
        <v>0</v>
      </c>
      <c r="AP249" s="143"/>
      <c r="AQ249" s="121" t="s">
        <v>778</v>
      </c>
      <c r="AR249" s="79">
        <v>0</v>
      </c>
      <c r="AS249" s="143"/>
      <c r="AT249" s="121" t="s">
        <v>778</v>
      </c>
      <c r="AU249" s="79">
        <v>0</v>
      </c>
      <c r="AV249" s="143"/>
      <c r="AW249" s="121" t="s">
        <v>778</v>
      </c>
      <c r="AX249" s="79">
        <v>0</v>
      </c>
      <c r="AY249" s="143"/>
      <c r="AZ249" s="121" t="s">
        <v>778</v>
      </c>
      <c r="BA249" s="79">
        <v>0</v>
      </c>
      <c r="BB249" s="143"/>
      <c r="BC249" s="121" t="s">
        <v>778</v>
      </c>
      <c r="BD249" s="79">
        <v>0</v>
      </c>
      <c r="BE249" s="143"/>
      <c r="BF249" s="121" t="s">
        <v>778</v>
      </c>
      <c r="BG249" s="79">
        <v>0</v>
      </c>
      <c r="BH249" s="143"/>
      <c r="BI249" s="121" t="s">
        <v>778</v>
      </c>
      <c r="BJ249" s="79">
        <v>0</v>
      </c>
      <c r="BK249" s="143"/>
      <c r="BL249" s="121" t="s">
        <v>778</v>
      </c>
      <c r="BM249" s="79">
        <v>0</v>
      </c>
      <c r="BN249" s="143"/>
      <c r="BO249" s="121" t="s">
        <v>778</v>
      </c>
      <c r="BP249" s="79">
        <v>0</v>
      </c>
      <c r="BQ249" s="143"/>
      <c r="BR249" s="121" t="s">
        <v>778</v>
      </c>
      <c r="BS249" s="79">
        <v>0</v>
      </c>
      <c r="BT249" s="143"/>
      <c r="BU249" s="121" t="s">
        <v>778</v>
      </c>
      <c r="BV249" s="79">
        <v>0</v>
      </c>
      <c r="BW249" s="143"/>
      <c r="BX249" s="121" t="s">
        <v>778</v>
      </c>
      <c r="BY249" s="79">
        <v>0</v>
      </c>
      <c r="BZ249" s="143"/>
      <c r="CA249" s="121" t="s">
        <v>778</v>
      </c>
      <c r="CB249" s="79">
        <v>0</v>
      </c>
      <c r="CC249" s="143"/>
      <c r="CD249" s="121" t="s">
        <v>778</v>
      </c>
      <c r="CE249" s="79">
        <v>0</v>
      </c>
      <c r="CF249" s="143"/>
      <c r="CG249" s="121" t="s">
        <v>778</v>
      </c>
      <c r="CH249" s="79">
        <v>0</v>
      </c>
      <c r="CI249" s="143"/>
      <c r="CJ249" s="121" t="s">
        <v>778</v>
      </c>
      <c r="CK249" s="79">
        <v>0</v>
      </c>
      <c r="CL249" s="143"/>
      <c r="CM249" s="121" t="s">
        <v>778</v>
      </c>
      <c r="CN249" s="79">
        <v>0</v>
      </c>
      <c r="CP249" s="121" t="s">
        <v>778</v>
      </c>
      <c r="CQ249" s="79">
        <f>SUM(CH249+CN249+CK249+CE249+CB249+BY249+BV249+BS249+BP249+BM249+BJ249+BG249+BD249+BA249+AX249+AU249+AR249+AO249+AL249+AI249+AF249+AC249+Z249+W249+T249+Q249+N249+K249+H249+E249+B249)</f>
        <v>0</v>
      </c>
      <c r="CS249" s="121" t="s">
        <v>778</v>
      </c>
      <c r="CT249" s="79">
        <v>0</v>
      </c>
      <c r="CU249" s="143"/>
      <c r="CV249" s="13">
        <f t="shared" si="13"/>
        <v>0</v>
      </c>
    </row>
    <row r="250" spans="1:100" x14ac:dyDescent="0.2">
      <c r="A250" s="71" t="s">
        <v>6</v>
      </c>
      <c r="B250" s="67">
        <v>0</v>
      </c>
      <c r="C250" s="143"/>
      <c r="D250" s="71" t="s">
        <v>6</v>
      </c>
      <c r="E250" s="67">
        <v>0</v>
      </c>
      <c r="F250" s="143"/>
      <c r="G250" s="71" t="s">
        <v>6</v>
      </c>
      <c r="H250" s="67">
        <v>0</v>
      </c>
      <c r="I250" s="143"/>
      <c r="J250" s="71" t="s">
        <v>6</v>
      </c>
      <c r="K250" s="67">
        <v>0</v>
      </c>
      <c r="L250" s="143"/>
      <c r="M250" s="71" t="s">
        <v>6</v>
      </c>
      <c r="N250" s="67">
        <v>0</v>
      </c>
      <c r="O250" s="143"/>
      <c r="P250" s="71" t="s">
        <v>6</v>
      </c>
      <c r="Q250" s="67">
        <v>0</v>
      </c>
      <c r="R250" s="143"/>
      <c r="S250" s="71" t="s">
        <v>6</v>
      </c>
      <c r="T250" s="67">
        <v>0</v>
      </c>
      <c r="U250" s="143"/>
      <c r="V250" s="71" t="s">
        <v>6</v>
      </c>
      <c r="W250" s="67">
        <v>0</v>
      </c>
      <c r="X250" s="143"/>
      <c r="Y250" s="71" t="s">
        <v>6</v>
      </c>
      <c r="Z250" s="67">
        <v>0</v>
      </c>
      <c r="AA250" s="143"/>
      <c r="AB250" s="71" t="s">
        <v>6</v>
      </c>
      <c r="AC250" s="67">
        <v>0</v>
      </c>
      <c r="AD250" s="143"/>
      <c r="AE250" s="71" t="s">
        <v>6</v>
      </c>
      <c r="AF250" s="67">
        <v>0</v>
      </c>
      <c r="AG250" s="143"/>
      <c r="AH250" s="71" t="s">
        <v>6</v>
      </c>
      <c r="AI250" s="67">
        <v>0</v>
      </c>
      <c r="AJ250" s="143"/>
      <c r="AK250" s="71" t="s">
        <v>6</v>
      </c>
      <c r="AL250" s="67">
        <v>0</v>
      </c>
      <c r="AM250" s="143"/>
      <c r="AN250" s="71" t="s">
        <v>6</v>
      </c>
      <c r="AO250" s="67">
        <v>0</v>
      </c>
      <c r="AP250" s="143"/>
      <c r="AQ250" s="71" t="s">
        <v>6</v>
      </c>
      <c r="AR250" s="67">
        <v>0</v>
      </c>
      <c r="AS250" s="143"/>
      <c r="AT250" s="71" t="s">
        <v>6</v>
      </c>
      <c r="AU250" s="67">
        <v>0</v>
      </c>
      <c r="AV250" s="143"/>
      <c r="AW250" s="71" t="s">
        <v>6</v>
      </c>
      <c r="AX250" s="67">
        <v>0</v>
      </c>
      <c r="AY250" s="143"/>
      <c r="AZ250" s="71" t="s">
        <v>6</v>
      </c>
      <c r="BA250" s="67">
        <v>0</v>
      </c>
      <c r="BB250" s="143"/>
      <c r="BC250" s="71" t="s">
        <v>6</v>
      </c>
      <c r="BD250" s="67">
        <v>0</v>
      </c>
      <c r="BE250" s="143"/>
      <c r="BF250" s="71" t="s">
        <v>6</v>
      </c>
      <c r="BG250" s="67">
        <v>0</v>
      </c>
      <c r="BH250" s="143"/>
      <c r="BI250" s="71" t="s">
        <v>6</v>
      </c>
      <c r="BJ250" s="67">
        <v>0</v>
      </c>
      <c r="BK250" s="143"/>
      <c r="BL250" s="71" t="s">
        <v>6</v>
      </c>
      <c r="BM250" s="67">
        <v>0</v>
      </c>
      <c r="BN250" s="143"/>
      <c r="BO250" s="71" t="s">
        <v>6</v>
      </c>
      <c r="BP250" s="67">
        <v>0</v>
      </c>
      <c r="BQ250" s="143"/>
      <c r="BR250" s="71" t="s">
        <v>6</v>
      </c>
      <c r="BS250" s="67">
        <v>0</v>
      </c>
      <c r="BT250" s="143"/>
      <c r="BU250" s="71" t="s">
        <v>6</v>
      </c>
      <c r="BV250" s="67">
        <v>0</v>
      </c>
      <c r="BW250" s="143"/>
      <c r="BX250" s="71" t="s">
        <v>6</v>
      </c>
      <c r="BY250" s="67">
        <v>0</v>
      </c>
      <c r="BZ250" s="143"/>
      <c r="CA250" s="71" t="s">
        <v>6</v>
      </c>
      <c r="CB250" s="67">
        <v>0</v>
      </c>
      <c r="CC250" s="143"/>
      <c r="CD250" s="71" t="s">
        <v>6</v>
      </c>
      <c r="CE250" s="67">
        <v>0</v>
      </c>
      <c r="CF250" s="143"/>
      <c r="CG250" s="71" t="s">
        <v>6</v>
      </c>
      <c r="CH250" s="67">
        <v>0</v>
      </c>
      <c r="CI250" s="143"/>
      <c r="CJ250" s="71" t="s">
        <v>6</v>
      </c>
      <c r="CK250" s="67">
        <v>0</v>
      </c>
      <c r="CL250" s="143"/>
      <c r="CM250" s="71" t="s">
        <v>6</v>
      </c>
      <c r="CN250" s="67">
        <v>0</v>
      </c>
      <c r="CP250" s="71" t="s">
        <v>6</v>
      </c>
      <c r="CQ250" s="79">
        <f>SUM(CH250+CN250+CK250+CE250+CB250+BY250+BV250+BS250+BP250+BM250+BJ250+BG250+BD250+BA250+AX250+AU250+AR250+AO250+AL250+AI250+AF250+AC250+Z250+W250+T250+Q250+N250+K250+H250+E250+B250)</f>
        <v>0</v>
      </c>
      <c r="CS250" s="71" t="s">
        <v>6</v>
      </c>
      <c r="CT250" s="67">
        <v>75</v>
      </c>
      <c r="CU250" s="143"/>
      <c r="CV250" s="150">
        <f t="shared" si="13"/>
        <v>75</v>
      </c>
    </row>
    <row r="251" spans="1:100" x14ac:dyDescent="0.2">
      <c r="A251" s="71" t="s">
        <v>777</v>
      </c>
      <c r="B251" s="67">
        <v>0</v>
      </c>
      <c r="C251" s="143"/>
      <c r="D251" s="71" t="s">
        <v>777</v>
      </c>
      <c r="E251" s="67">
        <v>0</v>
      </c>
      <c r="F251" s="143"/>
      <c r="G251" s="71" t="s">
        <v>777</v>
      </c>
      <c r="H251" s="67">
        <v>0</v>
      </c>
      <c r="I251" s="143"/>
      <c r="J251" s="71" t="s">
        <v>777</v>
      </c>
      <c r="K251" s="67">
        <v>0</v>
      </c>
      <c r="L251" s="143"/>
      <c r="M251" s="71" t="s">
        <v>777</v>
      </c>
      <c r="N251" s="67">
        <v>0</v>
      </c>
      <c r="O251" s="143"/>
      <c r="P251" s="71" t="s">
        <v>777</v>
      </c>
      <c r="Q251" s="67">
        <v>0</v>
      </c>
      <c r="R251" s="143"/>
      <c r="S251" s="71" t="s">
        <v>777</v>
      </c>
      <c r="T251" s="67">
        <v>0</v>
      </c>
      <c r="U251" s="143"/>
      <c r="V251" s="71" t="s">
        <v>777</v>
      </c>
      <c r="W251" s="67">
        <v>0</v>
      </c>
      <c r="X251" s="143"/>
      <c r="Y251" s="71" t="s">
        <v>777</v>
      </c>
      <c r="Z251" s="67">
        <v>0</v>
      </c>
      <c r="AA251" s="143"/>
      <c r="AB251" s="71" t="s">
        <v>777</v>
      </c>
      <c r="AC251" s="67">
        <v>0</v>
      </c>
      <c r="AD251" s="143"/>
      <c r="AE251" s="71" t="s">
        <v>777</v>
      </c>
      <c r="AF251" s="67">
        <v>0</v>
      </c>
      <c r="AG251" s="143"/>
      <c r="AH251" s="71" t="s">
        <v>777</v>
      </c>
      <c r="AI251" s="67">
        <v>0</v>
      </c>
      <c r="AJ251" s="143"/>
      <c r="AK251" s="71" t="s">
        <v>777</v>
      </c>
      <c r="AL251" s="67">
        <v>0</v>
      </c>
      <c r="AM251" s="143"/>
      <c r="AN251" s="71" t="s">
        <v>777</v>
      </c>
      <c r="AO251" s="67">
        <v>0</v>
      </c>
      <c r="AP251" s="143"/>
      <c r="AQ251" s="71" t="s">
        <v>777</v>
      </c>
      <c r="AR251" s="67">
        <v>0</v>
      </c>
      <c r="AS251" s="143"/>
      <c r="AT251" s="71" t="s">
        <v>777</v>
      </c>
      <c r="AU251" s="67">
        <v>0</v>
      </c>
      <c r="AV251" s="143"/>
      <c r="AW251" s="71" t="s">
        <v>777</v>
      </c>
      <c r="AX251" s="67">
        <v>0</v>
      </c>
      <c r="AY251" s="143"/>
      <c r="AZ251" s="71" t="s">
        <v>777</v>
      </c>
      <c r="BA251" s="67">
        <v>0</v>
      </c>
      <c r="BB251" s="143"/>
      <c r="BC251" s="71" t="s">
        <v>777</v>
      </c>
      <c r="BD251" s="67">
        <v>0</v>
      </c>
      <c r="BE251" s="143"/>
      <c r="BF251" s="71" t="s">
        <v>777</v>
      </c>
      <c r="BG251" s="67">
        <v>0</v>
      </c>
      <c r="BH251" s="143"/>
      <c r="BI251" s="71" t="s">
        <v>777</v>
      </c>
      <c r="BJ251" s="67">
        <v>0</v>
      </c>
      <c r="BK251" s="143"/>
      <c r="BL251" s="71" t="s">
        <v>777</v>
      </c>
      <c r="BM251" s="67">
        <v>0</v>
      </c>
      <c r="BN251" s="143"/>
      <c r="BO251" s="71" t="s">
        <v>777</v>
      </c>
      <c r="BP251" s="67">
        <v>0</v>
      </c>
      <c r="BQ251" s="143"/>
      <c r="BR251" s="71" t="s">
        <v>777</v>
      </c>
      <c r="BS251" s="67">
        <v>0</v>
      </c>
      <c r="BT251" s="143"/>
      <c r="BU251" s="71" t="s">
        <v>777</v>
      </c>
      <c r="BV251" s="67">
        <v>0</v>
      </c>
      <c r="BW251" s="143"/>
      <c r="BX251" s="71" t="s">
        <v>777</v>
      </c>
      <c r="BY251" s="67">
        <v>0</v>
      </c>
      <c r="BZ251" s="143"/>
      <c r="CA251" s="71" t="s">
        <v>777</v>
      </c>
      <c r="CB251" s="67">
        <v>0</v>
      </c>
      <c r="CC251" s="143"/>
      <c r="CD251" s="71" t="s">
        <v>777</v>
      </c>
      <c r="CE251" s="67">
        <v>0</v>
      </c>
      <c r="CF251" s="143"/>
      <c r="CG251" s="71" t="s">
        <v>777</v>
      </c>
      <c r="CH251" s="67">
        <v>0</v>
      </c>
      <c r="CI251" s="143"/>
      <c r="CJ251" s="71" t="s">
        <v>777</v>
      </c>
      <c r="CK251" s="67">
        <v>0</v>
      </c>
      <c r="CL251" s="143"/>
      <c r="CM251" s="71" t="s">
        <v>777</v>
      </c>
      <c r="CN251" s="67">
        <v>0</v>
      </c>
      <c r="CP251" s="71" t="s">
        <v>777</v>
      </c>
      <c r="CQ251" s="79">
        <f>SUM(CH251+CN251+CK251+CE251+CB251+BY251+BV251+BS251+BP251+BM251+BJ251+BG251+BD251+BA251+AX251+AU251+AR251+AO251+AL251+AI251+AF251+AC251+Z251+W251+T251+Q251+N251+K251+H251+E251+B251)</f>
        <v>0</v>
      </c>
      <c r="CS251" s="71" t="s">
        <v>777</v>
      </c>
      <c r="CT251" s="67">
        <v>0</v>
      </c>
      <c r="CU251" s="143"/>
      <c r="CV251" s="150">
        <f t="shared" si="13"/>
        <v>0</v>
      </c>
    </row>
    <row r="252" spans="1:100" x14ac:dyDescent="0.2">
      <c r="A252" s="71" t="s">
        <v>821</v>
      </c>
      <c r="B252" s="67">
        <f>SUM(B253:B255)</f>
        <v>0</v>
      </c>
      <c r="C252" s="143"/>
      <c r="D252" s="71" t="s">
        <v>821</v>
      </c>
      <c r="E252" s="67">
        <f>SUM(E253:E255)</f>
        <v>0</v>
      </c>
      <c r="F252" s="143"/>
      <c r="G252" s="71" t="s">
        <v>821</v>
      </c>
      <c r="H252" s="67">
        <f>SUM(H253:H255)</f>
        <v>0</v>
      </c>
      <c r="I252" s="143"/>
      <c r="J252" s="71" t="s">
        <v>821</v>
      </c>
      <c r="K252" s="67">
        <f>SUM(K253:K255)</f>
        <v>0</v>
      </c>
      <c r="L252" s="143"/>
      <c r="M252" s="71" t="s">
        <v>821</v>
      </c>
      <c r="N252" s="67">
        <f>SUM(N253:N255)</f>
        <v>0</v>
      </c>
      <c r="O252" s="143"/>
      <c r="P252" s="71" t="s">
        <v>821</v>
      </c>
      <c r="Q252" s="67">
        <f>SUM(Q253:Q255)</f>
        <v>0</v>
      </c>
      <c r="R252" s="143"/>
      <c r="S252" s="71" t="s">
        <v>821</v>
      </c>
      <c r="T252" s="67">
        <f>SUM(T253:T255)</f>
        <v>0</v>
      </c>
      <c r="U252" s="143"/>
      <c r="V252" s="71" t="s">
        <v>821</v>
      </c>
      <c r="W252" s="67">
        <f>SUM(W253:W255)</f>
        <v>0</v>
      </c>
      <c r="X252" s="143"/>
      <c r="Y252" s="71" t="s">
        <v>821</v>
      </c>
      <c r="Z252" s="67">
        <f>SUM(Z253:Z255)</f>
        <v>0</v>
      </c>
      <c r="AA252" s="143"/>
      <c r="AB252" s="71" t="s">
        <v>821</v>
      </c>
      <c r="AC252" s="67">
        <f>SUM(AC253:AC255)</f>
        <v>0</v>
      </c>
      <c r="AD252" s="143"/>
      <c r="AE252" s="71" t="s">
        <v>821</v>
      </c>
      <c r="AF252" s="67">
        <f>SUM(AF253:AF255)</f>
        <v>0</v>
      </c>
      <c r="AG252" s="143"/>
      <c r="AH252" s="71" t="s">
        <v>821</v>
      </c>
      <c r="AI252" s="67">
        <f>SUM(AI253:AI255)</f>
        <v>0</v>
      </c>
      <c r="AJ252" s="143"/>
      <c r="AK252" s="71" t="s">
        <v>821</v>
      </c>
      <c r="AL252" s="67">
        <f>SUM(AL253:AL255)</f>
        <v>0</v>
      </c>
      <c r="AM252" s="143"/>
      <c r="AN252" s="71" t="s">
        <v>821</v>
      </c>
      <c r="AO252" s="67">
        <f>SUM(AO253:AO255)</f>
        <v>0</v>
      </c>
      <c r="AP252" s="143"/>
      <c r="AQ252" s="71" t="s">
        <v>821</v>
      </c>
      <c r="AR252" s="67">
        <f>SUM(AR253:AR255)</f>
        <v>0</v>
      </c>
      <c r="AS252" s="143"/>
      <c r="AT252" s="71" t="s">
        <v>821</v>
      </c>
      <c r="AU252" s="67">
        <f>SUM(AU253:AU255)</f>
        <v>0</v>
      </c>
      <c r="AV252" s="143"/>
      <c r="AW252" s="71" t="s">
        <v>821</v>
      </c>
      <c r="AX252" s="67">
        <f>SUM(AX253:AX255)</f>
        <v>0</v>
      </c>
      <c r="AY252" s="143"/>
      <c r="AZ252" s="71" t="s">
        <v>821</v>
      </c>
      <c r="BA252" s="67">
        <f>SUM(BA253:BA255)</f>
        <v>0</v>
      </c>
      <c r="BB252" s="143"/>
      <c r="BC252" s="71" t="s">
        <v>821</v>
      </c>
      <c r="BD252" s="67">
        <f>SUM(BD253:BD255)</f>
        <v>0</v>
      </c>
      <c r="BE252" s="143"/>
      <c r="BF252" s="71" t="s">
        <v>821</v>
      </c>
      <c r="BG252" s="67">
        <f>SUM(BG253:BG255)</f>
        <v>0</v>
      </c>
      <c r="BH252" s="143"/>
      <c r="BI252" s="71" t="s">
        <v>821</v>
      </c>
      <c r="BJ252" s="67">
        <f>SUM(BJ253:BJ255)</f>
        <v>0</v>
      </c>
      <c r="BK252" s="143"/>
      <c r="BL252" s="71" t="s">
        <v>821</v>
      </c>
      <c r="BM252" s="67">
        <f>SUM(BM253:BM255)</f>
        <v>0</v>
      </c>
      <c r="BN252" s="143"/>
      <c r="BO252" s="71" t="s">
        <v>821</v>
      </c>
      <c r="BP252" s="67">
        <f>SUM(BP253:BP255)</f>
        <v>0</v>
      </c>
      <c r="BQ252" s="143"/>
      <c r="BR252" s="71" t="s">
        <v>821</v>
      </c>
      <c r="BS252" s="67">
        <f>SUM(BS253:BS255)</f>
        <v>0</v>
      </c>
      <c r="BT252" s="143"/>
      <c r="BU252" s="71" t="s">
        <v>821</v>
      </c>
      <c r="BV252" s="67">
        <f>SUM(BV253:BV255)</f>
        <v>0</v>
      </c>
      <c r="BW252" s="143"/>
      <c r="BX252" s="71" t="s">
        <v>821</v>
      </c>
      <c r="BY252" s="67">
        <f>SUM(BY253:BY255)</f>
        <v>0</v>
      </c>
      <c r="BZ252" s="143"/>
      <c r="CA252" s="71" t="s">
        <v>821</v>
      </c>
      <c r="CB252" s="67">
        <f>SUM(CB253:CB255)</f>
        <v>0</v>
      </c>
      <c r="CC252" s="143"/>
      <c r="CD252" s="71" t="s">
        <v>821</v>
      </c>
      <c r="CE252" s="67">
        <f>SUM(CE253:CE255)</f>
        <v>0</v>
      </c>
      <c r="CF252" s="143"/>
      <c r="CG252" s="71" t="s">
        <v>821</v>
      </c>
      <c r="CH252" s="67">
        <f>SUM(CH253:CH255)</f>
        <v>0</v>
      </c>
      <c r="CI252" s="143"/>
      <c r="CJ252" s="71" t="s">
        <v>821</v>
      </c>
      <c r="CK252" s="67">
        <f>SUM(CK253:CK255)</f>
        <v>0</v>
      </c>
      <c r="CL252" s="143"/>
      <c r="CM252" s="71" t="s">
        <v>821</v>
      </c>
      <c r="CN252" s="67">
        <f>SUM(CN253:CN255)</f>
        <v>0</v>
      </c>
      <c r="CP252" s="71" t="s">
        <v>821</v>
      </c>
      <c r="CQ252" s="67">
        <f>SUM(CQ253:CQ255)</f>
        <v>0</v>
      </c>
      <c r="CS252" s="71" t="s">
        <v>821</v>
      </c>
      <c r="CT252" s="67">
        <f>SUM(CT253:CT255)</f>
        <v>7.99</v>
      </c>
      <c r="CU252" s="143"/>
      <c r="CV252" s="150">
        <f t="shared" si="13"/>
        <v>7.99</v>
      </c>
    </row>
    <row r="253" spans="1:100" x14ac:dyDescent="0.2">
      <c r="A253" s="132" t="s">
        <v>211</v>
      </c>
      <c r="B253" s="67">
        <v>0</v>
      </c>
      <c r="C253" s="143"/>
      <c r="D253" s="132" t="s">
        <v>211</v>
      </c>
      <c r="E253" s="67">
        <v>0</v>
      </c>
      <c r="F253" s="143"/>
      <c r="G253" s="132" t="s">
        <v>211</v>
      </c>
      <c r="H253" s="67">
        <v>0</v>
      </c>
      <c r="I253" s="143"/>
      <c r="J253" s="132" t="s">
        <v>211</v>
      </c>
      <c r="K253" s="67">
        <v>0</v>
      </c>
      <c r="L253" s="143"/>
      <c r="M253" s="132" t="s">
        <v>211</v>
      </c>
      <c r="N253" s="67">
        <v>0</v>
      </c>
      <c r="O253" s="143"/>
      <c r="P253" s="132" t="s">
        <v>211</v>
      </c>
      <c r="Q253" s="67">
        <v>0</v>
      </c>
      <c r="R253" s="143"/>
      <c r="S253" s="132" t="s">
        <v>211</v>
      </c>
      <c r="T253" s="67">
        <v>0</v>
      </c>
      <c r="U253" s="143"/>
      <c r="V253" s="132" t="s">
        <v>211</v>
      </c>
      <c r="W253" s="67">
        <v>0</v>
      </c>
      <c r="X253" s="143"/>
      <c r="Y253" s="132" t="s">
        <v>211</v>
      </c>
      <c r="Z253" s="67">
        <v>0</v>
      </c>
      <c r="AA253" s="143"/>
      <c r="AB253" s="132" t="s">
        <v>211</v>
      </c>
      <c r="AC253" s="67">
        <v>0</v>
      </c>
      <c r="AD253" s="143"/>
      <c r="AE253" s="132" t="s">
        <v>211</v>
      </c>
      <c r="AF253" s="67">
        <v>0</v>
      </c>
      <c r="AG253" s="143"/>
      <c r="AH253" s="132" t="s">
        <v>211</v>
      </c>
      <c r="AI253" s="67">
        <v>0</v>
      </c>
      <c r="AJ253" s="143"/>
      <c r="AK253" s="132" t="s">
        <v>211</v>
      </c>
      <c r="AL253" s="67">
        <v>0</v>
      </c>
      <c r="AM253" s="143"/>
      <c r="AN253" s="132" t="s">
        <v>211</v>
      </c>
      <c r="AO253" s="67">
        <v>0</v>
      </c>
      <c r="AP253" s="143"/>
      <c r="AQ253" s="132" t="s">
        <v>211</v>
      </c>
      <c r="AR253" s="67">
        <v>0</v>
      </c>
      <c r="AS253" s="143"/>
      <c r="AT253" s="132" t="s">
        <v>211</v>
      </c>
      <c r="AU253" s="67">
        <v>0</v>
      </c>
      <c r="AV253" s="143"/>
      <c r="AW253" s="132" t="s">
        <v>211</v>
      </c>
      <c r="AX253" s="67">
        <v>0</v>
      </c>
      <c r="AY253" s="143"/>
      <c r="AZ253" s="132" t="s">
        <v>211</v>
      </c>
      <c r="BA253" s="67">
        <v>0</v>
      </c>
      <c r="BB253" s="143"/>
      <c r="BC253" s="132" t="s">
        <v>211</v>
      </c>
      <c r="BD253" s="67">
        <v>0</v>
      </c>
      <c r="BE253" s="143"/>
      <c r="BF253" s="132" t="s">
        <v>211</v>
      </c>
      <c r="BG253" s="67">
        <v>0</v>
      </c>
      <c r="BH253" s="143"/>
      <c r="BI253" s="132" t="s">
        <v>211</v>
      </c>
      <c r="BJ253" s="67">
        <v>0</v>
      </c>
      <c r="BK253" s="143"/>
      <c r="BL253" s="132" t="s">
        <v>211</v>
      </c>
      <c r="BM253" s="67">
        <v>0</v>
      </c>
      <c r="BN253" s="143"/>
      <c r="BO253" s="132" t="s">
        <v>211</v>
      </c>
      <c r="BP253" s="67">
        <v>0</v>
      </c>
      <c r="BQ253" s="143"/>
      <c r="BR253" s="132" t="s">
        <v>211</v>
      </c>
      <c r="BS253" s="67">
        <v>0</v>
      </c>
      <c r="BT253" s="143"/>
      <c r="BU253" s="132" t="s">
        <v>211</v>
      </c>
      <c r="BV253" s="67">
        <v>0</v>
      </c>
      <c r="BW253" s="143"/>
      <c r="BX253" s="132" t="s">
        <v>211</v>
      </c>
      <c r="BY253" s="67">
        <v>0</v>
      </c>
      <c r="BZ253" s="143"/>
      <c r="CA253" s="132" t="s">
        <v>211</v>
      </c>
      <c r="CB253" s="67">
        <v>0</v>
      </c>
      <c r="CC253" s="143"/>
      <c r="CD253" s="132" t="s">
        <v>211</v>
      </c>
      <c r="CE253" s="67">
        <v>0</v>
      </c>
      <c r="CF253" s="143"/>
      <c r="CG253" s="132" t="s">
        <v>211</v>
      </c>
      <c r="CH253" s="67">
        <v>0</v>
      </c>
      <c r="CI253" s="143"/>
      <c r="CJ253" s="132" t="s">
        <v>211</v>
      </c>
      <c r="CK253" s="67">
        <v>0</v>
      </c>
      <c r="CL253" s="143"/>
      <c r="CM253" s="132" t="s">
        <v>211</v>
      </c>
      <c r="CN253" s="67">
        <v>0</v>
      </c>
      <c r="CP253" s="132" t="s">
        <v>211</v>
      </c>
      <c r="CQ253" s="79">
        <f>SUM(CH253+CN253+CK253+CE253+CB253+BY253+BV253+BS253+BP253+BM253+BJ253+BG253+BD253+BA253+AX253+AU253+AR253+AO253+AL253+AI253+AF253+AC253+Z253+W253+T253+Q253+N253+K253+H253+E253+B253)</f>
        <v>0</v>
      </c>
      <c r="CS253" s="132" t="s">
        <v>211</v>
      </c>
      <c r="CT253" s="67">
        <v>7.99</v>
      </c>
      <c r="CU253" s="143"/>
      <c r="CV253" s="13">
        <f t="shared" si="13"/>
        <v>7.99</v>
      </c>
    </row>
    <row r="254" spans="1:100" x14ac:dyDescent="0.2">
      <c r="A254" s="72" t="s">
        <v>456</v>
      </c>
      <c r="B254" s="67">
        <v>0</v>
      </c>
      <c r="C254" s="143"/>
      <c r="D254" s="72" t="s">
        <v>456</v>
      </c>
      <c r="E254" s="67">
        <v>0</v>
      </c>
      <c r="F254" s="143"/>
      <c r="G254" s="72" t="s">
        <v>456</v>
      </c>
      <c r="H254" s="67">
        <v>0</v>
      </c>
      <c r="I254" s="143"/>
      <c r="J254" s="72" t="s">
        <v>456</v>
      </c>
      <c r="K254" s="67">
        <v>0</v>
      </c>
      <c r="L254" s="143"/>
      <c r="M254" s="72" t="s">
        <v>456</v>
      </c>
      <c r="N254" s="67">
        <v>0</v>
      </c>
      <c r="O254" s="143"/>
      <c r="P254" s="72" t="s">
        <v>456</v>
      </c>
      <c r="Q254" s="67">
        <v>0</v>
      </c>
      <c r="R254" s="143"/>
      <c r="S254" s="72" t="s">
        <v>456</v>
      </c>
      <c r="T254" s="67">
        <v>0</v>
      </c>
      <c r="U254" s="143"/>
      <c r="V254" s="72" t="s">
        <v>456</v>
      </c>
      <c r="W254" s="67">
        <v>0</v>
      </c>
      <c r="X254" s="143"/>
      <c r="Y254" s="72" t="s">
        <v>456</v>
      </c>
      <c r="Z254" s="67">
        <v>0</v>
      </c>
      <c r="AA254" s="143"/>
      <c r="AB254" s="72" t="s">
        <v>456</v>
      </c>
      <c r="AC254" s="67">
        <v>0</v>
      </c>
      <c r="AD254" s="143"/>
      <c r="AE254" s="72" t="s">
        <v>456</v>
      </c>
      <c r="AF254" s="67">
        <v>0</v>
      </c>
      <c r="AG254" s="143"/>
      <c r="AH254" s="72" t="s">
        <v>456</v>
      </c>
      <c r="AI254" s="67">
        <v>0</v>
      </c>
      <c r="AJ254" s="143"/>
      <c r="AK254" s="72" t="s">
        <v>456</v>
      </c>
      <c r="AL254" s="67">
        <v>0</v>
      </c>
      <c r="AM254" s="143"/>
      <c r="AN254" s="72" t="s">
        <v>456</v>
      </c>
      <c r="AO254" s="67">
        <v>0</v>
      </c>
      <c r="AP254" s="143"/>
      <c r="AQ254" s="72" t="s">
        <v>456</v>
      </c>
      <c r="AR254" s="67">
        <v>0</v>
      </c>
      <c r="AS254" s="143"/>
      <c r="AT254" s="72" t="s">
        <v>456</v>
      </c>
      <c r="AU254" s="67">
        <v>0</v>
      </c>
      <c r="AV254" s="143"/>
      <c r="AW254" s="72" t="s">
        <v>456</v>
      </c>
      <c r="AX254" s="67">
        <v>0</v>
      </c>
      <c r="AY254" s="143"/>
      <c r="AZ254" s="72" t="s">
        <v>456</v>
      </c>
      <c r="BA254" s="67">
        <v>0</v>
      </c>
      <c r="BB254" s="143"/>
      <c r="BC254" s="72" t="s">
        <v>456</v>
      </c>
      <c r="BD254" s="67">
        <v>0</v>
      </c>
      <c r="BE254" s="143"/>
      <c r="BF254" s="72" t="s">
        <v>456</v>
      </c>
      <c r="BG254" s="67">
        <v>0</v>
      </c>
      <c r="BH254" s="143"/>
      <c r="BI254" s="72" t="s">
        <v>456</v>
      </c>
      <c r="BJ254" s="67">
        <v>0</v>
      </c>
      <c r="BK254" s="143"/>
      <c r="BL254" s="72" t="s">
        <v>456</v>
      </c>
      <c r="BM254" s="67">
        <v>0</v>
      </c>
      <c r="BN254" s="143"/>
      <c r="BO254" s="72" t="s">
        <v>456</v>
      </c>
      <c r="BP254" s="67">
        <v>0</v>
      </c>
      <c r="BQ254" s="143"/>
      <c r="BR254" s="72" t="s">
        <v>456</v>
      </c>
      <c r="BS254" s="67">
        <v>0</v>
      </c>
      <c r="BT254" s="143"/>
      <c r="BU254" s="72" t="s">
        <v>456</v>
      </c>
      <c r="BV254" s="67">
        <v>0</v>
      </c>
      <c r="BW254" s="143"/>
      <c r="BX254" s="72" t="s">
        <v>456</v>
      </c>
      <c r="BY254" s="67">
        <v>0</v>
      </c>
      <c r="BZ254" s="143"/>
      <c r="CA254" s="72" t="s">
        <v>456</v>
      </c>
      <c r="CB254" s="67">
        <v>0</v>
      </c>
      <c r="CC254" s="143"/>
      <c r="CD254" s="72" t="s">
        <v>456</v>
      </c>
      <c r="CE254" s="67">
        <v>0</v>
      </c>
      <c r="CF254" s="143"/>
      <c r="CG254" s="72" t="s">
        <v>456</v>
      </c>
      <c r="CH254" s="67">
        <v>0</v>
      </c>
      <c r="CI254" s="143"/>
      <c r="CJ254" s="72" t="s">
        <v>456</v>
      </c>
      <c r="CK254" s="67">
        <v>0</v>
      </c>
      <c r="CL254" s="143"/>
      <c r="CM254" s="72" t="s">
        <v>456</v>
      </c>
      <c r="CN254" s="67">
        <v>0</v>
      </c>
      <c r="CP254" s="72" t="s">
        <v>456</v>
      </c>
      <c r="CQ254" s="79">
        <f>SUM(CH254+CN254+CK254+CE254+CB254+BY254+BV254+BS254+BP254+BM254+BJ254+BG254+BD254+BA254+AX254+AU254+AR254+AO254+AL254+AI254+AF254+AC254+Z254+W254+T254+Q254+N254+K254+H254+E254+B254)</f>
        <v>0</v>
      </c>
      <c r="CS254" s="72" t="s">
        <v>456</v>
      </c>
      <c r="CT254" s="67">
        <v>0</v>
      </c>
      <c r="CU254" s="143"/>
      <c r="CV254" s="13">
        <f t="shared" si="13"/>
        <v>0</v>
      </c>
    </row>
    <row r="255" spans="1:100" x14ac:dyDescent="0.2">
      <c r="A255" s="72" t="s">
        <v>456</v>
      </c>
      <c r="B255" s="67">
        <v>0</v>
      </c>
      <c r="C255" s="143"/>
      <c r="D255" s="72" t="s">
        <v>456</v>
      </c>
      <c r="E255" s="67">
        <v>0</v>
      </c>
      <c r="F255" s="143"/>
      <c r="G255" s="72" t="s">
        <v>456</v>
      </c>
      <c r="H255" s="67">
        <v>0</v>
      </c>
      <c r="I255" s="143"/>
      <c r="J255" s="72" t="s">
        <v>456</v>
      </c>
      <c r="K255" s="67">
        <v>0</v>
      </c>
      <c r="L255" s="143"/>
      <c r="M255" s="72" t="s">
        <v>456</v>
      </c>
      <c r="N255" s="67">
        <v>0</v>
      </c>
      <c r="O255" s="143"/>
      <c r="P255" s="72" t="s">
        <v>456</v>
      </c>
      <c r="Q255" s="67">
        <v>0</v>
      </c>
      <c r="R255" s="143"/>
      <c r="S255" s="72" t="s">
        <v>456</v>
      </c>
      <c r="T255" s="67">
        <v>0</v>
      </c>
      <c r="U255" s="143"/>
      <c r="V255" s="72" t="s">
        <v>456</v>
      </c>
      <c r="W255" s="67">
        <v>0</v>
      </c>
      <c r="X255" s="143"/>
      <c r="Y255" s="72" t="s">
        <v>456</v>
      </c>
      <c r="Z255" s="67">
        <v>0</v>
      </c>
      <c r="AA255" s="143"/>
      <c r="AB255" s="72" t="s">
        <v>456</v>
      </c>
      <c r="AC255" s="67">
        <v>0</v>
      </c>
      <c r="AD255" s="143"/>
      <c r="AE255" s="72" t="s">
        <v>456</v>
      </c>
      <c r="AF255" s="67">
        <v>0</v>
      </c>
      <c r="AG255" s="143"/>
      <c r="AH255" s="72" t="s">
        <v>456</v>
      </c>
      <c r="AI255" s="67">
        <v>0</v>
      </c>
      <c r="AJ255" s="143"/>
      <c r="AK255" s="72" t="s">
        <v>456</v>
      </c>
      <c r="AL255" s="67">
        <v>0</v>
      </c>
      <c r="AM255" s="143"/>
      <c r="AN255" s="72" t="s">
        <v>456</v>
      </c>
      <c r="AO255" s="67">
        <v>0</v>
      </c>
      <c r="AP255" s="143"/>
      <c r="AQ255" s="72" t="s">
        <v>456</v>
      </c>
      <c r="AR255" s="67">
        <v>0</v>
      </c>
      <c r="AS255" s="143"/>
      <c r="AT255" s="72" t="s">
        <v>456</v>
      </c>
      <c r="AU255" s="67">
        <v>0</v>
      </c>
      <c r="AV255" s="143"/>
      <c r="AW255" s="72" t="s">
        <v>456</v>
      </c>
      <c r="AX255" s="67">
        <v>0</v>
      </c>
      <c r="AY255" s="143"/>
      <c r="AZ255" s="72" t="s">
        <v>456</v>
      </c>
      <c r="BA255" s="67">
        <v>0</v>
      </c>
      <c r="BB255" s="143"/>
      <c r="BC255" s="72" t="s">
        <v>456</v>
      </c>
      <c r="BD255" s="67">
        <v>0</v>
      </c>
      <c r="BE255" s="143"/>
      <c r="BF255" s="72" t="s">
        <v>456</v>
      </c>
      <c r="BG255" s="67">
        <v>0</v>
      </c>
      <c r="BH255" s="143"/>
      <c r="BI255" s="72" t="s">
        <v>456</v>
      </c>
      <c r="BJ255" s="67">
        <v>0</v>
      </c>
      <c r="BK255" s="143"/>
      <c r="BL255" s="72" t="s">
        <v>456</v>
      </c>
      <c r="BM255" s="67">
        <v>0</v>
      </c>
      <c r="BN255" s="143"/>
      <c r="BO255" s="72" t="s">
        <v>456</v>
      </c>
      <c r="BP255" s="67">
        <v>0</v>
      </c>
      <c r="BQ255" s="143"/>
      <c r="BR255" s="72" t="s">
        <v>456</v>
      </c>
      <c r="BS255" s="67">
        <v>0</v>
      </c>
      <c r="BT255" s="143"/>
      <c r="BU255" s="72" t="s">
        <v>456</v>
      </c>
      <c r="BV255" s="67">
        <v>0</v>
      </c>
      <c r="BW255" s="143"/>
      <c r="BX255" s="72" t="s">
        <v>456</v>
      </c>
      <c r="BY255" s="67">
        <v>0</v>
      </c>
      <c r="BZ255" s="143"/>
      <c r="CA255" s="72" t="s">
        <v>456</v>
      </c>
      <c r="CB255" s="67">
        <v>0</v>
      </c>
      <c r="CC255" s="143"/>
      <c r="CD255" s="72" t="s">
        <v>456</v>
      </c>
      <c r="CE255" s="67">
        <v>0</v>
      </c>
      <c r="CF255" s="143"/>
      <c r="CG255" s="72" t="s">
        <v>456</v>
      </c>
      <c r="CH255" s="67">
        <v>0</v>
      </c>
      <c r="CI255" s="143"/>
      <c r="CJ255" s="72" t="s">
        <v>456</v>
      </c>
      <c r="CK255" s="67">
        <v>0</v>
      </c>
      <c r="CL255" s="143"/>
      <c r="CM255" s="72" t="s">
        <v>456</v>
      </c>
      <c r="CN255" s="67">
        <v>0</v>
      </c>
      <c r="CP255" s="72" t="s">
        <v>456</v>
      </c>
      <c r="CQ255" s="79">
        <f>SUM(CH255+CN255+CK255+CE255+CB255+BY255+BV255+BS255+BP255+BM255+BJ255+BG255+BD255+BA255+AX255+AU255+AR255+AO255+AL255+AI255+AF255+AC255+Z255+W255+T255+Q255+N255+K255+H255+E255+B255)</f>
        <v>0</v>
      </c>
      <c r="CS255" s="72" t="s">
        <v>456</v>
      </c>
      <c r="CT255" s="67">
        <v>0</v>
      </c>
      <c r="CU255" s="143"/>
      <c r="CV255" s="13">
        <f t="shared" si="13"/>
        <v>0</v>
      </c>
    </row>
    <row r="256" spans="1:100" x14ac:dyDescent="0.2">
      <c r="A256" s="144" t="s">
        <v>451</v>
      </c>
      <c r="B256" s="122">
        <f>SUM(B257:B260)</f>
        <v>0</v>
      </c>
      <c r="C256" s="143"/>
      <c r="D256" s="144" t="s">
        <v>451</v>
      </c>
      <c r="E256" s="122">
        <f>SUM(E257:E260)</f>
        <v>0</v>
      </c>
      <c r="F256" s="143"/>
      <c r="G256" s="144" t="s">
        <v>451</v>
      </c>
      <c r="H256" s="122">
        <f>SUM(H257:H260)</f>
        <v>0</v>
      </c>
      <c r="I256" s="143"/>
      <c r="J256" s="144" t="s">
        <v>451</v>
      </c>
      <c r="K256" s="122">
        <f>SUM(K257:K260)</f>
        <v>0</v>
      </c>
      <c r="L256" s="143"/>
      <c r="M256" s="144" t="s">
        <v>451</v>
      </c>
      <c r="N256" s="122">
        <f>SUM(N257:N260)</f>
        <v>0</v>
      </c>
      <c r="O256" s="143"/>
      <c r="P256" s="144" t="s">
        <v>451</v>
      </c>
      <c r="Q256" s="122">
        <f>SUM(Q257:Q260)</f>
        <v>0</v>
      </c>
      <c r="R256" s="143"/>
      <c r="S256" s="144" t="s">
        <v>451</v>
      </c>
      <c r="T256" s="122">
        <f>SUM(T257:T260)</f>
        <v>0</v>
      </c>
      <c r="U256" s="143"/>
      <c r="V256" s="144" t="s">
        <v>451</v>
      </c>
      <c r="W256" s="122">
        <f>SUM(W257:W260)</f>
        <v>0</v>
      </c>
      <c r="X256" s="143"/>
      <c r="Y256" s="144" t="s">
        <v>451</v>
      </c>
      <c r="Z256" s="122">
        <f>SUM(Z257:Z260)</f>
        <v>0</v>
      </c>
      <c r="AA256" s="143"/>
      <c r="AB256" s="144" t="s">
        <v>451</v>
      </c>
      <c r="AC256" s="122">
        <f>SUM(AC257:AC260)</f>
        <v>0</v>
      </c>
      <c r="AD256" s="143"/>
      <c r="AE256" s="144" t="s">
        <v>451</v>
      </c>
      <c r="AF256" s="122">
        <f>SUM(AF257:AF260)</f>
        <v>0</v>
      </c>
      <c r="AG256" s="143"/>
      <c r="AH256" s="144" t="s">
        <v>451</v>
      </c>
      <c r="AI256" s="122">
        <f>SUM(AI257:AI260)</f>
        <v>0</v>
      </c>
      <c r="AJ256" s="143"/>
      <c r="AK256" s="144" t="s">
        <v>451</v>
      </c>
      <c r="AL256" s="122">
        <f>SUM(AL257:AL260)</f>
        <v>0</v>
      </c>
      <c r="AM256" s="143"/>
      <c r="AN256" s="144" t="s">
        <v>451</v>
      </c>
      <c r="AO256" s="122">
        <f>SUM(AO257:AO260)</f>
        <v>0</v>
      </c>
      <c r="AP256" s="143"/>
      <c r="AQ256" s="144" t="s">
        <v>451</v>
      </c>
      <c r="AR256" s="122">
        <f>SUM(AR257:AR260)</f>
        <v>0</v>
      </c>
      <c r="AS256" s="143"/>
      <c r="AT256" s="144" t="s">
        <v>451</v>
      </c>
      <c r="AU256" s="122">
        <f>SUM(AU257:AU260)</f>
        <v>0</v>
      </c>
      <c r="AV256" s="143"/>
      <c r="AW256" s="144" t="s">
        <v>451</v>
      </c>
      <c r="AX256" s="122">
        <f>SUM(AX257:AX260)</f>
        <v>0</v>
      </c>
      <c r="AY256" s="143"/>
      <c r="AZ256" s="144" t="s">
        <v>451</v>
      </c>
      <c r="BA256" s="122">
        <f>SUM(BA257:BA260)</f>
        <v>0</v>
      </c>
      <c r="BB256" s="143"/>
      <c r="BC256" s="144" t="s">
        <v>451</v>
      </c>
      <c r="BD256" s="122">
        <f>SUM(BD257:BD260)</f>
        <v>0</v>
      </c>
      <c r="BE256" s="143"/>
      <c r="BF256" s="144" t="s">
        <v>451</v>
      </c>
      <c r="BG256" s="122">
        <f>SUM(BG257:BG260)</f>
        <v>0</v>
      </c>
      <c r="BH256" s="143"/>
      <c r="BI256" s="144" t="s">
        <v>451</v>
      </c>
      <c r="BJ256" s="122">
        <f>SUM(BJ257:BJ260)</f>
        <v>0</v>
      </c>
      <c r="BK256" s="143"/>
      <c r="BL256" s="144" t="s">
        <v>451</v>
      </c>
      <c r="BM256" s="122">
        <f>SUM(BM257:BM260)</f>
        <v>0</v>
      </c>
      <c r="BN256" s="143"/>
      <c r="BO256" s="144" t="s">
        <v>451</v>
      </c>
      <c r="BP256" s="122">
        <f>SUM(BP257:BP260)</f>
        <v>0</v>
      </c>
      <c r="BQ256" s="143"/>
      <c r="BR256" s="144" t="s">
        <v>451</v>
      </c>
      <c r="BS256" s="122">
        <f>SUM(BS257:BS260)</f>
        <v>0</v>
      </c>
      <c r="BT256" s="143"/>
      <c r="BU256" s="144" t="s">
        <v>451</v>
      </c>
      <c r="BV256" s="122">
        <f>SUM(BV257:BV260)</f>
        <v>0</v>
      </c>
      <c r="BW256" s="143"/>
      <c r="BX256" s="144" t="s">
        <v>451</v>
      </c>
      <c r="BY256" s="122">
        <f>SUM(BY257:BY260)</f>
        <v>0</v>
      </c>
      <c r="BZ256" s="143"/>
      <c r="CA256" s="144" t="s">
        <v>451</v>
      </c>
      <c r="CB256" s="122">
        <f>SUM(CB257:CB260)</f>
        <v>0</v>
      </c>
      <c r="CC256" s="143"/>
      <c r="CD256" s="144" t="s">
        <v>451</v>
      </c>
      <c r="CE256" s="122">
        <f>SUM(CE257:CE260)</f>
        <v>0</v>
      </c>
      <c r="CF256" s="143"/>
      <c r="CG256" s="144" t="s">
        <v>451</v>
      </c>
      <c r="CH256" s="122">
        <f>SUM(CH257:CH260)</f>
        <v>0</v>
      </c>
      <c r="CI256" s="143"/>
      <c r="CJ256" s="144" t="s">
        <v>451</v>
      </c>
      <c r="CK256" s="122">
        <f>SUM(CK257:CK260)</f>
        <v>0</v>
      </c>
      <c r="CL256" s="143"/>
      <c r="CM256" s="144" t="s">
        <v>451</v>
      </c>
      <c r="CN256" s="122">
        <f>SUM(CN257:CN260)</f>
        <v>0</v>
      </c>
      <c r="CP256" s="144" t="s">
        <v>451</v>
      </c>
      <c r="CQ256" s="122">
        <f>SUM(CQ257:CQ260)</f>
        <v>0</v>
      </c>
      <c r="CS256" s="144" t="s">
        <v>451</v>
      </c>
      <c r="CT256" s="122">
        <f>SUM(CT257:CT260)</f>
        <v>0</v>
      </c>
      <c r="CU256" s="143"/>
      <c r="CV256" s="150">
        <f t="shared" si="13"/>
        <v>0</v>
      </c>
    </row>
    <row r="257" spans="1:100" x14ac:dyDescent="0.2">
      <c r="A257" s="132" t="s">
        <v>452</v>
      </c>
      <c r="B257" s="122">
        <v>0</v>
      </c>
      <c r="C257" s="143"/>
      <c r="D257" s="132" t="s">
        <v>452</v>
      </c>
      <c r="E257" s="122">
        <v>0</v>
      </c>
      <c r="F257" s="143"/>
      <c r="G257" s="132" t="s">
        <v>452</v>
      </c>
      <c r="H257" s="122">
        <v>0</v>
      </c>
      <c r="I257" s="143"/>
      <c r="J257" s="132" t="s">
        <v>452</v>
      </c>
      <c r="K257" s="122">
        <v>0</v>
      </c>
      <c r="L257" s="143"/>
      <c r="M257" s="132" t="s">
        <v>452</v>
      </c>
      <c r="N257" s="122">
        <v>0</v>
      </c>
      <c r="O257" s="143"/>
      <c r="P257" s="132" t="s">
        <v>452</v>
      </c>
      <c r="Q257" s="122">
        <v>0</v>
      </c>
      <c r="R257" s="143"/>
      <c r="S257" s="132" t="s">
        <v>452</v>
      </c>
      <c r="T257" s="122">
        <v>0</v>
      </c>
      <c r="U257" s="143"/>
      <c r="V257" s="132" t="s">
        <v>452</v>
      </c>
      <c r="W257" s="122">
        <v>0</v>
      </c>
      <c r="X257" s="143"/>
      <c r="Y257" s="132" t="s">
        <v>452</v>
      </c>
      <c r="Z257" s="122">
        <v>0</v>
      </c>
      <c r="AA257" s="143"/>
      <c r="AB257" s="132" t="s">
        <v>452</v>
      </c>
      <c r="AC257" s="122">
        <v>0</v>
      </c>
      <c r="AD257" s="143"/>
      <c r="AE257" s="132" t="s">
        <v>452</v>
      </c>
      <c r="AF257" s="122">
        <v>0</v>
      </c>
      <c r="AG257" s="143"/>
      <c r="AH257" s="132" t="s">
        <v>452</v>
      </c>
      <c r="AI257" s="122">
        <v>0</v>
      </c>
      <c r="AJ257" s="143"/>
      <c r="AK257" s="132" t="s">
        <v>452</v>
      </c>
      <c r="AL257" s="122">
        <v>0</v>
      </c>
      <c r="AM257" s="143"/>
      <c r="AN257" s="132" t="s">
        <v>452</v>
      </c>
      <c r="AO257" s="122">
        <v>0</v>
      </c>
      <c r="AP257" s="143"/>
      <c r="AQ257" s="132" t="s">
        <v>452</v>
      </c>
      <c r="AR257" s="122">
        <v>0</v>
      </c>
      <c r="AS257" s="143"/>
      <c r="AT257" s="132" t="s">
        <v>452</v>
      </c>
      <c r="AU257" s="122">
        <v>0</v>
      </c>
      <c r="AV257" s="143"/>
      <c r="AW257" s="132" t="s">
        <v>452</v>
      </c>
      <c r="AX257" s="122">
        <v>0</v>
      </c>
      <c r="AY257" s="143"/>
      <c r="AZ257" s="132" t="s">
        <v>452</v>
      </c>
      <c r="BA257" s="122">
        <v>0</v>
      </c>
      <c r="BB257" s="143"/>
      <c r="BC257" s="132" t="s">
        <v>452</v>
      </c>
      <c r="BD257" s="122">
        <v>0</v>
      </c>
      <c r="BE257" s="143"/>
      <c r="BF257" s="132" t="s">
        <v>452</v>
      </c>
      <c r="BG257" s="122">
        <v>0</v>
      </c>
      <c r="BH257" s="143"/>
      <c r="BI257" s="132" t="s">
        <v>452</v>
      </c>
      <c r="BJ257" s="122">
        <v>0</v>
      </c>
      <c r="BK257" s="143"/>
      <c r="BL257" s="132" t="s">
        <v>452</v>
      </c>
      <c r="BM257" s="122">
        <v>0</v>
      </c>
      <c r="BN257" s="143"/>
      <c r="BO257" s="132" t="s">
        <v>452</v>
      </c>
      <c r="BP257" s="122">
        <v>0</v>
      </c>
      <c r="BQ257" s="143"/>
      <c r="BR257" s="132" t="s">
        <v>452</v>
      </c>
      <c r="BS257" s="122">
        <v>0</v>
      </c>
      <c r="BT257" s="143"/>
      <c r="BU257" s="132" t="s">
        <v>452</v>
      </c>
      <c r="BV257" s="122">
        <v>0</v>
      </c>
      <c r="BW257" s="143"/>
      <c r="BX257" s="132" t="s">
        <v>452</v>
      </c>
      <c r="BY257" s="122">
        <v>0</v>
      </c>
      <c r="BZ257" s="143"/>
      <c r="CA257" s="132" t="s">
        <v>452</v>
      </c>
      <c r="CB257" s="122">
        <v>0</v>
      </c>
      <c r="CC257" s="143"/>
      <c r="CD257" s="132" t="s">
        <v>452</v>
      </c>
      <c r="CE257" s="122">
        <v>0</v>
      </c>
      <c r="CF257" s="143"/>
      <c r="CG257" s="132" t="s">
        <v>452</v>
      </c>
      <c r="CH257" s="122">
        <v>0</v>
      </c>
      <c r="CI257" s="143"/>
      <c r="CJ257" s="132" t="s">
        <v>452</v>
      </c>
      <c r="CK257" s="122">
        <v>0</v>
      </c>
      <c r="CL257" s="143"/>
      <c r="CM257" s="132" t="s">
        <v>452</v>
      </c>
      <c r="CN257" s="122">
        <v>0</v>
      </c>
      <c r="CP257" s="132" t="s">
        <v>452</v>
      </c>
      <c r="CQ257" s="79">
        <f>SUM(CH257+CN257+CK257+CE257+CB257+BY257+BV257+BS257+BP257+BM257+BJ257+BG257+BD257+BA257+AX257+AU257+AR257+AO257+AL257+AI257+AF257+AC257+Z257+W257+T257+Q257+N257+K257+H257+E257+B257)</f>
        <v>0</v>
      </c>
      <c r="CS257" s="132" t="s">
        <v>452</v>
      </c>
      <c r="CT257" s="122">
        <v>0</v>
      </c>
      <c r="CU257" s="143"/>
      <c r="CV257" s="13">
        <f t="shared" si="13"/>
        <v>0</v>
      </c>
    </row>
    <row r="258" spans="1:100" x14ac:dyDescent="0.2">
      <c r="A258" s="132" t="s">
        <v>820</v>
      </c>
      <c r="B258" s="122">
        <v>0</v>
      </c>
      <c r="C258" s="143"/>
      <c r="D258" s="132" t="s">
        <v>820</v>
      </c>
      <c r="E258" s="122">
        <v>0</v>
      </c>
      <c r="F258" s="143"/>
      <c r="G258" s="132" t="s">
        <v>820</v>
      </c>
      <c r="H258" s="122">
        <v>0</v>
      </c>
      <c r="I258" s="143"/>
      <c r="J258" s="132" t="s">
        <v>820</v>
      </c>
      <c r="K258" s="122">
        <v>0</v>
      </c>
      <c r="L258" s="143"/>
      <c r="M258" s="132" t="s">
        <v>820</v>
      </c>
      <c r="N258" s="122">
        <v>0</v>
      </c>
      <c r="O258" s="143"/>
      <c r="P258" s="132" t="s">
        <v>820</v>
      </c>
      <c r="Q258" s="122">
        <v>0</v>
      </c>
      <c r="R258" s="143"/>
      <c r="S258" s="132" t="s">
        <v>820</v>
      </c>
      <c r="T258" s="122">
        <v>0</v>
      </c>
      <c r="U258" s="143"/>
      <c r="V258" s="132" t="s">
        <v>820</v>
      </c>
      <c r="W258" s="122">
        <v>0</v>
      </c>
      <c r="X258" s="143"/>
      <c r="Y258" s="132" t="s">
        <v>820</v>
      </c>
      <c r="Z258" s="122">
        <v>0</v>
      </c>
      <c r="AA258" s="143"/>
      <c r="AB258" s="132" t="s">
        <v>820</v>
      </c>
      <c r="AC258" s="122">
        <v>0</v>
      </c>
      <c r="AD258" s="143"/>
      <c r="AE258" s="132" t="s">
        <v>820</v>
      </c>
      <c r="AF258" s="122">
        <v>0</v>
      </c>
      <c r="AG258" s="143"/>
      <c r="AH258" s="132" t="s">
        <v>820</v>
      </c>
      <c r="AI258" s="122">
        <v>0</v>
      </c>
      <c r="AJ258" s="143"/>
      <c r="AK258" s="132" t="s">
        <v>820</v>
      </c>
      <c r="AL258" s="122">
        <v>0</v>
      </c>
      <c r="AM258" s="143"/>
      <c r="AN258" s="132" t="s">
        <v>820</v>
      </c>
      <c r="AO258" s="122">
        <v>0</v>
      </c>
      <c r="AP258" s="143"/>
      <c r="AQ258" s="132" t="s">
        <v>820</v>
      </c>
      <c r="AR258" s="122">
        <v>0</v>
      </c>
      <c r="AS258" s="143"/>
      <c r="AT258" s="132" t="s">
        <v>820</v>
      </c>
      <c r="AU258" s="122">
        <v>0</v>
      </c>
      <c r="AV258" s="143"/>
      <c r="AW258" s="132" t="s">
        <v>820</v>
      </c>
      <c r="AX258" s="122">
        <v>0</v>
      </c>
      <c r="AY258" s="143"/>
      <c r="AZ258" s="132" t="s">
        <v>820</v>
      </c>
      <c r="BA258" s="122">
        <v>0</v>
      </c>
      <c r="BB258" s="143"/>
      <c r="BC258" s="132" t="s">
        <v>820</v>
      </c>
      <c r="BD258" s="122">
        <v>0</v>
      </c>
      <c r="BE258" s="143"/>
      <c r="BF258" s="132" t="s">
        <v>820</v>
      </c>
      <c r="BG258" s="122">
        <v>0</v>
      </c>
      <c r="BH258" s="143"/>
      <c r="BI258" s="132" t="s">
        <v>820</v>
      </c>
      <c r="BJ258" s="122">
        <v>0</v>
      </c>
      <c r="BK258" s="143"/>
      <c r="BL258" s="132" t="s">
        <v>820</v>
      </c>
      <c r="BM258" s="122">
        <v>0</v>
      </c>
      <c r="BN258" s="143"/>
      <c r="BO258" s="132" t="s">
        <v>820</v>
      </c>
      <c r="BP258" s="122">
        <v>0</v>
      </c>
      <c r="BQ258" s="143"/>
      <c r="BR258" s="132" t="s">
        <v>820</v>
      </c>
      <c r="BS258" s="122">
        <v>0</v>
      </c>
      <c r="BT258" s="143"/>
      <c r="BU258" s="132" t="s">
        <v>820</v>
      </c>
      <c r="BV258" s="122">
        <v>0</v>
      </c>
      <c r="BW258" s="143"/>
      <c r="BX258" s="132" t="s">
        <v>820</v>
      </c>
      <c r="BY258" s="122">
        <v>0</v>
      </c>
      <c r="BZ258" s="143"/>
      <c r="CA258" s="132" t="s">
        <v>820</v>
      </c>
      <c r="CB258" s="122">
        <v>0</v>
      </c>
      <c r="CC258" s="143"/>
      <c r="CD258" s="132" t="s">
        <v>820</v>
      </c>
      <c r="CE258" s="122">
        <v>0</v>
      </c>
      <c r="CF258" s="143"/>
      <c r="CG258" s="132" t="s">
        <v>820</v>
      </c>
      <c r="CH258" s="122">
        <v>0</v>
      </c>
      <c r="CI258" s="143"/>
      <c r="CJ258" s="132" t="s">
        <v>820</v>
      </c>
      <c r="CK258" s="122">
        <v>0</v>
      </c>
      <c r="CL258" s="143"/>
      <c r="CM258" s="132" t="s">
        <v>820</v>
      </c>
      <c r="CN258" s="122">
        <v>0</v>
      </c>
      <c r="CP258" s="132" t="s">
        <v>820</v>
      </c>
      <c r="CQ258" s="79">
        <f>SUM(CH258+CN258+CK258+CE258+CB258+BY258+BV258+BS258+BP258+BM258+BJ258+BG258+BD258+BA258+AX258+AU258+AR258+AO258+AL258+AI258+AF258+AC258+Z258+W258+T258+Q258+N258+K258+H258+E258+B258)</f>
        <v>0</v>
      </c>
      <c r="CS258" s="132" t="s">
        <v>820</v>
      </c>
      <c r="CT258" s="122">
        <v>0</v>
      </c>
      <c r="CU258" s="143"/>
      <c r="CV258" s="13">
        <f t="shared" si="13"/>
        <v>0</v>
      </c>
    </row>
    <row r="259" spans="1:100" x14ac:dyDescent="0.2">
      <c r="A259" s="132" t="s">
        <v>197</v>
      </c>
      <c r="B259" s="122">
        <v>0</v>
      </c>
      <c r="C259" s="143"/>
      <c r="D259" s="132" t="s">
        <v>197</v>
      </c>
      <c r="E259" s="122">
        <v>0</v>
      </c>
      <c r="F259" s="143"/>
      <c r="G259" s="132" t="s">
        <v>197</v>
      </c>
      <c r="H259" s="122">
        <v>0</v>
      </c>
      <c r="I259" s="143"/>
      <c r="J259" s="132" t="s">
        <v>197</v>
      </c>
      <c r="K259" s="122">
        <v>0</v>
      </c>
      <c r="L259" s="143"/>
      <c r="M259" s="132" t="s">
        <v>197</v>
      </c>
      <c r="N259" s="122">
        <v>0</v>
      </c>
      <c r="O259" s="143"/>
      <c r="P259" s="132" t="s">
        <v>197</v>
      </c>
      <c r="Q259" s="122">
        <v>0</v>
      </c>
      <c r="R259" s="143"/>
      <c r="S259" s="132" t="s">
        <v>197</v>
      </c>
      <c r="T259" s="122">
        <v>0</v>
      </c>
      <c r="U259" s="143"/>
      <c r="V259" s="132" t="s">
        <v>197</v>
      </c>
      <c r="W259" s="122">
        <v>0</v>
      </c>
      <c r="X259" s="143"/>
      <c r="Y259" s="132" t="s">
        <v>197</v>
      </c>
      <c r="Z259" s="122">
        <v>0</v>
      </c>
      <c r="AA259" s="143"/>
      <c r="AB259" s="132" t="s">
        <v>197</v>
      </c>
      <c r="AC259" s="122">
        <v>0</v>
      </c>
      <c r="AD259" s="143"/>
      <c r="AE259" s="132" t="s">
        <v>197</v>
      </c>
      <c r="AF259" s="122">
        <v>0</v>
      </c>
      <c r="AG259" s="143"/>
      <c r="AH259" s="132" t="s">
        <v>197</v>
      </c>
      <c r="AI259" s="122">
        <v>0</v>
      </c>
      <c r="AJ259" s="143"/>
      <c r="AK259" s="132" t="s">
        <v>197</v>
      </c>
      <c r="AL259" s="122">
        <v>0</v>
      </c>
      <c r="AM259" s="143"/>
      <c r="AN259" s="132" t="s">
        <v>197</v>
      </c>
      <c r="AO259" s="122">
        <v>0</v>
      </c>
      <c r="AP259" s="143"/>
      <c r="AQ259" s="132" t="s">
        <v>197</v>
      </c>
      <c r="AR259" s="122">
        <v>0</v>
      </c>
      <c r="AS259" s="143"/>
      <c r="AT259" s="132" t="s">
        <v>197</v>
      </c>
      <c r="AU259" s="122">
        <v>0</v>
      </c>
      <c r="AV259" s="143"/>
      <c r="AW259" s="132" t="s">
        <v>197</v>
      </c>
      <c r="AX259" s="122">
        <v>0</v>
      </c>
      <c r="AY259" s="143"/>
      <c r="AZ259" s="132" t="s">
        <v>197</v>
      </c>
      <c r="BA259" s="122">
        <v>0</v>
      </c>
      <c r="BB259" s="143"/>
      <c r="BC259" s="132" t="s">
        <v>197</v>
      </c>
      <c r="BD259" s="122">
        <v>0</v>
      </c>
      <c r="BE259" s="143"/>
      <c r="BF259" s="132" t="s">
        <v>197</v>
      </c>
      <c r="BG259" s="122">
        <v>0</v>
      </c>
      <c r="BH259" s="143"/>
      <c r="BI259" s="132" t="s">
        <v>197</v>
      </c>
      <c r="BJ259" s="122">
        <v>0</v>
      </c>
      <c r="BK259" s="143"/>
      <c r="BL259" s="132" t="s">
        <v>197</v>
      </c>
      <c r="BM259" s="122">
        <v>0</v>
      </c>
      <c r="BN259" s="143"/>
      <c r="BO259" s="132" t="s">
        <v>197</v>
      </c>
      <c r="BP259" s="122">
        <v>0</v>
      </c>
      <c r="BQ259" s="143"/>
      <c r="BR259" s="132" t="s">
        <v>197</v>
      </c>
      <c r="BS259" s="122">
        <v>0</v>
      </c>
      <c r="BT259" s="143"/>
      <c r="BU259" s="132" t="s">
        <v>197</v>
      </c>
      <c r="BV259" s="122">
        <v>0</v>
      </c>
      <c r="BW259" s="143"/>
      <c r="BX259" s="132" t="s">
        <v>197</v>
      </c>
      <c r="BY259" s="122">
        <v>0</v>
      </c>
      <c r="BZ259" s="143"/>
      <c r="CA259" s="132" t="s">
        <v>197</v>
      </c>
      <c r="CB259" s="122">
        <v>0</v>
      </c>
      <c r="CC259" s="143"/>
      <c r="CD259" s="132" t="s">
        <v>197</v>
      </c>
      <c r="CE259" s="122">
        <v>0</v>
      </c>
      <c r="CF259" s="143"/>
      <c r="CG259" s="132" t="s">
        <v>197</v>
      </c>
      <c r="CH259" s="122">
        <v>0</v>
      </c>
      <c r="CI259" s="143"/>
      <c r="CJ259" s="132" t="s">
        <v>197</v>
      </c>
      <c r="CK259" s="122">
        <v>0</v>
      </c>
      <c r="CL259" s="143"/>
      <c r="CM259" s="132" t="s">
        <v>197</v>
      </c>
      <c r="CN259" s="122">
        <v>0</v>
      </c>
      <c r="CP259" s="132" t="s">
        <v>197</v>
      </c>
      <c r="CQ259" s="79">
        <f>SUM(CH259+CN259+CK259+CE259+CB259+BY259+BV259+BS259+BP259+BM259+BJ259+BG259+BD259+BA259+AX259+AU259+AR259+AO259+AL259+AI259+AF259+AC259+Z259+W259+T259+Q259+N259+K259+H259+E259+B259)</f>
        <v>0</v>
      </c>
      <c r="CS259" s="132" t="s">
        <v>197</v>
      </c>
      <c r="CT259" s="122">
        <v>0</v>
      </c>
      <c r="CU259" s="143"/>
      <c r="CV259" s="13">
        <f t="shared" si="13"/>
        <v>0</v>
      </c>
    </row>
    <row r="260" spans="1:100" x14ac:dyDescent="0.2">
      <c r="A260" s="72" t="s">
        <v>456</v>
      </c>
      <c r="B260" s="122">
        <v>0</v>
      </c>
      <c r="C260" s="143"/>
      <c r="D260" s="72" t="s">
        <v>456</v>
      </c>
      <c r="E260" s="122">
        <v>0</v>
      </c>
      <c r="F260" s="143"/>
      <c r="G260" s="72" t="s">
        <v>456</v>
      </c>
      <c r="H260" s="122">
        <v>0</v>
      </c>
      <c r="I260" s="143"/>
      <c r="J260" s="72" t="s">
        <v>456</v>
      </c>
      <c r="K260" s="122">
        <v>0</v>
      </c>
      <c r="L260" s="143"/>
      <c r="M260" s="72" t="s">
        <v>456</v>
      </c>
      <c r="N260" s="122">
        <v>0</v>
      </c>
      <c r="O260" s="143"/>
      <c r="P260" s="72" t="s">
        <v>456</v>
      </c>
      <c r="Q260" s="122">
        <v>0</v>
      </c>
      <c r="R260" s="143"/>
      <c r="S260" s="72" t="s">
        <v>456</v>
      </c>
      <c r="T260" s="122">
        <v>0</v>
      </c>
      <c r="U260" s="143"/>
      <c r="V260" s="72" t="s">
        <v>456</v>
      </c>
      <c r="W260" s="122">
        <v>0</v>
      </c>
      <c r="X260" s="143"/>
      <c r="Y260" s="72" t="s">
        <v>456</v>
      </c>
      <c r="Z260" s="122">
        <v>0</v>
      </c>
      <c r="AA260" s="143"/>
      <c r="AB260" s="72" t="s">
        <v>456</v>
      </c>
      <c r="AC260" s="122">
        <v>0</v>
      </c>
      <c r="AD260" s="143"/>
      <c r="AE260" s="72" t="s">
        <v>456</v>
      </c>
      <c r="AF260" s="122">
        <v>0</v>
      </c>
      <c r="AG260" s="143"/>
      <c r="AH260" s="72" t="s">
        <v>456</v>
      </c>
      <c r="AI260" s="122">
        <v>0</v>
      </c>
      <c r="AJ260" s="143"/>
      <c r="AK260" s="72" t="s">
        <v>456</v>
      </c>
      <c r="AL260" s="122">
        <v>0</v>
      </c>
      <c r="AM260" s="143"/>
      <c r="AN260" s="72" t="s">
        <v>456</v>
      </c>
      <c r="AO260" s="122">
        <v>0</v>
      </c>
      <c r="AP260" s="143"/>
      <c r="AQ260" s="72" t="s">
        <v>456</v>
      </c>
      <c r="AR260" s="122">
        <v>0</v>
      </c>
      <c r="AS260" s="143"/>
      <c r="AT260" s="72" t="s">
        <v>456</v>
      </c>
      <c r="AU260" s="122">
        <v>0</v>
      </c>
      <c r="AV260" s="143"/>
      <c r="AW260" s="72" t="s">
        <v>456</v>
      </c>
      <c r="AX260" s="122">
        <v>0</v>
      </c>
      <c r="AY260" s="143"/>
      <c r="AZ260" s="72" t="s">
        <v>456</v>
      </c>
      <c r="BA260" s="122">
        <v>0</v>
      </c>
      <c r="BB260" s="143"/>
      <c r="BC260" s="72" t="s">
        <v>456</v>
      </c>
      <c r="BD260" s="122">
        <v>0</v>
      </c>
      <c r="BE260" s="143"/>
      <c r="BF260" s="72" t="s">
        <v>456</v>
      </c>
      <c r="BG260" s="122">
        <v>0</v>
      </c>
      <c r="BH260" s="143"/>
      <c r="BI260" s="72" t="s">
        <v>456</v>
      </c>
      <c r="BJ260" s="122">
        <v>0</v>
      </c>
      <c r="BK260" s="143"/>
      <c r="BL260" s="72" t="s">
        <v>456</v>
      </c>
      <c r="BM260" s="122">
        <v>0</v>
      </c>
      <c r="BN260" s="143"/>
      <c r="BO260" s="72" t="s">
        <v>456</v>
      </c>
      <c r="BP260" s="122">
        <v>0</v>
      </c>
      <c r="BQ260" s="143"/>
      <c r="BR260" s="72" t="s">
        <v>456</v>
      </c>
      <c r="BS260" s="122">
        <v>0</v>
      </c>
      <c r="BT260" s="143"/>
      <c r="BU260" s="72" t="s">
        <v>456</v>
      </c>
      <c r="BV260" s="122">
        <v>0</v>
      </c>
      <c r="BW260" s="143"/>
      <c r="BX260" s="72" t="s">
        <v>456</v>
      </c>
      <c r="BY260" s="122">
        <v>0</v>
      </c>
      <c r="BZ260" s="143"/>
      <c r="CA260" s="72" t="s">
        <v>456</v>
      </c>
      <c r="CB260" s="122">
        <v>0</v>
      </c>
      <c r="CC260" s="143"/>
      <c r="CD260" s="72" t="s">
        <v>456</v>
      </c>
      <c r="CE260" s="122">
        <v>0</v>
      </c>
      <c r="CF260" s="143"/>
      <c r="CG260" s="72" t="s">
        <v>456</v>
      </c>
      <c r="CH260" s="122">
        <v>0</v>
      </c>
      <c r="CI260" s="143"/>
      <c r="CJ260" s="72" t="s">
        <v>456</v>
      </c>
      <c r="CK260" s="122">
        <v>0</v>
      </c>
      <c r="CL260" s="143"/>
      <c r="CM260" s="72" t="s">
        <v>456</v>
      </c>
      <c r="CN260" s="122">
        <v>0</v>
      </c>
      <c r="CP260" s="72" t="s">
        <v>456</v>
      </c>
      <c r="CQ260" s="79">
        <f>SUM(CH260+CN260+CK260+CE260+CB260+BY260+BV260+BS260+BP260+BM260+BJ260+BG260+BD260+BA260+AX260+AU260+AR260+AO260+AL260+AI260+AF260+AC260+Z260+W260+T260+Q260+N260+K260+H260+E260+B260)</f>
        <v>0</v>
      </c>
      <c r="CS260" s="72" t="s">
        <v>456</v>
      </c>
      <c r="CT260" s="122">
        <v>0</v>
      </c>
      <c r="CU260" s="143"/>
      <c r="CV260" s="13">
        <f t="shared" si="13"/>
        <v>0</v>
      </c>
    </row>
    <row r="261" spans="1:100" x14ac:dyDescent="0.2">
      <c r="A261" s="73" t="s">
        <v>453</v>
      </c>
      <c r="B261" s="74">
        <f>SUM(B242,B243,B244,B245,B246,B250,B251,B252,B256)</f>
        <v>0</v>
      </c>
      <c r="C261" s="143"/>
      <c r="D261" s="73" t="s">
        <v>453</v>
      </c>
      <c r="E261" s="74">
        <f>SUM(E242,E243,E244,E245,E246,E250,E251,E252,E256)</f>
        <v>0</v>
      </c>
      <c r="F261" s="143"/>
      <c r="G261" s="73" t="s">
        <v>453</v>
      </c>
      <c r="H261" s="74">
        <f>SUM(H242,H243,H244,H245,H246,H250,H251,H252,H256)</f>
        <v>0</v>
      </c>
      <c r="I261" s="143"/>
      <c r="J261" s="73" t="s">
        <v>453</v>
      </c>
      <c r="K261" s="74">
        <f>SUM(K242,K243,K244,K245,K246,K250,K251,K252,K256)</f>
        <v>0</v>
      </c>
      <c r="L261" s="143"/>
      <c r="M261" s="73" t="s">
        <v>453</v>
      </c>
      <c r="N261" s="74">
        <f>SUM(N242,N243,N244,N245,N246,N250,N251,N252,N256)</f>
        <v>0</v>
      </c>
      <c r="O261" s="143"/>
      <c r="P261" s="73" t="s">
        <v>453</v>
      </c>
      <c r="Q261" s="74">
        <f>SUM(Q242,Q243,Q244,Q245,Q246,Q250,Q251,Q252,Q256)</f>
        <v>0</v>
      </c>
      <c r="R261" s="143"/>
      <c r="S261" s="73" t="s">
        <v>453</v>
      </c>
      <c r="T261" s="74">
        <f>SUM(T242,T243,T244,T245,T246,T250,T251,T252,T256)</f>
        <v>0</v>
      </c>
      <c r="U261" s="143"/>
      <c r="V261" s="73" t="s">
        <v>453</v>
      </c>
      <c r="W261" s="74">
        <f>SUM(W242,W243,W244,W245,W246,W250,W251,W252,W256)</f>
        <v>0</v>
      </c>
      <c r="X261" s="143"/>
      <c r="Y261" s="73" t="s">
        <v>453</v>
      </c>
      <c r="Z261" s="74">
        <f>SUM(Z242,Z243,Z244,Z245,Z246,Z250,Z251,Z252,Z256)</f>
        <v>0</v>
      </c>
      <c r="AA261" s="143"/>
      <c r="AB261" s="73" t="s">
        <v>453</v>
      </c>
      <c r="AC261" s="74">
        <f>SUM(AC242,AC243,AC244,AC245,AC246,AC250,AC251,AC252,AC256)</f>
        <v>0</v>
      </c>
      <c r="AD261" s="143"/>
      <c r="AE261" s="73" t="s">
        <v>453</v>
      </c>
      <c r="AF261" s="74">
        <f>SUM(AF242,AF243,AF244,AF245,AF246,AF250,AF251,AF252,AF256)</f>
        <v>0</v>
      </c>
      <c r="AG261" s="143"/>
      <c r="AH261" s="73" t="s">
        <v>453</v>
      </c>
      <c r="AI261" s="74">
        <f>SUM(AI242,AI243,AI244,AI245,AI246,AI250,AI251,AI252,AI256)</f>
        <v>0</v>
      </c>
      <c r="AJ261" s="143"/>
      <c r="AK261" s="73" t="s">
        <v>453</v>
      </c>
      <c r="AL261" s="74">
        <f>SUM(AL242,AL243,AL244,AL245,AL246,AL250,AL251,AL252,AL256)</f>
        <v>0</v>
      </c>
      <c r="AM261" s="143"/>
      <c r="AN261" s="73" t="s">
        <v>453</v>
      </c>
      <c r="AO261" s="74">
        <f>SUM(AO242,AO243,AO244,AO245,AO246,AO250,AO251,AO252,AO256)</f>
        <v>0</v>
      </c>
      <c r="AP261" s="143"/>
      <c r="AQ261" s="73" t="s">
        <v>453</v>
      </c>
      <c r="AR261" s="74">
        <f>SUM(AR242,AR243,AR244,AR245,AR246,AR250,AR251,AR252,AR256)</f>
        <v>0</v>
      </c>
      <c r="AS261" s="143"/>
      <c r="AT261" s="73" t="s">
        <v>453</v>
      </c>
      <c r="AU261" s="74">
        <f>SUM(AU242,AU243,AU244,AU245,AU246,AU250,AU251,AU252,AU256)</f>
        <v>0</v>
      </c>
      <c r="AV261" s="143"/>
      <c r="AW261" s="73" t="s">
        <v>453</v>
      </c>
      <c r="AX261" s="74">
        <f>SUM(AX242,AX243,AX244,AX245,AX246,AX250,AX251,AX252,AX256)</f>
        <v>0</v>
      </c>
      <c r="AY261" s="143"/>
      <c r="AZ261" s="73" t="s">
        <v>453</v>
      </c>
      <c r="BA261" s="74">
        <f>SUM(BA242,BA243,BA244,BA245,BA246,BA250,BA251,BA252,BA256)</f>
        <v>0</v>
      </c>
      <c r="BB261" s="143"/>
      <c r="BC261" s="73" t="s">
        <v>453</v>
      </c>
      <c r="BD261" s="74">
        <f>SUM(BD242,BD243,BD244,BD245,BD246,BD250,BD251,BD252,BD256)</f>
        <v>0</v>
      </c>
      <c r="BE261" s="143"/>
      <c r="BF261" s="73" t="s">
        <v>453</v>
      </c>
      <c r="BG261" s="74">
        <f>SUM(BG242,BG243,BG244,BG245,BG246,BG250,BG251,BG252,BG256)</f>
        <v>0</v>
      </c>
      <c r="BH261" s="143"/>
      <c r="BI261" s="73" t="s">
        <v>453</v>
      </c>
      <c r="BJ261" s="74">
        <f>SUM(BJ242,BJ243,BJ244,BJ245,BJ246,BJ250,BJ251,BJ252,BJ256)</f>
        <v>0</v>
      </c>
      <c r="BK261" s="143"/>
      <c r="BL261" s="73" t="s">
        <v>453</v>
      </c>
      <c r="BM261" s="74">
        <f>SUM(BM242,BM243,BM244,BM245,BM246,BM250,BM251,BM252,BM256)</f>
        <v>0</v>
      </c>
      <c r="BN261" s="143"/>
      <c r="BO261" s="73" t="s">
        <v>453</v>
      </c>
      <c r="BP261" s="74">
        <f>SUM(BP242,BP243,BP244,BP245,BP246,BP250,BP251,BP252,BP256)</f>
        <v>0</v>
      </c>
      <c r="BQ261" s="143"/>
      <c r="BR261" s="73" t="s">
        <v>453</v>
      </c>
      <c r="BS261" s="74">
        <f>SUM(BS242,BS243,BS244,BS245,BS246,BS250,BS251,BS252,BS256)</f>
        <v>0</v>
      </c>
      <c r="BT261" s="143"/>
      <c r="BU261" s="73" t="s">
        <v>453</v>
      </c>
      <c r="BV261" s="74">
        <f>SUM(BV242,BV243,BV244,BV245,BV246,BV250,BV251,BV252,BV256)</f>
        <v>0</v>
      </c>
      <c r="BW261" s="143"/>
      <c r="BX261" s="73" t="s">
        <v>453</v>
      </c>
      <c r="BY261" s="74">
        <f>SUM(BY242,BY243,BY244,BY245,BY246,BY250,BY251,BY252,BY256)</f>
        <v>0</v>
      </c>
      <c r="BZ261" s="143"/>
      <c r="CA261" s="73" t="s">
        <v>453</v>
      </c>
      <c r="CB261" s="74">
        <f>SUM(CB242,CB243,CB244,CB245,CB246,CB250,CB251,CB252,CB256)</f>
        <v>0</v>
      </c>
      <c r="CC261" s="143"/>
      <c r="CD261" s="73" t="s">
        <v>453</v>
      </c>
      <c r="CE261" s="74">
        <f>SUM(CE242,CE243,CE244,CE245,CE246,CE250,CE251,CE252,CE256)</f>
        <v>0</v>
      </c>
      <c r="CF261" s="143"/>
      <c r="CG261" s="73" t="s">
        <v>453</v>
      </c>
      <c r="CH261" s="74">
        <f>SUM(CH242,CH243,CH244,CH245,CH246,CH250,CH251,CH252,CH256)</f>
        <v>0</v>
      </c>
      <c r="CI261" s="143"/>
      <c r="CJ261" s="73" t="s">
        <v>453</v>
      </c>
      <c r="CK261" s="74">
        <f>SUM(CK242,CK243,CK244,CK245,CK246,CK250,CK251,CK252,CK256)</f>
        <v>0</v>
      </c>
      <c r="CL261" s="143"/>
      <c r="CM261" s="73" t="s">
        <v>453</v>
      </c>
      <c r="CN261" s="74">
        <f>SUM(CN242,CN243,CN244,CN245,CN246,CN250,CN251,CN252,CN256)</f>
        <v>0</v>
      </c>
      <c r="CP261" s="73" t="s">
        <v>494</v>
      </c>
      <c r="CQ261" s="74">
        <f>SUM(CQ242,CQ243,CQ244,CQ245,CQ246,CQ250,CQ251,CQ252,CQ256)</f>
        <v>0</v>
      </c>
      <c r="CS261" s="73" t="s">
        <v>494</v>
      </c>
      <c r="CT261" s="74">
        <f>SUM(CT242,CT243,CT244,CT245,CT246,CT250,CT251,CT252,CT256)</f>
        <v>1428.55</v>
      </c>
      <c r="CU261" s="143"/>
      <c r="CV261" s="150">
        <f t="shared" si="13"/>
        <v>1428.55</v>
      </c>
    </row>
    <row r="262" spans="1:100" ht="16" thickBot="1" x14ac:dyDescent="0.25">
      <c r="A262" s="117" t="s">
        <v>457</v>
      </c>
      <c r="B262" s="118">
        <f>B237-B240-B261</f>
        <v>0</v>
      </c>
      <c r="C262" s="143"/>
      <c r="D262" s="117" t="s">
        <v>457</v>
      </c>
      <c r="E262" s="118">
        <f>E237-E240-E261</f>
        <v>0</v>
      </c>
      <c r="F262" s="143"/>
      <c r="G262" s="117" t="s">
        <v>457</v>
      </c>
      <c r="H262" s="118">
        <f>H237-H240-H261</f>
        <v>0</v>
      </c>
      <c r="I262" s="143"/>
      <c r="J262" s="117" t="s">
        <v>457</v>
      </c>
      <c r="K262" s="118">
        <f>K237-K240-K261</f>
        <v>0</v>
      </c>
      <c r="L262" s="143"/>
      <c r="M262" s="117" t="s">
        <v>457</v>
      </c>
      <c r="N262" s="118">
        <f>N237-N240-N261</f>
        <v>0</v>
      </c>
      <c r="O262" s="143"/>
      <c r="P262" s="117" t="s">
        <v>457</v>
      </c>
      <c r="Q262" s="118">
        <f>Q237-Q240-Q261</f>
        <v>0</v>
      </c>
      <c r="R262" s="143"/>
      <c r="S262" s="117" t="s">
        <v>457</v>
      </c>
      <c r="T262" s="118">
        <f>T237-T240-T261</f>
        <v>0</v>
      </c>
      <c r="U262" s="143"/>
      <c r="V262" s="117" t="s">
        <v>457</v>
      </c>
      <c r="W262" s="118">
        <f>W237-W240-W261</f>
        <v>0</v>
      </c>
      <c r="X262" s="143"/>
      <c r="Y262" s="117" t="s">
        <v>457</v>
      </c>
      <c r="Z262" s="118">
        <f>Z237-Z240-Z261</f>
        <v>0</v>
      </c>
      <c r="AA262" s="143"/>
      <c r="AB262" s="117" t="s">
        <v>457</v>
      </c>
      <c r="AC262" s="118">
        <f>AC237-AC240-AC261</f>
        <v>0</v>
      </c>
      <c r="AD262" s="143"/>
      <c r="AE262" s="117" t="s">
        <v>457</v>
      </c>
      <c r="AF262" s="118">
        <f>AF237-AF240-AF261</f>
        <v>0</v>
      </c>
      <c r="AG262" s="143"/>
      <c r="AH262" s="117" t="s">
        <v>457</v>
      </c>
      <c r="AI262" s="118">
        <f>AI237-AI240-AI261</f>
        <v>0</v>
      </c>
      <c r="AJ262" s="143"/>
      <c r="AK262" s="117" t="s">
        <v>457</v>
      </c>
      <c r="AL262" s="118">
        <f>AL237-AL240-AL261</f>
        <v>0</v>
      </c>
      <c r="AM262" s="143"/>
      <c r="AN262" s="117" t="s">
        <v>457</v>
      </c>
      <c r="AO262" s="118">
        <f>AO237-AO240-AO261</f>
        <v>0</v>
      </c>
      <c r="AP262" s="143"/>
      <c r="AQ262" s="117" t="s">
        <v>457</v>
      </c>
      <c r="AR262" s="118">
        <f>AR237-AR240-AR261</f>
        <v>0</v>
      </c>
      <c r="AS262" s="143"/>
      <c r="AT262" s="117" t="s">
        <v>457</v>
      </c>
      <c r="AU262" s="118">
        <f>AU237-AU240-AU261</f>
        <v>0</v>
      </c>
      <c r="AV262" s="143"/>
      <c r="AW262" s="117" t="s">
        <v>457</v>
      </c>
      <c r="AX262" s="118">
        <f>AX237-AX240-AX261</f>
        <v>0</v>
      </c>
      <c r="AY262" s="143"/>
      <c r="AZ262" s="117" t="s">
        <v>457</v>
      </c>
      <c r="BA262" s="118">
        <f>BA237-BA240-BA261</f>
        <v>0</v>
      </c>
      <c r="BB262" s="143"/>
      <c r="BC262" s="117" t="s">
        <v>457</v>
      </c>
      <c r="BD262" s="118">
        <f>BD237-BD240-BD261</f>
        <v>0</v>
      </c>
      <c r="BE262" s="143"/>
      <c r="BF262" s="117" t="s">
        <v>457</v>
      </c>
      <c r="BG262" s="118">
        <f>BG237-BG240-BG261</f>
        <v>0</v>
      </c>
      <c r="BH262" s="143"/>
      <c r="BI262" s="117" t="s">
        <v>457</v>
      </c>
      <c r="BJ262" s="118">
        <f>BJ237-BJ240-BJ261</f>
        <v>0</v>
      </c>
      <c r="BK262" s="143"/>
      <c r="BL262" s="117" t="s">
        <v>457</v>
      </c>
      <c r="BM262" s="118">
        <f>BM237-BM240-BM261</f>
        <v>0</v>
      </c>
      <c r="BN262" s="143"/>
      <c r="BO262" s="117" t="s">
        <v>457</v>
      </c>
      <c r="BP262" s="118">
        <f>BP237-BP240-BP261</f>
        <v>0</v>
      </c>
      <c r="BQ262" s="143"/>
      <c r="BR262" s="117" t="s">
        <v>457</v>
      </c>
      <c r="BS262" s="118">
        <f>BS237-BS240-BS261</f>
        <v>0</v>
      </c>
      <c r="BT262" s="143"/>
      <c r="BU262" s="117" t="s">
        <v>457</v>
      </c>
      <c r="BV262" s="118">
        <f>BV237-BV240-BV261</f>
        <v>0</v>
      </c>
      <c r="BW262" s="143"/>
      <c r="BX262" s="117" t="s">
        <v>457</v>
      </c>
      <c r="BY262" s="118">
        <f>BY237-BY240-BY261</f>
        <v>0</v>
      </c>
      <c r="BZ262" s="143"/>
      <c r="CA262" s="117" t="s">
        <v>457</v>
      </c>
      <c r="CB262" s="118">
        <f>CB237-CB240-CB261</f>
        <v>0</v>
      </c>
      <c r="CC262" s="143"/>
      <c r="CD262" s="117" t="s">
        <v>457</v>
      </c>
      <c r="CE262" s="118">
        <f>CE237-CE240-CE261</f>
        <v>0</v>
      </c>
      <c r="CF262" s="143"/>
      <c r="CG262" s="117" t="s">
        <v>457</v>
      </c>
      <c r="CH262" s="118">
        <f>CH237-CH240-CH261</f>
        <v>0</v>
      </c>
      <c r="CI262" s="143"/>
      <c r="CJ262" s="117" t="s">
        <v>457</v>
      </c>
      <c r="CK262" s="118">
        <f>CK237-CK240-CK261</f>
        <v>0</v>
      </c>
      <c r="CL262" s="143"/>
      <c r="CM262" s="117" t="s">
        <v>457</v>
      </c>
      <c r="CN262" s="118">
        <f>CN237-CN240-CN261</f>
        <v>0</v>
      </c>
      <c r="CP262" s="145" t="s">
        <v>491</v>
      </c>
      <c r="CQ262" s="146">
        <f>CQ237-CQ240-CQ261</f>
        <v>0</v>
      </c>
      <c r="CS262" s="147" t="s">
        <v>496</v>
      </c>
      <c r="CT262" s="148">
        <f>CT232+CT235-CT240-CT261</f>
        <v>-1428.55</v>
      </c>
      <c r="CU262" s="143"/>
      <c r="CV262" s="143"/>
    </row>
    <row r="263" spans="1:100" s="155" customFormat="1" ht="16" thickBot="1" x14ac:dyDescent="0.25">
      <c r="A263" s="178"/>
      <c r="B263" s="179"/>
      <c r="D263" s="178"/>
      <c r="E263" s="179"/>
      <c r="G263" s="178"/>
      <c r="H263" s="179"/>
      <c r="J263" s="178"/>
      <c r="K263" s="179"/>
      <c r="M263" s="178"/>
      <c r="N263" s="179"/>
      <c r="P263" s="178"/>
      <c r="Q263" s="179"/>
      <c r="S263" s="178"/>
      <c r="T263" s="179"/>
      <c r="V263" s="178"/>
      <c r="W263" s="179"/>
      <c r="Y263" s="178"/>
      <c r="Z263" s="179"/>
      <c r="AB263" s="178"/>
      <c r="AC263" s="179"/>
      <c r="AE263" s="178"/>
      <c r="AF263" s="179"/>
      <c r="AH263" s="178"/>
      <c r="AI263" s="179"/>
      <c r="AK263" s="178"/>
      <c r="AL263" s="179"/>
      <c r="AN263" s="178"/>
      <c r="AO263" s="179"/>
      <c r="AQ263" s="178"/>
      <c r="AR263" s="179"/>
      <c r="AT263" s="178"/>
      <c r="AU263" s="179"/>
      <c r="AW263" s="178"/>
      <c r="AX263" s="179"/>
      <c r="AZ263" s="178"/>
      <c r="BA263" s="179"/>
      <c r="BC263" s="178"/>
      <c r="BD263" s="179"/>
      <c r="BF263" s="178"/>
      <c r="BG263" s="179"/>
      <c r="BI263" s="178"/>
      <c r="BJ263" s="179"/>
      <c r="BL263" s="178"/>
      <c r="BM263" s="179"/>
      <c r="BO263" s="178"/>
      <c r="BP263" s="179"/>
      <c r="BR263" s="178"/>
      <c r="BS263" s="179"/>
      <c r="BU263" s="178"/>
      <c r="BV263" s="179"/>
      <c r="BX263" s="178"/>
      <c r="BY263" s="179"/>
      <c r="CA263" s="178"/>
      <c r="CB263" s="179"/>
      <c r="CD263" s="178"/>
      <c r="CE263" s="179"/>
      <c r="CG263" s="178"/>
      <c r="CH263" s="179"/>
      <c r="CJ263" s="178"/>
      <c r="CK263" s="179"/>
      <c r="CM263" s="178"/>
      <c r="CN263" s="179"/>
      <c r="CP263" s="156" t="s">
        <v>834</v>
      </c>
      <c r="CQ263" s="157">
        <f>CQ232+CQ235-CQ240-CQ261</f>
        <v>0</v>
      </c>
      <c r="CS263" s="178"/>
      <c r="CT263" s="179"/>
    </row>
    <row r="264" spans="1:100" s="155" customFormat="1" ht="16" thickTop="1" x14ac:dyDescent="0.2">
      <c r="A264" s="180"/>
      <c r="B264" s="181"/>
      <c r="D264" s="180"/>
      <c r="E264" s="181"/>
      <c r="G264" s="180"/>
      <c r="H264" s="181"/>
      <c r="J264" s="180"/>
      <c r="K264" s="181"/>
      <c r="M264" s="180"/>
      <c r="N264" s="181"/>
      <c r="P264" s="180"/>
      <c r="Q264" s="181"/>
      <c r="S264" s="180"/>
      <c r="T264" s="181"/>
      <c r="V264" s="180"/>
      <c r="W264" s="181"/>
      <c r="Y264" s="180"/>
      <c r="Z264" s="181"/>
      <c r="AB264" s="180"/>
      <c r="AC264" s="181"/>
      <c r="AE264" s="180"/>
      <c r="AF264" s="181"/>
      <c r="AH264" s="180"/>
      <c r="AI264" s="181"/>
      <c r="AK264" s="180"/>
      <c r="AL264" s="181"/>
      <c r="AN264" s="180"/>
      <c r="AO264" s="181"/>
      <c r="AQ264" s="180"/>
      <c r="AR264" s="181"/>
      <c r="AT264" s="180"/>
      <c r="AU264" s="181"/>
      <c r="AW264" s="180"/>
      <c r="AX264" s="181"/>
      <c r="AZ264" s="180"/>
      <c r="BA264" s="181"/>
      <c r="BC264" s="180"/>
      <c r="BD264" s="181"/>
      <c r="BF264" s="180"/>
      <c r="BG264" s="181"/>
      <c r="BI264" s="180"/>
      <c r="BJ264" s="181"/>
      <c r="BL264" s="180"/>
      <c r="BM264" s="181"/>
      <c r="BO264" s="180"/>
      <c r="BP264" s="181"/>
      <c r="BR264" s="180"/>
      <c r="BS264" s="181"/>
      <c r="BU264" s="180"/>
      <c r="BV264" s="181"/>
      <c r="BX264" s="180"/>
      <c r="BY264" s="181"/>
      <c r="CA264" s="180"/>
      <c r="CB264" s="181"/>
      <c r="CD264" s="180"/>
      <c r="CE264" s="181"/>
      <c r="CG264" s="180"/>
      <c r="CH264" s="181"/>
      <c r="CJ264" s="180"/>
      <c r="CK264" s="181"/>
      <c r="CM264" s="180"/>
      <c r="CN264" s="181"/>
      <c r="CP264" s="190"/>
      <c r="CQ264" s="191"/>
      <c r="CS264" s="180"/>
      <c r="CT264" s="181"/>
    </row>
    <row r="265" spans="1:100" s="155" customFormat="1" ht="16" thickBot="1" x14ac:dyDescent="0.25">
      <c r="A265" s="182"/>
      <c r="B265" s="183"/>
      <c r="D265" s="182"/>
      <c r="E265" s="183"/>
      <c r="G265" s="182"/>
      <c r="H265" s="183"/>
      <c r="J265" s="182"/>
      <c r="K265" s="183"/>
      <c r="M265" s="182"/>
      <c r="N265" s="183"/>
      <c r="P265" s="182"/>
      <c r="Q265" s="183"/>
      <c r="S265" s="182"/>
      <c r="T265" s="183"/>
      <c r="V265" s="182"/>
      <c r="W265" s="183"/>
      <c r="Y265" s="182"/>
      <c r="Z265" s="183"/>
      <c r="AB265" s="182"/>
      <c r="AC265" s="183"/>
      <c r="AE265" s="182"/>
      <c r="AF265" s="183"/>
      <c r="AH265" s="182"/>
      <c r="AI265" s="183"/>
      <c r="AK265" s="182"/>
      <c r="AL265" s="183"/>
      <c r="AN265" s="182"/>
      <c r="AO265" s="183"/>
      <c r="AQ265" s="182"/>
      <c r="AR265" s="183"/>
      <c r="AT265" s="182"/>
      <c r="AU265" s="183"/>
      <c r="AW265" s="182"/>
      <c r="AX265" s="183"/>
      <c r="AZ265" s="182"/>
      <c r="BA265" s="183"/>
      <c r="BC265" s="182"/>
      <c r="BD265" s="183"/>
      <c r="BF265" s="182"/>
      <c r="BG265" s="183"/>
      <c r="BI265" s="182"/>
      <c r="BJ265" s="183"/>
      <c r="BL265" s="182"/>
      <c r="BM265" s="183"/>
      <c r="BO265" s="182"/>
      <c r="BP265" s="183"/>
      <c r="BR265" s="182"/>
      <c r="BS265" s="183"/>
      <c r="BU265" s="182"/>
      <c r="BV265" s="183"/>
      <c r="BX265" s="182"/>
      <c r="BY265" s="183"/>
      <c r="CA265" s="182"/>
      <c r="CB265" s="183"/>
      <c r="CD265" s="182"/>
      <c r="CE265" s="183"/>
      <c r="CG265" s="182"/>
      <c r="CH265" s="183"/>
      <c r="CJ265" s="182"/>
      <c r="CK265" s="183"/>
      <c r="CM265" s="182"/>
      <c r="CN265" s="183"/>
      <c r="CP265" s="182"/>
      <c r="CQ265" s="183"/>
      <c r="CS265" s="182"/>
      <c r="CT265" s="183"/>
    </row>
    <row r="267" spans="1:100" ht="22" thickBot="1" x14ac:dyDescent="0.3">
      <c r="A267" s="36" t="s">
        <v>829</v>
      </c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  <c r="BP267" s="143"/>
      <c r="BQ267" s="143"/>
      <c r="BR267" s="143"/>
      <c r="BS267" s="143"/>
      <c r="BT267" s="143"/>
      <c r="BU267" s="143"/>
      <c r="BV267" s="143"/>
      <c r="BW267" s="143"/>
      <c r="BX267" s="143"/>
      <c r="BY267" s="143"/>
      <c r="BZ267" s="143"/>
      <c r="CA267" s="143"/>
      <c r="CB267" s="143"/>
      <c r="CC267" s="143"/>
      <c r="CD267" s="143"/>
      <c r="CE267" s="143"/>
      <c r="CF267" s="143"/>
      <c r="CG267" s="143"/>
      <c r="CH267" s="143"/>
      <c r="CI267" s="143"/>
      <c r="CJ267" s="143"/>
      <c r="CK267" s="143"/>
      <c r="CL267" s="143"/>
      <c r="CM267" s="143"/>
      <c r="CN267" s="143"/>
    </row>
    <row r="268" spans="1:100" ht="16" thickBot="1" x14ac:dyDescent="0.25">
      <c r="A268" s="172" t="s">
        <v>94</v>
      </c>
      <c r="B268" s="173"/>
      <c r="C268" s="143"/>
      <c r="D268" s="172" t="s">
        <v>157</v>
      </c>
      <c r="E268" s="173"/>
      <c r="F268" s="143"/>
      <c r="G268" s="172" t="s">
        <v>158</v>
      </c>
      <c r="H268" s="173"/>
      <c r="I268" s="143"/>
      <c r="J268" s="172" t="s">
        <v>159</v>
      </c>
      <c r="K268" s="173"/>
      <c r="L268" s="143"/>
      <c r="M268" s="172" t="s">
        <v>160</v>
      </c>
      <c r="N268" s="173"/>
      <c r="O268" s="143"/>
      <c r="P268" s="172" t="s">
        <v>161</v>
      </c>
      <c r="Q268" s="173"/>
      <c r="R268" s="143"/>
      <c r="S268" s="172" t="s">
        <v>162</v>
      </c>
      <c r="T268" s="173"/>
      <c r="U268" s="143"/>
      <c r="V268" s="172" t="s">
        <v>163</v>
      </c>
      <c r="W268" s="173"/>
      <c r="X268" s="143"/>
      <c r="Y268" s="172" t="s">
        <v>164</v>
      </c>
      <c r="Z268" s="173"/>
      <c r="AA268" s="143"/>
      <c r="AB268" s="172" t="s">
        <v>165</v>
      </c>
      <c r="AC268" s="173"/>
      <c r="AD268" s="143"/>
      <c r="AE268" s="172" t="s">
        <v>166</v>
      </c>
      <c r="AF268" s="173"/>
      <c r="AG268" s="143"/>
      <c r="AH268" s="172" t="s">
        <v>167</v>
      </c>
      <c r="AI268" s="173"/>
      <c r="AJ268" s="143"/>
      <c r="AK268" s="172" t="s">
        <v>168</v>
      </c>
      <c r="AL268" s="173"/>
      <c r="AM268" s="143"/>
      <c r="AN268" s="172" t="s">
        <v>169</v>
      </c>
      <c r="AO268" s="173"/>
      <c r="AP268" s="143"/>
      <c r="AQ268" s="172" t="s">
        <v>170</v>
      </c>
      <c r="AR268" s="173"/>
      <c r="AS268" s="143"/>
      <c r="AT268" s="172" t="s">
        <v>171</v>
      </c>
      <c r="AU268" s="173"/>
      <c r="AV268" s="143"/>
      <c r="AW268" s="172" t="s">
        <v>172</v>
      </c>
      <c r="AX268" s="173"/>
      <c r="AY268" s="143"/>
      <c r="AZ268" s="172" t="s">
        <v>173</v>
      </c>
      <c r="BA268" s="173"/>
      <c r="BB268" s="143"/>
      <c r="BC268" s="172" t="s">
        <v>174</v>
      </c>
      <c r="BD268" s="173"/>
      <c r="BE268" s="143"/>
      <c r="BF268" s="172" t="s">
        <v>175</v>
      </c>
      <c r="BG268" s="173"/>
      <c r="BH268" s="143"/>
      <c r="BI268" s="172" t="s">
        <v>176</v>
      </c>
      <c r="BJ268" s="173"/>
      <c r="BK268" s="143"/>
      <c r="BL268" s="172" t="s">
        <v>177</v>
      </c>
      <c r="BM268" s="173"/>
      <c r="BN268" s="143"/>
      <c r="BO268" s="172" t="s">
        <v>178</v>
      </c>
      <c r="BP268" s="173"/>
      <c r="BQ268" s="143"/>
      <c r="BR268" s="172" t="s">
        <v>179</v>
      </c>
      <c r="BS268" s="173"/>
      <c r="BT268" s="143"/>
      <c r="BU268" s="172" t="s">
        <v>180</v>
      </c>
      <c r="BV268" s="173"/>
      <c r="BW268" s="143"/>
      <c r="BX268" s="172" t="s">
        <v>181</v>
      </c>
      <c r="BY268" s="173"/>
      <c r="BZ268" s="143"/>
      <c r="CA268" s="172" t="s">
        <v>182</v>
      </c>
      <c r="CB268" s="173"/>
      <c r="CC268" s="143"/>
      <c r="CD268" s="172" t="s">
        <v>183</v>
      </c>
      <c r="CE268" s="173"/>
      <c r="CF268" s="143"/>
      <c r="CG268" s="172" t="s">
        <v>184</v>
      </c>
      <c r="CH268" s="173"/>
      <c r="CI268" s="143"/>
      <c r="CJ268" s="172" t="s">
        <v>185</v>
      </c>
      <c r="CK268" s="173"/>
      <c r="CL268" s="143"/>
      <c r="CM268" s="172" t="s">
        <v>409</v>
      </c>
      <c r="CN268" s="173"/>
      <c r="CP268" s="188" t="s">
        <v>30</v>
      </c>
      <c r="CQ268" s="189"/>
      <c r="CS268" s="188" t="s">
        <v>490</v>
      </c>
      <c r="CT268" s="189"/>
      <c r="CU268" s="143"/>
      <c r="CV268" s="149" t="s">
        <v>32</v>
      </c>
    </row>
    <row r="269" spans="1:100" ht="16" thickBot="1" x14ac:dyDescent="0.25">
      <c r="A269" s="174" t="s">
        <v>446</v>
      </c>
      <c r="B269" s="175"/>
      <c r="C269" s="143"/>
      <c r="D269" s="174" t="s">
        <v>446</v>
      </c>
      <c r="E269" s="175"/>
      <c r="F269" s="143"/>
      <c r="G269" s="174" t="s">
        <v>446</v>
      </c>
      <c r="H269" s="175"/>
      <c r="I269" s="143"/>
      <c r="J269" s="174" t="s">
        <v>446</v>
      </c>
      <c r="K269" s="175"/>
      <c r="L269" s="143"/>
      <c r="M269" s="174" t="s">
        <v>446</v>
      </c>
      <c r="N269" s="175"/>
      <c r="O269" s="143"/>
      <c r="P269" s="174" t="s">
        <v>446</v>
      </c>
      <c r="Q269" s="175"/>
      <c r="R269" s="143"/>
      <c r="S269" s="174" t="s">
        <v>446</v>
      </c>
      <c r="T269" s="175"/>
      <c r="U269" s="143"/>
      <c r="V269" s="174" t="s">
        <v>446</v>
      </c>
      <c r="W269" s="175"/>
      <c r="X269" s="143"/>
      <c r="Y269" s="174" t="s">
        <v>446</v>
      </c>
      <c r="Z269" s="175"/>
      <c r="AA269" s="143"/>
      <c r="AB269" s="174" t="s">
        <v>446</v>
      </c>
      <c r="AC269" s="175"/>
      <c r="AD269" s="143"/>
      <c r="AE269" s="174" t="s">
        <v>446</v>
      </c>
      <c r="AF269" s="175"/>
      <c r="AG269" s="143"/>
      <c r="AH269" s="174" t="s">
        <v>446</v>
      </c>
      <c r="AI269" s="175"/>
      <c r="AJ269" s="143"/>
      <c r="AK269" s="174" t="s">
        <v>446</v>
      </c>
      <c r="AL269" s="175"/>
      <c r="AM269" s="143"/>
      <c r="AN269" s="174" t="s">
        <v>446</v>
      </c>
      <c r="AO269" s="175"/>
      <c r="AP269" s="143"/>
      <c r="AQ269" s="174" t="s">
        <v>446</v>
      </c>
      <c r="AR269" s="175"/>
      <c r="AS269" s="143"/>
      <c r="AT269" s="174" t="s">
        <v>446</v>
      </c>
      <c r="AU269" s="175"/>
      <c r="AV269" s="143"/>
      <c r="AW269" s="174" t="s">
        <v>446</v>
      </c>
      <c r="AX269" s="175"/>
      <c r="AY269" s="143"/>
      <c r="AZ269" s="174" t="s">
        <v>446</v>
      </c>
      <c r="BA269" s="175"/>
      <c r="BB269" s="143"/>
      <c r="BC269" s="174" t="s">
        <v>446</v>
      </c>
      <c r="BD269" s="175"/>
      <c r="BE269" s="143"/>
      <c r="BF269" s="174" t="s">
        <v>446</v>
      </c>
      <c r="BG269" s="175"/>
      <c r="BH269" s="143"/>
      <c r="BI269" s="174" t="s">
        <v>446</v>
      </c>
      <c r="BJ269" s="175"/>
      <c r="BK269" s="143"/>
      <c r="BL269" s="174" t="s">
        <v>446</v>
      </c>
      <c r="BM269" s="175"/>
      <c r="BN269" s="143"/>
      <c r="BO269" s="174" t="s">
        <v>446</v>
      </c>
      <c r="BP269" s="175"/>
      <c r="BQ269" s="143"/>
      <c r="BR269" s="174" t="s">
        <v>446</v>
      </c>
      <c r="BS269" s="175"/>
      <c r="BT269" s="143"/>
      <c r="BU269" s="174" t="s">
        <v>446</v>
      </c>
      <c r="BV269" s="175"/>
      <c r="BW269" s="143"/>
      <c r="BX269" s="174" t="s">
        <v>446</v>
      </c>
      <c r="BY269" s="175"/>
      <c r="BZ269" s="143"/>
      <c r="CA269" s="174" t="s">
        <v>446</v>
      </c>
      <c r="CB269" s="175"/>
      <c r="CC269" s="143"/>
      <c r="CD269" s="174" t="s">
        <v>446</v>
      </c>
      <c r="CE269" s="175"/>
      <c r="CF269" s="143"/>
      <c r="CG269" s="174" t="s">
        <v>446</v>
      </c>
      <c r="CH269" s="175"/>
      <c r="CI269" s="143"/>
      <c r="CJ269" s="174" t="s">
        <v>446</v>
      </c>
      <c r="CK269" s="175"/>
      <c r="CL269" s="143"/>
      <c r="CM269" s="174" t="s">
        <v>446</v>
      </c>
      <c r="CN269" s="175"/>
      <c r="CP269" s="174" t="s">
        <v>446</v>
      </c>
      <c r="CQ269" s="175"/>
      <c r="CS269" s="174" t="s">
        <v>446</v>
      </c>
      <c r="CT269" s="175"/>
      <c r="CU269" s="143"/>
      <c r="CV269" s="10"/>
    </row>
    <row r="270" spans="1:100" x14ac:dyDescent="0.2">
      <c r="A270" s="69" t="s">
        <v>818</v>
      </c>
      <c r="B270" s="79">
        <v>0</v>
      </c>
      <c r="C270" s="143"/>
      <c r="D270" s="69" t="s">
        <v>818</v>
      </c>
      <c r="E270" s="79">
        <v>0</v>
      </c>
      <c r="F270" s="143"/>
      <c r="G270" s="69" t="s">
        <v>818</v>
      </c>
      <c r="H270" s="79">
        <v>0</v>
      </c>
      <c r="I270" s="143"/>
      <c r="J270" s="69" t="s">
        <v>818</v>
      </c>
      <c r="K270" s="79">
        <v>0</v>
      </c>
      <c r="L270" s="143"/>
      <c r="M270" s="69" t="s">
        <v>818</v>
      </c>
      <c r="N270" s="79">
        <v>0</v>
      </c>
      <c r="O270" s="143"/>
      <c r="P270" s="69" t="s">
        <v>818</v>
      </c>
      <c r="Q270" s="79">
        <v>0</v>
      </c>
      <c r="R270" s="143"/>
      <c r="S270" s="69" t="s">
        <v>818</v>
      </c>
      <c r="T270" s="79">
        <v>0</v>
      </c>
      <c r="U270" s="143"/>
      <c r="V270" s="69" t="s">
        <v>818</v>
      </c>
      <c r="W270" s="79">
        <v>0</v>
      </c>
      <c r="X270" s="143"/>
      <c r="Y270" s="69" t="s">
        <v>818</v>
      </c>
      <c r="Z270" s="79">
        <v>0</v>
      </c>
      <c r="AA270" s="143"/>
      <c r="AB270" s="69" t="s">
        <v>818</v>
      </c>
      <c r="AC270" s="79">
        <v>0</v>
      </c>
      <c r="AD270" s="143"/>
      <c r="AE270" s="69" t="s">
        <v>818</v>
      </c>
      <c r="AF270" s="79">
        <v>0</v>
      </c>
      <c r="AG270" s="143"/>
      <c r="AH270" s="69" t="s">
        <v>818</v>
      </c>
      <c r="AI270" s="79">
        <v>0</v>
      </c>
      <c r="AJ270" s="143"/>
      <c r="AK270" s="69" t="s">
        <v>818</v>
      </c>
      <c r="AL270" s="79">
        <v>0</v>
      </c>
      <c r="AM270" s="143"/>
      <c r="AN270" s="69" t="s">
        <v>818</v>
      </c>
      <c r="AO270" s="79">
        <v>0</v>
      </c>
      <c r="AP270" s="143"/>
      <c r="AQ270" s="69" t="s">
        <v>818</v>
      </c>
      <c r="AR270" s="79">
        <v>0</v>
      </c>
      <c r="AS270" s="143"/>
      <c r="AT270" s="69" t="s">
        <v>818</v>
      </c>
      <c r="AU270" s="79">
        <v>0</v>
      </c>
      <c r="AV270" s="143"/>
      <c r="AW270" s="69" t="s">
        <v>818</v>
      </c>
      <c r="AX270" s="79">
        <v>0</v>
      </c>
      <c r="AY270" s="143"/>
      <c r="AZ270" s="69" t="s">
        <v>818</v>
      </c>
      <c r="BA270" s="79">
        <v>0</v>
      </c>
      <c r="BB270" s="143"/>
      <c r="BC270" s="69" t="s">
        <v>818</v>
      </c>
      <c r="BD270" s="79">
        <v>0</v>
      </c>
      <c r="BE270" s="143"/>
      <c r="BF270" s="69" t="s">
        <v>818</v>
      </c>
      <c r="BG270" s="79">
        <v>0</v>
      </c>
      <c r="BH270" s="143"/>
      <c r="BI270" s="69" t="s">
        <v>818</v>
      </c>
      <c r="BJ270" s="79">
        <v>0</v>
      </c>
      <c r="BK270" s="143"/>
      <c r="BL270" s="69" t="s">
        <v>818</v>
      </c>
      <c r="BM270" s="79">
        <v>0</v>
      </c>
      <c r="BN270" s="143"/>
      <c r="BO270" s="69" t="s">
        <v>818</v>
      </c>
      <c r="BP270" s="79">
        <v>0</v>
      </c>
      <c r="BQ270" s="143"/>
      <c r="BR270" s="69" t="s">
        <v>818</v>
      </c>
      <c r="BS270" s="79">
        <v>0</v>
      </c>
      <c r="BT270" s="143"/>
      <c r="BU270" s="69" t="s">
        <v>818</v>
      </c>
      <c r="BV270" s="79">
        <v>0</v>
      </c>
      <c r="BW270" s="143"/>
      <c r="BX270" s="69" t="s">
        <v>818</v>
      </c>
      <c r="BY270" s="79">
        <v>0</v>
      </c>
      <c r="BZ270" s="143"/>
      <c r="CA270" s="69" t="s">
        <v>818</v>
      </c>
      <c r="CB270" s="79">
        <v>0</v>
      </c>
      <c r="CC270" s="143"/>
      <c r="CD270" s="69" t="s">
        <v>818</v>
      </c>
      <c r="CE270" s="79">
        <v>0</v>
      </c>
      <c r="CF270" s="143"/>
      <c r="CG270" s="69" t="s">
        <v>818</v>
      </c>
      <c r="CH270" s="79">
        <v>0</v>
      </c>
      <c r="CI270" s="143"/>
      <c r="CJ270" s="69" t="s">
        <v>818</v>
      </c>
      <c r="CK270" s="79">
        <v>0</v>
      </c>
      <c r="CL270" s="143"/>
      <c r="CM270" s="69" t="s">
        <v>818</v>
      </c>
      <c r="CN270" s="79">
        <v>0</v>
      </c>
      <c r="CP270" s="69" t="s">
        <v>818</v>
      </c>
      <c r="CQ270" s="79">
        <f>SUM(CH270+CN270+CK270+CE270+CB270+BY270+BV270+BS270+BP270+BM270+BJ270+BG270+BD270+BA270+AX270+AU270+AR270+AO270+AL270+AI270+AF270+AC270+Z270+W270+T270+Q270+N270+K270+H270+E270+B270)</f>
        <v>0</v>
      </c>
      <c r="CS270" s="69" t="s">
        <v>818</v>
      </c>
      <c r="CT270" s="79">
        <v>0</v>
      </c>
      <c r="CU270" s="143"/>
      <c r="CV270" s="151">
        <f t="shared" ref="CV270:CV275" si="14">CQ270-CT270</f>
        <v>0</v>
      </c>
    </row>
    <row r="271" spans="1:100" x14ac:dyDescent="0.2">
      <c r="A271" s="69" t="s">
        <v>443</v>
      </c>
      <c r="B271" s="79">
        <v>0</v>
      </c>
      <c r="C271" s="143"/>
      <c r="D271" s="69" t="s">
        <v>443</v>
      </c>
      <c r="E271" s="79">
        <v>0</v>
      </c>
      <c r="F271" s="143"/>
      <c r="G271" s="69" t="s">
        <v>443</v>
      </c>
      <c r="H271" s="79">
        <v>0</v>
      </c>
      <c r="I271" s="143"/>
      <c r="J271" s="69" t="s">
        <v>443</v>
      </c>
      <c r="K271" s="79">
        <v>0</v>
      </c>
      <c r="L271" s="143"/>
      <c r="M271" s="69" t="s">
        <v>443</v>
      </c>
      <c r="N271" s="79">
        <v>0</v>
      </c>
      <c r="O271" s="143"/>
      <c r="P271" s="69" t="s">
        <v>443</v>
      </c>
      <c r="Q271" s="79">
        <v>0</v>
      </c>
      <c r="R271" s="143"/>
      <c r="S271" s="69" t="s">
        <v>443</v>
      </c>
      <c r="T271" s="79">
        <v>0</v>
      </c>
      <c r="U271" s="143"/>
      <c r="V271" s="69" t="s">
        <v>443</v>
      </c>
      <c r="W271" s="79">
        <v>0</v>
      </c>
      <c r="X271" s="143"/>
      <c r="Y271" s="69" t="s">
        <v>443</v>
      </c>
      <c r="Z271" s="79">
        <v>0</v>
      </c>
      <c r="AA271" s="143"/>
      <c r="AB271" s="69" t="s">
        <v>443</v>
      </c>
      <c r="AC271" s="79">
        <v>0</v>
      </c>
      <c r="AD271" s="143"/>
      <c r="AE271" s="69" t="s">
        <v>443</v>
      </c>
      <c r="AF271" s="79">
        <v>0</v>
      </c>
      <c r="AG271" s="143"/>
      <c r="AH271" s="69" t="s">
        <v>443</v>
      </c>
      <c r="AI271" s="79">
        <v>0</v>
      </c>
      <c r="AJ271" s="143"/>
      <c r="AK271" s="69" t="s">
        <v>443</v>
      </c>
      <c r="AL271" s="79">
        <v>0</v>
      </c>
      <c r="AM271" s="143"/>
      <c r="AN271" s="69" t="s">
        <v>443</v>
      </c>
      <c r="AO271" s="79">
        <v>0</v>
      </c>
      <c r="AP271" s="143"/>
      <c r="AQ271" s="69" t="s">
        <v>443</v>
      </c>
      <c r="AR271" s="79">
        <v>0</v>
      </c>
      <c r="AS271" s="143"/>
      <c r="AT271" s="69" t="s">
        <v>443</v>
      </c>
      <c r="AU271" s="79">
        <v>0</v>
      </c>
      <c r="AV271" s="143"/>
      <c r="AW271" s="69" t="s">
        <v>443</v>
      </c>
      <c r="AX271" s="79">
        <v>0</v>
      </c>
      <c r="AY271" s="143"/>
      <c r="AZ271" s="69" t="s">
        <v>443</v>
      </c>
      <c r="BA271" s="79">
        <v>0</v>
      </c>
      <c r="BB271" s="143"/>
      <c r="BC271" s="69" t="s">
        <v>443</v>
      </c>
      <c r="BD271" s="79">
        <v>0</v>
      </c>
      <c r="BE271" s="143"/>
      <c r="BF271" s="69" t="s">
        <v>443</v>
      </c>
      <c r="BG271" s="79">
        <v>0</v>
      </c>
      <c r="BH271" s="143"/>
      <c r="BI271" s="69" t="s">
        <v>443</v>
      </c>
      <c r="BJ271" s="79">
        <v>0</v>
      </c>
      <c r="BK271" s="143"/>
      <c r="BL271" s="69" t="s">
        <v>443</v>
      </c>
      <c r="BM271" s="79">
        <v>0</v>
      </c>
      <c r="BN271" s="143"/>
      <c r="BO271" s="69" t="s">
        <v>443</v>
      </c>
      <c r="BP271" s="79">
        <v>0</v>
      </c>
      <c r="BQ271" s="143"/>
      <c r="BR271" s="69" t="s">
        <v>443</v>
      </c>
      <c r="BS271" s="79">
        <v>0</v>
      </c>
      <c r="BT271" s="143"/>
      <c r="BU271" s="69" t="s">
        <v>443</v>
      </c>
      <c r="BV271" s="79">
        <v>0</v>
      </c>
      <c r="BW271" s="143"/>
      <c r="BX271" s="69" t="s">
        <v>443</v>
      </c>
      <c r="BY271" s="79">
        <v>0</v>
      </c>
      <c r="BZ271" s="143"/>
      <c r="CA271" s="69" t="s">
        <v>443</v>
      </c>
      <c r="CB271" s="79">
        <v>0</v>
      </c>
      <c r="CC271" s="143"/>
      <c r="CD271" s="69" t="s">
        <v>443</v>
      </c>
      <c r="CE271" s="79">
        <v>0</v>
      </c>
      <c r="CF271" s="143"/>
      <c r="CG271" s="69" t="s">
        <v>443</v>
      </c>
      <c r="CH271" s="79">
        <v>0</v>
      </c>
      <c r="CI271" s="143"/>
      <c r="CJ271" s="69" t="s">
        <v>443</v>
      </c>
      <c r="CK271" s="79">
        <v>0</v>
      </c>
      <c r="CL271" s="143"/>
      <c r="CM271" s="69" t="s">
        <v>443</v>
      </c>
      <c r="CN271" s="79">
        <v>0</v>
      </c>
      <c r="CP271" s="69" t="s">
        <v>443</v>
      </c>
      <c r="CQ271" s="79">
        <f>SUM(CH271+CN271+CK271+CE271+CB271+BY271+BV271+BS271+BP271+BM271+BJ271+BG271+BD271+BA271+AX271+AU271+AR271+AO271+AL271+AI271+AF271+AC271+Z271+W271+T271+Q271+N271+K271+H271+E271+B271)</f>
        <v>0</v>
      </c>
      <c r="CS271" s="69" t="s">
        <v>443</v>
      </c>
      <c r="CT271" s="79">
        <v>0</v>
      </c>
      <c r="CU271" s="143"/>
      <c r="CV271" s="151">
        <f t="shared" si="14"/>
        <v>0</v>
      </c>
    </row>
    <row r="272" spans="1:100" x14ac:dyDescent="0.2">
      <c r="A272" s="69" t="s">
        <v>444</v>
      </c>
      <c r="B272" s="79">
        <v>0</v>
      </c>
      <c r="C272" s="143"/>
      <c r="D272" s="69" t="s">
        <v>444</v>
      </c>
      <c r="E272" s="79">
        <v>0</v>
      </c>
      <c r="F272" s="143"/>
      <c r="G272" s="69" t="s">
        <v>444</v>
      </c>
      <c r="H272" s="79">
        <v>0</v>
      </c>
      <c r="I272" s="143"/>
      <c r="J272" s="69" t="s">
        <v>444</v>
      </c>
      <c r="K272" s="79">
        <v>0</v>
      </c>
      <c r="L272" s="143"/>
      <c r="M272" s="69" t="s">
        <v>444</v>
      </c>
      <c r="N272" s="79">
        <v>0</v>
      </c>
      <c r="O272" s="143"/>
      <c r="P272" s="69" t="s">
        <v>444</v>
      </c>
      <c r="Q272" s="79">
        <v>0</v>
      </c>
      <c r="R272" s="143"/>
      <c r="S272" s="69" t="s">
        <v>444</v>
      </c>
      <c r="T272" s="79">
        <v>0</v>
      </c>
      <c r="U272" s="143"/>
      <c r="V272" s="69" t="s">
        <v>444</v>
      </c>
      <c r="W272" s="79">
        <v>0</v>
      </c>
      <c r="X272" s="143"/>
      <c r="Y272" s="69" t="s">
        <v>444</v>
      </c>
      <c r="Z272" s="79">
        <v>0</v>
      </c>
      <c r="AA272" s="143"/>
      <c r="AB272" s="69" t="s">
        <v>444</v>
      </c>
      <c r="AC272" s="79">
        <v>0</v>
      </c>
      <c r="AD272" s="143"/>
      <c r="AE272" s="69" t="s">
        <v>444</v>
      </c>
      <c r="AF272" s="79">
        <v>0</v>
      </c>
      <c r="AG272" s="143"/>
      <c r="AH272" s="69" t="s">
        <v>444</v>
      </c>
      <c r="AI272" s="79">
        <v>0</v>
      </c>
      <c r="AJ272" s="143"/>
      <c r="AK272" s="69" t="s">
        <v>444</v>
      </c>
      <c r="AL272" s="79">
        <v>0</v>
      </c>
      <c r="AM272" s="143"/>
      <c r="AN272" s="69" t="s">
        <v>444</v>
      </c>
      <c r="AO272" s="79">
        <v>0</v>
      </c>
      <c r="AP272" s="143"/>
      <c r="AQ272" s="69" t="s">
        <v>444</v>
      </c>
      <c r="AR272" s="79">
        <v>0</v>
      </c>
      <c r="AS272" s="143"/>
      <c r="AT272" s="69" t="s">
        <v>444</v>
      </c>
      <c r="AU272" s="79">
        <v>0</v>
      </c>
      <c r="AV272" s="143"/>
      <c r="AW272" s="69" t="s">
        <v>444</v>
      </c>
      <c r="AX272" s="79">
        <v>0</v>
      </c>
      <c r="AY272" s="143"/>
      <c r="AZ272" s="69" t="s">
        <v>444</v>
      </c>
      <c r="BA272" s="79">
        <v>0</v>
      </c>
      <c r="BB272" s="143"/>
      <c r="BC272" s="69" t="s">
        <v>444</v>
      </c>
      <c r="BD272" s="79">
        <v>0</v>
      </c>
      <c r="BE272" s="143"/>
      <c r="BF272" s="69" t="s">
        <v>444</v>
      </c>
      <c r="BG272" s="79">
        <v>0</v>
      </c>
      <c r="BH272" s="143"/>
      <c r="BI272" s="69" t="s">
        <v>444</v>
      </c>
      <c r="BJ272" s="79">
        <v>0</v>
      </c>
      <c r="BK272" s="143"/>
      <c r="BL272" s="69" t="s">
        <v>444</v>
      </c>
      <c r="BM272" s="79">
        <v>0</v>
      </c>
      <c r="BN272" s="143"/>
      <c r="BO272" s="69" t="s">
        <v>444</v>
      </c>
      <c r="BP272" s="79">
        <v>0</v>
      </c>
      <c r="BQ272" s="143"/>
      <c r="BR272" s="69" t="s">
        <v>444</v>
      </c>
      <c r="BS272" s="79">
        <v>0</v>
      </c>
      <c r="BT272" s="143"/>
      <c r="BU272" s="69" t="s">
        <v>444</v>
      </c>
      <c r="BV272" s="79">
        <v>0</v>
      </c>
      <c r="BW272" s="143"/>
      <c r="BX272" s="69" t="s">
        <v>444</v>
      </c>
      <c r="BY272" s="79">
        <v>0</v>
      </c>
      <c r="BZ272" s="143"/>
      <c r="CA272" s="69" t="s">
        <v>444</v>
      </c>
      <c r="CB272" s="79">
        <v>0</v>
      </c>
      <c r="CC272" s="143"/>
      <c r="CD272" s="69" t="s">
        <v>444</v>
      </c>
      <c r="CE272" s="79">
        <v>0</v>
      </c>
      <c r="CF272" s="143"/>
      <c r="CG272" s="69" t="s">
        <v>444</v>
      </c>
      <c r="CH272" s="79">
        <v>0</v>
      </c>
      <c r="CI272" s="143"/>
      <c r="CJ272" s="69" t="s">
        <v>444</v>
      </c>
      <c r="CK272" s="79">
        <v>0</v>
      </c>
      <c r="CL272" s="143"/>
      <c r="CM272" s="69" t="s">
        <v>444</v>
      </c>
      <c r="CN272" s="79">
        <v>0</v>
      </c>
      <c r="CP272" s="69" t="s">
        <v>444</v>
      </c>
      <c r="CQ272" s="79">
        <f>SUM(CH272+CN272+CK272+CE272+CB272+BY272+BV272+BS272+BP272+BM272+BJ272+BG272+BD272+BA272+AX272+AU272+AR272+AO272+AL272+AI272+AF272+AC272+Z272+W272+T272+Q272+N272+K272+H272+E272+B272)</f>
        <v>0</v>
      </c>
      <c r="CS272" s="69" t="s">
        <v>444</v>
      </c>
      <c r="CT272" s="79">
        <v>0</v>
      </c>
      <c r="CU272" s="143"/>
      <c r="CV272" s="151">
        <f t="shared" si="14"/>
        <v>0</v>
      </c>
    </row>
    <row r="273" spans="1:100" x14ac:dyDescent="0.2">
      <c r="A273" s="69" t="s">
        <v>819</v>
      </c>
      <c r="B273" s="79">
        <v>0</v>
      </c>
      <c r="C273" s="143"/>
      <c r="D273" s="69" t="s">
        <v>819</v>
      </c>
      <c r="E273" s="79">
        <v>0</v>
      </c>
      <c r="F273" s="143"/>
      <c r="G273" s="69" t="s">
        <v>819</v>
      </c>
      <c r="H273" s="79">
        <v>0</v>
      </c>
      <c r="I273" s="143"/>
      <c r="J273" s="69" t="s">
        <v>819</v>
      </c>
      <c r="K273" s="79">
        <v>0</v>
      </c>
      <c r="L273" s="143"/>
      <c r="M273" s="69" t="s">
        <v>819</v>
      </c>
      <c r="N273" s="79">
        <v>0</v>
      </c>
      <c r="O273" s="143"/>
      <c r="P273" s="69" t="s">
        <v>819</v>
      </c>
      <c r="Q273" s="79">
        <v>0</v>
      </c>
      <c r="R273" s="143"/>
      <c r="S273" s="69" t="s">
        <v>819</v>
      </c>
      <c r="T273" s="79">
        <v>0</v>
      </c>
      <c r="U273" s="143"/>
      <c r="V273" s="69" t="s">
        <v>819</v>
      </c>
      <c r="W273" s="79">
        <v>0</v>
      </c>
      <c r="X273" s="143"/>
      <c r="Y273" s="69" t="s">
        <v>819</v>
      </c>
      <c r="Z273" s="79">
        <v>0</v>
      </c>
      <c r="AA273" s="143"/>
      <c r="AB273" s="69" t="s">
        <v>819</v>
      </c>
      <c r="AC273" s="79">
        <v>0</v>
      </c>
      <c r="AD273" s="143"/>
      <c r="AE273" s="69" t="s">
        <v>819</v>
      </c>
      <c r="AF273" s="79">
        <v>0</v>
      </c>
      <c r="AG273" s="143"/>
      <c r="AH273" s="69" t="s">
        <v>819</v>
      </c>
      <c r="AI273" s="79">
        <v>0</v>
      </c>
      <c r="AJ273" s="143"/>
      <c r="AK273" s="69" t="s">
        <v>819</v>
      </c>
      <c r="AL273" s="79">
        <v>0</v>
      </c>
      <c r="AM273" s="143"/>
      <c r="AN273" s="69" t="s">
        <v>819</v>
      </c>
      <c r="AO273" s="79">
        <v>0</v>
      </c>
      <c r="AP273" s="143"/>
      <c r="AQ273" s="69" t="s">
        <v>819</v>
      </c>
      <c r="AR273" s="79">
        <v>0</v>
      </c>
      <c r="AS273" s="143"/>
      <c r="AT273" s="69" t="s">
        <v>819</v>
      </c>
      <c r="AU273" s="79">
        <v>0</v>
      </c>
      <c r="AV273" s="143"/>
      <c r="AW273" s="69" t="s">
        <v>819</v>
      </c>
      <c r="AX273" s="79">
        <v>0</v>
      </c>
      <c r="AY273" s="143"/>
      <c r="AZ273" s="69" t="s">
        <v>819</v>
      </c>
      <c r="BA273" s="79">
        <v>0</v>
      </c>
      <c r="BB273" s="143"/>
      <c r="BC273" s="69" t="s">
        <v>819</v>
      </c>
      <c r="BD273" s="79">
        <v>0</v>
      </c>
      <c r="BE273" s="143"/>
      <c r="BF273" s="69" t="s">
        <v>819</v>
      </c>
      <c r="BG273" s="79">
        <v>0</v>
      </c>
      <c r="BH273" s="143"/>
      <c r="BI273" s="69" t="s">
        <v>819</v>
      </c>
      <c r="BJ273" s="79">
        <v>0</v>
      </c>
      <c r="BK273" s="143"/>
      <c r="BL273" s="69" t="s">
        <v>819</v>
      </c>
      <c r="BM273" s="79">
        <v>0</v>
      </c>
      <c r="BN273" s="143"/>
      <c r="BO273" s="69" t="s">
        <v>819</v>
      </c>
      <c r="BP273" s="79">
        <v>0</v>
      </c>
      <c r="BQ273" s="143"/>
      <c r="BR273" s="69" t="s">
        <v>819</v>
      </c>
      <c r="BS273" s="79">
        <v>0</v>
      </c>
      <c r="BT273" s="143"/>
      <c r="BU273" s="69" t="s">
        <v>819</v>
      </c>
      <c r="BV273" s="79">
        <v>0</v>
      </c>
      <c r="BW273" s="143"/>
      <c r="BX273" s="69" t="s">
        <v>819</v>
      </c>
      <c r="BY273" s="79">
        <v>0</v>
      </c>
      <c r="BZ273" s="143"/>
      <c r="CA273" s="69" t="s">
        <v>819</v>
      </c>
      <c r="CB273" s="79">
        <v>0</v>
      </c>
      <c r="CC273" s="143"/>
      <c r="CD273" s="69" t="s">
        <v>819</v>
      </c>
      <c r="CE273" s="79">
        <v>0</v>
      </c>
      <c r="CF273" s="143"/>
      <c r="CG273" s="69" t="s">
        <v>819</v>
      </c>
      <c r="CH273" s="79">
        <v>0</v>
      </c>
      <c r="CI273" s="143"/>
      <c r="CJ273" s="69" t="s">
        <v>819</v>
      </c>
      <c r="CK273" s="79">
        <v>0</v>
      </c>
      <c r="CL273" s="143"/>
      <c r="CM273" s="69" t="s">
        <v>819</v>
      </c>
      <c r="CN273" s="79">
        <v>0</v>
      </c>
      <c r="CP273" s="69" t="s">
        <v>819</v>
      </c>
      <c r="CQ273" s="79">
        <f>SUM(CH273+CN273+CK273+CE273+CB273+BY273+BV273+BS273+BP273+BM273+BJ273+BG273+BD273+BA273+AX273+AU273+AR273+AO273+AL273+AI273+AF273+AC273+Z273+W273+T273+Q273+N273+K273+H273+E273+B273)</f>
        <v>0</v>
      </c>
      <c r="CS273" s="69" t="s">
        <v>819</v>
      </c>
      <c r="CT273" s="79">
        <v>0</v>
      </c>
      <c r="CU273" s="143"/>
      <c r="CV273" s="13">
        <f t="shared" si="14"/>
        <v>0</v>
      </c>
    </row>
    <row r="274" spans="1:100" x14ac:dyDescent="0.2">
      <c r="A274" s="69" t="s">
        <v>197</v>
      </c>
      <c r="B274" s="79">
        <v>0</v>
      </c>
      <c r="C274" s="143"/>
      <c r="D274" s="69" t="s">
        <v>197</v>
      </c>
      <c r="E274" s="79">
        <v>0</v>
      </c>
      <c r="F274" s="143"/>
      <c r="G274" s="69" t="s">
        <v>197</v>
      </c>
      <c r="H274" s="79">
        <v>0</v>
      </c>
      <c r="I274" s="143"/>
      <c r="J274" s="69" t="s">
        <v>197</v>
      </c>
      <c r="K274" s="79">
        <v>0</v>
      </c>
      <c r="L274" s="143"/>
      <c r="M274" s="69" t="s">
        <v>197</v>
      </c>
      <c r="N274" s="79">
        <v>0</v>
      </c>
      <c r="O274" s="143"/>
      <c r="P274" s="69" t="s">
        <v>197</v>
      </c>
      <c r="Q274" s="79">
        <v>0</v>
      </c>
      <c r="R274" s="143"/>
      <c r="S274" s="69" t="s">
        <v>197</v>
      </c>
      <c r="T274" s="79">
        <v>0</v>
      </c>
      <c r="U274" s="143"/>
      <c r="V274" s="69" t="s">
        <v>197</v>
      </c>
      <c r="W274" s="79">
        <v>0</v>
      </c>
      <c r="X274" s="143"/>
      <c r="Y274" s="69" t="s">
        <v>197</v>
      </c>
      <c r="Z274" s="79">
        <v>0</v>
      </c>
      <c r="AA274" s="143"/>
      <c r="AB274" s="69" t="s">
        <v>197</v>
      </c>
      <c r="AC274" s="79">
        <v>0</v>
      </c>
      <c r="AD274" s="143"/>
      <c r="AE274" s="69" t="s">
        <v>197</v>
      </c>
      <c r="AF274" s="79">
        <v>0</v>
      </c>
      <c r="AG274" s="143"/>
      <c r="AH274" s="69" t="s">
        <v>197</v>
      </c>
      <c r="AI274" s="79">
        <v>0</v>
      </c>
      <c r="AJ274" s="143"/>
      <c r="AK274" s="69" t="s">
        <v>197</v>
      </c>
      <c r="AL274" s="79">
        <v>0</v>
      </c>
      <c r="AM274" s="143"/>
      <c r="AN274" s="69" t="s">
        <v>197</v>
      </c>
      <c r="AO274" s="79">
        <v>0</v>
      </c>
      <c r="AP274" s="143"/>
      <c r="AQ274" s="69" t="s">
        <v>197</v>
      </c>
      <c r="AR274" s="79">
        <v>0</v>
      </c>
      <c r="AS274" s="143"/>
      <c r="AT274" s="69" t="s">
        <v>197</v>
      </c>
      <c r="AU274" s="79">
        <v>0</v>
      </c>
      <c r="AV274" s="143"/>
      <c r="AW274" s="69" t="s">
        <v>197</v>
      </c>
      <c r="AX274" s="79">
        <v>0</v>
      </c>
      <c r="AY274" s="143"/>
      <c r="AZ274" s="69" t="s">
        <v>197</v>
      </c>
      <c r="BA274" s="79">
        <v>0</v>
      </c>
      <c r="BB274" s="143"/>
      <c r="BC274" s="69" t="s">
        <v>197</v>
      </c>
      <c r="BD274" s="79">
        <v>0</v>
      </c>
      <c r="BE274" s="143"/>
      <c r="BF274" s="69" t="s">
        <v>197</v>
      </c>
      <c r="BG274" s="79">
        <v>0</v>
      </c>
      <c r="BH274" s="143"/>
      <c r="BI274" s="69" t="s">
        <v>197</v>
      </c>
      <c r="BJ274" s="79">
        <v>0</v>
      </c>
      <c r="BK274" s="143"/>
      <c r="BL274" s="69" t="s">
        <v>197</v>
      </c>
      <c r="BM274" s="79">
        <v>0</v>
      </c>
      <c r="BN274" s="143"/>
      <c r="BO274" s="69" t="s">
        <v>197</v>
      </c>
      <c r="BP274" s="79">
        <v>0</v>
      </c>
      <c r="BQ274" s="143"/>
      <c r="BR274" s="69" t="s">
        <v>197</v>
      </c>
      <c r="BS274" s="79">
        <v>0</v>
      </c>
      <c r="BT274" s="143"/>
      <c r="BU274" s="69" t="s">
        <v>197</v>
      </c>
      <c r="BV274" s="79">
        <v>0</v>
      </c>
      <c r="BW274" s="143"/>
      <c r="BX274" s="69" t="s">
        <v>197</v>
      </c>
      <c r="BY274" s="79">
        <v>0</v>
      </c>
      <c r="BZ274" s="143"/>
      <c r="CA274" s="69" t="s">
        <v>197</v>
      </c>
      <c r="CB274" s="79">
        <v>0</v>
      </c>
      <c r="CC274" s="143"/>
      <c r="CD274" s="69" t="s">
        <v>197</v>
      </c>
      <c r="CE274" s="79">
        <v>0</v>
      </c>
      <c r="CF274" s="143"/>
      <c r="CG274" s="69" t="s">
        <v>197</v>
      </c>
      <c r="CH274" s="79">
        <v>0</v>
      </c>
      <c r="CI274" s="143"/>
      <c r="CJ274" s="69" t="s">
        <v>197</v>
      </c>
      <c r="CK274" s="79">
        <v>0</v>
      </c>
      <c r="CL274" s="143"/>
      <c r="CM274" s="69" t="s">
        <v>197</v>
      </c>
      <c r="CN274" s="79">
        <v>0</v>
      </c>
      <c r="CP274" s="69" t="s">
        <v>197</v>
      </c>
      <c r="CQ274" s="79">
        <f>SUM(CH274+CN274+CK274+CE274+CB274+BY274+BV274+BS274+BP274+BM274+BJ274+BG274+BD274+BA274+AX274+AU274+AR274+AO274+AL274+AI274+AF274+AC274+Z274+W274+T274+Q274+N274+K274+H274+E274+B274)</f>
        <v>0</v>
      </c>
      <c r="CS274" s="69" t="s">
        <v>197</v>
      </c>
      <c r="CT274" s="79">
        <v>0</v>
      </c>
      <c r="CU274" s="143"/>
      <c r="CV274" s="13">
        <f t="shared" si="14"/>
        <v>0</v>
      </c>
    </row>
    <row r="275" spans="1:100" ht="16" thickBot="1" x14ac:dyDescent="0.25">
      <c r="A275" s="77" t="s">
        <v>542</v>
      </c>
      <c r="B275" s="78">
        <f>SUM(B270:B274)</f>
        <v>0</v>
      </c>
      <c r="C275" s="143"/>
      <c r="D275" s="77" t="s">
        <v>542</v>
      </c>
      <c r="E275" s="78">
        <f>SUM(E270:E274)</f>
        <v>0</v>
      </c>
      <c r="F275" s="143"/>
      <c r="G275" s="77" t="s">
        <v>542</v>
      </c>
      <c r="H275" s="78">
        <f>SUM(H270:H274)</f>
        <v>0</v>
      </c>
      <c r="I275" s="143"/>
      <c r="J275" s="77" t="s">
        <v>542</v>
      </c>
      <c r="K275" s="78">
        <f>SUM(K270:K274)</f>
        <v>0</v>
      </c>
      <c r="L275" s="143"/>
      <c r="M275" s="77" t="s">
        <v>542</v>
      </c>
      <c r="N275" s="78">
        <f>SUM(N270:N274)</f>
        <v>0</v>
      </c>
      <c r="O275" s="143"/>
      <c r="P275" s="77" t="s">
        <v>542</v>
      </c>
      <c r="Q275" s="78">
        <f>SUM(Q270:Q274)</f>
        <v>0</v>
      </c>
      <c r="R275" s="143"/>
      <c r="S275" s="77" t="s">
        <v>542</v>
      </c>
      <c r="T275" s="78">
        <f>SUM(T270:T274)</f>
        <v>0</v>
      </c>
      <c r="U275" s="143"/>
      <c r="V275" s="77" t="s">
        <v>542</v>
      </c>
      <c r="W275" s="78">
        <f>SUM(W270:W274)</f>
        <v>0</v>
      </c>
      <c r="X275" s="143"/>
      <c r="Y275" s="77" t="s">
        <v>542</v>
      </c>
      <c r="Z275" s="78">
        <f>SUM(Z270:Z274)</f>
        <v>0</v>
      </c>
      <c r="AA275" s="143"/>
      <c r="AB275" s="77" t="s">
        <v>542</v>
      </c>
      <c r="AC275" s="78">
        <f>SUM(AC270:AC274)</f>
        <v>0</v>
      </c>
      <c r="AD275" s="143"/>
      <c r="AE275" s="77" t="s">
        <v>542</v>
      </c>
      <c r="AF275" s="78">
        <f>SUM(AF270:AF274)</f>
        <v>0</v>
      </c>
      <c r="AG275" s="143"/>
      <c r="AH275" s="77" t="s">
        <v>542</v>
      </c>
      <c r="AI275" s="78">
        <f>SUM(AI270:AI274)</f>
        <v>0</v>
      </c>
      <c r="AJ275" s="143"/>
      <c r="AK275" s="77" t="s">
        <v>542</v>
      </c>
      <c r="AL275" s="78">
        <f>SUM(AL270:AL274)</f>
        <v>0</v>
      </c>
      <c r="AM275" s="143"/>
      <c r="AN275" s="77" t="s">
        <v>542</v>
      </c>
      <c r="AO275" s="78">
        <f>SUM(AO270:AO274)</f>
        <v>0</v>
      </c>
      <c r="AP275" s="143"/>
      <c r="AQ275" s="77" t="s">
        <v>542</v>
      </c>
      <c r="AR275" s="78">
        <f>SUM(AR270:AR274)</f>
        <v>0</v>
      </c>
      <c r="AS275" s="143"/>
      <c r="AT275" s="77" t="s">
        <v>542</v>
      </c>
      <c r="AU275" s="78">
        <f>SUM(AU270:AU274)</f>
        <v>0</v>
      </c>
      <c r="AV275" s="143"/>
      <c r="AW275" s="77" t="s">
        <v>542</v>
      </c>
      <c r="AX275" s="78">
        <f>SUM(AX270:AX274)</f>
        <v>0</v>
      </c>
      <c r="AY275" s="143"/>
      <c r="AZ275" s="77" t="s">
        <v>542</v>
      </c>
      <c r="BA275" s="78">
        <f>SUM(BA270:BA274)</f>
        <v>0</v>
      </c>
      <c r="BB275" s="143"/>
      <c r="BC275" s="77" t="s">
        <v>542</v>
      </c>
      <c r="BD275" s="78">
        <f>SUM(BD270:BD274)</f>
        <v>0</v>
      </c>
      <c r="BE275" s="143"/>
      <c r="BF275" s="77" t="s">
        <v>542</v>
      </c>
      <c r="BG275" s="78">
        <f>SUM(BG270:BG274)</f>
        <v>0</v>
      </c>
      <c r="BH275" s="143"/>
      <c r="BI275" s="77" t="s">
        <v>542</v>
      </c>
      <c r="BJ275" s="78">
        <f>SUM(BJ270:BJ274)</f>
        <v>0</v>
      </c>
      <c r="BK275" s="143"/>
      <c r="BL275" s="77" t="s">
        <v>542</v>
      </c>
      <c r="BM275" s="78">
        <f>SUM(BM270:BM274)</f>
        <v>0</v>
      </c>
      <c r="BN275" s="143"/>
      <c r="BO275" s="77" t="s">
        <v>542</v>
      </c>
      <c r="BP275" s="78">
        <f>SUM(BP270:BP274)</f>
        <v>0</v>
      </c>
      <c r="BQ275" s="143"/>
      <c r="BR275" s="77" t="s">
        <v>542</v>
      </c>
      <c r="BS275" s="78">
        <f>SUM(BS270:BS274)</f>
        <v>0</v>
      </c>
      <c r="BT275" s="143"/>
      <c r="BU275" s="77" t="s">
        <v>542</v>
      </c>
      <c r="BV275" s="78">
        <f>SUM(BV270:BV274)</f>
        <v>0</v>
      </c>
      <c r="BW275" s="143"/>
      <c r="BX275" s="77" t="s">
        <v>542</v>
      </c>
      <c r="BY275" s="78">
        <f>SUM(BY270:BY274)</f>
        <v>0</v>
      </c>
      <c r="BZ275" s="143"/>
      <c r="CA275" s="77" t="s">
        <v>542</v>
      </c>
      <c r="CB275" s="78">
        <f>SUM(CB270:CB274)</f>
        <v>0</v>
      </c>
      <c r="CC275" s="143"/>
      <c r="CD275" s="77" t="s">
        <v>542</v>
      </c>
      <c r="CE275" s="78">
        <f>SUM(CE270:CE274)</f>
        <v>0</v>
      </c>
      <c r="CF275" s="143"/>
      <c r="CG275" s="77" t="s">
        <v>542</v>
      </c>
      <c r="CH275" s="78">
        <f>SUM(CH270:CH274)</f>
        <v>0</v>
      </c>
      <c r="CI275" s="143"/>
      <c r="CJ275" s="77" t="s">
        <v>542</v>
      </c>
      <c r="CK275" s="78">
        <f>SUM(CK270:CK274)</f>
        <v>0</v>
      </c>
      <c r="CL275" s="143"/>
      <c r="CM275" s="77" t="s">
        <v>542</v>
      </c>
      <c r="CN275" s="78">
        <f>SUM(CN270:CN274)</f>
        <v>0</v>
      </c>
      <c r="CP275" s="77" t="s">
        <v>492</v>
      </c>
      <c r="CQ275" s="78">
        <f>SUM(CQ270:CQ274)</f>
        <v>0</v>
      </c>
      <c r="CS275" s="77" t="s">
        <v>492</v>
      </c>
      <c r="CT275" s="78">
        <f>SUM(CT270:CT274)</f>
        <v>0</v>
      </c>
      <c r="CU275" s="143"/>
      <c r="CV275" s="150">
        <f t="shared" si="14"/>
        <v>0</v>
      </c>
    </row>
    <row r="276" spans="1:100" ht="16" thickBot="1" x14ac:dyDescent="0.25">
      <c r="A276" s="176" t="s">
        <v>447</v>
      </c>
      <c r="B276" s="177"/>
      <c r="C276" s="143"/>
      <c r="D276" s="176" t="s">
        <v>447</v>
      </c>
      <c r="E276" s="177"/>
      <c r="F276" s="143"/>
      <c r="G276" s="176" t="s">
        <v>447</v>
      </c>
      <c r="H276" s="177"/>
      <c r="I276" s="143"/>
      <c r="J276" s="176" t="s">
        <v>447</v>
      </c>
      <c r="K276" s="177"/>
      <c r="L276" s="143"/>
      <c r="M276" s="176" t="s">
        <v>447</v>
      </c>
      <c r="N276" s="177"/>
      <c r="O276" s="143"/>
      <c r="P276" s="176" t="s">
        <v>447</v>
      </c>
      <c r="Q276" s="177"/>
      <c r="R276" s="143"/>
      <c r="S276" s="176" t="s">
        <v>447</v>
      </c>
      <c r="T276" s="177"/>
      <c r="U276" s="143"/>
      <c r="V276" s="176" t="s">
        <v>447</v>
      </c>
      <c r="W276" s="177"/>
      <c r="X276" s="143"/>
      <c r="Y276" s="176" t="s">
        <v>447</v>
      </c>
      <c r="Z276" s="177"/>
      <c r="AA276" s="143"/>
      <c r="AB276" s="176" t="s">
        <v>447</v>
      </c>
      <c r="AC276" s="177"/>
      <c r="AD276" s="143"/>
      <c r="AE276" s="176" t="s">
        <v>447</v>
      </c>
      <c r="AF276" s="177"/>
      <c r="AG276" s="143"/>
      <c r="AH276" s="176" t="s">
        <v>447</v>
      </c>
      <c r="AI276" s="177"/>
      <c r="AJ276" s="143"/>
      <c r="AK276" s="176" t="s">
        <v>447</v>
      </c>
      <c r="AL276" s="177"/>
      <c r="AM276" s="143"/>
      <c r="AN276" s="176" t="s">
        <v>447</v>
      </c>
      <c r="AO276" s="177"/>
      <c r="AP276" s="143"/>
      <c r="AQ276" s="176" t="s">
        <v>447</v>
      </c>
      <c r="AR276" s="177"/>
      <c r="AS276" s="143"/>
      <c r="AT276" s="176" t="s">
        <v>447</v>
      </c>
      <c r="AU276" s="177"/>
      <c r="AV276" s="143"/>
      <c r="AW276" s="176" t="s">
        <v>447</v>
      </c>
      <c r="AX276" s="177"/>
      <c r="AY276" s="143"/>
      <c r="AZ276" s="176" t="s">
        <v>447</v>
      </c>
      <c r="BA276" s="177"/>
      <c r="BB276" s="143"/>
      <c r="BC276" s="176" t="s">
        <v>447</v>
      </c>
      <c r="BD276" s="177"/>
      <c r="BE276" s="143"/>
      <c r="BF276" s="176" t="s">
        <v>447</v>
      </c>
      <c r="BG276" s="177"/>
      <c r="BH276" s="143"/>
      <c r="BI276" s="176" t="s">
        <v>447</v>
      </c>
      <c r="BJ276" s="177"/>
      <c r="BK276" s="143"/>
      <c r="BL276" s="176" t="s">
        <v>447</v>
      </c>
      <c r="BM276" s="177"/>
      <c r="BN276" s="143"/>
      <c r="BO276" s="176" t="s">
        <v>447</v>
      </c>
      <c r="BP276" s="177"/>
      <c r="BQ276" s="143"/>
      <c r="BR276" s="176" t="s">
        <v>447</v>
      </c>
      <c r="BS276" s="177"/>
      <c r="BT276" s="143"/>
      <c r="BU276" s="176" t="s">
        <v>447</v>
      </c>
      <c r="BV276" s="177"/>
      <c r="BW276" s="143"/>
      <c r="BX276" s="176" t="s">
        <v>447</v>
      </c>
      <c r="BY276" s="177"/>
      <c r="BZ276" s="143"/>
      <c r="CA276" s="176" t="s">
        <v>447</v>
      </c>
      <c r="CB276" s="177"/>
      <c r="CC276" s="143"/>
      <c r="CD276" s="176" t="s">
        <v>447</v>
      </c>
      <c r="CE276" s="177"/>
      <c r="CF276" s="143"/>
      <c r="CG276" s="176" t="s">
        <v>447</v>
      </c>
      <c r="CH276" s="177"/>
      <c r="CI276" s="143"/>
      <c r="CJ276" s="176" t="s">
        <v>447</v>
      </c>
      <c r="CK276" s="177"/>
      <c r="CL276" s="143"/>
      <c r="CM276" s="176" t="s">
        <v>447</v>
      </c>
      <c r="CN276" s="177"/>
      <c r="CP276" s="176" t="s">
        <v>447</v>
      </c>
      <c r="CQ276" s="177"/>
      <c r="CS276" s="176" t="s">
        <v>447</v>
      </c>
      <c r="CT276" s="177"/>
      <c r="CU276" s="143"/>
      <c r="CV276" s="10"/>
    </row>
    <row r="277" spans="1:100" x14ac:dyDescent="0.2">
      <c r="A277" s="70" t="s">
        <v>445</v>
      </c>
      <c r="B277" s="67">
        <v>0</v>
      </c>
      <c r="C277" s="143"/>
      <c r="D277" s="70" t="s">
        <v>445</v>
      </c>
      <c r="E277" s="67">
        <v>0</v>
      </c>
      <c r="F277" s="143"/>
      <c r="G277" s="70" t="s">
        <v>445</v>
      </c>
      <c r="H277" s="67">
        <v>0</v>
      </c>
      <c r="I277" s="143"/>
      <c r="J277" s="70" t="s">
        <v>445</v>
      </c>
      <c r="K277" s="67">
        <v>0</v>
      </c>
      <c r="L277" s="143"/>
      <c r="M277" s="70" t="s">
        <v>445</v>
      </c>
      <c r="N277" s="67">
        <v>0</v>
      </c>
      <c r="O277" s="143"/>
      <c r="P277" s="70" t="s">
        <v>445</v>
      </c>
      <c r="Q277" s="67">
        <v>0</v>
      </c>
      <c r="R277" s="143"/>
      <c r="S277" s="70" t="s">
        <v>445</v>
      </c>
      <c r="T277" s="67">
        <v>0</v>
      </c>
      <c r="U277" s="143"/>
      <c r="V277" s="70" t="s">
        <v>445</v>
      </c>
      <c r="W277" s="67">
        <v>0</v>
      </c>
      <c r="X277" s="143"/>
      <c r="Y277" s="70" t="s">
        <v>445</v>
      </c>
      <c r="Z277" s="67">
        <v>0</v>
      </c>
      <c r="AA277" s="143"/>
      <c r="AB277" s="70" t="s">
        <v>445</v>
      </c>
      <c r="AC277" s="67">
        <v>0</v>
      </c>
      <c r="AD277" s="143"/>
      <c r="AE277" s="70" t="s">
        <v>445</v>
      </c>
      <c r="AF277" s="67">
        <v>0</v>
      </c>
      <c r="AG277" s="143"/>
      <c r="AH277" s="70" t="s">
        <v>445</v>
      </c>
      <c r="AI277" s="67">
        <v>0</v>
      </c>
      <c r="AJ277" s="143"/>
      <c r="AK277" s="70" t="s">
        <v>445</v>
      </c>
      <c r="AL277" s="67">
        <v>0</v>
      </c>
      <c r="AM277" s="143"/>
      <c r="AN277" s="70" t="s">
        <v>445</v>
      </c>
      <c r="AO277" s="67">
        <v>0</v>
      </c>
      <c r="AP277" s="143"/>
      <c r="AQ277" s="70" t="s">
        <v>445</v>
      </c>
      <c r="AR277" s="67">
        <v>0</v>
      </c>
      <c r="AS277" s="143"/>
      <c r="AT277" s="70" t="s">
        <v>445</v>
      </c>
      <c r="AU277" s="67">
        <v>0</v>
      </c>
      <c r="AV277" s="143"/>
      <c r="AW277" s="70" t="s">
        <v>445</v>
      </c>
      <c r="AX277" s="67">
        <v>0</v>
      </c>
      <c r="AY277" s="143"/>
      <c r="AZ277" s="70" t="s">
        <v>445</v>
      </c>
      <c r="BA277" s="67">
        <v>0</v>
      </c>
      <c r="BB277" s="143"/>
      <c r="BC277" s="70" t="s">
        <v>445</v>
      </c>
      <c r="BD277" s="67">
        <v>0</v>
      </c>
      <c r="BE277" s="143"/>
      <c r="BF277" s="70" t="s">
        <v>445</v>
      </c>
      <c r="BG277" s="67">
        <v>0</v>
      </c>
      <c r="BH277" s="143"/>
      <c r="BI277" s="70" t="s">
        <v>445</v>
      </c>
      <c r="BJ277" s="67">
        <v>0</v>
      </c>
      <c r="BK277" s="143"/>
      <c r="BL277" s="70" t="s">
        <v>445</v>
      </c>
      <c r="BM277" s="67">
        <v>0</v>
      </c>
      <c r="BN277" s="143"/>
      <c r="BO277" s="70" t="s">
        <v>445</v>
      </c>
      <c r="BP277" s="67">
        <v>0</v>
      </c>
      <c r="BQ277" s="143"/>
      <c r="BR277" s="70" t="s">
        <v>445</v>
      </c>
      <c r="BS277" s="67">
        <v>0</v>
      </c>
      <c r="BT277" s="143"/>
      <c r="BU277" s="70" t="s">
        <v>445</v>
      </c>
      <c r="BV277" s="67">
        <v>0</v>
      </c>
      <c r="BW277" s="143"/>
      <c r="BX277" s="70" t="s">
        <v>445</v>
      </c>
      <c r="BY277" s="67">
        <v>0</v>
      </c>
      <c r="BZ277" s="143"/>
      <c r="CA277" s="70" t="s">
        <v>445</v>
      </c>
      <c r="CB277" s="67">
        <v>0</v>
      </c>
      <c r="CC277" s="143"/>
      <c r="CD277" s="70" t="s">
        <v>445</v>
      </c>
      <c r="CE277" s="67">
        <v>0</v>
      </c>
      <c r="CF277" s="143"/>
      <c r="CG277" s="70" t="s">
        <v>445</v>
      </c>
      <c r="CH277" s="67">
        <v>0</v>
      </c>
      <c r="CI277" s="143"/>
      <c r="CJ277" s="70" t="s">
        <v>445</v>
      </c>
      <c r="CK277" s="67">
        <v>0</v>
      </c>
      <c r="CL277" s="143"/>
      <c r="CM277" s="70" t="s">
        <v>445</v>
      </c>
      <c r="CN277" s="67">
        <v>0</v>
      </c>
      <c r="CP277" s="70" t="s">
        <v>445</v>
      </c>
      <c r="CQ277" s="79">
        <f>SUM(CH277+CN277+CK277+CE277+CB277+BY277+BV277+BS277+BP277+BM277+BJ277+BG277+BD277+BA277+AX277+AU277+AR277+AO277+AL277+AI277+AF277+AC277+Z277+W277+T277+Q277+N277+K277+H277+E277+B277)</f>
        <v>0</v>
      </c>
      <c r="CS277" s="70" t="s">
        <v>445</v>
      </c>
      <c r="CT277" s="67">
        <v>0</v>
      </c>
      <c r="CU277" s="143"/>
      <c r="CV277" s="13">
        <f>CT277-CQ277</f>
        <v>0</v>
      </c>
    </row>
    <row r="278" spans="1:100" ht="16" thickBot="1" x14ac:dyDescent="0.25">
      <c r="A278" s="77" t="s">
        <v>454</v>
      </c>
      <c r="B278" s="78">
        <f>SUM(B277)</f>
        <v>0</v>
      </c>
      <c r="C278" s="143"/>
      <c r="D278" s="77" t="s">
        <v>454</v>
      </c>
      <c r="E278" s="78">
        <f>SUM(E277)</f>
        <v>0</v>
      </c>
      <c r="F278" s="143"/>
      <c r="G278" s="77" t="s">
        <v>454</v>
      </c>
      <c r="H278" s="78">
        <f>SUM(H277)</f>
        <v>0</v>
      </c>
      <c r="I278" s="143"/>
      <c r="J278" s="77" t="s">
        <v>454</v>
      </c>
      <c r="K278" s="78">
        <f>SUM(K277)</f>
        <v>0</v>
      </c>
      <c r="L278" s="143"/>
      <c r="M278" s="77" t="s">
        <v>454</v>
      </c>
      <c r="N278" s="78">
        <f>SUM(N277)</f>
        <v>0</v>
      </c>
      <c r="O278" s="143"/>
      <c r="P278" s="77" t="s">
        <v>454</v>
      </c>
      <c r="Q278" s="78">
        <f>SUM(Q277)</f>
        <v>0</v>
      </c>
      <c r="R278" s="143"/>
      <c r="S278" s="77" t="s">
        <v>454</v>
      </c>
      <c r="T278" s="78">
        <f>SUM(T277)</f>
        <v>0</v>
      </c>
      <c r="U278" s="143"/>
      <c r="V278" s="77" t="s">
        <v>454</v>
      </c>
      <c r="W278" s="78">
        <f>SUM(W277)</f>
        <v>0</v>
      </c>
      <c r="X278" s="143"/>
      <c r="Y278" s="77" t="s">
        <v>454</v>
      </c>
      <c r="Z278" s="78">
        <f>SUM(Z277)</f>
        <v>0</v>
      </c>
      <c r="AA278" s="143"/>
      <c r="AB278" s="77" t="s">
        <v>454</v>
      </c>
      <c r="AC278" s="78">
        <f>SUM(AC277)</f>
        <v>0</v>
      </c>
      <c r="AD278" s="143"/>
      <c r="AE278" s="77" t="s">
        <v>454</v>
      </c>
      <c r="AF278" s="78">
        <f>SUM(AF277)</f>
        <v>0</v>
      </c>
      <c r="AG278" s="143"/>
      <c r="AH278" s="77" t="s">
        <v>454</v>
      </c>
      <c r="AI278" s="78">
        <f>SUM(AI277)</f>
        <v>0</v>
      </c>
      <c r="AJ278" s="143"/>
      <c r="AK278" s="77" t="s">
        <v>454</v>
      </c>
      <c r="AL278" s="78">
        <f>SUM(AL277)</f>
        <v>0</v>
      </c>
      <c r="AM278" s="143"/>
      <c r="AN278" s="77" t="s">
        <v>454</v>
      </c>
      <c r="AO278" s="78">
        <f>SUM(AO277)</f>
        <v>0</v>
      </c>
      <c r="AP278" s="143"/>
      <c r="AQ278" s="77" t="s">
        <v>454</v>
      </c>
      <c r="AR278" s="78">
        <f>SUM(AR277)</f>
        <v>0</v>
      </c>
      <c r="AS278" s="143"/>
      <c r="AT278" s="77" t="s">
        <v>454</v>
      </c>
      <c r="AU278" s="78">
        <f>SUM(AU277)</f>
        <v>0</v>
      </c>
      <c r="AV278" s="143"/>
      <c r="AW278" s="77" t="s">
        <v>454</v>
      </c>
      <c r="AX278" s="78">
        <f>SUM(AX277)</f>
        <v>0</v>
      </c>
      <c r="AY278" s="143"/>
      <c r="AZ278" s="77" t="s">
        <v>454</v>
      </c>
      <c r="BA278" s="78">
        <f>SUM(BA277)</f>
        <v>0</v>
      </c>
      <c r="BB278" s="143"/>
      <c r="BC278" s="77" t="s">
        <v>454</v>
      </c>
      <c r="BD278" s="78">
        <f>SUM(BD277)</f>
        <v>0</v>
      </c>
      <c r="BE278" s="143"/>
      <c r="BF278" s="77" t="s">
        <v>454</v>
      </c>
      <c r="BG278" s="78">
        <f>SUM(BG277)</f>
        <v>0</v>
      </c>
      <c r="BH278" s="143"/>
      <c r="BI278" s="77" t="s">
        <v>454</v>
      </c>
      <c r="BJ278" s="78">
        <f>SUM(BJ277)</f>
        <v>0</v>
      </c>
      <c r="BK278" s="143"/>
      <c r="BL278" s="77" t="s">
        <v>454</v>
      </c>
      <c r="BM278" s="78">
        <f>SUM(BM277)</f>
        <v>0</v>
      </c>
      <c r="BN278" s="143"/>
      <c r="BO278" s="77" t="s">
        <v>454</v>
      </c>
      <c r="BP278" s="78">
        <f>SUM(BP277)</f>
        <v>0</v>
      </c>
      <c r="BQ278" s="143"/>
      <c r="BR278" s="77" t="s">
        <v>454</v>
      </c>
      <c r="BS278" s="78">
        <f>SUM(BS277)</f>
        <v>0</v>
      </c>
      <c r="BT278" s="143"/>
      <c r="BU278" s="77" t="s">
        <v>454</v>
      </c>
      <c r="BV278" s="78">
        <f>SUM(BV277)</f>
        <v>0</v>
      </c>
      <c r="BW278" s="143"/>
      <c r="BX278" s="77" t="s">
        <v>454</v>
      </c>
      <c r="BY278" s="78">
        <f>SUM(BY277)</f>
        <v>0</v>
      </c>
      <c r="BZ278" s="143"/>
      <c r="CA278" s="77" t="s">
        <v>454</v>
      </c>
      <c r="CB278" s="78">
        <f>SUM(CB277)</f>
        <v>0</v>
      </c>
      <c r="CC278" s="143"/>
      <c r="CD278" s="77" t="s">
        <v>454</v>
      </c>
      <c r="CE278" s="78">
        <f>SUM(CE277)</f>
        <v>0</v>
      </c>
      <c r="CF278" s="143"/>
      <c r="CG278" s="77" t="s">
        <v>454</v>
      </c>
      <c r="CH278" s="78">
        <f>SUM(CH277)</f>
        <v>0</v>
      </c>
      <c r="CI278" s="143"/>
      <c r="CJ278" s="77" t="s">
        <v>454</v>
      </c>
      <c r="CK278" s="78">
        <f>SUM(CK277)</f>
        <v>0</v>
      </c>
      <c r="CL278" s="143"/>
      <c r="CM278" s="77" t="s">
        <v>454</v>
      </c>
      <c r="CN278" s="78">
        <f>SUM(CN277)</f>
        <v>0</v>
      </c>
      <c r="CP278" s="77" t="s">
        <v>493</v>
      </c>
      <c r="CQ278" s="78">
        <f>SUM(CQ277)</f>
        <v>0</v>
      </c>
      <c r="CS278" s="77" t="s">
        <v>493</v>
      </c>
      <c r="CT278" s="78">
        <f>SUM(CT277)</f>
        <v>0</v>
      </c>
      <c r="CU278" s="143"/>
      <c r="CV278" s="150">
        <f>CT278-CQ278</f>
        <v>0</v>
      </c>
    </row>
    <row r="279" spans="1:100" ht="16" thickBot="1" x14ac:dyDescent="0.25">
      <c r="A279" s="141" t="s">
        <v>455</v>
      </c>
      <c r="B279" s="142"/>
      <c r="C279" s="143"/>
      <c r="D279" s="141" t="s">
        <v>455</v>
      </c>
      <c r="E279" s="142"/>
      <c r="F279" s="143"/>
      <c r="G279" s="141" t="s">
        <v>455</v>
      </c>
      <c r="H279" s="142"/>
      <c r="I279" s="143"/>
      <c r="J279" s="141" t="s">
        <v>455</v>
      </c>
      <c r="K279" s="142"/>
      <c r="L279" s="143"/>
      <c r="M279" s="141" t="s">
        <v>455</v>
      </c>
      <c r="N279" s="142"/>
      <c r="O279" s="143"/>
      <c r="P279" s="141" t="s">
        <v>455</v>
      </c>
      <c r="Q279" s="142"/>
      <c r="R279" s="143"/>
      <c r="S279" s="141" t="s">
        <v>455</v>
      </c>
      <c r="T279" s="142"/>
      <c r="U279" s="143"/>
      <c r="V279" s="141" t="s">
        <v>455</v>
      </c>
      <c r="W279" s="142"/>
      <c r="X279" s="143"/>
      <c r="Y279" s="141" t="s">
        <v>455</v>
      </c>
      <c r="Z279" s="142"/>
      <c r="AA279" s="143"/>
      <c r="AB279" s="141" t="s">
        <v>455</v>
      </c>
      <c r="AC279" s="142"/>
      <c r="AD279" s="143"/>
      <c r="AE279" s="141" t="s">
        <v>455</v>
      </c>
      <c r="AF279" s="142"/>
      <c r="AG279" s="143"/>
      <c r="AH279" s="141" t="s">
        <v>455</v>
      </c>
      <c r="AI279" s="142"/>
      <c r="AJ279" s="143"/>
      <c r="AK279" s="141" t="s">
        <v>455</v>
      </c>
      <c r="AL279" s="142"/>
      <c r="AM279" s="143"/>
      <c r="AN279" s="141" t="s">
        <v>455</v>
      </c>
      <c r="AO279" s="142"/>
      <c r="AP279" s="143"/>
      <c r="AQ279" s="141" t="s">
        <v>455</v>
      </c>
      <c r="AR279" s="142"/>
      <c r="AS279" s="143"/>
      <c r="AT279" s="141" t="s">
        <v>455</v>
      </c>
      <c r="AU279" s="142"/>
      <c r="AV279" s="143"/>
      <c r="AW279" s="141" t="s">
        <v>455</v>
      </c>
      <c r="AX279" s="142"/>
      <c r="AY279" s="143"/>
      <c r="AZ279" s="141" t="s">
        <v>455</v>
      </c>
      <c r="BA279" s="142"/>
      <c r="BB279" s="143"/>
      <c r="BC279" s="141" t="s">
        <v>455</v>
      </c>
      <c r="BD279" s="142"/>
      <c r="BE279" s="143"/>
      <c r="BF279" s="141" t="s">
        <v>455</v>
      </c>
      <c r="BG279" s="142"/>
      <c r="BH279" s="143"/>
      <c r="BI279" s="141" t="s">
        <v>455</v>
      </c>
      <c r="BJ279" s="142"/>
      <c r="BK279" s="143"/>
      <c r="BL279" s="141" t="s">
        <v>455</v>
      </c>
      <c r="BM279" s="142"/>
      <c r="BN279" s="143"/>
      <c r="BO279" s="141" t="s">
        <v>455</v>
      </c>
      <c r="BP279" s="142"/>
      <c r="BQ279" s="143"/>
      <c r="BR279" s="141" t="s">
        <v>455</v>
      </c>
      <c r="BS279" s="142"/>
      <c r="BT279" s="143"/>
      <c r="BU279" s="141" t="s">
        <v>455</v>
      </c>
      <c r="BV279" s="142"/>
      <c r="BW279" s="143"/>
      <c r="BX279" s="141" t="s">
        <v>455</v>
      </c>
      <c r="BY279" s="142"/>
      <c r="BZ279" s="143"/>
      <c r="CA279" s="141" t="s">
        <v>455</v>
      </c>
      <c r="CB279" s="142"/>
      <c r="CC279" s="143"/>
      <c r="CD279" s="141" t="s">
        <v>455</v>
      </c>
      <c r="CE279" s="142"/>
      <c r="CF279" s="143"/>
      <c r="CG279" s="141" t="s">
        <v>455</v>
      </c>
      <c r="CH279" s="142"/>
      <c r="CI279" s="143"/>
      <c r="CJ279" s="141" t="s">
        <v>455</v>
      </c>
      <c r="CK279" s="142"/>
      <c r="CL279" s="143"/>
      <c r="CM279" s="141" t="s">
        <v>455</v>
      </c>
      <c r="CN279" s="142"/>
      <c r="CP279" s="141" t="s">
        <v>455</v>
      </c>
      <c r="CQ279" s="142"/>
      <c r="CS279" s="141" t="s">
        <v>455</v>
      </c>
      <c r="CT279" s="142"/>
      <c r="CU279" s="143"/>
      <c r="CV279" s="10"/>
    </row>
    <row r="280" spans="1:100" x14ac:dyDescent="0.2">
      <c r="A280" s="71" t="s">
        <v>156</v>
      </c>
      <c r="B280" s="67">
        <v>0</v>
      </c>
      <c r="C280" s="143"/>
      <c r="D280" s="71" t="s">
        <v>156</v>
      </c>
      <c r="E280" s="67">
        <v>0</v>
      </c>
      <c r="F280" s="143"/>
      <c r="G280" s="71" t="s">
        <v>156</v>
      </c>
      <c r="H280" s="67">
        <v>0</v>
      </c>
      <c r="I280" s="143"/>
      <c r="J280" s="71" t="s">
        <v>156</v>
      </c>
      <c r="K280" s="67">
        <v>0</v>
      </c>
      <c r="L280" s="143"/>
      <c r="M280" s="71" t="s">
        <v>156</v>
      </c>
      <c r="N280" s="67">
        <v>0</v>
      </c>
      <c r="O280" s="143"/>
      <c r="P280" s="71" t="s">
        <v>156</v>
      </c>
      <c r="Q280" s="67">
        <v>0</v>
      </c>
      <c r="R280" s="143"/>
      <c r="S280" s="71" t="s">
        <v>156</v>
      </c>
      <c r="T280" s="67">
        <v>0</v>
      </c>
      <c r="U280" s="143"/>
      <c r="V280" s="71" t="s">
        <v>156</v>
      </c>
      <c r="W280" s="67">
        <v>0</v>
      </c>
      <c r="X280" s="143"/>
      <c r="Y280" s="71" t="s">
        <v>156</v>
      </c>
      <c r="Z280" s="67">
        <v>0</v>
      </c>
      <c r="AA280" s="143"/>
      <c r="AB280" s="71" t="s">
        <v>156</v>
      </c>
      <c r="AC280" s="67">
        <v>0</v>
      </c>
      <c r="AD280" s="143"/>
      <c r="AE280" s="71" t="s">
        <v>156</v>
      </c>
      <c r="AF280" s="67">
        <v>0</v>
      </c>
      <c r="AG280" s="143"/>
      <c r="AH280" s="71" t="s">
        <v>156</v>
      </c>
      <c r="AI280" s="67">
        <v>0</v>
      </c>
      <c r="AJ280" s="143"/>
      <c r="AK280" s="71" t="s">
        <v>156</v>
      </c>
      <c r="AL280" s="67">
        <v>0</v>
      </c>
      <c r="AM280" s="143"/>
      <c r="AN280" s="71" t="s">
        <v>156</v>
      </c>
      <c r="AO280" s="67">
        <v>0</v>
      </c>
      <c r="AP280" s="143"/>
      <c r="AQ280" s="71" t="s">
        <v>156</v>
      </c>
      <c r="AR280" s="67">
        <v>0</v>
      </c>
      <c r="AS280" s="143"/>
      <c r="AT280" s="71" t="s">
        <v>156</v>
      </c>
      <c r="AU280" s="67">
        <v>0</v>
      </c>
      <c r="AV280" s="143"/>
      <c r="AW280" s="71" t="s">
        <v>156</v>
      </c>
      <c r="AX280" s="67">
        <v>0</v>
      </c>
      <c r="AY280" s="143"/>
      <c r="AZ280" s="71" t="s">
        <v>156</v>
      </c>
      <c r="BA280" s="67">
        <v>0</v>
      </c>
      <c r="BB280" s="143"/>
      <c r="BC280" s="71" t="s">
        <v>156</v>
      </c>
      <c r="BD280" s="67">
        <v>0</v>
      </c>
      <c r="BE280" s="143"/>
      <c r="BF280" s="71" t="s">
        <v>156</v>
      </c>
      <c r="BG280" s="67">
        <v>0</v>
      </c>
      <c r="BH280" s="143"/>
      <c r="BI280" s="71" t="s">
        <v>156</v>
      </c>
      <c r="BJ280" s="67">
        <v>0</v>
      </c>
      <c r="BK280" s="143"/>
      <c r="BL280" s="71" t="s">
        <v>156</v>
      </c>
      <c r="BM280" s="67">
        <v>0</v>
      </c>
      <c r="BN280" s="143"/>
      <c r="BO280" s="71" t="s">
        <v>156</v>
      </c>
      <c r="BP280" s="67">
        <v>0</v>
      </c>
      <c r="BQ280" s="143"/>
      <c r="BR280" s="71" t="s">
        <v>156</v>
      </c>
      <c r="BS280" s="67">
        <v>0</v>
      </c>
      <c r="BT280" s="143"/>
      <c r="BU280" s="71" t="s">
        <v>156</v>
      </c>
      <c r="BV280" s="67">
        <v>0</v>
      </c>
      <c r="BW280" s="143"/>
      <c r="BX280" s="71" t="s">
        <v>156</v>
      </c>
      <c r="BY280" s="67">
        <v>0</v>
      </c>
      <c r="BZ280" s="143"/>
      <c r="CA280" s="71" t="s">
        <v>156</v>
      </c>
      <c r="CB280" s="67">
        <v>0</v>
      </c>
      <c r="CC280" s="143"/>
      <c r="CD280" s="71" t="s">
        <v>156</v>
      </c>
      <c r="CE280" s="67">
        <v>0</v>
      </c>
      <c r="CF280" s="143"/>
      <c r="CG280" s="71" t="s">
        <v>156</v>
      </c>
      <c r="CH280" s="67">
        <v>0</v>
      </c>
      <c r="CI280" s="143"/>
      <c r="CJ280" s="71" t="s">
        <v>156</v>
      </c>
      <c r="CK280" s="67">
        <v>0</v>
      </c>
      <c r="CL280" s="143"/>
      <c r="CM280" s="71" t="s">
        <v>156</v>
      </c>
      <c r="CN280" s="67">
        <v>0</v>
      </c>
      <c r="CP280" s="71" t="s">
        <v>156</v>
      </c>
      <c r="CQ280" s="79">
        <f>SUM(CH280+CN280+CK280+CE280+CB280+BY280+BV280+BS280+BP280+BM280+BJ280+BG280+BD280+BA280+AX280+AU280+AR280+AO280+AL280+AI280+AF280+AC280+Z280+W280+T280+Q280+N280+K280+H280+E280+B280)</f>
        <v>0</v>
      </c>
      <c r="CS280" s="71" t="s">
        <v>156</v>
      </c>
      <c r="CT280" s="67">
        <f>519.12+260</f>
        <v>779.12</v>
      </c>
      <c r="CU280" s="143"/>
      <c r="CV280" s="150">
        <f t="shared" ref="CV280:CV299" si="15">CT280-CQ280</f>
        <v>779.12</v>
      </c>
    </row>
    <row r="281" spans="1:100" x14ac:dyDescent="0.2">
      <c r="A281" s="71" t="s">
        <v>449</v>
      </c>
      <c r="B281" s="67">
        <v>0</v>
      </c>
      <c r="C281" s="143"/>
      <c r="D281" s="71" t="s">
        <v>449</v>
      </c>
      <c r="E281" s="67">
        <v>0</v>
      </c>
      <c r="F281" s="143"/>
      <c r="G281" s="71" t="s">
        <v>449</v>
      </c>
      <c r="H281" s="67">
        <v>0</v>
      </c>
      <c r="I281" s="143"/>
      <c r="J281" s="71" t="s">
        <v>449</v>
      </c>
      <c r="K281" s="67">
        <v>0</v>
      </c>
      <c r="L281" s="143"/>
      <c r="M281" s="71" t="s">
        <v>449</v>
      </c>
      <c r="N281" s="67">
        <v>0</v>
      </c>
      <c r="O281" s="143"/>
      <c r="P281" s="71" t="s">
        <v>449</v>
      </c>
      <c r="Q281" s="67">
        <v>0</v>
      </c>
      <c r="R281" s="143"/>
      <c r="S281" s="71" t="s">
        <v>449</v>
      </c>
      <c r="T281" s="67">
        <v>0</v>
      </c>
      <c r="U281" s="143"/>
      <c r="V281" s="71" t="s">
        <v>449</v>
      </c>
      <c r="W281" s="67">
        <v>0</v>
      </c>
      <c r="X281" s="143"/>
      <c r="Y281" s="71" t="s">
        <v>449</v>
      </c>
      <c r="Z281" s="67">
        <v>0</v>
      </c>
      <c r="AA281" s="143"/>
      <c r="AB281" s="71" t="s">
        <v>449</v>
      </c>
      <c r="AC281" s="67">
        <v>0</v>
      </c>
      <c r="AD281" s="143"/>
      <c r="AE281" s="71" t="s">
        <v>449</v>
      </c>
      <c r="AF281" s="67">
        <v>0</v>
      </c>
      <c r="AG281" s="143"/>
      <c r="AH281" s="71" t="s">
        <v>449</v>
      </c>
      <c r="AI281" s="67">
        <v>0</v>
      </c>
      <c r="AJ281" s="143"/>
      <c r="AK281" s="71" t="s">
        <v>449</v>
      </c>
      <c r="AL281" s="67">
        <v>0</v>
      </c>
      <c r="AM281" s="143"/>
      <c r="AN281" s="71" t="s">
        <v>449</v>
      </c>
      <c r="AO281" s="67">
        <v>0</v>
      </c>
      <c r="AP281" s="143"/>
      <c r="AQ281" s="71" t="s">
        <v>449</v>
      </c>
      <c r="AR281" s="67">
        <v>0</v>
      </c>
      <c r="AS281" s="143"/>
      <c r="AT281" s="71" t="s">
        <v>449</v>
      </c>
      <c r="AU281" s="67">
        <v>0</v>
      </c>
      <c r="AV281" s="143"/>
      <c r="AW281" s="71" t="s">
        <v>449</v>
      </c>
      <c r="AX281" s="67">
        <v>0</v>
      </c>
      <c r="AY281" s="143"/>
      <c r="AZ281" s="71" t="s">
        <v>449</v>
      </c>
      <c r="BA281" s="67">
        <v>0</v>
      </c>
      <c r="BB281" s="143"/>
      <c r="BC281" s="71" t="s">
        <v>449</v>
      </c>
      <c r="BD281" s="67">
        <v>0</v>
      </c>
      <c r="BE281" s="143"/>
      <c r="BF281" s="71" t="s">
        <v>449</v>
      </c>
      <c r="BG281" s="67">
        <v>0</v>
      </c>
      <c r="BH281" s="143"/>
      <c r="BI281" s="71" t="s">
        <v>449</v>
      </c>
      <c r="BJ281" s="67">
        <v>0</v>
      </c>
      <c r="BK281" s="143"/>
      <c r="BL281" s="71" t="s">
        <v>449</v>
      </c>
      <c r="BM281" s="67">
        <v>0</v>
      </c>
      <c r="BN281" s="143"/>
      <c r="BO281" s="71" t="s">
        <v>449</v>
      </c>
      <c r="BP281" s="67">
        <v>0</v>
      </c>
      <c r="BQ281" s="143"/>
      <c r="BR281" s="71" t="s">
        <v>449</v>
      </c>
      <c r="BS281" s="67">
        <v>0</v>
      </c>
      <c r="BT281" s="143"/>
      <c r="BU281" s="71" t="s">
        <v>449</v>
      </c>
      <c r="BV281" s="67">
        <v>0</v>
      </c>
      <c r="BW281" s="143"/>
      <c r="BX281" s="71" t="s">
        <v>449</v>
      </c>
      <c r="BY281" s="67">
        <v>0</v>
      </c>
      <c r="BZ281" s="143"/>
      <c r="CA281" s="71" t="s">
        <v>449</v>
      </c>
      <c r="CB281" s="67">
        <v>0</v>
      </c>
      <c r="CC281" s="143"/>
      <c r="CD281" s="71" t="s">
        <v>449</v>
      </c>
      <c r="CE281" s="67">
        <v>0</v>
      </c>
      <c r="CF281" s="143"/>
      <c r="CG281" s="71" t="s">
        <v>449</v>
      </c>
      <c r="CH281" s="67">
        <v>0</v>
      </c>
      <c r="CI281" s="143"/>
      <c r="CJ281" s="71" t="s">
        <v>449</v>
      </c>
      <c r="CK281" s="67">
        <v>0</v>
      </c>
      <c r="CL281" s="143"/>
      <c r="CM281" s="71" t="s">
        <v>449</v>
      </c>
      <c r="CN281" s="67">
        <v>0</v>
      </c>
      <c r="CP281" s="71" t="s">
        <v>449</v>
      </c>
      <c r="CQ281" s="79">
        <f>SUM(CH281+CN281+CK281+CE281+CB281+BY281+BV281+BS281+BP281+BM281+BJ281+BG281+BD281+BA281+AX281+AU281+AR281+AO281+AL281+AI281+AF281+AC281+Z281+W281+T281+Q281+N281+K281+H281+E281+B281)</f>
        <v>0</v>
      </c>
      <c r="CS281" s="71" t="s">
        <v>449</v>
      </c>
      <c r="CT281" s="67">
        <v>140</v>
      </c>
      <c r="CU281" s="143"/>
      <c r="CV281" s="150">
        <f t="shared" si="15"/>
        <v>140</v>
      </c>
    </row>
    <row r="282" spans="1:100" x14ac:dyDescent="0.2">
      <c r="A282" s="71" t="s">
        <v>450</v>
      </c>
      <c r="B282" s="67">
        <v>0</v>
      </c>
      <c r="C282" s="143"/>
      <c r="D282" s="71" t="s">
        <v>450</v>
      </c>
      <c r="E282" s="67">
        <v>0</v>
      </c>
      <c r="F282" s="143"/>
      <c r="G282" s="71" t="s">
        <v>450</v>
      </c>
      <c r="H282" s="67">
        <v>0</v>
      </c>
      <c r="I282" s="143"/>
      <c r="J282" s="71" t="s">
        <v>450</v>
      </c>
      <c r="K282" s="67">
        <v>0</v>
      </c>
      <c r="L282" s="143"/>
      <c r="M282" s="71" t="s">
        <v>450</v>
      </c>
      <c r="N282" s="67">
        <v>0</v>
      </c>
      <c r="O282" s="143"/>
      <c r="P282" s="71" t="s">
        <v>450</v>
      </c>
      <c r="Q282" s="67">
        <v>0</v>
      </c>
      <c r="R282" s="143"/>
      <c r="S282" s="71" t="s">
        <v>450</v>
      </c>
      <c r="T282" s="67">
        <v>0</v>
      </c>
      <c r="U282" s="143"/>
      <c r="V282" s="71" t="s">
        <v>450</v>
      </c>
      <c r="W282" s="67">
        <v>0</v>
      </c>
      <c r="X282" s="143"/>
      <c r="Y282" s="71" t="s">
        <v>450</v>
      </c>
      <c r="Z282" s="67">
        <v>0</v>
      </c>
      <c r="AA282" s="143"/>
      <c r="AB282" s="71" t="s">
        <v>450</v>
      </c>
      <c r="AC282" s="67">
        <v>0</v>
      </c>
      <c r="AD282" s="143"/>
      <c r="AE282" s="71" t="s">
        <v>450</v>
      </c>
      <c r="AF282" s="67">
        <v>0</v>
      </c>
      <c r="AG282" s="143"/>
      <c r="AH282" s="71" t="s">
        <v>450</v>
      </c>
      <c r="AI282" s="67">
        <v>0</v>
      </c>
      <c r="AJ282" s="143"/>
      <c r="AK282" s="71" t="s">
        <v>450</v>
      </c>
      <c r="AL282" s="67">
        <v>0</v>
      </c>
      <c r="AM282" s="143"/>
      <c r="AN282" s="71" t="s">
        <v>450</v>
      </c>
      <c r="AO282" s="67">
        <v>0</v>
      </c>
      <c r="AP282" s="143"/>
      <c r="AQ282" s="71" t="s">
        <v>450</v>
      </c>
      <c r="AR282" s="67">
        <v>0</v>
      </c>
      <c r="AS282" s="143"/>
      <c r="AT282" s="71" t="s">
        <v>450</v>
      </c>
      <c r="AU282" s="67">
        <v>0</v>
      </c>
      <c r="AV282" s="143"/>
      <c r="AW282" s="71" t="s">
        <v>450</v>
      </c>
      <c r="AX282" s="67">
        <v>0</v>
      </c>
      <c r="AY282" s="143"/>
      <c r="AZ282" s="71" t="s">
        <v>450</v>
      </c>
      <c r="BA282" s="67">
        <v>0</v>
      </c>
      <c r="BB282" s="143"/>
      <c r="BC282" s="71" t="s">
        <v>450</v>
      </c>
      <c r="BD282" s="67">
        <v>0</v>
      </c>
      <c r="BE282" s="143"/>
      <c r="BF282" s="71" t="s">
        <v>450</v>
      </c>
      <c r="BG282" s="67">
        <v>0</v>
      </c>
      <c r="BH282" s="143"/>
      <c r="BI282" s="71" t="s">
        <v>450</v>
      </c>
      <c r="BJ282" s="67">
        <v>0</v>
      </c>
      <c r="BK282" s="143"/>
      <c r="BL282" s="71" t="s">
        <v>450</v>
      </c>
      <c r="BM282" s="67">
        <v>0</v>
      </c>
      <c r="BN282" s="143"/>
      <c r="BO282" s="71" t="s">
        <v>450</v>
      </c>
      <c r="BP282" s="67">
        <v>0</v>
      </c>
      <c r="BQ282" s="143"/>
      <c r="BR282" s="71" t="s">
        <v>450</v>
      </c>
      <c r="BS282" s="67">
        <v>0</v>
      </c>
      <c r="BT282" s="143"/>
      <c r="BU282" s="71" t="s">
        <v>450</v>
      </c>
      <c r="BV282" s="67">
        <v>0</v>
      </c>
      <c r="BW282" s="143"/>
      <c r="BX282" s="71" t="s">
        <v>450</v>
      </c>
      <c r="BY282" s="67">
        <v>0</v>
      </c>
      <c r="BZ282" s="143"/>
      <c r="CA282" s="71" t="s">
        <v>450</v>
      </c>
      <c r="CB282" s="67">
        <v>0</v>
      </c>
      <c r="CC282" s="143"/>
      <c r="CD282" s="71" t="s">
        <v>450</v>
      </c>
      <c r="CE282" s="67">
        <v>0</v>
      </c>
      <c r="CF282" s="143"/>
      <c r="CG282" s="71" t="s">
        <v>450</v>
      </c>
      <c r="CH282" s="67">
        <v>0</v>
      </c>
      <c r="CI282" s="143"/>
      <c r="CJ282" s="71" t="s">
        <v>450</v>
      </c>
      <c r="CK282" s="67">
        <v>0</v>
      </c>
      <c r="CL282" s="143"/>
      <c r="CM282" s="71" t="s">
        <v>450</v>
      </c>
      <c r="CN282" s="67">
        <v>0</v>
      </c>
      <c r="CP282" s="71" t="s">
        <v>450</v>
      </c>
      <c r="CQ282" s="79">
        <f>SUM(CH282+CN282+CK282+CE282+CB282+BY282+BV282+BS282+BP282+BM282+BJ282+BG282+BD282+BA282+AX282+AU282+AR282+AO282+AL282+AI282+AF282+AC282+Z282+W282+T282+Q282+N282+K282+H282+E282+B282)</f>
        <v>0</v>
      </c>
      <c r="CS282" s="71" t="s">
        <v>450</v>
      </c>
      <c r="CT282" s="67">
        <v>116.44</v>
      </c>
      <c r="CU282" s="143"/>
      <c r="CV282" s="150">
        <f t="shared" si="15"/>
        <v>116.44</v>
      </c>
    </row>
    <row r="283" spans="1:100" x14ac:dyDescent="0.2">
      <c r="A283" s="71" t="s">
        <v>4</v>
      </c>
      <c r="B283" s="67">
        <v>0</v>
      </c>
      <c r="C283" s="143"/>
      <c r="D283" s="71" t="s">
        <v>4</v>
      </c>
      <c r="E283" s="67">
        <v>0</v>
      </c>
      <c r="F283" s="143"/>
      <c r="G283" s="71" t="s">
        <v>4</v>
      </c>
      <c r="H283" s="67">
        <v>0</v>
      </c>
      <c r="I283" s="143"/>
      <c r="J283" s="71" t="s">
        <v>4</v>
      </c>
      <c r="K283" s="67">
        <v>0</v>
      </c>
      <c r="L283" s="143"/>
      <c r="M283" s="71" t="s">
        <v>4</v>
      </c>
      <c r="N283" s="67">
        <v>0</v>
      </c>
      <c r="O283" s="143"/>
      <c r="P283" s="71" t="s">
        <v>4</v>
      </c>
      <c r="Q283" s="67">
        <v>0</v>
      </c>
      <c r="R283" s="143"/>
      <c r="S283" s="71" t="s">
        <v>4</v>
      </c>
      <c r="T283" s="67">
        <v>0</v>
      </c>
      <c r="U283" s="143"/>
      <c r="V283" s="71" t="s">
        <v>4</v>
      </c>
      <c r="W283" s="67">
        <v>0</v>
      </c>
      <c r="X283" s="143"/>
      <c r="Y283" s="71" t="s">
        <v>4</v>
      </c>
      <c r="Z283" s="67">
        <v>0</v>
      </c>
      <c r="AA283" s="143"/>
      <c r="AB283" s="71" t="s">
        <v>4</v>
      </c>
      <c r="AC283" s="67">
        <v>0</v>
      </c>
      <c r="AD283" s="143"/>
      <c r="AE283" s="71" t="s">
        <v>4</v>
      </c>
      <c r="AF283" s="67">
        <v>0</v>
      </c>
      <c r="AG283" s="143"/>
      <c r="AH283" s="71" t="s">
        <v>4</v>
      </c>
      <c r="AI283" s="67">
        <v>0</v>
      </c>
      <c r="AJ283" s="143"/>
      <c r="AK283" s="71" t="s">
        <v>4</v>
      </c>
      <c r="AL283" s="67">
        <v>0</v>
      </c>
      <c r="AM283" s="143"/>
      <c r="AN283" s="71" t="s">
        <v>4</v>
      </c>
      <c r="AO283" s="67">
        <v>0</v>
      </c>
      <c r="AP283" s="143"/>
      <c r="AQ283" s="71" t="s">
        <v>4</v>
      </c>
      <c r="AR283" s="67">
        <v>0</v>
      </c>
      <c r="AS283" s="143"/>
      <c r="AT283" s="71" t="s">
        <v>4</v>
      </c>
      <c r="AU283" s="67">
        <v>0</v>
      </c>
      <c r="AV283" s="143"/>
      <c r="AW283" s="71" t="s">
        <v>4</v>
      </c>
      <c r="AX283" s="67">
        <v>0</v>
      </c>
      <c r="AY283" s="143"/>
      <c r="AZ283" s="71" t="s">
        <v>4</v>
      </c>
      <c r="BA283" s="67">
        <v>0</v>
      </c>
      <c r="BB283" s="143"/>
      <c r="BC283" s="71" t="s">
        <v>4</v>
      </c>
      <c r="BD283" s="67">
        <v>0</v>
      </c>
      <c r="BE283" s="143"/>
      <c r="BF283" s="71" t="s">
        <v>4</v>
      </c>
      <c r="BG283" s="67">
        <v>0</v>
      </c>
      <c r="BH283" s="143"/>
      <c r="BI283" s="71" t="s">
        <v>4</v>
      </c>
      <c r="BJ283" s="67">
        <v>0</v>
      </c>
      <c r="BK283" s="143"/>
      <c r="BL283" s="71" t="s">
        <v>4</v>
      </c>
      <c r="BM283" s="67">
        <v>0</v>
      </c>
      <c r="BN283" s="143"/>
      <c r="BO283" s="71" t="s">
        <v>4</v>
      </c>
      <c r="BP283" s="67">
        <v>0</v>
      </c>
      <c r="BQ283" s="143"/>
      <c r="BR283" s="71" t="s">
        <v>4</v>
      </c>
      <c r="BS283" s="67">
        <v>0</v>
      </c>
      <c r="BT283" s="143"/>
      <c r="BU283" s="71" t="s">
        <v>4</v>
      </c>
      <c r="BV283" s="67">
        <v>0</v>
      </c>
      <c r="BW283" s="143"/>
      <c r="BX283" s="71" t="s">
        <v>4</v>
      </c>
      <c r="BY283" s="67">
        <v>0</v>
      </c>
      <c r="BZ283" s="143"/>
      <c r="CA283" s="71" t="s">
        <v>4</v>
      </c>
      <c r="CB283" s="67">
        <v>0</v>
      </c>
      <c r="CC283" s="143"/>
      <c r="CD283" s="71" t="s">
        <v>4</v>
      </c>
      <c r="CE283" s="67">
        <v>0</v>
      </c>
      <c r="CF283" s="143"/>
      <c r="CG283" s="71" t="s">
        <v>4</v>
      </c>
      <c r="CH283" s="67">
        <v>0</v>
      </c>
      <c r="CI283" s="143"/>
      <c r="CJ283" s="71" t="s">
        <v>4</v>
      </c>
      <c r="CK283" s="67">
        <v>0</v>
      </c>
      <c r="CL283" s="143"/>
      <c r="CM283" s="71" t="s">
        <v>4</v>
      </c>
      <c r="CN283" s="67">
        <v>0</v>
      </c>
      <c r="CP283" s="71" t="s">
        <v>4</v>
      </c>
      <c r="CQ283" s="79">
        <f>SUM(CH283+CN283+CK283+CE283+CB283+BY283+BV283+BS283+BP283+BM283+BJ283+BG283+BD283+BA283+AX283+AU283+AR283+AO283+AL283+AI283+AF283+AC283+Z283+W283+T283+Q283+N283+K283+H283+E283+B283)</f>
        <v>0</v>
      </c>
      <c r="CS283" s="71" t="s">
        <v>4</v>
      </c>
      <c r="CT283" s="67">
        <v>180</v>
      </c>
      <c r="CU283" s="143"/>
      <c r="CV283" s="150">
        <f t="shared" si="15"/>
        <v>180</v>
      </c>
    </row>
    <row r="284" spans="1:100" x14ac:dyDescent="0.2">
      <c r="A284" s="71" t="s">
        <v>5</v>
      </c>
      <c r="B284" s="67">
        <f>SUM(B285:B287)</f>
        <v>0</v>
      </c>
      <c r="C284" s="143"/>
      <c r="D284" s="71" t="s">
        <v>5</v>
      </c>
      <c r="E284" s="67">
        <f>SUM(E285:E287)</f>
        <v>0</v>
      </c>
      <c r="F284" s="143"/>
      <c r="G284" s="71" t="s">
        <v>5</v>
      </c>
      <c r="H284" s="67">
        <f>SUM(H285:H287)</f>
        <v>0</v>
      </c>
      <c r="I284" s="143"/>
      <c r="J284" s="71" t="s">
        <v>5</v>
      </c>
      <c r="K284" s="67">
        <f>SUM(K285:K287)</f>
        <v>0</v>
      </c>
      <c r="L284" s="143"/>
      <c r="M284" s="71" t="s">
        <v>5</v>
      </c>
      <c r="N284" s="67">
        <f>SUM(N285:N287)</f>
        <v>0</v>
      </c>
      <c r="O284" s="143"/>
      <c r="P284" s="71" t="s">
        <v>5</v>
      </c>
      <c r="Q284" s="67">
        <f>SUM(Q285:Q287)</f>
        <v>0</v>
      </c>
      <c r="R284" s="143"/>
      <c r="S284" s="71" t="s">
        <v>5</v>
      </c>
      <c r="T284" s="67">
        <f>SUM(T285:T287)</f>
        <v>0</v>
      </c>
      <c r="U284" s="143"/>
      <c r="V284" s="71" t="s">
        <v>5</v>
      </c>
      <c r="W284" s="67">
        <f>SUM(W285:W287)</f>
        <v>0</v>
      </c>
      <c r="X284" s="143"/>
      <c r="Y284" s="71" t="s">
        <v>5</v>
      </c>
      <c r="Z284" s="67">
        <f>SUM(Z285:Z287)</f>
        <v>0</v>
      </c>
      <c r="AA284" s="143"/>
      <c r="AB284" s="71" t="s">
        <v>5</v>
      </c>
      <c r="AC284" s="67">
        <f>SUM(AC285:AC287)</f>
        <v>0</v>
      </c>
      <c r="AD284" s="143"/>
      <c r="AE284" s="71" t="s">
        <v>5</v>
      </c>
      <c r="AF284" s="67">
        <f>SUM(AF285:AF287)</f>
        <v>0</v>
      </c>
      <c r="AG284" s="143"/>
      <c r="AH284" s="71" t="s">
        <v>5</v>
      </c>
      <c r="AI284" s="67">
        <f>SUM(AI285:AI287)</f>
        <v>0</v>
      </c>
      <c r="AJ284" s="143"/>
      <c r="AK284" s="71" t="s">
        <v>5</v>
      </c>
      <c r="AL284" s="67">
        <f>SUM(AL285:AL287)</f>
        <v>0</v>
      </c>
      <c r="AM284" s="143"/>
      <c r="AN284" s="71" t="s">
        <v>5</v>
      </c>
      <c r="AO284" s="67">
        <f>SUM(AO285:AO287)</f>
        <v>0</v>
      </c>
      <c r="AP284" s="143"/>
      <c r="AQ284" s="71" t="s">
        <v>5</v>
      </c>
      <c r="AR284" s="67">
        <f>SUM(AR285:AR287)</f>
        <v>0</v>
      </c>
      <c r="AS284" s="143"/>
      <c r="AT284" s="71" t="s">
        <v>5</v>
      </c>
      <c r="AU284" s="67">
        <f>SUM(AU285:AU287)</f>
        <v>0</v>
      </c>
      <c r="AV284" s="143"/>
      <c r="AW284" s="71" t="s">
        <v>5</v>
      </c>
      <c r="AX284" s="67">
        <f>SUM(AX285:AX287)</f>
        <v>0</v>
      </c>
      <c r="AY284" s="143"/>
      <c r="AZ284" s="71" t="s">
        <v>5</v>
      </c>
      <c r="BA284" s="67">
        <f>SUM(BA285:BA287)</f>
        <v>0</v>
      </c>
      <c r="BB284" s="143"/>
      <c r="BC284" s="71" t="s">
        <v>5</v>
      </c>
      <c r="BD284" s="67">
        <f>SUM(BD285:BD287)</f>
        <v>0</v>
      </c>
      <c r="BE284" s="143"/>
      <c r="BF284" s="71" t="s">
        <v>5</v>
      </c>
      <c r="BG284" s="67">
        <f>SUM(BG285:BG287)</f>
        <v>0</v>
      </c>
      <c r="BH284" s="143"/>
      <c r="BI284" s="71" t="s">
        <v>5</v>
      </c>
      <c r="BJ284" s="67">
        <f>SUM(BJ285:BJ287)</f>
        <v>0</v>
      </c>
      <c r="BK284" s="143"/>
      <c r="BL284" s="71" t="s">
        <v>5</v>
      </c>
      <c r="BM284" s="67">
        <f>SUM(BM285:BM287)</f>
        <v>0</v>
      </c>
      <c r="BN284" s="143"/>
      <c r="BO284" s="71" t="s">
        <v>5</v>
      </c>
      <c r="BP284" s="67">
        <f>SUM(BP285:BP287)</f>
        <v>0</v>
      </c>
      <c r="BQ284" s="143"/>
      <c r="BR284" s="71" t="s">
        <v>5</v>
      </c>
      <c r="BS284" s="67">
        <f>SUM(BS285:BS287)</f>
        <v>0</v>
      </c>
      <c r="BT284" s="143"/>
      <c r="BU284" s="71" t="s">
        <v>5</v>
      </c>
      <c r="BV284" s="67">
        <f>SUM(BV285:BV287)</f>
        <v>0</v>
      </c>
      <c r="BW284" s="143"/>
      <c r="BX284" s="71" t="s">
        <v>5</v>
      </c>
      <c r="BY284" s="67">
        <f>SUM(BY285:BY287)</f>
        <v>0</v>
      </c>
      <c r="BZ284" s="143"/>
      <c r="CA284" s="71" t="s">
        <v>5</v>
      </c>
      <c r="CB284" s="67">
        <f>SUM(CB285:CB287)</f>
        <v>0</v>
      </c>
      <c r="CC284" s="143"/>
      <c r="CD284" s="71" t="s">
        <v>5</v>
      </c>
      <c r="CE284" s="67">
        <f>SUM(CE285:CE287)</f>
        <v>0</v>
      </c>
      <c r="CF284" s="143"/>
      <c r="CG284" s="71" t="s">
        <v>5</v>
      </c>
      <c r="CH284" s="67">
        <f>SUM(CH285:CH287)</f>
        <v>0</v>
      </c>
      <c r="CI284" s="143"/>
      <c r="CJ284" s="71" t="s">
        <v>5</v>
      </c>
      <c r="CK284" s="67">
        <f>SUM(CK285:CK287)</f>
        <v>0</v>
      </c>
      <c r="CL284" s="143"/>
      <c r="CM284" s="71" t="s">
        <v>5</v>
      </c>
      <c r="CN284" s="67">
        <f>SUM(CN285:CN287)</f>
        <v>0</v>
      </c>
      <c r="CP284" s="71" t="s">
        <v>5</v>
      </c>
      <c r="CQ284" s="67">
        <f>SUM(CQ285:CQ287)</f>
        <v>0</v>
      </c>
      <c r="CS284" s="71" t="s">
        <v>5</v>
      </c>
      <c r="CT284" s="67">
        <f>SUM(CT285:CT287)</f>
        <v>130</v>
      </c>
      <c r="CU284" s="143"/>
      <c r="CV284" s="150">
        <f t="shared" si="15"/>
        <v>130</v>
      </c>
    </row>
    <row r="285" spans="1:100" x14ac:dyDescent="0.2">
      <c r="A285" s="68" t="s">
        <v>207</v>
      </c>
      <c r="B285" s="67">
        <v>0</v>
      </c>
      <c r="C285" s="143"/>
      <c r="D285" s="68" t="s">
        <v>207</v>
      </c>
      <c r="E285" s="67">
        <v>0</v>
      </c>
      <c r="F285" s="143"/>
      <c r="G285" s="68" t="s">
        <v>207</v>
      </c>
      <c r="H285" s="67">
        <v>0</v>
      </c>
      <c r="I285" s="143"/>
      <c r="J285" s="68" t="s">
        <v>207</v>
      </c>
      <c r="K285" s="67">
        <v>0</v>
      </c>
      <c r="L285" s="143"/>
      <c r="M285" s="68" t="s">
        <v>207</v>
      </c>
      <c r="N285" s="67">
        <v>0</v>
      </c>
      <c r="O285" s="143"/>
      <c r="P285" s="68" t="s">
        <v>207</v>
      </c>
      <c r="Q285" s="67">
        <v>0</v>
      </c>
      <c r="R285" s="143"/>
      <c r="S285" s="68" t="s">
        <v>207</v>
      </c>
      <c r="T285" s="67">
        <v>0</v>
      </c>
      <c r="U285" s="143"/>
      <c r="V285" s="68" t="s">
        <v>207</v>
      </c>
      <c r="W285" s="67">
        <v>0</v>
      </c>
      <c r="X285" s="143"/>
      <c r="Y285" s="68" t="s">
        <v>207</v>
      </c>
      <c r="Z285" s="67">
        <v>0</v>
      </c>
      <c r="AA285" s="143"/>
      <c r="AB285" s="68" t="s">
        <v>207</v>
      </c>
      <c r="AC285" s="67">
        <v>0</v>
      </c>
      <c r="AD285" s="143"/>
      <c r="AE285" s="68" t="s">
        <v>207</v>
      </c>
      <c r="AF285" s="67">
        <v>0</v>
      </c>
      <c r="AG285" s="143"/>
      <c r="AH285" s="68" t="s">
        <v>207</v>
      </c>
      <c r="AI285" s="67">
        <v>0</v>
      </c>
      <c r="AJ285" s="143"/>
      <c r="AK285" s="68" t="s">
        <v>207</v>
      </c>
      <c r="AL285" s="67">
        <v>0</v>
      </c>
      <c r="AM285" s="143"/>
      <c r="AN285" s="68" t="s">
        <v>207</v>
      </c>
      <c r="AO285" s="67">
        <v>0</v>
      </c>
      <c r="AP285" s="143"/>
      <c r="AQ285" s="68" t="s">
        <v>207</v>
      </c>
      <c r="AR285" s="67">
        <v>0</v>
      </c>
      <c r="AS285" s="143"/>
      <c r="AT285" s="68" t="s">
        <v>207</v>
      </c>
      <c r="AU285" s="67">
        <v>0</v>
      </c>
      <c r="AV285" s="143"/>
      <c r="AW285" s="68" t="s">
        <v>207</v>
      </c>
      <c r="AX285" s="67">
        <v>0</v>
      </c>
      <c r="AY285" s="143"/>
      <c r="AZ285" s="68" t="s">
        <v>207</v>
      </c>
      <c r="BA285" s="67">
        <v>0</v>
      </c>
      <c r="BB285" s="143"/>
      <c r="BC285" s="68" t="s">
        <v>207</v>
      </c>
      <c r="BD285" s="67">
        <v>0</v>
      </c>
      <c r="BE285" s="143"/>
      <c r="BF285" s="68" t="s">
        <v>207</v>
      </c>
      <c r="BG285" s="67">
        <v>0</v>
      </c>
      <c r="BH285" s="143"/>
      <c r="BI285" s="68" t="s">
        <v>207</v>
      </c>
      <c r="BJ285" s="67">
        <v>0</v>
      </c>
      <c r="BK285" s="143"/>
      <c r="BL285" s="68" t="s">
        <v>207</v>
      </c>
      <c r="BM285" s="67">
        <v>0</v>
      </c>
      <c r="BN285" s="143"/>
      <c r="BO285" s="68" t="s">
        <v>207</v>
      </c>
      <c r="BP285" s="67">
        <v>0</v>
      </c>
      <c r="BQ285" s="143"/>
      <c r="BR285" s="68" t="s">
        <v>207</v>
      </c>
      <c r="BS285" s="67">
        <v>0</v>
      </c>
      <c r="BT285" s="143"/>
      <c r="BU285" s="68" t="s">
        <v>207</v>
      </c>
      <c r="BV285" s="67">
        <v>0</v>
      </c>
      <c r="BW285" s="143"/>
      <c r="BX285" s="68" t="s">
        <v>207</v>
      </c>
      <c r="BY285" s="67">
        <v>0</v>
      </c>
      <c r="BZ285" s="143"/>
      <c r="CA285" s="68" t="s">
        <v>207</v>
      </c>
      <c r="CB285" s="67">
        <v>0</v>
      </c>
      <c r="CC285" s="143"/>
      <c r="CD285" s="68" t="s">
        <v>207</v>
      </c>
      <c r="CE285" s="67">
        <v>0</v>
      </c>
      <c r="CF285" s="143"/>
      <c r="CG285" s="68" t="s">
        <v>207</v>
      </c>
      <c r="CH285" s="67">
        <v>0</v>
      </c>
      <c r="CI285" s="143"/>
      <c r="CJ285" s="68" t="s">
        <v>207</v>
      </c>
      <c r="CK285" s="67">
        <v>0</v>
      </c>
      <c r="CL285" s="143"/>
      <c r="CM285" s="68" t="s">
        <v>207</v>
      </c>
      <c r="CN285" s="67">
        <v>0</v>
      </c>
      <c r="CP285" s="68" t="s">
        <v>207</v>
      </c>
      <c r="CQ285" s="79">
        <f>SUM(CH285+CN285+CK285+CE285+CB285+BY285+BV285+BS285+BP285+BM285+BJ285+BG285+BD285+BA285+AX285+AU285+AR285+AO285+AL285+AI285+AF285+AC285+Z285+W285+T285+Q285+N285+K285+H285+E285+B285)</f>
        <v>0</v>
      </c>
      <c r="CS285" s="68" t="s">
        <v>207</v>
      </c>
      <c r="CT285" s="67">
        <v>130</v>
      </c>
      <c r="CU285" s="143"/>
      <c r="CV285" s="13">
        <f t="shared" si="15"/>
        <v>130</v>
      </c>
    </row>
    <row r="286" spans="1:100" x14ac:dyDescent="0.2">
      <c r="A286" s="72" t="s">
        <v>448</v>
      </c>
      <c r="B286" s="90">
        <v>0</v>
      </c>
      <c r="C286" s="143"/>
      <c r="D286" s="72" t="s">
        <v>448</v>
      </c>
      <c r="E286" s="90">
        <v>0</v>
      </c>
      <c r="F286" s="143"/>
      <c r="G286" s="72" t="s">
        <v>448</v>
      </c>
      <c r="H286" s="90">
        <v>0</v>
      </c>
      <c r="I286" s="143"/>
      <c r="J286" s="72" t="s">
        <v>448</v>
      </c>
      <c r="K286" s="90">
        <v>0</v>
      </c>
      <c r="L286" s="143"/>
      <c r="M286" s="72" t="s">
        <v>448</v>
      </c>
      <c r="N286" s="90">
        <v>0</v>
      </c>
      <c r="O286" s="143"/>
      <c r="P286" s="72" t="s">
        <v>448</v>
      </c>
      <c r="Q286" s="90">
        <v>0</v>
      </c>
      <c r="R286" s="143"/>
      <c r="S286" s="72" t="s">
        <v>448</v>
      </c>
      <c r="T286" s="90">
        <v>0</v>
      </c>
      <c r="U286" s="143"/>
      <c r="V286" s="72" t="s">
        <v>448</v>
      </c>
      <c r="W286" s="90">
        <v>0</v>
      </c>
      <c r="X286" s="143"/>
      <c r="Y286" s="72" t="s">
        <v>448</v>
      </c>
      <c r="Z286" s="90">
        <v>0</v>
      </c>
      <c r="AA286" s="143"/>
      <c r="AB286" s="72" t="s">
        <v>448</v>
      </c>
      <c r="AC286" s="90">
        <v>0</v>
      </c>
      <c r="AD286" s="143"/>
      <c r="AE286" s="72" t="s">
        <v>448</v>
      </c>
      <c r="AF286" s="90">
        <v>0</v>
      </c>
      <c r="AG286" s="143"/>
      <c r="AH286" s="72" t="s">
        <v>448</v>
      </c>
      <c r="AI286" s="90">
        <v>0</v>
      </c>
      <c r="AJ286" s="143"/>
      <c r="AK286" s="72" t="s">
        <v>448</v>
      </c>
      <c r="AL286" s="90">
        <v>0</v>
      </c>
      <c r="AM286" s="143"/>
      <c r="AN286" s="72" t="s">
        <v>448</v>
      </c>
      <c r="AO286" s="90">
        <v>0</v>
      </c>
      <c r="AP286" s="143"/>
      <c r="AQ286" s="72" t="s">
        <v>448</v>
      </c>
      <c r="AR286" s="90">
        <v>0</v>
      </c>
      <c r="AS286" s="143"/>
      <c r="AT286" s="72" t="s">
        <v>448</v>
      </c>
      <c r="AU286" s="90">
        <v>0</v>
      </c>
      <c r="AV286" s="143"/>
      <c r="AW286" s="72" t="s">
        <v>448</v>
      </c>
      <c r="AX286" s="90">
        <v>0</v>
      </c>
      <c r="AY286" s="143"/>
      <c r="AZ286" s="72" t="s">
        <v>448</v>
      </c>
      <c r="BA286" s="90">
        <v>0</v>
      </c>
      <c r="BB286" s="143"/>
      <c r="BC286" s="72" t="s">
        <v>448</v>
      </c>
      <c r="BD286" s="90">
        <v>0</v>
      </c>
      <c r="BE286" s="143"/>
      <c r="BF286" s="72" t="s">
        <v>448</v>
      </c>
      <c r="BG286" s="90">
        <v>0</v>
      </c>
      <c r="BH286" s="143"/>
      <c r="BI286" s="72" t="s">
        <v>448</v>
      </c>
      <c r="BJ286" s="90">
        <v>0</v>
      </c>
      <c r="BK286" s="143"/>
      <c r="BL286" s="72" t="s">
        <v>448</v>
      </c>
      <c r="BM286" s="90">
        <v>0</v>
      </c>
      <c r="BN286" s="143"/>
      <c r="BO286" s="72" t="s">
        <v>448</v>
      </c>
      <c r="BP286" s="90">
        <v>0</v>
      </c>
      <c r="BQ286" s="143"/>
      <c r="BR286" s="72" t="s">
        <v>448</v>
      </c>
      <c r="BS286" s="90">
        <v>0</v>
      </c>
      <c r="BT286" s="143"/>
      <c r="BU286" s="72" t="s">
        <v>448</v>
      </c>
      <c r="BV286" s="90">
        <v>0</v>
      </c>
      <c r="BW286" s="143"/>
      <c r="BX286" s="72" t="s">
        <v>448</v>
      </c>
      <c r="BY286" s="90">
        <v>0</v>
      </c>
      <c r="BZ286" s="143"/>
      <c r="CA286" s="72" t="s">
        <v>448</v>
      </c>
      <c r="CB286" s="90">
        <v>0</v>
      </c>
      <c r="CC286" s="143"/>
      <c r="CD286" s="72" t="s">
        <v>448</v>
      </c>
      <c r="CE286" s="90">
        <v>0</v>
      </c>
      <c r="CF286" s="143"/>
      <c r="CG286" s="72" t="s">
        <v>448</v>
      </c>
      <c r="CH286" s="90">
        <v>0</v>
      </c>
      <c r="CI286" s="143"/>
      <c r="CJ286" s="72" t="s">
        <v>448</v>
      </c>
      <c r="CK286" s="90">
        <v>0</v>
      </c>
      <c r="CL286" s="143"/>
      <c r="CM286" s="72" t="s">
        <v>448</v>
      </c>
      <c r="CN286" s="90">
        <v>0</v>
      </c>
      <c r="CP286" s="72" t="s">
        <v>448</v>
      </c>
      <c r="CQ286" s="79">
        <f>SUM(CH286+CN286+CK286+CE286+CB286+BY286+BV286+BS286+BP286+BM286+BJ286+BG286+BD286+BA286+AX286+AU286+AR286+AO286+AL286+AI286+AF286+AC286+Z286+W286+T286+Q286+N286+K286+H286+E286+B286)</f>
        <v>0</v>
      </c>
      <c r="CS286" s="72" t="s">
        <v>448</v>
      </c>
      <c r="CT286" s="90">
        <v>0</v>
      </c>
      <c r="CU286" s="143"/>
      <c r="CV286" s="13">
        <f t="shared" si="15"/>
        <v>0</v>
      </c>
    </row>
    <row r="287" spans="1:100" x14ac:dyDescent="0.2">
      <c r="A287" s="121" t="s">
        <v>778</v>
      </c>
      <c r="B287" s="79">
        <v>0</v>
      </c>
      <c r="C287" s="143"/>
      <c r="D287" s="121" t="s">
        <v>778</v>
      </c>
      <c r="E287" s="79">
        <v>0</v>
      </c>
      <c r="F287" s="143"/>
      <c r="G287" s="121" t="s">
        <v>778</v>
      </c>
      <c r="H287" s="79">
        <v>0</v>
      </c>
      <c r="I287" s="143"/>
      <c r="J287" s="121" t="s">
        <v>778</v>
      </c>
      <c r="K287" s="79">
        <v>0</v>
      </c>
      <c r="L287" s="143"/>
      <c r="M287" s="121" t="s">
        <v>778</v>
      </c>
      <c r="N287" s="79">
        <v>0</v>
      </c>
      <c r="O287" s="143"/>
      <c r="P287" s="121" t="s">
        <v>778</v>
      </c>
      <c r="Q287" s="79">
        <v>0</v>
      </c>
      <c r="R287" s="143"/>
      <c r="S287" s="121" t="s">
        <v>778</v>
      </c>
      <c r="T287" s="79">
        <v>0</v>
      </c>
      <c r="U287" s="143"/>
      <c r="V287" s="121" t="s">
        <v>778</v>
      </c>
      <c r="W287" s="79">
        <v>0</v>
      </c>
      <c r="X287" s="143"/>
      <c r="Y287" s="121" t="s">
        <v>778</v>
      </c>
      <c r="Z287" s="79">
        <v>0</v>
      </c>
      <c r="AA287" s="143"/>
      <c r="AB287" s="121" t="s">
        <v>778</v>
      </c>
      <c r="AC287" s="79">
        <v>0</v>
      </c>
      <c r="AD287" s="143"/>
      <c r="AE287" s="121" t="s">
        <v>778</v>
      </c>
      <c r="AF287" s="79">
        <v>0</v>
      </c>
      <c r="AG287" s="143"/>
      <c r="AH287" s="121" t="s">
        <v>778</v>
      </c>
      <c r="AI287" s="79">
        <v>0</v>
      </c>
      <c r="AJ287" s="143"/>
      <c r="AK287" s="121" t="s">
        <v>778</v>
      </c>
      <c r="AL287" s="79">
        <v>0</v>
      </c>
      <c r="AM287" s="143"/>
      <c r="AN287" s="121" t="s">
        <v>778</v>
      </c>
      <c r="AO287" s="79">
        <v>0</v>
      </c>
      <c r="AP287" s="143"/>
      <c r="AQ287" s="121" t="s">
        <v>778</v>
      </c>
      <c r="AR287" s="79">
        <v>0</v>
      </c>
      <c r="AS287" s="143"/>
      <c r="AT287" s="121" t="s">
        <v>778</v>
      </c>
      <c r="AU287" s="79">
        <v>0</v>
      </c>
      <c r="AV287" s="143"/>
      <c r="AW287" s="121" t="s">
        <v>778</v>
      </c>
      <c r="AX287" s="79">
        <v>0</v>
      </c>
      <c r="AY287" s="143"/>
      <c r="AZ287" s="121" t="s">
        <v>778</v>
      </c>
      <c r="BA287" s="79">
        <v>0</v>
      </c>
      <c r="BB287" s="143"/>
      <c r="BC287" s="121" t="s">
        <v>778</v>
      </c>
      <c r="BD287" s="79">
        <v>0</v>
      </c>
      <c r="BE287" s="143"/>
      <c r="BF287" s="121" t="s">
        <v>778</v>
      </c>
      <c r="BG287" s="79">
        <v>0</v>
      </c>
      <c r="BH287" s="143"/>
      <c r="BI287" s="121" t="s">
        <v>778</v>
      </c>
      <c r="BJ287" s="79">
        <v>0</v>
      </c>
      <c r="BK287" s="143"/>
      <c r="BL287" s="121" t="s">
        <v>778</v>
      </c>
      <c r="BM287" s="79">
        <v>0</v>
      </c>
      <c r="BN287" s="143"/>
      <c r="BO287" s="121" t="s">
        <v>778</v>
      </c>
      <c r="BP287" s="79">
        <v>0</v>
      </c>
      <c r="BQ287" s="143"/>
      <c r="BR287" s="121" t="s">
        <v>778</v>
      </c>
      <c r="BS287" s="79">
        <v>0</v>
      </c>
      <c r="BT287" s="143"/>
      <c r="BU287" s="121" t="s">
        <v>778</v>
      </c>
      <c r="BV287" s="79">
        <v>0</v>
      </c>
      <c r="BW287" s="143"/>
      <c r="BX287" s="121" t="s">
        <v>778</v>
      </c>
      <c r="BY287" s="79">
        <v>0</v>
      </c>
      <c r="BZ287" s="143"/>
      <c r="CA287" s="121" t="s">
        <v>778</v>
      </c>
      <c r="CB287" s="79">
        <v>0</v>
      </c>
      <c r="CC287" s="143"/>
      <c r="CD287" s="121" t="s">
        <v>778</v>
      </c>
      <c r="CE287" s="79">
        <v>0</v>
      </c>
      <c r="CF287" s="143"/>
      <c r="CG287" s="121" t="s">
        <v>778</v>
      </c>
      <c r="CH287" s="79">
        <v>0</v>
      </c>
      <c r="CI287" s="143"/>
      <c r="CJ287" s="121" t="s">
        <v>778</v>
      </c>
      <c r="CK287" s="79">
        <v>0</v>
      </c>
      <c r="CL287" s="143"/>
      <c r="CM287" s="121" t="s">
        <v>778</v>
      </c>
      <c r="CN287" s="79">
        <v>0</v>
      </c>
      <c r="CP287" s="121" t="s">
        <v>778</v>
      </c>
      <c r="CQ287" s="79">
        <f>SUM(CH287+CN287+CK287+CE287+CB287+BY287+BV287+BS287+BP287+BM287+BJ287+BG287+BD287+BA287+AX287+AU287+AR287+AO287+AL287+AI287+AF287+AC287+Z287+W287+T287+Q287+N287+K287+H287+E287+B287)</f>
        <v>0</v>
      </c>
      <c r="CS287" s="121" t="s">
        <v>778</v>
      </c>
      <c r="CT287" s="79">
        <v>0</v>
      </c>
      <c r="CU287" s="143"/>
      <c r="CV287" s="13">
        <f t="shared" si="15"/>
        <v>0</v>
      </c>
    </row>
    <row r="288" spans="1:100" x14ac:dyDescent="0.2">
      <c r="A288" s="71" t="s">
        <v>6</v>
      </c>
      <c r="B288" s="67">
        <v>0</v>
      </c>
      <c r="C288" s="143"/>
      <c r="D288" s="71" t="s">
        <v>6</v>
      </c>
      <c r="E288" s="67">
        <v>0</v>
      </c>
      <c r="F288" s="143"/>
      <c r="G288" s="71" t="s">
        <v>6</v>
      </c>
      <c r="H288" s="67">
        <v>0</v>
      </c>
      <c r="I288" s="143"/>
      <c r="J288" s="71" t="s">
        <v>6</v>
      </c>
      <c r="K288" s="67">
        <v>0</v>
      </c>
      <c r="L288" s="143"/>
      <c r="M288" s="71" t="s">
        <v>6</v>
      </c>
      <c r="N288" s="67">
        <v>0</v>
      </c>
      <c r="O288" s="143"/>
      <c r="P288" s="71" t="s">
        <v>6</v>
      </c>
      <c r="Q288" s="67">
        <v>0</v>
      </c>
      <c r="R288" s="143"/>
      <c r="S288" s="71" t="s">
        <v>6</v>
      </c>
      <c r="T288" s="67">
        <v>0</v>
      </c>
      <c r="U288" s="143"/>
      <c r="V288" s="71" t="s">
        <v>6</v>
      </c>
      <c r="W288" s="67">
        <v>0</v>
      </c>
      <c r="X288" s="143"/>
      <c r="Y288" s="71" t="s">
        <v>6</v>
      </c>
      <c r="Z288" s="67">
        <v>0</v>
      </c>
      <c r="AA288" s="143"/>
      <c r="AB288" s="71" t="s">
        <v>6</v>
      </c>
      <c r="AC288" s="67">
        <v>0</v>
      </c>
      <c r="AD288" s="143"/>
      <c r="AE288" s="71" t="s">
        <v>6</v>
      </c>
      <c r="AF288" s="67">
        <v>0</v>
      </c>
      <c r="AG288" s="143"/>
      <c r="AH288" s="71" t="s">
        <v>6</v>
      </c>
      <c r="AI288" s="67">
        <v>0</v>
      </c>
      <c r="AJ288" s="143"/>
      <c r="AK288" s="71" t="s">
        <v>6</v>
      </c>
      <c r="AL288" s="67">
        <v>0</v>
      </c>
      <c r="AM288" s="143"/>
      <c r="AN288" s="71" t="s">
        <v>6</v>
      </c>
      <c r="AO288" s="67">
        <v>0</v>
      </c>
      <c r="AP288" s="143"/>
      <c r="AQ288" s="71" t="s">
        <v>6</v>
      </c>
      <c r="AR288" s="67">
        <v>0</v>
      </c>
      <c r="AS288" s="143"/>
      <c r="AT288" s="71" t="s">
        <v>6</v>
      </c>
      <c r="AU288" s="67">
        <v>0</v>
      </c>
      <c r="AV288" s="143"/>
      <c r="AW288" s="71" t="s">
        <v>6</v>
      </c>
      <c r="AX288" s="67">
        <v>0</v>
      </c>
      <c r="AY288" s="143"/>
      <c r="AZ288" s="71" t="s">
        <v>6</v>
      </c>
      <c r="BA288" s="67">
        <v>0</v>
      </c>
      <c r="BB288" s="143"/>
      <c r="BC288" s="71" t="s">
        <v>6</v>
      </c>
      <c r="BD288" s="67">
        <v>0</v>
      </c>
      <c r="BE288" s="143"/>
      <c r="BF288" s="71" t="s">
        <v>6</v>
      </c>
      <c r="BG288" s="67">
        <v>0</v>
      </c>
      <c r="BH288" s="143"/>
      <c r="BI288" s="71" t="s">
        <v>6</v>
      </c>
      <c r="BJ288" s="67">
        <v>0</v>
      </c>
      <c r="BK288" s="143"/>
      <c r="BL288" s="71" t="s">
        <v>6</v>
      </c>
      <c r="BM288" s="67">
        <v>0</v>
      </c>
      <c r="BN288" s="143"/>
      <c r="BO288" s="71" t="s">
        <v>6</v>
      </c>
      <c r="BP288" s="67">
        <v>0</v>
      </c>
      <c r="BQ288" s="143"/>
      <c r="BR288" s="71" t="s">
        <v>6</v>
      </c>
      <c r="BS288" s="67">
        <v>0</v>
      </c>
      <c r="BT288" s="143"/>
      <c r="BU288" s="71" t="s">
        <v>6</v>
      </c>
      <c r="BV288" s="67">
        <v>0</v>
      </c>
      <c r="BW288" s="143"/>
      <c r="BX288" s="71" t="s">
        <v>6</v>
      </c>
      <c r="BY288" s="67">
        <v>0</v>
      </c>
      <c r="BZ288" s="143"/>
      <c r="CA288" s="71" t="s">
        <v>6</v>
      </c>
      <c r="CB288" s="67">
        <v>0</v>
      </c>
      <c r="CC288" s="143"/>
      <c r="CD288" s="71" t="s">
        <v>6</v>
      </c>
      <c r="CE288" s="67">
        <v>0</v>
      </c>
      <c r="CF288" s="143"/>
      <c r="CG288" s="71" t="s">
        <v>6</v>
      </c>
      <c r="CH288" s="67">
        <v>0</v>
      </c>
      <c r="CI288" s="143"/>
      <c r="CJ288" s="71" t="s">
        <v>6</v>
      </c>
      <c r="CK288" s="67">
        <v>0</v>
      </c>
      <c r="CL288" s="143"/>
      <c r="CM288" s="71" t="s">
        <v>6</v>
      </c>
      <c r="CN288" s="67">
        <v>0</v>
      </c>
      <c r="CP288" s="71" t="s">
        <v>6</v>
      </c>
      <c r="CQ288" s="79">
        <f>SUM(CH288+CN288+CK288+CE288+CB288+BY288+BV288+BS288+BP288+BM288+BJ288+BG288+BD288+BA288+AX288+AU288+AR288+AO288+AL288+AI288+AF288+AC288+Z288+W288+T288+Q288+N288+K288+H288+E288+B288)</f>
        <v>0</v>
      </c>
      <c r="CS288" s="71" t="s">
        <v>6</v>
      </c>
      <c r="CT288" s="67">
        <v>75</v>
      </c>
      <c r="CU288" s="143"/>
      <c r="CV288" s="150">
        <f t="shared" si="15"/>
        <v>75</v>
      </c>
    </row>
    <row r="289" spans="1:100" x14ac:dyDescent="0.2">
      <c r="A289" s="71" t="s">
        <v>777</v>
      </c>
      <c r="B289" s="67">
        <v>0</v>
      </c>
      <c r="C289" s="143"/>
      <c r="D289" s="71" t="s">
        <v>777</v>
      </c>
      <c r="E289" s="67">
        <v>0</v>
      </c>
      <c r="F289" s="143"/>
      <c r="G289" s="71" t="s">
        <v>777</v>
      </c>
      <c r="H289" s="67">
        <v>0</v>
      </c>
      <c r="I289" s="143"/>
      <c r="J289" s="71" t="s">
        <v>777</v>
      </c>
      <c r="K289" s="67">
        <v>0</v>
      </c>
      <c r="L289" s="143"/>
      <c r="M289" s="71" t="s">
        <v>777</v>
      </c>
      <c r="N289" s="67">
        <v>0</v>
      </c>
      <c r="O289" s="143"/>
      <c r="P289" s="71" t="s">
        <v>777</v>
      </c>
      <c r="Q289" s="67">
        <v>0</v>
      </c>
      <c r="R289" s="143"/>
      <c r="S289" s="71" t="s">
        <v>777</v>
      </c>
      <c r="T289" s="67">
        <v>0</v>
      </c>
      <c r="U289" s="143"/>
      <c r="V289" s="71" t="s">
        <v>777</v>
      </c>
      <c r="W289" s="67">
        <v>0</v>
      </c>
      <c r="X289" s="143"/>
      <c r="Y289" s="71" t="s">
        <v>777</v>
      </c>
      <c r="Z289" s="67">
        <v>0</v>
      </c>
      <c r="AA289" s="143"/>
      <c r="AB289" s="71" t="s">
        <v>777</v>
      </c>
      <c r="AC289" s="67">
        <v>0</v>
      </c>
      <c r="AD289" s="143"/>
      <c r="AE289" s="71" t="s">
        <v>777</v>
      </c>
      <c r="AF289" s="67">
        <v>0</v>
      </c>
      <c r="AG289" s="143"/>
      <c r="AH289" s="71" t="s">
        <v>777</v>
      </c>
      <c r="AI289" s="67">
        <v>0</v>
      </c>
      <c r="AJ289" s="143"/>
      <c r="AK289" s="71" t="s">
        <v>777</v>
      </c>
      <c r="AL289" s="67">
        <v>0</v>
      </c>
      <c r="AM289" s="143"/>
      <c r="AN289" s="71" t="s">
        <v>777</v>
      </c>
      <c r="AO289" s="67">
        <v>0</v>
      </c>
      <c r="AP289" s="143"/>
      <c r="AQ289" s="71" t="s">
        <v>777</v>
      </c>
      <c r="AR289" s="67">
        <v>0</v>
      </c>
      <c r="AS289" s="143"/>
      <c r="AT289" s="71" t="s">
        <v>777</v>
      </c>
      <c r="AU289" s="67">
        <v>0</v>
      </c>
      <c r="AV289" s="143"/>
      <c r="AW289" s="71" t="s">
        <v>777</v>
      </c>
      <c r="AX289" s="67">
        <v>0</v>
      </c>
      <c r="AY289" s="143"/>
      <c r="AZ289" s="71" t="s">
        <v>777</v>
      </c>
      <c r="BA289" s="67">
        <v>0</v>
      </c>
      <c r="BB289" s="143"/>
      <c r="BC289" s="71" t="s">
        <v>777</v>
      </c>
      <c r="BD289" s="67">
        <v>0</v>
      </c>
      <c r="BE289" s="143"/>
      <c r="BF289" s="71" t="s">
        <v>777</v>
      </c>
      <c r="BG289" s="67">
        <v>0</v>
      </c>
      <c r="BH289" s="143"/>
      <c r="BI289" s="71" t="s">
        <v>777</v>
      </c>
      <c r="BJ289" s="67">
        <v>0</v>
      </c>
      <c r="BK289" s="143"/>
      <c r="BL289" s="71" t="s">
        <v>777</v>
      </c>
      <c r="BM289" s="67">
        <v>0</v>
      </c>
      <c r="BN289" s="143"/>
      <c r="BO289" s="71" t="s">
        <v>777</v>
      </c>
      <c r="BP289" s="67">
        <v>0</v>
      </c>
      <c r="BQ289" s="143"/>
      <c r="BR289" s="71" t="s">
        <v>777</v>
      </c>
      <c r="BS289" s="67">
        <v>0</v>
      </c>
      <c r="BT289" s="143"/>
      <c r="BU289" s="71" t="s">
        <v>777</v>
      </c>
      <c r="BV289" s="67">
        <v>0</v>
      </c>
      <c r="BW289" s="143"/>
      <c r="BX289" s="71" t="s">
        <v>777</v>
      </c>
      <c r="BY289" s="67">
        <v>0</v>
      </c>
      <c r="BZ289" s="143"/>
      <c r="CA289" s="71" t="s">
        <v>777</v>
      </c>
      <c r="CB289" s="67">
        <v>0</v>
      </c>
      <c r="CC289" s="143"/>
      <c r="CD289" s="71" t="s">
        <v>777</v>
      </c>
      <c r="CE289" s="67">
        <v>0</v>
      </c>
      <c r="CF289" s="143"/>
      <c r="CG289" s="71" t="s">
        <v>777</v>
      </c>
      <c r="CH289" s="67">
        <v>0</v>
      </c>
      <c r="CI289" s="143"/>
      <c r="CJ289" s="71" t="s">
        <v>777</v>
      </c>
      <c r="CK289" s="67">
        <v>0</v>
      </c>
      <c r="CL289" s="143"/>
      <c r="CM289" s="71" t="s">
        <v>777</v>
      </c>
      <c r="CN289" s="67">
        <v>0</v>
      </c>
      <c r="CP289" s="71" t="s">
        <v>777</v>
      </c>
      <c r="CQ289" s="79">
        <f>SUM(CH289+CN289+CK289+CE289+CB289+BY289+BV289+BS289+BP289+BM289+BJ289+BG289+BD289+BA289+AX289+AU289+AR289+AO289+AL289+AI289+AF289+AC289+Z289+W289+T289+Q289+N289+K289+H289+E289+B289)</f>
        <v>0</v>
      </c>
      <c r="CS289" s="71" t="s">
        <v>777</v>
      </c>
      <c r="CT289" s="67">
        <v>0</v>
      </c>
      <c r="CU289" s="143"/>
      <c r="CV289" s="150">
        <f t="shared" si="15"/>
        <v>0</v>
      </c>
    </row>
    <row r="290" spans="1:100" x14ac:dyDescent="0.2">
      <c r="A290" s="71" t="s">
        <v>821</v>
      </c>
      <c r="B290" s="67">
        <f>SUM(B291:B293)</f>
        <v>0</v>
      </c>
      <c r="C290" s="143"/>
      <c r="D290" s="71" t="s">
        <v>821</v>
      </c>
      <c r="E290" s="67">
        <f>SUM(E291:E293)</f>
        <v>0</v>
      </c>
      <c r="F290" s="143"/>
      <c r="G290" s="71" t="s">
        <v>821</v>
      </c>
      <c r="H290" s="67">
        <f>SUM(H291:H293)</f>
        <v>0</v>
      </c>
      <c r="I290" s="143"/>
      <c r="J290" s="71" t="s">
        <v>821</v>
      </c>
      <c r="K290" s="67">
        <f>SUM(K291:K293)</f>
        <v>0</v>
      </c>
      <c r="L290" s="143"/>
      <c r="M290" s="71" t="s">
        <v>821</v>
      </c>
      <c r="N290" s="67">
        <f>SUM(N291:N293)</f>
        <v>0</v>
      </c>
      <c r="O290" s="143"/>
      <c r="P290" s="71" t="s">
        <v>821</v>
      </c>
      <c r="Q290" s="67">
        <f>SUM(Q291:Q293)</f>
        <v>0</v>
      </c>
      <c r="R290" s="143"/>
      <c r="S290" s="71" t="s">
        <v>821</v>
      </c>
      <c r="T290" s="67">
        <f>SUM(T291:T293)</f>
        <v>0</v>
      </c>
      <c r="U290" s="143"/>
      <c r="V290" s="71" t="s">
        <v>821</v>
      </c>
      <c r="W290" s="67">
        <f>SUM(W291:W293)</f>
        <v>0</v>
      </c>
      <c r="X290" s="143"/>
      <c r="Y290" s="71" t="s">
        <v>821</v>
      </c>
      <c r="Z290" s="67">
        <f>SUM(Z291:Z293)</f>
        <v>0</v>
      </c>
      <c r="AA290" s="143"/>
      <c r="AB290" s="71" t="s">
        <v>821</v>
      </c>
      <c r="AC290" s="67">
        <f>SUM(AC291:AC293)</f>
        <v>0</v>
      </c>
      <c r="AD290" s="143"/>
      <c r="AE290" s="71" t="s">
        <v>821</v>
      </c>
      <c r="AF290" s="67">
        <f>SUM(AF291:AF293)</f>
        <v>0</v>
      </c>
      <c r="AG290" s="143"/>
      <c r="AH290" s="71" t="s">
        <v>821</v>
      </c>
      <c r="AI290" s="67">
        <f>SUM(AI291:AI293)</f>
        <v>0</v>
      </c>
      <c r="AJ290" s="143"/>
      <c r="AK290" s="71" t="s">
        <v>821</v>
      </c>
      <c r="AL290" s="67">
        <f>SUM(AL291:AL293)</f>
        <v>0</v>
      </c>
      <c r="AM290" s="143"/>
      <c r="AN290" s="71" t="s">
        <v>821</v>
      </c>
      <c r="AO290" s="67">
        <f>SUM(AO291:AO293)</f>
        <v>0</v>
      </c>
      <c r="AP290" s="143"/>
      <c r="AQ290" s="71" t="s">
        <v>821</v>
      </c>
      <c r="AR290" s="67">
        <f>SUM(AR291:AR293)</f>
        <v>0</v>
      </c>
      <c r="AS290" s="143"/>
      <c r="AT290" s="71" t="s">
        <v>821</v>
      </c>
      <c r="AU290" s="67">
        <f>SUM(AU291:AU293)</f>
        <v>0</v>
      </c>
      <c r="AV290" s="143"/>
      <c r="AW290" s="71" t="s">
        <v>821</v>
      </c>
      <c r="AX290" s="67">
        <f>SUM(AX291:AX293)</f>
        <v>0</v>
      </c>
      <c r="AY290" s="143"/>
      <c r="AZ290" s="71" t="s">
        <v>821</v>
      </c>
      <c r="BA290" s="67">
        <f>SUM(BA291:BA293)</f>
        <v>0</v>
      </c>
      <c r="BB290" s="143"/>
      <c r="BC290" s="71" t="s">
        <v>821</v>
      </c>
      <c r="BD290" s="67">
        <f>SUM(BD291:BD293)</f>
        <v>0</v>
      </c>
      <c r="BE290" s="143"/>
      <c r="BF290" s="71" t="s">
        <v>821</v>
      </c>
      <c r="BG290" s="67">
        <f>SUM(BG291:BG293)</f>
        <v>0</v>
      </c>
      <c r="BH290" s="143"/>
      <c r="BI290" s="71" t="s">
        <v>821</v>
      </c>
      <c r="BJ290" s="67">
        <f>SUM(BJ291:BJ293)</f>
        <v>0</v>
      </c>
      <c r="BK290" s="143"/>
      <c r="BL290" s="71" t="s">
        <v>821</v>
      </c>
      <c r="BM290" s="67">
        <f>SUM(BM291:BM293)</f>
        <v>0</v>
      </c>
      <c r="BN290" s="143"/>
      <c r="BO290" s="71" t="s">
        <v>821</v>
      </c>
      <c r="BP290" s="67">
        <f>SUM(BP291:BP293)</f>
        <v>0</v>
      </c>
      <c r="BQ290" s="143"/>
      <c r="BR290" s="71" t="s">
        <v>821</v>
      </c>
      <c r="BS290" s="67">
        <f>SUM(BS291:BS293)</f>
        <v>0</v>
      </c>
      <c r="BT290" s="143"/>
      <c r="BU290" s="71" t="s">
        <v>821</v>
      </c>
      <c r="BV290" s="67">
        <f>SUM(BV291:BV293)</f>
        <v>0</v>
      </c>
      <c r="BW290" s="143"/>
      <c r="BX290" s="71" t="s">
        <v>821</v>
      </c>
      <c r="BY290" s="67">
        <f>SUM(BY291:BY293)</f>
        <v>0</v>
      </c>
      <c r="BZ290" s="143"/>
      <c r="CA290" s="71" t="s">
        <v>821</v>
      </c>
      <c r="CB290" s="67">
        <f>SUM(CB291:CB293)</f>
        <v>0</v>
      </c>
      <c r="CC290" s="143"/>
      <c r="CD290" s="71" t="s">
        <v>821</v>
      </c>
      <c r="CE290" s="67">
        <f>SUM(CE291:CE293)</f>
        <v>0</v>
      </c>
      <c r="CF290" s="143"/>
      <c r="CG290" s="71" t="s">
        <v>821</v>
      </c>
      <c r="CH290" s="67">
        <f>SUM(CH291:CH293)</f>
        <v>0</v>
      </c>
      <c r="CI290" s="143"/>
      <c r="CJ290" s="71" t="s">
        <v>821</v>
      </c>
      <c r="CK290" s="67">
        <f>SUM(CK291:CK293)</f>
        <v>0</v>
      </c>
      <c r="CL290" s="143"/>
      <c r="CM290" s="71" t="s">
        <v>821</v>
      </c>
      <c r="CN290" s="67">
        <f>SUM(CN291:CN293)</f>
        <v>0</v>
      </c>
      <c r="CP290" s="71" t="s">
        <v>821</v>
      </c>
      <c r="CQ290" s="67">
        <f>SUM(CQ291:CQ293)</f>
        <v>0</v>
      </c>
      <c r="CS290" s="71" t="s">
        <v>821</v>
      </c>
      <c r="CT290" s="67">
        <f>SUM(CT291:CT293)</f>
        <v>7.99</v>
      </c>
      <c r="CU290" s="143"/>
      <c r="CV290" s="150">
        <f t="shared" si="15"/>
        <v>7.99</v>
      </c>
    </row>
    <row r="291" spans="1:100" x14ac:dyDescent="0.2">
      <c r="A291" s="132" t="s">
        <v>211</v>
      </c>
      <c r="B291" s="67">
        <v>0</v>
      </c>
      <c r="C291" s="143"/>
      <c r="D291" s="132" t="s">
        <v>211</v>
      </c>
      <c r="E291" s="67">
        <v>0</v>
      </c>
      <c r="F291" s="143"/>
      <c r="G291" s="132" t="s">
        <v>211</v>
      </c>
      <c r="H291" s="67">
        <v>0</v>
      </c>
      <c r="I291" s="143"/>
      <c r="J291" s="132" t="s">
        <v>211</v>
      </c>
      <c r="K291" s="67">
        <v>0</v>
      </c>
      <c r="L291" s="143"/>
      <c r="M291" s="132" t="s">
        <v>211</v>
      </c>
      <c r="N291" s="67">
        <v>0</v>
      </c>
      <c r="O291" s="143"/>
      <c r="P291" s="132" t="s">
        <v>211</v>
      </c>
      <c r="Q291" s="67">
        <v>0</v>
      </c>
      <c r="R291" s="143"/>
      <c r="S291" s="132" t="s">
        <v>211</v>
      </c>
      <c r="T291" s="67">
        <v>0</v>
      </c>
      <c r="U291" s="143"/>
      <c r="V291" s="132" t="s">
        <v>211</v>
      </c>
      <c r="W291" s="67">
        <v>0</v>
      </c>
      <c r="X291" s="143"/>
      <c r="Y291" s="132" t="s">
        <v>211</v>
      </c>
      <c r="Z291" s="67">
        <v>0</v>
      </c>
      <c r="AA291" s="143"/>
      <c r="AB291" s="132" t="s">
        <v>211</v>
      </c>
      <c r="AC291" s="67">
        <v>0</v>
      </c>
      <c r="AD291" s="143"/>
      <c r="AE291" s="132" t="s">
        <v>211</v>
      </c>
      <c r="AF291" s="67">
        <v>0</v>
      </c>
      <c r="AG291" s="143"/>
      <c r="AH291" s="132" t="s">
        <v>211</v>
      </c>
      <c r="AI291" s="67">
        <v>0</v>
      </c>
      <c r="AJ291" s="143"/>
      <c r="AK291" s="132" t="s">
        <v>211</v>
      </c>
      <c r="AL291" s="67">
        <v>0</v>
      </c>
      <c r="AM291" s="143"/>
      <c r="AN291" s="132" t="s">
        <v>211</v>
      </c>
      <c r="AO291" s="67">
        <v>0</v>
      </c>
      <c r="AP291" s="143"/>
      <c r="AQ291" s="132" t="s">
        <v>211</v>
      </c>
      <c r="AR291" s="67">
        <v>0</v>
      </c>
      <c r="AS291" s="143"/>
      <c r="AT291" s="132" t="s">
        <v>211</v>
      </c>
      <c r="AU291" s="67">
        <v>0</v>
      </c>
      <c r="AV291" s="143"/>
      <c r="AW291" s="132" t="s">
        <v>211</v>
      </c>
      <c r="AX291" s="67">
        <v>0</v>
      </c>
      <c r="AY291" s="143"/>
      <c r="AZ291" s="132" t="s">
        <v>211</v>
      </c>
      <c r="BA291" s="67">
        <v>0</v>
      </c>
      <c r="BB291" s="143"/>
      <c r="BC291" s="132" t="s">
        <v>211</v>
      </c>
      <c r="BD291" s="67">
        <v>0</v>
      </c>
      <c r="BE291" s="143"/>
      <c r="BF291" s="132" t="s">
        <v>211</v>
      </c>
      <c r="BG291" s="67">
        <v>0</v>
      </c>
      <c r="BH291" s="143"/>
      <c r="BI291" s="132" t="s">
        <v>211</v>
      </c>
      <c r="BJ291" s="67">
        <v>0</v>
      </c>
      <c r="BK291" s="143"/>
      <c r="BL291" s="132" t="s">
        <v>211</v>
      </c>
      <c r="BM291" s="67">
        <v>0</v>
      </c>
      <c r="BN291" s="143"/>
      <c r="BO291" s="132" t="s">
        <v>211</v>
      </c>
      <c r="BP291" s="67">
        <v>0</v>
      </c>
      <c r="BQ291" s="143"/>
      <c r="BR291" s="132" t="s">
        <v>211</v>
      </c>
      <c r="BS291" s="67">
        <v>0</v>
      </c>
      <c r="BT291" s="143"/>
      <c r="BU291" s="132" t="s">
        <v>211</v>
      </c>
      <c r="BV291" s="67">
        <v>0</v>
      </c>
      <c r="BW291" s="143"/>
      <c r="BX291" s="132" t="s">
        <v>211</v>
      </c>
      <c r="BY291" s="67">
        <v>0</v>
      </c>
      <c r="BZ291" s="143"/>
      <c r="CA291" s="132" t="s">
        <v>211</v>
      </c>
      <c r="CB291" s="67">
        <v>0</v>
      </c>
      <c r="CC291" s="143"/>
      <c r="CD291" s="132" t="s">
        <v>211</v>
      </c>
      <c r="CE291" s="67">
        <v>0</v>
      </c>
      <c r="CF291" s="143"/>
      <c r="CG291" s="132" t="s">
        <v>211</v>
      </c>
      <c r="CH291" s="67">
        <v>0</v>
      </c>
      <c r="CI291" s="143"/>
      <c r="CJ291" s="132" t="s">
        <v>211</v>
      </c>
      <c r="CK291" s="67">
        <v>0</v>
      </c>
      <c r="CL291" s="143"/>
      <c r="CM291" s="132" t="s">
        <v>211</v>
      </c>
      <c r="CN291" s="67">
        <v>0</v>
      </c>
      <c r="CP291" s="132" t="s">
        <v>211</v>
      </c>
      <c r="CQ291" s="79">
        <f>SUM(CH291+CN291+CK291+CE291+CB291+BY291+BV291+BS291+BP291+BM291+BJ291+BG291+BD291+BA291+AX291+AU291+AR291+AO291+AL291+AI291+AF291+AC291+Z291+W291+T291+Q291+N291+K291+H291+E291+B291)</f>
        <v>0</v>
      </c>
      <c r="CS291" s="132" t="s">
        <v>211</v>
      </c>
      <c r="CT291" s="67">
        <v>7.99</v>
      </c>
      <c r="CU291" s="143"/>
      <c r="CV291" s="13">
        <f t="shared" si="15"/>
        <v>7.99</v>
      </c>
    </row>
    <row r="292" spans="1:100" x14ac:dyDescent="0.2">
      <c r="A292" s="72" t="s">
        <v>456</v>
      </c>
      <c r="B292" s="67">
        <v>0</v>
      </c>
      <c r="C292" s="143"/>
      <c r="D292" s="72" t="s">
        <v>456</v>
      </c>
      <c r="E292" s="67">
        <v>0</v>
      </c>
      <c r="F292" s="143"/>
      <c r="G292" s="72" t="s">
        <v>456</v>
      </c>
      <c r="H292" s="67">
        <v>0</v>
      </c>
      <c r="I292" s="143"/>
      <c r="J292" s="72" t="s">
        <v>456</v>
      </c>
      <c r="K292" s="67">
        <v>0</v>
      </c>
      <c r="L292" s="143"/>
      <c r="M292" s="72" t="s">
        <v>456</v>
      </c>
      <c r="N292" s="67">
        <v>0</v>
      </c>
      <c r="O292" s="143"/>
      <c r="P292" s="72" t="s">
        <v>456</v>
      </c>
      <c r="Q292" s="67">
        <v>0</v>
      </c>
      <c r="R292" s="143"/>
      <c r="S292" s="72" t="s">
        <v>456</v>
      </c>
      <c r="T292" s="67">
        <v>0</v>
      </c>
      <c r="U292" s="143"/>
      <c r="V292" s="72" t="s">
        <v>456</v>
      </c>
      <c r="W292" s="67">
        <v>0</v>
      </c>
      <c r="X292" s="143"/>
      <c r="Y292" s="72" t="s">
        <v>456</v>
      </c>
      <c r="Z292" s="67">
        <v>0</v>
      </c>
      <c r="AA292" s="143"/>
      <c r="AB292" s="72" t="s">
        <v>456</v>
      </c>
      <c r="AC292" s="67">
        <v>0</v>
      </c>
      <c r="AD292" s="143"/>
      <c r="AE292" s="72" t="s">
        <v>456</v>
      </c>
      <c r="AF292" s="67">
        <v>0</v>
      </c>
      <c r="AG292" s="143"/>
      <c r="AH292" s="72" t="s">
        <v>456</v>
      </c>
      <c r="AI292" s="67">
        <v>0</v>
      </c>
      <c r="AJ292" s="143"/>
      <c r="AK292" s="72" t="s">
        <v>456</v>
      </c>
      <c r="AL292" s="67">
        <v>0</v>
      </c>
      <c r="AM292" s="143"/>
      <c r="AN292" s="72" t="s">
        <v>456</v>
      </c>
      <c r="AO292" s="67">
        <v>0</v>
      </c>
      <c r="AP292" s="143"/>
      <c r="AQ292" s="72" t="s">
        <v>456</v>
      </c>
      <c r="AR292" s="67">
        <v>0</v>
      </c>
      <c r="AS292" s="143"/>
      <c r="AT292" s="72" t="s">
        <v>456</v>
      </c>
      <c r="AU292" s="67">
        <v>0</v>
      </c>
      <c r="AV292" s="143"/>
      <c r="AW292" s="72" t="s">
        <v>456</v>
      </c>
      <c r="AX292" s="67">
        <v>0</v>
      </c>
      <c r="AY292" s="143"/>
      <c r="AZ292" s="72" t="s">
        <v>456</v>
      </c>
      <c r="BA292" s="67">
        <v>0</v>
      </c>
      <c r="BB292" s="143"/>
      <c r="BC292" s="72" t="s">
        <v>456</v>
      </c>
      <c r="BD292" s="67">
        <v>0</v>
      </c>
      <c r="BE292" s="143"/>
      <c r="BF292" s="72" t="s">
        <v>456</v>
      </c>
      <c r="BG292" s="67">
        <v>0</v>
      </c>
      <c r="BH292" s="143"/>
      <c r="BI292" s="72" t="s">
        <v>456</v>
      </c>
      <c r="BJ292" s="67">
        <v>0</v>
      </c>
      <c r="BK292" s="143"/>
      <c r="BL292" s="72" t="s">
        <v>456</v>
      </c>
      <c r="BM292" s="67">
        <v>0</v>
      </c>
      <c r="BN292" s="143"/>
      <c r="BO292" s="72" t="s">
        <v>456</v>
      </c>
      <c r="BP292" s="67">
        <v>0</v>
      </c>
      <c r="BQ292" s="143"/>
      <c r="BR292" s="72" t="s">
        <v>456</v>
      </c>
      <c r="BS292" s="67">
        <v>0</v>
      </c>
      <c r="BT292" s="143"/>
      <c r="BU292" s="72" t="s">
        <v>456</v>
      </c>
      <c r="BV292" s="67">
        <v>0</v>
      </c>
      <c r="BW292" s="143"/>
      <c r="BX292" s="72" t="s">
        <v>456</v>
      </c>
      <c r="BY292" s="67">
        <v>0</v>
      </c>
      <c r="BZ292" s="143"/>
      <c r="CA292" s="72" t="s">
        <v>456</v>
      </c>
      <c r="CB292" s="67">
        <v>0</v>
      </c>
      <c r="CC292" s="143"/>
      <c r="CD292" s="72" t="s">
        <v>456</v>
      </c>
      <c r="CE292" s="67">
        <v>0</v>
      </c>
      <c r="CF292" s="143"/>
      <c r="CG292" s="72" t="s">
        <v>456</v>
      </c>
      <c r="CH292" s="67">
        <v>0</v>
      </c>
      <c r="CI292" s="143"/>
      <c r="CJ292" s="72" t="s">
        <v>456</v>
      </c>
      <c r="CK292" s="67">
        <v>0</v>
      </c>
      <c r="CL292" s="143"/>
      <c r="CM292" s="72" t="s">
        <v>456</v>
      </c>
      <c r="CN292" s="67">
        <v>0</v>
      </c>
      <c r="CP292" s="72" t="s">
        <v>456</v>
      </c>
      <c r="CQ292" s="79">
        <f>SUM(CH292+CN292+CK292+CE292+CB292+BY292+BV292+BS292+BP292+BM292+BJ292+BG292+BD292+BA292+AX292+AU292+AR292+AO292+AL292+AI292+AF292+AC292+Z292+W292+T292+Q292+N292+K292+H292+E292+B292)</f>
        <v>0</v>
      </c>
      <c r="CS292" s="72" t="s">
        <v>456</v>
      </c>
      <c r="CT292" s="67">
        <v>0</v>
      </c>
      <c r="CU292" s="143"/>
      <c r="CV292" s="13">
        <f t="shared" si="15"/>
        <v>0</v>
      </c>
    </row>
    <row r="293" spans="1:100" x14ac:dyDescent="0.2">
      <c r="A293" s="72" t="s">
        <v>456</v>
      </c>
      <c r="B293" s="67">
        <v>0</v>
      </c>
      <c r="C293" s="143"/>
      <c r="D293" s="72" t="s">
        <v>456</v>
      </c>
      <c r="E293" s="67">
        <v>0</v>
      </c>
      <c r="F293" s="143"/>
      <c r="G293" s="72" t="s">
        <v>456</v>
      </c>
      <c r="H293" s="67">
        <v>0</v>
      </c>
      <c r="I293" s="143"/>
      <c r="J293" s="72" t="s">
        <v>456</v>
      </c>
      <c r="K293" s="67">
        <v>0</v>
      </c>
      <c r="L293" s="143"/>
      <c r="M293" s="72" t="s">
        <v>456</v>
      </c>
      <c r="N293" s="67">
        <v>0</v>
      </c>
      <c r="O293" s="143"/>
      <c r="P293" s="72" t="s">
        <v>456</v>
      </c>
      <c r="Q293" s="67">
        <v>0</v>
      </c>
      <c r="R293" s="143"/>
      <c r="S293" s="72" t="s">
        <v>456</v>
      </c>
      <c r="T293" s="67">
        <v>0</v>
      </c>
      <c r="U293" s="143"/>
      <c r="V293" s="72" t="s">
        <v>456</v>
      </c>
      <c r="W293" s="67">
        <v>0</v>
      </c>
      <c r="X293" s="143"/>
      <c r="Y293" s="72" t="s">
        <v>456</v>
      </c>
      <c r="Z293" s="67">
        <v>0</v>
      </c>
      <c r="AA293" s="143"/>
      <c r="AB293" s="72" t="s">
        <v>456</v>
      </c>
      <c r="AC293" s="67">
        <v>0</v>
      </c>
      <c r="AD293" s="143"/>
      <c r="AE293" s="72" t="s">
        <v>456</v>
      </c>
      <c r="AF293" s="67">
        <v>0</v>
      </c>
      <c r="AG293" s="143"/>
      <c r="AH293" s="72" t="s">
        <v>456</v>
      </c>
      <c r="AI293" s="67">
        <v>0</v>
      </c>
      <c r="AJ293" s="143"/>
      <c r="AK293" s="72" t="s">
        <v>456</v>
      </c>
      <c r="AL293" s="67">
        <v>0</v>
      </c>
      <c r="AM293" s="143"/>
      <c r="AN293" s="72" t="s">
        <v>456</v>
      </c>
      <c r="AO293" s="67">
        <v>0</v>
      </c>
      <c r="AP293" s="143"/>
      <c r="AQ293" s="72" t="s">
        <v>456</v>
      </c>
      <c r="AR293" s="67">
        <v>0</v>
      </c>
      <c r="AS293" s="143"/>
      <c r="AT293" s="72" t="s">
        <v>456</v>
      </c>
      <c r="AU293" s="67">
        <v>0</v>
      </c>
      <c r="AV293" s="143"/>
      <c r="AW293" s="72" t="s">
        <v>456</v>
      </c>
      <c r="AX293" s="67">
        <v>0</v>
      </c>
      <c r="AY293" s="143"/>
      <c r="AZ293" s="72" t="s">
        <v>456</v>
      </c>
      <c r="BA293" s="67">
        <v>0</v>
      </c>
      <c r="BB293" s="143"/>
      <c r="BC293" s="72" t="s">
        <v>456</v>
      </c>
      <c r="BD293" s="67">
        <v>0</v>
      </c>
      <c r="BE293" s="143"/>
      <c r="BF293" s="72" t="s">
        <v>456</v>
      </c>
      <c r="BG293" s="67">
        <v>0</v>
      </c>
      <c r="BH293" s="143"/>
      <c r="BI293" s="72" t="s">
        <v>456</v>
      </c>
      <c r="BJ293" s="67">
        <v>0</v>
      </c>
      <c r="BK293" s="143"/>
      <c r="BL293" s="72" t="s">
        <v>456</v>
      </c>
      <c r="BM293" s="67">
        <v>0</v>
      </c>
      <c r="BN293" s="143"/>
      <c r="BO293" s="72" t="s">
        <v>456</v>
      </c>
      <c r="BP293" s="67">
        <v>0</v>
      </c>
      <c r="BQ293" s="143"/>
      <c r="BR293" s="72" t="s">
        <v>456</v>
      </c>
      <c r="BS293" s="67">
        <v>0</v>
      </c>
      <c r="BT293" s="143"/>
      <c r="BU293" s="72" t="s">
        <v>456</v>
      </c>
      <c r="BV293" s="67">
        <v>0</v>
      </c>
      <c r="BW293" s="143"/>
      <c r="BX293" s="72" t="s">
        <v>456</v>
      </c>
      <c r="BY293" s="67">
        <v>0</v>
      </c>
      <c r="BZ293" s="143"/>
      <c r="CA293" s="72" t="s">
        <v>456</v>
      </c>
      <c r="CB293" s="67">
        <v>0</v>
      </c>
      <c r="CC293" s="143"/>
      <c r="CD293" s="72" t="s">
        <v>456</v>
      </c>
      <c r="CE293" s="67">
        <v>0</v>
      </c>
      <c r="CF293" s="143"/>
      <c r="CG293" s="72" t="s">
        <v>456</v>
      </c>
      <c r="CH293" s="67">
        <v>0</v>
      </c>
      <c r="CI293" s="143"/>
      <c r="CJ293" s="72" t="s">
        <v>456</v>
      </c>
      <c r="CK293" s="67">
        <v>0</v>
      </c>
      <c r="CL293" s="143"/>
      <c r="CM293" s="72" t="s">
        <v>456</v>
      </c>
      <c r="CN293" s="67">
        <v>0</v>
      </c>
      <c r="CP293" s="72" t="s">
        <v>456</v>
      </c>
      <c r="CQ293" s="79">
        <f>SUM(CH293+CN293+CK293+CE293+CB293+BY293+BV293+BS293+BP293+BM293+BJ293+BG293+BD293+BA293+AX293+AU293+AR293+AO293+AL293+AI293+AF293+AC293+Z293+W293+T293+Q293+N293+K293+H293+E293+B293)</f>
        <v>0</v>
      </c>
      <c r="CS293" s="72" t="s">
        <v>456</v>
      </c>
      <c r="CT293" s="67">
        <v>0</v>
      </c>
      <c r="CU293" s="143"/>
      <c r="CV293" s="13">
        <f t="shared" si="15"/>
        <v>0</v>
      </c>
    </row>
    <row r="294" spans="1:100" x14ac:dyDescent="0.2">
      <c r="A294" s="144" t="s">
        <v>451</v>
      </c>
      <c r="B294" s="122">
        <f>SUM(B295:B298)</f>
        <v>0</v>
      </c>
      <c r="C294" s="143"/>
      <c r="D294" s="144" t="s">
        <v>451</v>
      </c>
      <c r="E294" s="122">
        <f>SUM(E295:E298)</f>
        <v>0</v>
      </c>
      <c r="F294" s="143"/>
      <c r="G294" s="144" t="s">
        <v>451</v>
      </c>
      <c r="H294" s="122">
        <f>SUM(H295:H298)</f>
        <v>0</v>
      </c>
      <c r="I294" s="143"/>
      <c r="J294" s="144" t="s">
        <v>451</v>
      </c>
      <c r="K294" s="122">
        <f>SUM(K295:K298)</f>
        <v>0</v>
      </c>
      <c r="L294" s="143"/>
      <c r="M294" s="144" t="s">
        <v>451</v>
      </c>
      <c r="N294" s="122">
        <f>SUM(N295:N298)</f>
        <v>0</v>
      </c>
      <c r="O294" s="143"/>
      <c r="P294" s="144" t="s">
        <v>451</v>
      </c>
      <c r="Q294" s="122">
        <f>SUM(Q295:Q298)</f>
        <v>0</v>
      </c>
      <c r="R294" s="143"/>
      <c r="S294" s="144" t="s">
        <v>451</v>
      </c>
      <c r="T294" s="122">
        <f>SUM(T295:T298)</f>
        <v>0</v>
      </c>
      <c r="U294" s="143"/>
      <c r="V294" s="144" t="s">
        <v>451</v>
      </c>
      <c r="W294" s="122">
        <f>SUM(W295:W298)</f>
        <v>0</v>
      </c>
      <c r="X294" s="143"/>
      <c r="Y294" s="144" t="s">
        <v>451</v>
      </c>
      <c r="Z294" s="122">
        <f>SUM(Z295:Z298)</f>
        <v>0</v>
      </c>
      <c r="AA294" s="143"/>
      <c r="AB294" s="144" t="s">
        <v>451</v>
      </c>
      <c r="AC294" s="122">
        <f>SUM(AC295:AC298)</f>
        <v>0</v>
      </c>
      <c r="AD294" s="143"/>
      <c r="AE294" s="144" t="s">
        <v>451</v>
      </c>
      <c r="AF294" s="122">
        <f>SUM(AF295:AF298)</f>
        <v>0</v>
      </c>
      <c r="AG294" s="143"/>
      <c r="AH294" s="144" t="s">
        <v>451</v>
      </c>
      <c r="AI294" s="122">
        <f>SUM(AI295:AI298)</f>
        <v>0</v>
      </c>
      <c r="AJ294" s="143"/>
      <c r="AK294" s="144" t="s">
        <v>451</v>
      </c>
      <c r="AL294" s="122">
        <f>SUM(AL295:AL298)</f>
        <v>0</v>
      </c>
      <c r="AM294" s="143"/>
      <c r="AN294" s="144" t="s">
        <v>451</v>
      </c>
      <c r="AO294" s="122">
        <f>SUM(AO295:AO298)</f>
        <v>0</v>
      </c>
      <c r="AP294" s="143"/>
      <c r="AQ294" s="144" t="s">
        <v>451</v>
      </c>
      <c r="AR294" s="122">
        <f>SUM(AR295:AR298)</f>
        <v>0</v>
      </c>
      <c r="AS294" s="143"/>
      <c r="AT294" s="144" t="s">
        <v>451</v>
      </c>
      <c r="AU294" s="122">
        <f>SUM(AU295:AU298)</f>
        <v>0</v>
      </c>
      <c r="AV294" s="143"/>
      <c r="AW294" s="144" t="s">
        <v>451</v>
      </c>
      <c r="AX294" s="122">
        <f>SUM(AX295:AX298)</f>
        <v>0</v>
      </c>
      <c r="AY294" s="143"/>
      <c r="AZ294" s="144" t="s">
        <v>451</v>
      </c>
      <c r="BA294" s="122">
        <f>SUM(BA295:BA298)</f>
        <v>0</v>
      </c>
      <c r="BB294" s="143"/>
      <c r="BC294" s="144" t="s">
        <v>451</v>
      </c>
      <c r="BD294" s="122">
        <f>SUM(BD295:BD298)</f>
        <v>0</v>
      </c>
      <c r="BE294" s="143"/>
      <c r="BF294" s="144" t="s">
        <v>451</v>
      </c>
      <c r="BG294" s="122">
        <f>SUM(BG295:BG298)</f>
        <v>0</v>
      </c>
      <c r="BH294" s="143"/>
      <c r="BI294" s="144" t="s">
        <v>451</v>
      </c>
      <c r="BJ294" s="122">
        <f>SUM(BJ295:BJ298)</f>
        <v>0</v>
      </c>
      <c r="BK294" s="143"/>
      <c r="BL294" s="144" t="s">
        <v>451</v>
      </c>
      <c r="BM294" s="122">
        <f>SUM(BM295:BM298)</f>
        <v>0</v>
      </c>
      <c r="BN294" s="143"/>
      <c r="BO294" s="144" t="s">
        <v>451</v>
      </c>
      <c r="BP294" s="122">
        <f>SUM(BP295:BP298)</f>
        <v>0</v>
      </c>
      <c r="BQ294" s="143"/>
      <c r="BR294" s="144" t="s">
        <v>451</v>
      </c>
      <c r="BS294" s="122">
        <f>SUM(BS295:BS298)</f>
        <v>0</v>
      </c>
      <c r="BT294" s="143"/>
      <c r="BU294" s="144" t="s">
        <v>451</v>
      </c>
      <c r="BV294" s="122">
        <f>SUM(BV295:BV298)</f>
        <v>0</v>
      </c>
      <c r="BW294" s="143"/>
      <c r="BX294" s="144" t="s">
        <v>451</v>
      </c>
      <c r="BY294" s="122">
        <f>SUM(BY295:BY298)</f>
        <v>0</v>
      </c>
      <c r="BZ294" s="143"/>
      <c r="CA294" s="144" t="s">
        <v>451</v>
      </c>
      <c r="CB294" s="122">
        <f>SUM(CB295:CB298)</f>
        <v>0</v>
      </c>
      <c r="CC294" s="143"/>
      <c r="CD294" s="144" t="s">
        <v>451</v>
      </c>
      <c r="CE294" s="122">
        <f>SUM(CE295:CE298)</f>
        <v>0</v>
      </c>
      <c r="CF294" s="143"/>
      <c r="CG294" s="144" t="s">
        <v>451</v>
      </c>
      <c r="CH294" s="122">
        <f>SUM(CH295:CH298)</f>
        <v>0</v>
      </c>
      <c r="CI294" s="143"/>
      <c r="CJ294" s="144" t="s">
        <v>451</v>
      </c>
      <c r="CK294" s="122">
        <f>SUM(CK295:CK298)</f>
        <v>0</v>
      </c>
      <c r="CL294" s="143"/>
      <c r="CM294" s="144" t="s">
        <v>451</v>
      </c>
      <c r="CN294" s="122">
        <f>SUM(CN295:CN298)</f>
        <v>0</v>
      </c>
      <c r="CP294" s="144" t="s">
        <v>451</v>
      </c>
      <c r="CQ294" s="122">
        <f>SUM(CQ295:CQ298)</f>
        <v>0</v>
      </c>
      <c r="CS294" s="144" t="s">
        <v>451</v>
      </c>
      <c r="CT294" s="122">
        <f>SUM(CT295:CT298)</f>
        <v>0</v>
      </c>
      <c r="CU294" s="143"/>
      <c r="CV294" s="150">
        <f t="shared" si="15"/>
        <v>0</v>
      </c>
    </row>
    <row r="295" spans="1:100" x14ac:dyDescent="0.2">
      <c r="A295" s="132" t="s">
        <v>452</v>
      </c>
      <c r="B295" s="122">
        <v>0</v>
      </c>
      <c r="C295" s="143"/>
      <c r="D295" s="132" t="s">
        <v>452</v>
      </c>
      <c r="E295" s="122">
        <v>0</v>
      </c>
      <c r="F295" s="143"/>
      <c r="G295" s="132" t="s">
        <v>452</v>
      </c>
      <c r="H295" s="122">
        <v>0</v>
      </c>
      <c r="I295" s="143"/>
      <c r="J295" s="132" t="s">
        <v>452</v>
      </c>
      <c r="K295" s="122">
        <v>0</v>
      </c>
      <c r="L295" s="143"/>
      <c r="M295" s="132" t="s">
        <v>452</v>
      </c>
      <c r="N295" s="122">
        <v>0</v>
      </c>
      <c r="O295" s="143"/>
      <c r="P295" s="132" t="s">
        <v>452</v>
      </c>
      <c r="Q295" s="122">
        <v>0</v>
      </c>
      <c r="R295" s="143"/>
      <c r="S295" s="132" t="s">
        <v>452</v>
      </c>
      <c r="T295" s="122">
        <v>0</v>
      </c>
      <c r="U295" s="143"/>
      <c r="V295" s="132" t="s">
        <v>452</v>
      </c>
      <c r="W295" s="122">
        <v>0</v>
      </c>
      <c r="X295" s="143"/>
      <c r="Y295" s="132" t="s">
        <v>452</v>
      </c>
      <c r="Z295" s="122">
        <v>0</v>
      </c>
      <c r="AA295" s="143"/>
      <c r="AB295" s="132" t="s">
        <v>452</v>
      </c>
      <c r="AC295" s="122">
        <v>0</v>
      </c>
      <c r="AD295" s="143"/>
      <c r="AE295" s="132" t="s">
        <v>452</v>
      </c>
      <c r="AF295" s="122">
        <v>0</v>
      </c>
      <c r="AG295" s="143"/>
      <c r="AH295" s="132" t="s">
        <v>452</v>
      </c>
      <c r="AI295" s="122">
        <v>0</v>
      </c>
      <c r="AJ295" s="143"/>
      <c r="AK295" s="132" t="s">
        <v>452</v>
      </c>
      <c r="AL295" s="122">
        <v>0</v>
      </c>
      <c r="AM295" s="143"/>
      <c r="AN295" s="132" t="s">
        <v>452</v>
      </c>
      <c r="AO295" s="122">
        <v>0</v>
      </c>
      <c r="AP295" s="143"/>
      <c r="AQ295" s="132" t="s">
        <v>452</v>
      </c>
      <c r="AR295" s="122">
        <v>0</v>
      </c>
      <c r="AS295" s="143"/>
      <c r="AT295" s="132" t="s">
        <v>452</v>
      </c>
      <c r="AU295" s="122">
        <v>0</v>
      </c>
      <c r="AV295" s="143"/>
      <c r="AW295" s="132" t="s">
        <v>452</v>
      </c>
      <c r="AX295" s="122">
        <v>0</v>
      </c>
      <c r="AY295" s="143"/>
      <c r="AZ295" s="132" t="s">
        <v>452</v>
      </c>
      <c r="BA295" s="122">
        <v>0</v>
      </c>
      <c r="BB295" s="143"/>
      <c r="BC295" s="132" t="s">
        <v>452</v>
      </c>
      <c r="BD295" s="122">
        <v>0</v>
      </c>
      <c r="BE295" s="143"/>
      <c r="BF295" s="132" t="s">
        <v>452</v>
      </c>
      <c r="BG295" s="122">
        <v>0</v>
      </c>
      <c r="BH295" s="143"/>
      <c r="BI295" s="132" t="s">
        <v>452</v>
      </c>
      <c r="BJ295" s="122">
        <v>0</v>
      </c>
      <c r="BK295" s="143"/>
      <c r="BL295" s="132" t="s">
        <v>452</v>
      </c>
      <c r="BM295" s="122">
        <v>0</v>
      </c>
      <c r="BN295" s="143"/>
      <c r="BO295" s="132" t="s">
        <v>452</v>
      </c>
      <c r="BP295" s="122">
        <v>0</v>
      </c>
      <c r="BQ295" s="143"/>
      <c r="BR295" s="132" t="s">
        <v>452</v>
      </c>
      <c r="BS295" s="122">
        <v>0</v>
      </c>
      <c r="BT295" s="143"/>
      <c r="BU295" s="132" t="s">
        <v>452</v>
      </c>
      <c r="BV295" s="122">
        <v>0</v>
      </c>
      <c r="BW295" s="143"/>
      <c r="BX295" s="132" t="s">
        <v>452</v>
      </c>
      <c r="BY295" s="122">
        <v>0</v>
      </c>
      <c r="BZ295" s="143"/>
      <c r="CA295" s="132" t="s">
        <v>452</v>
      </c>
      <c r="CB295" s="122">
        <v>0</v>
      </c>
      <c r="CC295" s="143"/>
      <c r="CD295" s="132" t="s">
        <v>452</v>
      </c>
      <c r="CE295" s="122">
        <v>0</v>
      </c>
      <c r="CF295" s="143"/>
      <c r="CG295" s="132" t="s">
        <v>452</v>
      </c>
      <c r="CH295" s="122">
        <v>0</v>
      </c>
      <c r="CI295" s="143"/>
      <c r="CJ295" s="132" t="s">
        <v>452</v>
      </c>
      <c r="CK295" s="122">
        <v>0</v>
      </c>
      <c r="CL295" s="143"/>
      <c r="CM295" s="132" t="s">
        <v>452</v>
      </c>
      <c r="CN295" s="122">
        <v>0</v>
      </c>
      <c r="CP295" s="132" t="s">
        <v>452</v>
      </c>
      <c r="CQ295" s="79">
        <f>SUM(CH295+CN295+CK295+CE295+CB295+BY295+BV295+BS295+BP295+BM295+BJ295+BG295+BD295+BA295+AX295+AU295+AR295+AO295+AL295+AI295+AF295+AC295+Z295+W295+T295+Q295+N295+K295+H295+E295+B295)</f>
        <v>0</v>
      </c>
      <c r="CS295" s="132" t="s">
        <v>452</v>
      </c>
      <c r="CT295" s="122">
        <v>0</v>
      </c>
      <c r="CU295" s="143"/>
      <c r="CV295" s="13">
        <f t="shared" si="15"/>
        <v>0</v>
      </c>
    </row>
    <row r="296" spans="1:100" x14ac:dyDescent="0.2">
      <c r="A296" s="132" t="s">
        <v>820</v>
      </c>
      <c r="B296" s="122">
        <v>0</v>
      </c>
      <c r="C296" s="143"/>
      <c r="D296" s="132" t="s">
        <v>820</v>
      </c>
      <c r="E296" s="122">
        <v>0</v>
      </c>
      <c r="F296" s="143"/>
      <c r="G296" s="132" t="s">
        <v>820</v>
      </c>
      <c r="H296" s="122">
        <v>0</v>
      </c>
      <c r="I296" s="143"/>
      <c r="J296" s="132" t="s">
        <v>820</v>
      </c>
      <c r="K296" s="122">
        <v>0</v>
      </c>
      <c r="L296" s="143"/>
      <c r="M296" s="132" t="s">
        <v>820</v>
      </c>
      <c r="N296" s="122">
        <v>0</v>
      </c>
      <c r="O296" s="143"/>
      <c r="P296" s="132" t="s">
        <v>820</v>
      </c>
      <c r="Q296" s="122">
        <v>0</v>
      </c>
      <c r="R296" s="143"/>
      <c r="S296" s="132" t="s">
        <v>820</v>
      </c>
      <c r="T296" s="122">
        <v>0</v>
      </c>
      <c r="U296" s="143"/>
      <c r="V296" s="132" t="s">
        <v>820</v>
      </c>
      <c r="W296" s="122">
        <v>0</v>
      </c>
      <c r="X296" s="143"/>
      <c r="Y296" s="132" t="s">
        <v>820</v>
      </c>
      <c r="Z296" s="122">
        <v>0</v>
      </c>
      <c r="AA296" s="143"/>
      <c r="AB296" s="132" t="s">
        <v>820</v>
      </c>
      <c r="AC296" s="122">
        <v>0</v>
      </c>
      <c r="AD296" s="143"/>
      <c r="AE296" s="132" t="s">
        <v>820</v>
      </c>
      <c r="AF296" s="122">
        <v>0</v>
      </c>
      <c r="AG296" s="143"/>
      <c r="AH296" s="132" t="s">
        <v>820</v>
      </c>
      <c r="AI296" s="122">
        <v>0</v>
      </c>
      <c r="AJ296" s="143"/>
      <c r="AK296" s="132" t="s">
        <v>820</v>
      </c>
      <c r="AL296" s="122">
        <v>0</v>
      </c>
      <c r="AM296" s="143"/>
      <c r="AN296" s="132" t="s">
        <v>820</v>
      </c>
      <c r="AO296" s="122">
        <v>0</v>
      </c>
      <c r="AP296" s="143"/>
      <c r="AQ296" s="132" t="s">
        <v>820</v>
      </c>
      <c r="AR296" s="122">
        <v>0</v>
      </c>
      <c r="AS296" s="143"/>
      <c r="AT296" s="132" t="s">
        <v>820</v>
      </c>
      <c r="AU296" s="122">
        <v>0</v>
      </c>
      <c r="AV296" s="143"/>
      <c r="AW296" s="132" t="s">
        <v>820</v>
      </c>
      <c r="AX296" s="122">
        <v>0</v>
      </c>
      <c r="AY296" s="143"/>
      <c r="AZ296" s="132" t="s">
        <v>820</v>
      </c>
      <c r="BA296" s="122">
        <v>0</v>
      </c>
      <c r="BB296" s="143"/>
      <c r="BC296" s="132" t="s">
        <v>820</v>
      </c>
      <c r="BD296" s="122">
        <v>0</v>
      </c>
      <c r="BE296" s="143"/>
      <c r="BF296" s="132" t="s">
        <v>820</v>
      </c>
      <c r="BG296" s="122">
        <v>0</v>
      </c>
      <c r="BH296" s="143"/>
      <c r="BI296" s="132" t="s">
        <v>820</v>
      </c>
      <c r="BJ296" s="122">
        <v>0</v>
      </c>
      <c r="BK296" s="143"/>
      <c r="BL296" s="132" t="s">
        <v>820</v>
      </c>
      <c r="BM296" s="122">
        <v>0</v>
      </c>
      <c r="BN296" s="143"/>
      <c r="BO296" s="132" t="s">
        <v>820</v>
      </c>
      <c r="BP296" s="122">
        <v>0</v>
      </c>
      <c r="BQ296" s="143"/>
      <c r="BR296" s="132" t="s">
        <v>820</v>
      </c>
      <c r="BS296" s="122">
        <v>0</v>
      </c>
      <c r="BT296" s="143"/>
      <c r="BU296" s="132" t="s">
        <v>820</v>
      </c>
      <c r="BV296" s="122">
        <v>0</v>
      </c>
      <c r="BW296" s="143"/>
      <c r="BX296" s="132" t="s">
        <v>820</v>
      </c>
      <c r="BY296" s="122">
        <v>0</v>
      </c>
      <c r="BZ296" s="143"/>
      <c r="CA296" s="132" t="s">
        <v>820</v>
      </c>
      <c r="CB296" s="122">
        <v>0</v>
      </c>
      <c r="CC296" s="143"/>
      <c r="CD296" s="132" t="s">
        <v>820</v>
      </c>
      <c r="CE296" s="122">
        <v>0</v>
      </c>
      <c r="CF296" s="143"/>
      <c r="CG296" s="132" t="s">
        <v>820</v>
      </c>
      <c r="CH296" s="122">
        <v>0</v>
      </c>
      <c r="CI296" s="143"/>
      <c r="CJ296" s="132" t="s">
        <v>820</v>
      </c>
      <c r="CK296" s="122">
        <v>0</v>
      </c>
      <c r="CL296" s="143"/>
      <c r="CM296" s="132" t="s">
        <v>820</v>
      </c>
      <c r="CN296" s="122">
        <v>0</v>
      </c>
      <c r="CP296" s="132" t="s">
        <v>820</v>
      </c>
      <c r="CQ296" s="79">
        <f>SUM(CH296+CN296+CK296+CE296+CB296+BY296+BV296+BS296+BP296+BM296+BJ296+BG296+BD296+BA296+AX296+AU296+AR296+AO296+AL296+AI296+AF296+AC296+Z296+W296+T296+Q296+N296+K296+H296+E296+B296)</f>
        <v>0</v>
      </c>
      <c r="CS296" s="132" t="s">
        <v>820</v>
      </c>
      <c r="CT296" s="122">
        <v>0</v>
      </c>
      <c r="CU296" s="143"/>
      <c r="CV296" s="13">
        <f t="shared" si="15"/>
        <v>0</v>
      </c>
    </row>
    <row r="297" spans="1:100" x14ac:dyDescent="0.2">
      <c r="A297" s="132" t="s">
        <v>197</v>
      </c>
      <c r="B297" s="122">
        <v>0</v>
      </c>
      <c r="C297" s="143"/>
      <c r="D297" s="132" t="s">
        <v>197</v>
      </c>
      <c r="E297" s="122">
        <v>0</v>
      </c>
      <c r="F297" s="143"/>
      <c r="G297" s="132" t="s">
        <v>197</v>
      </c>
      <c r="H297" s="122">
        <v>0</v>
      </c>
      <c r="I297" s="143"/>
      <c r="J297" s="132" t="s">
        <v>197</v>
      </c>
      <c r="K297" s="122">
        <v>0</v>
      </c>
      <c r="L297" s="143"/>
      <c r="M297" s="132" t="s">
        <v>197</v>
      </c>
      <c r="N297" s="122">
        <v>0</v>
      </c>
      <c r="O297" s="143"/>
      <c r="P297" s="132" t="s">
        <v>197</v>
      </c>
      <c r="Q297" s="122">
        <v>0</v>
      </c>
      <c r="R297" s="143"/>
      <c r="S297" s="132" t="s">
        <v>197</v>
      </c>
      <c r="T297" s="122">
        <v>0</v>
      </c>
      <c r="U297" s="143"/>
      <c r="V297" s="132" t="s">
        <v>197</v>
      </c>
      <c r="W297" s="122">
        <v>0</v>
      </c>
      <c r="X297" s="143"/>
      <c r="Y297" s="132" t="s">
        <v>197</v>
      </c>
      <c r="Z297" s="122">
        <v>0</v>
      </c>
      <c r="AA297" s="143"/>
      <c r="AB297" s="132" t="s">
        <v>197</v>
      </c>
      <c r="AC297" s="122">
        <v>0</v>
      </c>
      <c r="AD297" s="143"/>
      <c r="AE297" s="132" t="s">
        <v>197</v>
      </c>
      <c r="AF297" s="122">
        <v>0</v>
      </c>
      <c r="AG297" s="143"/>
      <c r="AH297" s="132" t="s">
        <v>197</v>
      </c>
      <c r="AI297" s="122">
        <v>0</v>
      </c>
      <c r="AJ297" s="143"/>
      <c r="AK297" s="132" t="s">
        <v>197</v>
      </c>
      <c r="AL297" s="122">
        <v>0</v>
      </c>
      <c r="AM297" s="143"/>
      <c r="AN297" s="132" t="s">
        <v>197</v>
      </c>
      <c r="AO297" s="122">
        <v>0</v>
      </c>
      <c r="AP297" s="143"/>
      <c r="AQ297" s="132" t="s">
        <v>197</v>
      </c>
      <c r="AR297" s="122">
        <v>0</v>
      </c>
      <c r="AS297" s="143"/>
      <c r="AT297" s="132" t="s">
        <v>197</v>
      </c>
      <c r="AU297" s="122">
        <v>0</v>
      </c>
      <c r="AV297" s="143"/>
      <c r="AW297" s="132" t="s">
        <v>197</v>
      </c>
      <c r="AX297" s="122">
        <v>0</v>
      </c>
      <c r="AY297" s="143"/>
      <c r="AZ297" s="132" t="s">
        <v>197</v>
      </c>
      <c r="BA297" s="122">
        <v>0</v>
      </c>
      <c r="BB297" s="143"/>
      <c r="BC297" s="132" t="s">
        <v>197</v>
      </c>
      <c r="BD297" s="122">
        <v>0</v>
      </c>
      <c r="BE297" s="143"/>
      <c r="BF297" s="132" t="s">
        <v>197</v>
      </c>
      <c r="BG297" s="122">
        <v>0</v>
      </c>
      <c r="BH297" s="143"/>
      <c r="BI297" s="132" t="s">
        <v>197</v>
      </c>
      <c r="BJ297" s="122">
        <v>0</v>
      </c>
      <c r="BK297" s="143"/>
      <c r="BL297" s="132" t="s">
        <v>197</v>
      </c>
      <c r="BM297" s="122">
        <v>0</v>
      </c>
      <c r="BN297" s="143"/>
      <c r="BO297" s="132" t="s">
        <v>197</v>
      </c>
      <c r="BP297" s="122">
        <v>0</v>
      </c>
      <c r="BQ297" s="143"/>
      <c r="BR297" s="132" t="s">
        <v>197</v>
      </c>
      <c r="BS297" s="122">
        <v>0</v>
      </c>
      <c r="BT297" s="143"/>
      <c r="BU297" s="132" t="s">
        <v>197</v>
      </c>
      <c r="BV297" s="122">
        <v>0</v>
      </c>
      <c r="BW297" s="143"/>
      <c r="BX297" s="132" t="s">
        <v>197</v>
      </c>
      <c r="BY297" s="122">
        <v>0</v>
      </c>
      <c r="BZ297" s="143"/>
      <c r="CA297" s="132" t="s">
        <v>197</v>
      </c>
      <c r="CB297" s="122">
        <v>0</v>
      </c>
      <c r="CC297" s="143"/>
      <c r="CD297" s="132" t="s">
        <v>197</v>
      </c>
      <c r="CE297" s="122">
        <v>0</v>
      </c>
      <c r="CF297" s="143"/>
      <c r="CG297" s="132" t="s">
        <v>197</v>
      </c>
      <c r="CH297" s="122">
        <v>0</v>
      </c>
      <c r="CI297" s="143"/>
      <c r="CJ297" s="132" t="s">
        <v>197</v>
      </c>
      <c r="CK297" s="122">
        <v>0</v>
      </c>
      <c r="CL297" s="143"/>
      <c r="CM297" s="132" t="s">
        <v>197</v>
      </c>
      <c r="CN297" s="122">
        <v>0</v>
      </c>
      <c r="CP297" s="132" t="s">
        <v>197</v>
      </c>
      <c r="CQ297" s="79">
        <f>SUM(CH297+CN297+CK297+CE297+CB297+BY297+BV297+BS297+BP297+BM297+BJ297+BG297+BD297+BA297+AX297+AU297+AR297+AO297+AL297+AI297+AF297+AC297+Z297+W297+T297+Q297+N297+K297+H297+E297+B297)</f>
        <v>0</v>
      </c>
      <c r="CS297" s="132" t="s">
        <v>197</v>
      </c>
      <c r="CT297" s="122">
        <v>0</v>
      </c>
      <c r="CU297" s="143"/>
      <c r="CV297" s="13">
        <f t="shared" si="15"/>
        <v>0</v>
      </c>
    </row>
    <row r="298" spans="1:100" x14ac:dyDescent="0.2">
      <c r="A298" s="72" t="s">
        <v>456</v>
      </c>
      <c r="B298" s="122">
        <v>0</v>
      </c>
      <c r="C298" s="143"/>
      <c r="D298" s="72" t="s">
        <v>456</v>
      </c>
      <c r="E298" s="122">
        <v>0</v>
      </c>
      <c r="F298" s="143"/>
      <c r="G298" s="72" t="s">
        <v>456</v>
      </c>
      <c r="H298" s="122">
        <v>0</v>
      </c>
      <c r="I298" s="143"/>
      <c r="J298" s="72" t="s">
        <v>456</v>
      </c>
      <c r="K298" s="122">
        <v>0</v>
      </c>
      <c r="L298" s="143"/>
      <c r="M298" s="72" t="s">
        <v>456</v>
      </c>
      <c r="N298" s="122">
        <v>0</v>
      </c>
      <c r="O298" s="143"/>
      <c r="P298" s="72" t="s">
        <v>456</v>
      </c>
      <c r="Q298" s="122">
        <v>0</v>
      </c>
      <c r="R298" s="143"/>
      <c r="S298" s="72" t="s">
        <v>456</v>
      </c>
      <c r="T298" s="122">
        <v>0</v>
      </c>
      <c r="U298" s="143"/>
      <c r="V298" s="72" t="s">
        <v>456</v>
      </c>
      <c r="W298" s="122">
        <v>0</v>
      </c>
      <c r="X298" s="143"/>
      <c r="Y298" s="72" t="s">
        <v>456</v>
      </c>
      <c r="Z298" s="122">
        <v>0</v>
      </c>
      <c r="AA298" s="143"/>
      <c r="AB298" s="72" t="s">
        <v>456</v>
      </c>
      <c r="AC298" s="122">
        <v>0</v>
      </c>
      <c r="AD298" s="143"/>
      <c r="AE298" s="72" t="s">
        <v>456</v>
      </c>
      <c r="AF298" s="122">
        <v>0</v>
      </c>
      <c r="AG298" s="143"/>
      <c r="AH298" s="72" t="s">
        <v>456</v>
      </c>
      <c r="AI298" s="122">
        <v>0</v>
      </c>
      <c r="AJ298" s="143"/>
      <c r="AK298" s="72" t="s">
        <v>456</v>
      </c>
      <c r="AL298" s="122">
        <v>0</v>
      </c>
      <c r="AM298" s="143"/>
      <c r="AN298" s="72" t="s">
        <v>456</v>
      </c>
      <c r="AO298" s="122">
        <v>0</v>
      </c>
      <c r="AP298" s="143"/>
      <c r="AQ298" s="72" t="s">
        <v>456</v>
      </c>
      <c r="AR298" s="122">
        <v>0</v>
      </c>
      <c r="AS298" s="143"/>
      <c r="AT298" s="72" t="s">
        <v>456</v>
      </c>
      <c r="AU298" s="122">
        <v>0</v>
      </c>
      <c r="AV298" s="143"/>
      <c r="AW298" s="72" t="s">
        <v>456</v>
      </c>
      <c r="AX298" s="122">
        <v>0</v>
      </c>
      <c r="AY298" s="143"/>
      <c r="AZ298" s="72" t="s">
        <v>456</v>
      </c>
      <c r="BA298" s="122">
        <v>0</v>
      </c>
      <c r="BB298" s="143"/>
      <c r="BC298" s="72" t="s">
        <v>456</v>
      </c>
      <c r="BD298" s="122">
        <v>0</v>
      </c>
      <c r="BE298" s="143"/>
      <c r="BF298" s="72" t="s">
        <v>456</v>
      </c>
      <c r="BG298" s="122">
        <v>0</v>
      </c>
      <c r="BH298" s="143"/>
      <c r="BI298" s="72" t="s">
        <v>456</v>
      </c>
      <c r="BJ298" s="122">
        <v>0</v>
      </c>
      <c r="BK298" s="143"/>
      <c r="BL298" s="72" t="s">
        <v>456</v>
      </c>
      <c r="BM298" s="122">
        <v>0</v>
      </c>
      <c r="BN298" s="143"/>
      <c r="BO298" s="72" t="s">
        <v>456</v>
      </c>
      <c r="BP298" s="122">
        <v>0</v>
      </c>
      <c r="BQ298" s="143"/>
      <c r="BR298" s="72" t="s">
        <v>456</v>
      </c>
      <c r="BS298" s="122">
        <v>0</v>
      </c>
      <c r="BT298" s="143"/>
      <c r="BU298" s="72" t="s">
        <v>456</v>
      </c>
      <c r="BV298" s="122">
        <v>0</v>
      </c>
      <c r="BW298" s="143"/>
      <c r="BX298" s="72" t="s">
        <v>456</v>
      </c>
      <c r="BY298" s="122">
        <v>0</v>
      </c>
      <c r="BZ298" s="143"/>
      <c r="CA298" s="72" t="s">
        <v>456</v>
      </c>
      <c r="CB298" s="122">
        <v>0</v>
      </c>
      <c r="CC298" s="143"/>
      <c r="CD298" s="72" t="s">
        <v>456</v>
      </c>
      <c r="CE298" s="122">
        <v>0</v>
      </c>
      <c r="CF298" s="143"/>
      <c r="CG298" s="72" t="s">
        <v>456</v>
      </c>
      <c r="CH298" s="122">
        <v>0</v>
      </c>
      <c r="CI298" s="143"/>
      <c r="CJ298" s="72" t="s">
        <v>456</v>
      </c>
      <c r="CK298" s="122">
        <v>0</v>
      </c>
      <c r="CL298" s="143"/>
      <c r="CM298" s="72" t="s">
        <v>456</v>
      </c>
      <c r="CN298" s="122">
        <v>0</v>
      </c>
      <c r="CP298" s="72" t="s">
        <v>456</v>
      </c>
      <c r="CQ298" s="79">
        <f>SUM(CH298+CN298+CK298+CE298+CB298+BY298+BV298+BS298+BP298+BM298+BJ298+BG298+BD298+BA298+AX298+AU298+AR298+AO298+AL298+AI298+AF298+AC298+Z298+W298+T298+Q298+N298+K298+H298+E298+B298)</f>
        <v>0</v>
      </c>
      <c r="CS298" s="72" t="s">
        <v>456</v>
      </c>
      <c r="CT298" s="122">
        <v>0</v>
      </c>
      <c r="CU298" s="143"/>
      <c r="CV298" s="13">
        <f t="shared" si="15"/>
        <v>0</v>
      </c>
    </row>
    <row r="299" spans="1:100" x14ac:dyDescent="0.2">
      <c r="A299" s="73" t="s">
        <v>453</v>
      </c>
      <c r="B299" s="74">
        <f>SUM(B280,B281,B282,B283,B284,B288,B289,B290,B294)</f>
        <v>0</v>
      </c>
      <c r="C299" s="143"/>
      <c r="D299" s="73" t="s">
        <v>453</v>
      </c>
      <c r="E299" s="74">
        <f>SUM(E280,E281,E282,E283,E284,E288,E289,E290,E294)</f>
        <v>0</v>
      </c>
      <c r="F299" s="143"/>
      <c r="G299" s="73" t="s">
        <v>453</v>
      </c>
      <c r="H299" s="74">
        <f>SUM(H280,H281,H282,H283,H284,H288,H289,H290,H294)</f>
        <v>0</v>
      </c>
      <c r="I299" s="143"/>
      <c r="J299" s="73" t="s">
        <v>453</v>
      </c>
      <c r="K299" s="74">
        <f>SUM(K280,K281,K282,K283,K284,K288,K289,K290,K294)</f>
        <v>0</v>
      </c>
      <c r="L299" s="143"/>
      <c r="M299" s="73" t="s">
        <v>453</v>
      </c>
      <c r="N299" s="74">
        <f>SUM(N280,N281,N282,N283,N284,N288,N289,N290,N294)</f>
        <v>0</v>
      </c>
      <c r="O299" s="143"/>
      <c r="P299" s="73" t="s">
        <v>453</v>
      </c>
      <c r="Q299" s="74">
        <f>SUM(Q280,Q281,Q282,Q283,Q284,Q288,Q289,Q290,Q294)</f>
        <v>0</v>
      </c>
      <c r="R299" s="143"/>
      <c r="S299" s="73" t="s">
        <v>453</v>
      </c>
      <c r="T299" s="74">
        <f>SUM(T280,T281,T282,T283,T284,T288,T289,T290,T294)</f>
        <v>0</v>
      </c>
      <c r="U299" s="143"/>
      <c r="V299" s="73" t="s">
        <v>453</v>
      </c>
      <c r="W299" s="74">
        <f>SUM(W280,W281,W282,W283,W284,W288,W289,W290,W294)</f>
        <v>0</v>
      </c>
      <c r="X299" s="143"/>
      <c r="Y299" s="73" t="s">
        <v>453</v>
      </c>
      <c r="Z299" s="74">
        <f>SUM(Z280,Z281,Z282,Z283,Z284,Z288,Z289,Z290,Z294)</f>
        <v>0</v>
      </c>
      <c r="AA299" s="143"/>
      <c r="AB299" s="73" t="s">
        <v>453</v>
      </c>
      <c r="AC299" s="74">
        <f>SUM(AC280,AC281,AC282,AC283,AC284,AC288,AC289,AC290,AC294)</f>
        <v>0</v>
      </c>
      <c r="AD299" s="143"/>
      <c r="AE299" s="73" t="s">
        <v>453</v>
      </c>
      <c r="AF299" s="74">
        <f>SUM(AF280,AF281,AF282,AF283,AF284,AF288,AF289,AF290,AF294)</f>
        <v>0</v>
      </c>
      <c r="AG299" s="143"/>
      <c r="AH299" s="73" t="s">
        <v>453</v>
      </c>
      <c r="AI299" s="74">
        <f>SUM(AI280,AI281,AI282,AI283,AI284,AI288,AI289,AI290,AI294)</f>
        <v>0</v>
      </c>
      <c r="AJ299" s="143"/>
      <c r="AK299" s="73" t="s">
        <v>453</v>
      </c>
      <c r="AL299" s="74">
        <f>SUM(AL280,AL281,AL282,AL283,AL284,AL288,AL289,AL290,AL294)</f>
        <v>0</v>
      </c>
      <c r="AM299" s="143"/>
      <c r="AN299" s="73" t="s">
        <v>453</v>
      </c>
      <c r="AO299" s="74">
        <f>SUM(AO280,AO281,AO282,AO283,AO284,AO288,AO289,AO290,AO294)</f>
        <v>0</v>
      </c>
      <c r="AP299" s="143"/>
      <c r="AQ299" s="73" t="s">
        <v>453</v>
      </c>
      <c r="AR299" s="74">
        <f>SUM(AR280,AR281,AR282,AR283,AR284,AR288,AR289,AR290,AR294)</f>
        <v>0</v>
      </c>
      <c r="AS299" s="143"/>
      <c r="AT299" s="73" t="s">
        <v>453</v>
      </c>
      <c r="AU299" s="74">
        <f>SUM(AU280,AU281,AU282,AU283,AU284,AU288,AU289,AU290,AU294)</f>
        <v>0</v>
      </c>
      <c r="AV299" s="143"/>
      <c r="AW299" s="73" t="s">
        <v>453</v>
      </c>
      <c r="AX299" s="74">
        <f>SUM(AX280,AX281,AX282,AX283,AX284,AX288,AX289,AX290,AX294)</f>
        <v>0</v>
      </c>
      <c r="AY299" s="143"/>
      <c r="AZ299" s="73" t="s">
        <v>453</v>
      </c>
      <c r="BA299" s="74">
        <f>SUM(BA280,BA281,BA282,BA283,BA284,BA288,BA289,BA290,BA294)</f>
        <v>0</v>
      </c>
      <c r="BB299" s="143"/>
      <c r="BC299" s="73" t="s">
        <v>453</v>
      </c>
      <c r="BD299" s="74">
        <f>SUM(BD280,BD281,BD282,BD283,BD284,BD288,BD289,BD290,BD294)</f>
        <v>0</v>
      </c>
      <c r="BE299" s="143"/>
      <c r="BF299" s="73" t="s">
        <v>453</v>
      </c>
      <c r="BG299" s="74">
        <f>SUM(BG280,BG281,BG282,BG283,BG284,BG288,BG289,BG290,BG294)</f>
        <v>0</v>
      </c>
      <c r="BH299" s="143"/>
      <c r="BI299" s="73" t="s">
        <v>453</v>
      </c>
      <c r="BJ299" s="74">
        <f>SUM(BJ280,BJ281,BJ282,BJ283,BJ284,BJ288,BJ289,BJ290,BJ294)</f>
        <v>0</v>
      </c>
      <c r="BK299" s="143"/>
      <c r="BL299" s="73" t="s">
        <v>453</v>
      </c>
      <c r="BM299" s="74">
        <f>SUM(BM280,BM281,BM282,BM283,BM284,BM288,BM289,BM290,BM294)</f>
        <v>0</v>
      </c>
      <c r="BN299" s="143"/>
      <c r="BO299" s="73" t="s">
        <v>453</v>
      </c>
      <c r="BP299" s="74">
        <f>SUM(BP280,BP281,BP282,BP283,BP284,BP288,BP289,BP290,BP294)</f>
        <v>0</v>
      </c>
      <c r="BQ299" s="143"/>
      <c r="BR299" s="73" t="s">
        <v>453</v>
      </c>
      <c r="BS299" s="74">
        <f>SUM(BS280,BS281,BS282,BS283,BS284,BS288,BS289,BS290,BS294)</f>
        <v>0</v>
      </c>
      <c r="BT299" s="143"/>
      <c r="BU299" s="73" t="s">
        <v>453</v>
      </c>
      <c r="BV299" s="74">
        <f>SUM(BV280,BV281,BV282,BV283,BV284,BV288,BV289,BV290,BV294)</f>
        <v>0</v>
      </c>
      <c r="BW299" s="143"/>
      <c r="BX299" s="73" t="s">
        <v>453</v>
      </c>
      <c r="BY299" s="74">
        <f>SUM(BY280,BY281,BY282,BY283,BY284,BY288,BY289,BY290,BY294)</f>
        <v>0</v>
      </c>
      <c r="BZ299" s="143"/>
      <c r="CA299" s="73" t="s">
        <v>453</v>
      </c>
      <c r="CB299" s="74">
        <f>SUM(CB280,CB281,CB282,CB283,CB284,CB288,CB289,CB290,CB294)</f>
        <v>0</v>
      </c>
      <c r="CC299" s="143"/>
      <c r="CD299" s="73" t="s">
        <v>453</v>
      </c>
      <c r="CE299" s="74">
        <f>SUM(CE280,CE281,CE282,CE283,CE284,CE288,CE289,CE290,CE294)</f>
        <v>0</v>
      </c>
      <c r="CF299" s="143"/>
      <c r="CG299" s="73" t="s">
        <v>453</v>
      </c>
      <c r="CH299" s="74">
        <f>SUM(CH280,CH281,CH282,CH283,CH284,CH288,CH289,CH290,CH294)</f>
        <v>0</v>
      </c>
      <c r="CI299" s="143"/>
      <c r="CJ299" s="73" t="s">
        <v>453</v>
      </c>
      <c r="CK299" s="74">
        <f>SUM(CK280,CK281,CK282,CK283,CK284,CK288,CK289,CK290,CK294)</f>
        <v>0</v>
      </c>
      <c r="CL299" s="143"/>
      <c r="CM299" s="73" t="s">
        <v>453</v>
      </c>
      <c r="CN299" s="74">
        <f>SUM(CN280,CN281,CN282,CN283,CN284,CN288,CN289,CN290,CN294)</f>
        <v>0</v>
      </c>
      <c r="CP299" s="73" t="s">
        <v>494</v>
      </c>
      <c r="CQ299" s="74">
        <f>SUM(CQ280,CQ281,CQ282,CQ283,CQ284,CQ288,CQ289,CQ290,CQ294)</f>
        <v>0</v>
      </c>
      <c r="CS299" s="73" t="s">
        <v>494</v>
      </c>
      <c r="CT299" s="74">
        <f>SUM(CT280,CT281,CT282,CT283,CT284,CT288,CT289,CT290,CT294)</f>
        <v>1428.55</v>
      </c>
      <c r="CU299" s="143"/>
      <c r="CV299" s="150">
        <f t="shared" si="15"/>
        <v>1428.55</v>
      </c>
    </row>
    <row r="300" spans="1:100" ht="16" thickBot="1" x14ac:dyDescent="0.25">
      <c r="A300" s="117" t="s">
        <v>457</v>
      </c>
      <c r="B300" s="118">
        <f>B275-B278-B299</f>
        <v>0</v>
      </c>
      <c r="C300" s="143"/>
      <c r="D300" s="117" t="s">
        <v>457</v>
      </c>
      <c r="E300" s="118">
        <f>E275-E278-E299</f>
        <v>0</v>
      </c>
      <c r="F300" s="143"/>
      <c r="G300" s="117" t="s">
        <v>457</v>
      </c>
      <c r="H300" s="118">
        <f>H275-H278-H299</f>
        <v>0</v>
      </c>
      <c r="I300" s="143"/>
      <c r="J300" s="117" t="s">
        <v>457</v>
      </c>
      <c r="K300" s="118">
        <f>K275-K278-K299</f>
        <v>0</v>
      </c>
      <c r="L300" s="143"/>
      <c r="M300" s="117" t="s">
        <v>457</v>
      </c>
      <c r="N300" s="118">
        <f>N275-N278-N299</f>
        <v>0</v>
      </c>
      <c r="O300" s="143"/>
      <c r="P300" s="117" t="s">
        <v>457</v>
      </c>
      <c r="Q300" s="118">
        <f>Q275-Q278-Q299</f>
        <v>0</v>
      </c>
      <c r="R300" s="143"/>
      <c r="S300" s="117" t="s">
        <v>457</v>
      </c>
      <c r="T300" s="118">
        <f>T275-T278-T299</f>
        <v>0</v>
      </c>
      <c r="U300" s="143"/>
      <c r="V300" s="117" t="s">
        <v>457</v>
      </c>
      <c r="W300" s="118">
        <f>W275-W278-W299</f>
        <v>0</v>
      </c>
      <c r="X300" s="143"/>
      <c r="Y300" s="117" t="s">
        <v>457</v>
      </c>
      <c r="Z300" s="118">
        <f>Z275-Z278-Z299</f>
        <v>0</v>
      </c>
      <c r="AA300" s="143"/>
      <c r="AB300" s="117" t="s">
        <v>457</v>
      </c>
      <c r="AC300" s="118">
        <f>AC275-AC278-AC299</f>
        <v>0</v>
      </c>
      <c r="AD300" s="143"/>
      <c r="AE300" s="117" t="s">
        <v>457</v>
      </c>
      <c r="AF300" s="118">
        <f>AF275-AF278-AF299</f>
        <v>0</v>
      </c>
      <c r="AG300" s="143"/>
      <c r="AH300" s="117" t="s">
        <v>457</v>
      </c>
      <c r="AI300" s="118">
        <f>AI275-AI278-AI299</f>
        <v>0</v>
      </c>
      <c r="AJ300" s="143"/>
      <c r="AK300" s="117" t="s">
        <v>457</v>
      </c>
      <c r="AL300" s="118">
        <f>AL275-AL278-AL299</f>
        <v>0</v>
      </c>
      <c r="AM300" s="143"/>
      <c r="AN300" s="117" t="s">
        <v>457</v>
      </c>
      <c r="AO300" s="118">
        <f>AO275-AO278-AO299</f>
        <v>0</v>
      </c>
      <c r="AP300" s="143"/>
      <c r="AQ300" s="117" t="s">
        <v>457</v>
      </c>
      <c r="AR300" s="118">
        <f>AR275-AR278-AR299</f>
        <v>0</v>
      </c>
      <c r="AS300" s="143"/>
      <c r="AT300" s="117" t="s">
        <v>457</v>
      </c>
      <c r="AU300" s="118">
        <f>AU275-AU278-AU299</f>
        <v>0</v>
      </c>
      <c r="AV300" s="143"/>
      <c r="AW300" s="117" t="s">
        <v>457</v>
      </c>
      <c r="AX300" s="118">
        <f>AX275-AX278-AX299</f>
        <v>0</v>
      </c>
      <c r="AY300" s="143"/>
      <c r="AZ300" s="117" t="s">
        <v>457</v>
      </c>
      <c r="BA300" s="118">
        <f>BA275-BA278-BA299</f>
        <v>0</v>
      </c>
      <c r="BB300" s="143"/>
      <c r="BC300" s="117" t="s">
        <v>457</v>
      </c>
      <c r="BD300" s="118">
        <f>BD275-BD278-BD299</f>
        <v>0</v>
      </c>
      <c r="BE300" s="143"/>
      <c r="BF300" s="117" t="s">
        <v>457</v>
      </c>
      <c r="BG300" s="118">
        <f>BG275-BG278-BG299</f>
        <v>0</v>
      </c>
      <c r="BH300" s="143"/>
      <c r="BI300" s="117" t="s">
        <v>457</v>
      </c>
      <c r="BJ300" s="118">
        <f>BJ275-BJ278-BJ299</f>
        <v>0</v>
      </c>
      <c r="BK300" s="143"/>
      <c r="BL300" s="117" t="s">
        <v>457</v>
      </c>
      <c r="BM300" s="118">
        <f>BM275-BM278-BM299</f>
        <v>0</v>
      </c>
      <c r="BN300" s="143"/>
      <c r="BO300" s="117" t="s">
        <v>457</v>
      </c>
      <c r="BP300" s="118">
        <f>BP275-BP278-BP299</f>
        <v>0</v>
      </c>
      <c r="BQ300" s="143"/>
      <c r="BR300" s="117" t="s">
        <v>457</v>
      </c>
      <c r="BS300" s="118">
        <f>BS275-BS278-BS299</f>
        <v>0</v>
      </c>
      <c r="BT300" s="143"/>
      <c r="BU300" s="117" t="s">
        <v>457</v>
      </c>
      <c r="BV300" s="118">
        <f>BV275-BV278-BV299</f>
        <v>0</v>
      </c>
      <c r="BW300" s="143"/>
      <c r="BX300" s="117" t="s">
        <v>457</v>
      </c>
      <c r="BY300" s="118">
        <f>BY275-BY278-BY299</f>
        <v>0</v>
      </c>
      <c r="BZ300" s="143"/>
      <c r="CA300" s="117" t="s">
        <v>457</v>
      </c>
      <c r="CB300" s="118">
        <f>CB275-CB278-CB299</f>
        <v>0</v>
      </c>
      <c r="CC300" s="143"/>
      <c r="CD300" s="117" t="s">
        <v>457</v>
      </c>
      <c r="CE300" s="118">
        <f>CE275-CE278-CE299</f>
        <v>0</v>
      </c>
      <c r="CF300" s="143"/>
      <c r="CG300" s="117" t="s">
        <v>457</v>
      </c>
      <c r="CH300" s="118">
        <f>CH275-CH278-CH299</f>
        <v>0</v>
      </c>
      <c r="CI300" s="143"/>
      <c r="CJ300" s="117" t="s">
        <v>457</v>
      </c>
      <c r="CK300" s="118">
        <f>CK275-CK278-CK299</f>
        <v>0</v>
      </c>
      <c r="CL300" s="143"/>
      <c r="CM300" s="117" t="s">
        <v>457</v>
      </c>
      <c r="CN300" s="118">
        <f>CN275-CN278-CN299</f>
        <v>0</v>
      </c>
      <c r="CP300" s="145" t="s">
        <v>491</v>
      </c>
      <c r="CQ300" s="146">
        <f>CQ275-CQ278-CQ299</f>
        <v>0</v>
      </c>
      <c r="CS300" s="147" t="s">
        <v>496</v>
      </c>
      <c r="CT300" s="148">
        <f>CT270+CT273-CT278-CT299</f>
        <v>-1428.55</v>
      </c>
      <c r="CU300" s="143"/>
      <c r="CV300" s="143"/>
    </row>
    <row r="301" spans="1:100" s="155" customFormat="1" ht="16" thickBot="1" x14ac:dyDescent="0.25">
      <c r="A301" s="178"/>
      <c r="B301" s="179"/>
      <c r="D301" s="178"/>
      <c r="E301" s="179"/>
      <c r="G301" s="178"/>
      <c r="H301" s="179"/>
      <c r="J301" s="178"/>
      <c r="K301" s="179"/>
      <c r="M301" s="178"/>
      <c r="N301" s="179"/>
      <c r="P301" s="178"/>
      <c r="Q301" s="179"/>
      <c r="S301" s="178"/>
      <c r="T301" s="179"/>
      <c r="V301" s="178"/>
      <c r="W301" s="179"/>
      <c r="Y301" s="178"/>
      <c r="Z301" s="179"/>
      <c r="AB301" s="178"/>
      <c r="AC301" s="179"/>
      <c r="AE301" s="178"/>
      <c r="AF301" s="179"/>
      <c r="AH301" s="178"/>
      <c r="AI301" s="179"/>
      <c r="AK301" s="178"/>
      <c r="AL301" s="179"/>
      <c r="AN301" s="178"/>
      <c r="AO301" s="179"/>
      <c r="AQ301" s="178"/>
      <c r="AR301" s="179"/>
      <c r="AT301" s="178"/>
      <c r="AU301" s="179"/>
      <c r="AW301" s="178"/>
      <c r="AX301" s="179"/>
      <c r="AZ301" s="178"/>
      <c r="BA301" s="179"/>
      <c r="BC301" s="178"/>
      <c r="BD301" s="179"/>
      <c r="BF301" s="178"/>
      <c r="BG301" s="179"/>
      <c r="BI301" s="178"/>
      <c r="BJ301" s="179"/>
      <c r="BL301" s="178"/>
      <c r="BM301" s="179"/>
      <c r="BO301" s="178"/>
      <c r="BP301" s="179"/>
      <c r="BR301" s="178"/>
      <c r="BS301" s="179"/>
      <c r="BU301" s="178"/>
      <c r="BV301" s="179"/>
      <c r="BX301" s="178"/>
      <c r="BY301" s="179"/>
      <c r="CA301" s="178"/>
      <c r="CB301" s="179"/>
      <c r="CD301" s="178"/>
      <c r="CE301" s="179"/>
      <c r="CG301" s="178"/>
      <c r="CH301" s="179"/>
      <c r="CJ301" s="178"/>
      <c r="CK301" s="179"/>
      <c r="CM301" s="178"/>
      <c r="CN301" s="179"/>
      <c r="CP301" s="156" t="s">
        <v>834</v>
      </c>
      <c r="CQ301" s="157">
        <f>CQ270+CQ273-CQ278-CQ299</f>
        <v>0</v>
      </c>
      <c r="CS301" s="178"/>
      <c r="CT301" s="179"/>
    </row>
    <row r="302" spans="1:100" s="155" customFormat="1" ht="16" thickTop="1" x14ac:dyDescent="0.2">
      <c r="A302" s="180"/>
      <c r="B302" s="181"/>
      <c r="D302" s="180"/>
      <c r="E302" s="181"/>
      <c r="G302" s="180"/>
      <c r="H302" s="181"/>
      <c r="J302" s="180"/>
      <c r="K302" s="181"/>
      <c r="M302" s="180"/>
      <c r="N302" s="181"/>
      <c r="P302" s="180"/>
      <c r="Q302" s="181"/>
      <c r="S302" s="180"/>
      <c r="T302" s="181"/>
      <c r="V302" s="180"/>
      <c r="W302" s="181"/>
      <c r="Y302" s="180"/>
      <c r="Z302" s="181"/>
      <c r="AB302" s="180"/>
      <c r="AC302" s="181"/>
      <c r="AE302" s="180"/>
      <c r="AF302" s="181"/>
      <c r="AH302" s="180"/>
      <c r="AI302" s="181"/>
      <c r="AK302" s="180"/>
      <c r="AL302" s="181"/>
      <c r="AN302" s="180"/>
      <c r="AO302" s="181"/>
      <c r="AQ302" s="180"/>
      <c r="AR302" s="181"/>
      <c r="AT302" s="180"/>
      <c r="AU302" s="181"/>
      <c r="AW302" s="180"/>
      <c r="AX302" s="181"/>
      <c r="AZ302" s="180"/>
      <c r="BA302" s="181"/>
      <c r="BC302" s="180"/>
      <c r="BD302" s="181"/>
      <c r="BF302" s="180"/>
      <c r="BG302" s="181"/>
      <c r="BI302" s="180"/>
      <c r="BJ302" s="181"/>
      <c r="BL302" s="180"/>
      <c r="BM302" s="181"/>
      <c r="BO302" s="180"/>
      <c r="BP302" s="181"/>
      <c r="BR302" s="180"/>
      <c r="BS302" s="181"/>
      <c r="BU302" s="180"/>
      <c r="BV302" s="181"/>
      <c r="BX302" s="180"/>
      <c r="BY302" s="181"/>
      <c r="CA302" s="180"/>
      <c r="CB302" s="181"/>
      <c r="CD302" s="180"/>
      <c r="CE302" s="181"/>
      <c r="CG302" s="180"/>
      <c r="CH302" s="181"/>
      <c r="CJ302" s="180"/>
      <c r="CK302" s="181"/>
      <c r="CM302" s="180"/>
      <c r="CN302" s="181"/>
      <c r="CP302" s="190"/>
      <c r="CQ302" s="191"/>
      <c r="CS302" s="180"/>
      <c r="CT302" s="181"/>
    </row>
    <row r="303" spans="1:100" s="155" customFormat="1" ht="16" thickBot="1" x14ac:dyDescent="0.25">
      <c r="A303" s="182"/>
      <c r="B303" s="183"/>
      <c r="D303" s="182"/>
      <c r="E303" s="183"/>
      <c r="G303" s="182"/>
      <c r="H303" s="183"/>
      <c r="J303" s="182"/>
      <c r="K303" s="183"/>
      <c r="M303" s="182"/>
      <c r="N303" s="183"/>
      <c r="P303" s="182"/>
      <c r="Q303" s="183"/>
      <c r="S303" s="182"/>
      <c r="T303" s="183"/>
      <c r="V303" s="182"/>
      <c r="W303" s="183"/>
      <c r="Y303" s="182"/>
      <c r="Z303" s="183"/>
      <c r="AB303" s="182"/>
      <c r="AC303" s="183"/>
      <c r="AE303" s="182"/>
      <c r="AF303" s="183"/>
      <c r="AH303" s="182"/>
      <c r="AI303" s="183"/>
      <c r="AK303" s="182"/>
      <c r="AL303" s="183"/>
      <c r="AN303" s="182"/>
      <c r="AO303" s="183"/>
      <c r="AQ303" s="182"/>
      <c r="AR303" s="183"/>
      <c r="AT303" s="182"/>
      <c r="AU303" s="183"/>
      <c r="AW303" s="182"/>
      <c r="AX303" s="183"/>
      <c r="AZ303" s="182"/>
      <c r="BA303" s="183"/>
      <c r="BC303" s="182"/>
      <c r="BD303" s="183"/>
      <c r="BF303" s="182"/>
      <c r="BG303" s="183"/>
      <c r="BI303" s="182"/>
      <c r="BJ303" s="183"/>
      <c r="BL303" s="182"/>
      <c r="BM303" s="183"/>
      <c r="BO303" s="182"/>
      <c r="BP303" s="183"/>
      <c r="BR303" s="182"/>
      <c r="BS303" s="183"/>
      <c r="BU303" s="182"/>
      <c r="BV303" s="183"/>
      <c r="BX303" s="182"/>
      <c r="BY303" s="183"/>
      <c r="CA303" s="182"/>
      <c r="CB303" s="183"/>
      <c r="CD303" s="182"/>
      <c r="CE303" s="183"/>
      <c r="CG303" s="182"/>
      <c r="CH303" s="183"/>
      <c r="CJ303" s="182"/>
      <c r="CK303" s="183"/>
      <c r="CM303" s="182"/>
      <c r="CN303" s="183"/>
      <c r="CP303" s="182"/>
      <c r="CQ303" s="183"/>
      <c r="CS303" s="182"/>
      <c r="CT303" s="183"/>
    </row>
    <row r="305" spans="1:100" ht="22" thickBot="1" x14ac:dyDescent="0.3">
      <c r="A305" s="36" t="s">
        <v>830</v>
      </c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  <c r="BP305" s="143"/>
      <c r="BQ305" s="143"/>
      <c r="BR305" s="143"/>
      <c r="BS305" s="143"/>
      <c r="BT305" s="143"/>
      <c r="BU305" s="143"/>
      <c r="BV305" s="143"/>
      <c r="BW305" s="143"/>
      <c r="BX305" s="143"/>
      <c r="BY305" s="143"/>
      <c r="BZ305" s="143"/>
      <c r="CA305" s="143"/>
      <c r="CB305" s="143"/>
      <c r="CC305" s="143"/>
      <c r="CD305" s="143"/>
      <c r="CE305" s="143"/>
      <c r="CF305" s="143"/>
      <c r="CG305" s="143"/>
      <c r="CH305" s="143"/>
      <c r="CI305" s="143"/>
      <c r="CJ305" s="143"/>
      <c r="CK305" s="143"/>
      <c r="CL305" s="143"/>
      <c r="CM305" s="143"/>
      <c r="CN305" s="143"/>
    </row>
    <row r="306" spans="1:100" ht="16" thickBot="1" x14ac:dyDescent="0.25">
      <c r="A306" s="172" t="s">
        <v>94</v>
      </c>
      <c r="B306" s="173"/>
      <c r="C306" s="143"/>
      <c r="D306" s="172" t="s">
        <v>157</v>
      </c>
      <c r="E306" s="173"/>
      <c r="F306" s="143"/>
      <c r="G306" s="172" t="s">
        <v>158</v>
      </c>
      <c r="H306" s="173"/>
      <c r="I306" s="143"/>
      <c r="J306" s="172" t="s">
        <v>159</v>
      </c>
      <c r="K306" s="173"/>
      <c r="L306" s="143"/>
      <c r="M306" s="172" t="s">
        <v>160</v>
      </c>
      <c r="N306" s="173"/>
      <c r="O306" s="143"/>
      <c r="P306" s="172" t="s">
        <v>161</v>
      </c>
      <c r="Q306" s="173"/>
      <c r="R306" s="143"/>
      <c r="S306" s="172" t="s">
        <v>162</v>
      </c>
      <c r="T306" s="173"/>
      <c r="U306" s="143"/>
      <c r="V306" s="172" t="s">
        <v>163</v>
      </c>
      <c r="W306" s="173"/>
      <c r="X306" s="143"/>
      <c r="Y306" s="172" t="s">
        <v>164</v>
      </c>
      <c r="Z306" s="173"/>
      <c r="AA306" s="143"/>
      <c r="AB306" s="172" t="s">
        <v>165</v>
      </c>
      <c r="AC306" s="173"/>
      <c r="AD306" s="143"/>
      <c r="AE306" s="172" t="s">
        <v>166</v>
      </c>
      <c r="AF306" s="173"/>
      <c r="AG306" s="143"/>
      <c r="AH306" s="172" t="s">
        <v>167</v>
      </c>
      <c r="AI306" s="173"/>
      <c r="AJ306" s="143"/>
      <c r="AK306" s="172" t="s">
        <v>168</v>
      </c>
      <c r="AL306" s="173"/>
      <c r="AM306" s="143"/>
      <c r="AN306" s="172" t="s">
        <v>169</v>
      </c>
      <c r="AO306" s="173"/>
      <c r="AP306" s="143"/>
      <c r="AQ306" s="172" t="s">
        <v>170</v>
      </c>
      <c r="AR306" s="173"/>
      <c r="AS306" s="143"/>
      <c r="AT306" s="172" t="s">
        <v>171</v>
      </c>
      <c r="AU306" s="173"/>
      <c r="AV306" s="143"/>
      <c r="AW306" s="172" t="s">
        <v>172</v>
      </c>
      <c r="AX306" s="173"/>
      <c r="AY306" s="143"/>
      <c r="AZ306" s="172" t="s">
        <v>173</v>
      </c>
      <c r="BA306" s="173"/>
      <c r="BB306" s="143"/>
      <c r="BC306" s="172" t="s">
        <v>174</v>
      </c>
      <c r="BD306" s="173"/>
      <c r="BE306" s="143"/>
      <c r="BF306" s="172" t="s">
        <v>175</v>
      </c>
      <c r="BG306" s="173"/>
      <c r="BH306" s="143"/>
      <c r="BI306" s="172" t="s">
        <v>176</v>
      </c>
      <c r="BJ306" s="173"/>
      <c r="BK306" s="143"/>
      <c r="BL306" s="172" t="s">
        <v>177</v>
      </c>
      <c r="BM306" s="173"/>
      <c r="BN306" s="143"/>
      <c r="BO306" s="172" t="s">
        <v>178</v>
      </c>
      <c r="BP306" s="173"/>
      <c r="BQ306" s="143"/>
      <c r="BR306" s="172" t="s">
        <v>179</v>
      </c>
      <c r="BS306" s="173"/>
      <c r="BT306" s="143"/>
      <c r="BU306" s="172" t="s">
        <v>180</v>
      </c>
      <c r="BV306" s="173"/>
      <c r="BW306" s="143"/>
      <c r="BX306" s="172" t="s">
        <v>181</v>
      </c>
      <c r="BY306" s="173"/>
      <c r="BZ306" s="143"/>
      <c r="CA306" s="172" t="s">
        <v>182</v>
      </c>
      <c r="CB306" s="173"/>
      <c r="CC306" s="143"/>
      <c r="CD306" s="172" t="s">
        <v>183</v>
      </c>
      <c r="CE306" s="173"/>
      <c r="CF306" s="143"/>
      <c r="CG306" s="172" t="s">
        <v>184</v>
      </c>
      <c r="CH306" s="173"/>
      <c r="CI306" s="143"/>
      <c r="CJ306" s="172" t="s">
        <v>185</v>
      </c>
      <c r="CK306" s="173"/>
      <c r="CL306" s="143"/>
      <c r="CM306" s="172" t="s">
        <v>409</v>
      </c>
      <c r="CN306" s="173"/>
      <c r="CP306" s="188" t="s">
        <v>30</v>
      </c>
      <c r="CQ306" s="189"/>
      <c r="CS306" s="188" t="s">
        <v>490</v>
      </c>
      <c r="CT306" s="189"/>
      <c r="CU306" s="143"/>
      <c r="CV306" s="149" t="s">
        <v>32</v>
      </c>
    </row>
    <row r="307" spans="1:100" ht="16" thickBot="1" x14ac:dyDescent="0.25">
      <c r="A307" s="174" t="s">
        <v>446</v>
      </c>
      <c r="B307" s="175"/>
      <c r="C307" s="143"/>
      <c r="D307" s="174" t="s">
        <v>446</v>
      </c>
      <c r="E307" s="175"/>
      <c r="F307" s="143"/>
      <c r="G307" s="174" t="s">
        <v>446</v>
      </c>
      <c r="H307" s="175"/>
      <c r="I307" s="143"/>
      <c r="J307" s="174" t="s">
        <v>446</v>
      </c>
      <c r="K307" s="175"/>
      <c r="L307" s="143"/>
      <c r="M307" s="174" t="s">
        <v>446</v>
      </c>
      <c r="N307" s="175"/>
      <c r="O307" s="143"/>
      <c r="P307" s="174" t="s">
        <v>446</v>
      </c>
      <c r="Q307" s="175"/>
      <c r="R307" s="143"/>
      <c r="S307" s="174" t="s">
        <v>446</v>
      </c>
      <c r="T307" s="175"/>
      <c r="U307" s="143"/>
      <c r="V307" s="174" t="s">
        <v>446</v>
      </c>
      <c r="W307" s="175"/>
      <c r="X307" s="143"/>
      <c r="Y307" s="174" t="s">
        <v>446</v>
      </c>
      <c r="Z307" s="175"/>
      <c r="AA307" s="143"/>
      <c r="AB307" s="174" t="s">
        <v>446</v>
      </c>
      <c r="AC307" s="175"/>
      <c r="AD307" s="143"/>
      <c r="AE307" s="174" t="s">
        <v>446</v>
      </c>
      <c r="AF307" s="175"/>
      <c r="AG307" s="143"/>
      <c r="AH307" s="174" t="s">
        <v>446</v>
      </c>
      <c r="AI307" s="175"/>
      <c r="AJ307" s="143"/>
      <c r="AK307" s="174" t="s">
        <v>446</v>
      </c>
      <c r="AL307" s="175"/>
      <c r="AM307" s="143"/>
      <c r="AN307" s="174" t="s">
        <v>446</v>
      </c>
      <c r="AO307" s="175"/>
      <c r="AP307" s="143"/>
      <c r="AQ307" s="174" t="s">
        <v>446</v>
      </c>
      <c r="AR307" s="175"/>
      <c r="AS307" s="143"/>
      <c r="AT307" s="174" t="s">
        <v>446</v>
      </c>
      <c r="AU307" s="175"/>
      <c r="AV307" s="143"/>
      <c r="AW307" s="174" t="s">
        <v>446</v>
      </c>
      <c r="AX307" s="175"/>
      <c r="AY307" s="143"/>
      <c r="AZ307" s="174" t="s">
        <v>446</v>
      </c>
      <c r="BA307" s="175"/>
      <c r="BB307" s="143"/>
      <c r="BC307" s="174" t="s">
        <v>446</v>
      </c>
      <c r="BD307" s="175"/>
      <c r="BE307" s="143"/>
      <c r="BF307" s="174" t="s">
        <v>446</v>
      </c>
      <c r="BG307" s="175"/>
      <c r="BH307" s="143"/>
      <c r="BI307" s="174" t="s">
        <v>446</v>
      </c>
      <c r="BJ307" s="175"/>
      <c r="BK307" s="143"/>
      <c r="BL307" s="174" t="s">
        <v>446</v>
      </c>
      <c r="BM307" s="175"/>
      <c r="BN307" s="143"/>
      <c r="BO307" s="174" t="s">
        <v>446</v>
      </c>
      <c r="BP307" s="175"/>
      <c r="BQ307" s="143"/>
      <c r="BR307" s="174" t="s">
        <v>446</v>
      </c>
      <c r="BS307" s="175"/>
      <c r="BT307" s="143"/>
      <c r="BU307" s="174" t="s">
        <v>446</v>
      </c>
      <c r="BV307" s="175"/>
      <c r="BW307" s="143"/>
      <c r="BX307" s="174" t="s">
        <v>446</v>
      </c>
      <c r="BY307" s="175"/>
      <c r="BZ307" s="143"/>
      <c r="CA307" s="174" t="s">
        <v>446</v>
      </c>
      <c r="CB307" s="175"/>
      <c r="CC307" s="143"/>
      <c r="CD307" s="174" t="s">
        <v>446</v>
      </c>
      <c r="CE307" s="175"/>
      <c r="CF307" s="143"/>
      <c r="CG307" s="174" t="s">
        <v>446</v>
      </c>
      <c r="CH307" s="175"/>
      <c r="CI307" s="143"/>
      <c r="CJ307" s="174" t="s">
        <v>446</v>
      </c>
      <c r="CK307" s="175"/>
      <c r="CL307" s="143"/>
      <c r="CM307" s="174" t="s">
        <v>446</v>
      </c>
      <c r="CN307" s="175"/>
      <c r="CP307" s="174" t="s">
        <v>446</v>
      </c>
      <c r="CQ307" s="175"/>
      <c r="CS307" s="174" t="s">
        <v>446</v>
      </c>
      <c r="CT307" s="175"/>
      <c r="CU307" s="143"/>
      <c r="CV307" s="10"/>
    </row>
    <row r="308" spans="1:100" x14ac:dyDescent="0.2">
      <c r="A308" s="69" t="s">
        <v>818</v>
      </c>
      <c r="B308" s="79">
        <v>0</v>
      </c>
      <c r="C308" s="143"/>
      <c r="D308" s="69" t="s">
        <v>818</v>
      </c>
      <c r="E308" s="79">
        <v>0</v>
      </c>
      <c r="F308" s="143"/>
      <c r="G308" s="69" t="s">
        <v>818</v>
      </c>
      <c r="H308" s="79">
        <v>0</v>
      </c>
      <c r="I308" s="143"/>
      <c r="J308" s="69" t="s">
        <v>818</v>
      </c>
      <c r="K308" s="79">
        <v>0</v>
      </c>
      <c r="L308" s="143"/>
      <c r="M308" s="69" t="s">
        <v>818</v>
      </c>
      <c r="N308" s="79">
        <v>0</v>
      </c>
      <c r="O308" s="143"/>
      <c r="P308" s="69" t="s">
        <v>818</v>
      </c>
      <c r="Q308" s="79">
        <v>0</v>
      </c>
      <c r="R308" s="143"/>
      <c r="S308" s="69" t="s">
        <v>818</v>
      </c>
      <c r="T308" s="79">
        <v>0</v>
      </c>
      <c r="U308" s="143"/>
      <c r="V308" s="69" t="s">
        <v>818</v>
      </c>
      <c r="W308" s="79">
        <v>0</v>
      </c>
      <c r="X308" s="143"/>
      <c r="Y308" s="69" t="s">
        <v>818</v>
      </c>
      <c r="Z308" s="79">
        <v>0</v>
      </c>
      <c r="AA308" s="143"/>
      <c r="AB308" s="69" t="s">
        <v>818</v>
      </c>
      <c r="AC308" s="79">
        <v>0</v>
      </c>
      <c r="AD308" s="143"/>
      <c r="AE308" s="69" t="s">
        <v>818</v>
      </c>
      <c r="AF308" s="79">
        <v>0</v>
      </c>
      <c r="AG308" s="143"/>
      <c r="AH308" s="69" t="s">
        <v>818</v>
      </c>
      <c r="AI308" s="79">
        <v>0</v>
      </c>
      <c r="AJ308" s="143"/>
      <c r="AK308" s="69" t="s">
        <v>818</v>
      </c>
      <c r="AL308" s="79">
        <v>0</v>
      </c>
      <c r="AM308" s="143"/>
      <c r="AN308" s="69" t="s">
        <v>818</v>
      </c>
      <c r="AO308" s="79">
        <v>0</v>
      </c>
      <c r="AP308" s="143"/>
      <c r="AQ308" s="69" t="s">
        <v>818</v>
      </c>
      <c r="AR308" s="79">
        <v>0</v>
      </c>
      <c r="AS308" s="143"/>
      <c r="AT308" s="69" t="s">
        <v>818</v>
      </c>
      <c r="AU308" s="79">
        <v>0</v>
      </c>
      <c r="AV308" s="143"/>
      <c r="AW308" s="69" t="s">
        <v>818</v>
      </c>
      <c r="AX308" s="79">
        <v>0</v>
      </c>
      <c r="AY308" s="143"/>
      <c r="AZ308" s="69" t="s">
        <v>818</v>
      </c>
      <c r="BA308" s="79">
        <v>0</v>
      </c>
      <c r="BB308" s="143"/>
      <c r="BC308" s="69" t="s">
        <v>818</v>
      </c>
      <c r="BD308" s="79">
        <v>0</v>
      </c>
      <c r="BE308" s="143"/>
      <c r="BF308" s="69" t="s">
        <v>818</v>
      </c>
      <c r="BG308" s="79">
        <v>0</v>
      </c>
      <c r="BH308" s="143"/>
      <c r="BI308" s="69" t="s">
        <v>818</v>
      </c>
      <c r="BJ308" s="79">
        <v>0</v>
      </c>
      <c r="BK308" s="143"/>
      <c r="BL308" s="69" t="s">
        <v>818</v>
      </c>
      <c r="BM308" s="79">
        <v>0</v>
      </c>
      <c r="BN308" s="143"/>
      <c r="BO308" s="69" t="s">
        <v>818</v>
      </c>
      <c r="BP308" s="79">
        <v>0</v>
      </c>
      <c r="BQ308" s="143"/>
      <c r="BR308" s="69" t="s">
        <v>818</v>
      </c>
      <c r="BS308" s="79">
        <v>0</v>
      </c>
      <c r="BT308" s="143"/>
      <c r="BU308" s="69" t="s">
        <v>818</v>
      </c>
      <c r="BV308" s="79">
        <v>0</v>
      </c>
      <c r="BW308" s="143"/>
      <c r="BX308" s="69" t="s">
        <v>818</v>
      </c>
      <c r="BY308" s="79">
        <v>0</v>
      </c>
      <c r="BZ308" s="143"/>
      <c r="CA308" s="69" t="s">
        <v>818</v>
      </c>
      <c r="CB308" s="79">
        <v>0</v>
      </c>
      <c r="CC308" s="143"/>
      <c r="CD308" s="69" t="s">
        <v>818</v>
      </c>
      <c r="CE308" s="79">
        <v>0</v>
      </c>
      <c r="CF308" s="143"/>
      <c r="CG308" s="69" t="s">
        <v>818</v>
      </c>
      <c r="CH308" s="79">
        <v>0</v>
      </c>
      <c r="CI308" s="143"/>
      <c r="CJ308" s="69" t="s">
        <v>818</v>
      </c>
      <c r="CK308" s="79">
        <v>0</v>
      </c>
      <c r="CL308" s="143"/>
      <c r="CM308" s="69" t="s">
        <v>818</v>
      </c>
      <c r="CN308" s="79">
        <v>0</v>
      </c>
      <c r="CP308" s="69" t="s">
        <v>818</v>
      </c>
      <c r="CQ308" s="79">
        <f>SUM(CH308+CN308+CK308+CE308+CB308+BY308+BV308+BS308+BP308+BM308+BJ308+BG308+BD308+BA308+AX308+AU308+AR308+AO308+AL308+AI308+AF308+AC308+Z308+W308+T308+Q308+N308+K308+H308+E308+B308)</f>
        <v>0</v>
      </c>
      <c r="CS308" s="69" t="s">
        <v>818</v>
      </c>
      <c r="CT308" s="79">
        <v>0</v>
      </c>
      <c r="CU308" s="143"/>
      <c r="CV308" s="151">
        <f t="shared" ref="CV308:CV313" si="16">CQ308-CT308</f>
        <v>0</v>
      </c>
    </row>
    <row r="309" spans="1:100" x14ac:dyDescent="0.2">
      <c r="A309" s="69" t="s">
        <v>443</v>
      </c>
      <c r="B309" s="79">
        <v>0</v>
      </c>
      <c r="C309" s="143"/>
      <c r="D309" s="69" t="s">
        <v>443</v>
      </c>
      <c r="E309" s="79">
        <v>0</v>
      </c>
      <c r="F309" s="143"/>
      <c r="G309" s="69" t="s">
        <v>443</v>
      </c>
      <c r="H309" s="79">
        <v>0</v>
      </c>
      <c r="I309" s="143"/>
      <c r="J309" s="69" t="s">
        <v>443</v>
      </c>
      <c r="K309" s="79">
        <v>0</v>
      </c>
      <c r="L309" s="143"/>
      <c r="M309" s="69" t="s">
        <v>443</v>
      </c>
      <c r="N309" s="79">
        <v>0</v>
      </c>
      <c r="O309" s="143"/>
      <c r="P309" s="69" t="s">
        <v>443</v>
      </c>
      <c r="Q309" s="79">
        <v>0</v>
      </c>
      <c r="R309" s="143"/>
      <c r="S309" s="69" t="s">
        <v>443</v>
      </c>
      <c r="T309" s="79">
        <v>0</v>
      </c>
      <c r="U309" s="143"/>
      <c r="V309" s="69" t="s">
        <v>443</v>
      </c>
      <c r="W309" s="79">
        <v>0</v>
      </c>
      <c r="X309" s="143"/>
      <c r="Y309" s="69" t="s">
        <v>443</v>
      </c>
      <c r="Z309" s="79">
        <v>0</v>
      </c>
      <c r="AA309" s="143"/>
      <c r="AB309" s="69" t="s">
        <v>443</v>
      </c>
      <c r="AC309" s="79">
        <v>0</v>
      </c>
      <c r="AD309" s="143"/>
      <c r="AE309" s="69" t="s">
        <v>443</v>
      </c>
      <c r="AF309" s="79">
        <v>0</v>
      </c>
      <c r="AG309" s="143"/>
      <c r="AH309" s="69" t="s">
        <v>443</v>
      </c>
      <c r="AI309" s="79">
        <v>0</v>
      </c>
      <c r="AJ309" s="143"/>
      <c r="AK309" s="69" t="s">
        <v>443</v>
      </c>
      <c r="AL309" s="79">
        <v>0</v>
      </c>
      <c r="AM309" s="143"/>
      <c r="AN309" s="69" t="s">
        <v>443</v>
      </c>
      <c r="AO309" s="79">
        <v>0</v>
      </c>
      <c r="AP309" s="143"/>
      <c r="AQ309" s="69" t="s">
        <v>443</v>
      </c>
      <c r="AR309" s="79">
        <v>0</v>
      </c>
      <c r="AS309" s="143"/>
      <c r="AT309" s="69" t="s">
        <v>443</v>
      </c>
      <c r="AU309" s="79">
        <v>0</v>
      </c>
      <c r="AV309" s="143"/>
      <c r="AW309" s="69" t="s">
        <v>443</v>
      </c>
      <c r="AX309" s="79">
        <v>0</v>
      </c>
      <c r="AY309" s="143"/>
      <c r="AZ309" s="69" t="s">
        <v>443</v>
      </c>
      <c r="BA309" s="79">
        <v>0</v>
      </c>
      <c r="BB309" s="143"/>
      <c r="BC309" s="69" t="s">
        <v>443</v>
      </c>
      <c r="BD309" s="79">
        <v>0</v>
      </c>
      <c r="BE309" s="143"/>
      <c r="BF309" s="69" t="s">
        <v>443</v>
      </c>
      <c r="BG309" s="79">
        <v>0</v>
      </c>
      <c r="BH309" s="143"/>
      <c r="BI309" s="69" t="s">
        <v>443</v>
      </c>
      <c r="BJ309" s="79">
        <v>0</v>
      </c>
      <c r="BK309" s="143"/>
      <c r="BL309" s="69" t="s">
        <v>443</v>
      </c>
      <c r="BM309" s="79">
        <v>0</v>
      </c>
      <c r="BN309" s="143"/>
      <c r="BO309" s="69" t="s">
        <v>443</v>
      </c>
      <c r="BP309" s="79">
        <v>0</v>
      </c>
      <c r="BQ309" s="143"/>
      <c r="BR309" s="69" t="s">
        <v>443</v>
      </c>
      <c r="BS309" s="79">
        <v>0</v>
      </c>
      <c r="BT309" s="143"/>
      <c r="BU309" s="69" t="s">
        <v>443</v>
      </c>
      <c r="BV309" s="79">
        <v>0</v>
      </c>
      <c r="BW309" s="143"/>
      <c r="BX309" s="69" t="s">
        <v>443</v>
      </c>
      <c r="BY309" s="79">
        <v>0</v>
      </c>
      <c r="BZ309" s="143"/>
      <c r="CA309" s="69" t="s">
        <v>443</v>
      </c>
      <c r="CB309" s="79">
        <v>0</v>
      </c>
      <c r="CC309" s="143"/>
      <c r="CD309" s="69" t="s">
        <v>443</v>
      </c>
      <c r="CE309" s="79">
        <v>0</v>
      </c>
      <c r="CF309" s="143"/>
      <c r="CG309" s="69" t="s">
        <v>443</v>
      </c>
      <c r="CH309" s="79">
        <v>0</v>
      </c>
      <c r="CI309" s="143"/>
      <c r="CJ309" s="69" t="s">
        <v>443</v>
      </c>
      <c r="CK309" s="79">
        <v>0</v>
      </c>
      <c r="CL309" s="143"/>
      <c r="CM309" s="69" t="s">
        <v>443</v>
      </c>
      <c r="CN309" s="79">
        <v>0</v>
      </c>
      <c r="CP309" s="69" t="s">
        <v>443</v>
      </c>
      <c r="CQ309" s="79">
        <f>SUM(CH309+CN309+CK309+CE309+CB309+BY309+BV309+BS309+BP309+BM309+BJ309+BG309+BD309+BA309+AX309+AU309+AR309+AO309+AL309+AI309+AF309+AC309+Z309+W309+T309+Q309+N309+K309+H309+E309+B309)</f>
        <v>0</v>
      </c>
      <c r="CS309" s="69" t="s">
        <v>443</v>
      </c>
      <c r="CT309" s="79">
        <v>0</v>
      </c>
      <c r="CU309" s="143"/>
      <c r="CV309" s="151">
        <f t="shared" si="16"/>
        <v>0</v>
      </c>
    </row>
    <row r="310" spans="1:100" x14ac:dyDescent="0.2">
      <c r="A310" s="69" t="s">
        <v>444</v>
      </c>
      <c r="B310" s="79">
        <v>0</v>
      </c>
      <c r="C310" s="143"/>
      <c r="D310" s="69" t="s">
        <v>444</v>
      </c>
      <c r="E310" s="79">
        <v>0</v>
      </c>
      <c r="F310" s="143"/>
      <c r="G310" s="69" t="s">
        <v>444</v>
      </c>
      <c r="H310" s="79">
        <v>0</v>
      </c>
      <c r="I310" s="143"/>
      <c r="J310" s="69" t="s">
        <v>444</v>
      </c>
      <c r="K310" s="79">
        <v>0</v>
      </c>
      <c r="L310" s="143"/>
      <c r="M310" s="69" t="s">
        <v>444</v>
      </c>
      <c r="N310" s="79">
        <v>0</v>
      </c>
      <c r="O310" s="143"/>
      <c r="P310" s="69" t="s">
        <v>444</v>
      </c>
      <c r="Q310" s="79">
        <v>0</v>
      </c>
      <c r="R310" s="143"/>
      <c r="S310" s="69" t="s">
        <v>444</v>
      </c>
      <c r="T310" s="79">
        <v>0</v>
      </c>
      <c r="U310" s="143"/>
      <c r="V310" s="69" t="s">
        <v>444</v>
      </c>
      <c r="W310" s="79">
        <v>0</v>
      </c>
      <c r="X310" s="143"/>
      <c r="Y310" s="69" t="s">
        <v>444</v>
      </c>
      <c r="Z310" s="79">
        <v>0</v>
      </c>
      <c r="AA310" s="143"/>
      <c r="AB310" s="69" t="s">
        <v>444</v>
      </c>
      <c r="AC310" s="79">
        <v>0</v>
      </c>
      <c r="AD310" s="143"/>
      <c r="AE310" s="69" t="s">
        <v>444</v>
      </c>
      <c r="AF310" s="79">
        <v>0</v>
      </c>
      <c r="AG310" s="143"/>
      <c r="AH310" s="69" t="s">
        <v>444</v>
      </c>
      <c r="AI310" s="79">
        <v>0</v>
      </c>
      <c r="AJ310" s="143"/>
      <c r="AK310" s="69" t="s">
        <v>444</v>
      </c>
      <c r="AL310" s="79">
        <v>0</v>
      </c>
      <c r="AM310" s="143"/>
      <c r="AN310" s="69" t="s">
        <v>444</v>
      </c>
      <c r="AO310" s="79">
        <v>0</v>
      </c>
      <c r="AP310" s="143"/>
      <c r="AQ310" s="69" t="s">
        <v>444</v>
      </c>
      <c r="AR310" s="79">
        <v>0</v>
      </c>
      <c r="AS310" s="143"/>
      <c r="AT310" s="69" t="s">
        <v>444</v>
      </c>
      <c r="AU310" s="79">
        <v>0</v>
      </c>
      <c r="AV310" s="143"/>
      <c r="AW310" s="69" t="s">
        <v>444</v>
      </c>
      <c r="AX310" s="79">
        <v>0</v>
      </c>
      <c r="AY310" s="143"/>
      <c r="AZ310" s="69" t="s">
        <v>444</v>
      </c>
      <c r="BA310" s="79">
        <v>0</v>
      </c>
      <c r="BB310" s="143"/>
      <c r="BC310" s="69" t="s">
        <v>444</v>
      </c>
      <c r="BD310" s="79">
        <v>0</v>
      </c>
      <c r="BE310" s="143"/>
      <c r="BF310" s="69" t="s">
        <v>444</v>
      </c>
      <c r="BG310" s="79">
        <v>0</v>
      </c>
      <c r="BH310" s="143"/>
      <c r="BI310" s="69" t="s">
        <v>444</v>
      </c>
      <c r="BJ310" s="79">
        <v>0</v>
      </c>
      <c r="BK310" s="143"/>
      <c r="BL310" s="69" t="s">
        <v>444</v>
      </c>
      <c r="BM310" s="79">
        <v>0</v>
      </c>
      <c r="BN310" s="143"/>
      <c r="BO310" s="69" t="s">
        <v>444</v>
      </c>
      <c r="BP310" s="79">
        <v>0</v>
      </c>
      <c r="BQ310" s="143"/>
      <c r="BR310" s="69" t="s">
        <v>444</v>
      </c>
      <c r="BS310" s="79">
        <v>0</v>
      </c>
      <c r="BT310" s="143"/>
      <c r="BU310" s="69" t="s">
        <v>444</v>
      </c>
      <c r="BV310" s="79">
        <v>0</v>
      </c>
      <c r="BW310" s="143"/>
      <c r="BX310" s="69" t="s">
        <v>444</v>
      </c>
      <c r="BY310" s="79">
        <v>0</v>
      </c>
      <c r="BZ310" s="143"/>
      <c r="CA310" s="69" t="s">
        <v>444</v>
      </c>
      <c r="CB310" s="79">
        <v>0</v>
      </c>
      <c r="CC310" s="143"/>
      <c r="CD310" s="69" t="s">
        <v>444</v>
      </c>
      <c r="CE310" s="79">
        <v>0</v>
      </c>
      <c r="CF310" s="143"/>
      <c r="CG310" s="69" t="s">
        <v>444</v>
      </c>
      <c r="CH310" s="79">
        <v>0</v>
      </c>
      <c r="CI310" s="143"/>
      <c r="CJ310" s="69" t="s">
        <v>444</v>
      </c>
      <c r="CK310" s="79">
        <v>0</v>
      </c>
      <c r="CL310" s="143"/>
      <c r="CM310" s="69" t="s">
        <v>444</v>
      </c>
      <c r="CN310" s="79">
        <v>0</v>
      </c>
      <c r="CP310" s="69" t="s">
        <v>444</v>
      </c>
      <c r="CQ310" s="79">
        <f>SUM(CH310+CN310+CK310+CE310+CB310+BY310+BV310+BS310+BP310+BM310+BJ310+BG310+BD310+BA310+AX310+AU310+AR310+AO310+AL310+AI310+AF310+AC310+Z310+W310+T310+Q310+N310+K310+H310+E310+B310)</f>
        <v>0</v>
      </c>
      <c r="CS310" s="69" t="s">
        <v>444</v>
      </c>
      <c r="CT310" s="79">
        <v>0</v>
      </c>
      <c r="CU310" s="143"/>
      <c r="CV310" s="151">
        <f t="shared" si="16"/>
        <v>0</v>
      </c>
    </row>
    <row r="311" spans="1:100" x14ac:dyDescent="0.2">
      <c r="A311" s="69" t="s">
        <v>819</v>
      </c>
      <c r="B311" s="79">
        <v>0</v>
      </c>
      <c r="C311" s="143"/>
      <c r="D311" s="69" t="s">
        <v>819</v>
      </c>
      <c r="E311" s="79">
        <v>0</v>
      </c>
      <c r="F311" s="143"/>
      <c r="G311" s="69" t="s">
        <v>819</v>
      </c>
      <c r="H311" s="79">
        <v>0</v>
      </c>
      <c r="I311" s="143"/>
      <c r="J311" s="69" t="s">
        <v>819</v>
      </c>
      <c r="K311" s="79">
        <v>0</v>
      </c>
      <c r="L311" s="143"/>
      <c r="M311" s="69" t="s">
        <v>819</v>
      </c>
      <c r="N311" s="79">
        <v>0</v>
      </c>
      <c r="O311" s="143"/>
      <c r="P311" s="69" t="s">
        <v>819</v>
      </c>
      <c r="Q311" s="79">
        <v>0</v>
      </c>
      <c r="R311" s="143"/>
      <c r="S311" s="69" t="s">
        <v>819</v>
      </c>
      <c r="T311" s="79">
        <v>0</v>
      </c>
      <c r="U311" s="143"/>
      <c r="V311" s="69" t="s">
        <v>819</v>
      </c>
      <c r="W311" s="79">
        <v>0</v>
      </c>
      <c r="X311" s="143"/>
      <c r="Y311" s="69" t="s">
        <v>819</v>
      </c>
      <c r="Z311" s="79">
        <v>0</v>
      </c>
      <c r="AA311" s="143"/>
      <c r="AB311" s="69" t="s">
        <v>819</v>
      </c>
      <c r="AC311" s="79">
        <v>0</v>
      </c>
      <c r="AD311" s="143"/>
      <c r="AE311" s="69" t="s">
        <v>819</v>
      </c>
      <c r="AF311" s="79">
        <v>0</v>
      </c>
      <c r="AG311" s="143"/>
      <c r="AH311" s="69" t="s">
        <v>819</v>
      </c>
      <c r="AI311" s="79">
        <v>0</v>
      </c>
      <c r="AJ311" s="143"/>
      <c r="AK311" s="69" t="s">
        <v>819</v>
      </c>
      <c r="AL311" s="79">
        <v>0</v>
      </c>
      <c r="AM311" s="143"/>
      <c r="AN311" s="69" t="s">
        <v>819</v>
      </c>
      <c r="AO311" s="79">
        <v>0</v>
      </c>
      <c r="AP311" s="143"/>
      <c r="AQ311" s="69" t="s">
        <v>819</v>
      </c>
      <c r="AR311" s="79">
        <v>0</v>
      </c>
      <c r="AS311" s="143"/>
      <c r="AT311" s="69" t="s">
        <v>819</v>
      </c>
      <c r="AU311" s="79">
        <v>0</v>
      </c>
      <c r="AV311" s="143"/>
      <c r="AW311" s="69" t="s">
        <v>819</v>
      </c>
      <c r="AX311" s="79">
        <v>0</v>
      </c>
      <c r="AY311" s="143"/>
      <c r="AZ311" s="69" t="s">
        <v>819</v>
      </c>
      <c r="BA311" s="79">
        <v>0</v>
      </c>
      <c r="BB311" s="143"/>
      <c r="BC311" s="69" t="s">
        <v>819</v>
      </c>
      <c r="BD311" s="79">
        <v>0</v>
      </c>
      <c r="BE311" s="143"/>
      <c r="BF311" s="69" t="s">
        <v>819</v>
      </c>
      <c r="BG311" s="79">
        <v>0</v>
      </c>
      <c r="BH311" s="143"/>
      <c r="BI311" s="69" t="s">
        <v>819</v>
      </c>
      <c r="BJ311" s="79">
        <v>0</v>
      </c>
      <c r="BK311" s="143"/>
      <c r="BL311" s="69" t="s">
        <v>819</v>
      </c>
      <c r="BM311" s="79">
        <v>0</v>
      </c>
      <c r="BN311" s="143"/>
      <c r="BO311" s="69" t="s">
        <v>819</v>
      </c>
      <c r="BP311" s="79">
        <v>0</v>
      </c>
      <c r="BQ311" s="143"/>
      <c r="BR311" s="69" t="s">
        <v>819</v>
      </c>
      <c r="BS311" s="79">
        <v>0</v>
      </c>
      <c r="BT311" s="143"/>
      <c r="BU311" s="69" t="s">
        <v>819</v>
      </c>
      <c r="BV311" s="79">
        <v>0</v>
      </c>
      <c r="BW311" s="143"/>
      <c r="BX311" s="69" t="s">
        <v>819</v>
      </c>
      <c r="BY311" s="79">
        <v>0</v>
      </c>
      <c r="BZ311" s="143"/>
      <c r="CA311" s="69" t="s">
        <v>819</v>
      </c>
      <c r="CB311" s="79">
        <v>0</v>
      </c>
      <c r="CC311" s="143"/>
      <c r="CD311" s="69" t="s">
        <v>819</v>
      </c>
      <c r="CE311" s="79">
        <v>0</v>
      </c>
      <c r="CF311" s="143"/>
      <c r="CG311" s="69" t="s">
        <v>819</v>
      </c>
      <c r="CH311" s="79">
        <v>0</v>
      </c>
      <c r="CI311" s="143"/>
      <c r="CJ311" s="69" t="s">
        <v>819</v>
      </c>
      <c r="CK311" s="79">
        <v>0</v>
      </c>
      <c r="CL311" s="143"/>
      <c r="CM311" s="69" t="s">
        <v>819</v>
      </c>
      <c r="CN311" s="79">
        <v>0</v>
      </c>
      <c r="CP311" s="69" t="s">
        <v>819</v>
      </c>
      <c r="CQ311" s="79">
        <f>SUM(CH311+CN311+CK311+CE311+CB311+BY311+BV311+BS311+BP311+BM311+BJ311+BG311+BD311+BA311+AX311+AU311+AR311+AO311+AL311+AI311+AF311+AC311+Z311+W311+T311+Q311+N311+K311+H311+E311+B311)</f>
        <v>0</v>
      </c>
      <c r="CS311" s="69" t="s">
        <v>819</v>
      </c>
      <c r="CT311" s="79">
        <v>0</v>
      </c>
      <c r="CU311" s="143"/>
      <c r="CV311" s="13">
        <f t="shared" si="16"/>
        <v>0</v>
      </c>
    </row>
    <row r="312" spans="1:100" x14ac:dyDescent="0.2">
      <c r="A312" s="69" t="s">
        <v>197</v>
      </c>
      <c r="B312" s="79">
        <v>0</v>
      </c>
      <c r="C312" s="143"/>
      <c r="D312" s="69" t="s">
        <v>197</v>
      </c>
      <c r="E312" s="79">
        <v>0</v>
      </c>
      <c r="F312" s="143"/>
      <c r="G312" s="69" t="s">
        <v>197</v>
      </c>
      <c r="H312" s="79">
        <v>0</v>
      </c>
      <c r="I312" s="143"/>
      <c r="J312" s="69" t="s">
        <v>197</v>
      </c>
      <c r="K312" s="79">
        <v>0</v>
      </c>
      <c r="L312" s="143"/>
      <c r="M312" s="69" t="s">
        <v>197</v>
      </c>
      <c r="N312" s="79">
        <v>0</v>
      </c>
      <c r="O312" s="143"/>
      <c r="P312" s="69" t="s">
        <v>197</v>
      </c>
      <c r="Q312" s="79">
        <v>0</v>
      </c>
      <c r="R312" s="143"/>
      <c r="S312" s="69" t="s">
        <v>197</v>
      </c>
      <c r="T312" s="79">
        <v>0</v>
      </c>
      <c r="U312" s="143"/>
      <c r="V312" s="69" t="s">
        <v>197</v>
      </c>
      <c r="W312" s="79">
        <v>0</v>
      </c>
      <c r="X312" s="143"/>
      <c r="Y312" s="69" t="s">
        <v>197</v>
      </c>
      <c r="Z312" s="79">
        <v>0</v>
      </c>
      <c r="AA312" s="143"/>
      <c r="AB312" s="69" t="s">
        <v>197</v>
      </c>
      <c r="AC312" s="79">
        <v>0</v>
      </c>
      <c r="AD312" s="143"/>
      <c r="AE312" s="69" t="s">
        <v>197</v>
      </c>
      <c r="AF312" s="79">
        <v>0</v>
      </c>
      <c r="AG312" s="143"/>
      <c r="AH312" s="69" t="s">
        <v>197</v>
      </c>
      <c r="AI312" s="79">
        <v>0</v>
      </c>
      <c r="AJ312" s="143"/>
      <c r="AK312" s="69" t="s">
        <v>197</v>
      </c>
      <c r="AL312" s="79">
        <v>0</v>
      </c>
      <c r="AM312" s="143"/>
      <c r="AN312" s="69" t="s">
        <v>197</v>
      </c>
      <c r="AO312" s="79">
        <v>0</v>
      </c>
      <c r="AP312" s="143"/>
      <c r="AQ312" s="69" t="s">
        <v>197</v>
      </c>
      <c r="AR312" s="79">
        <v>0</v>
      </c>
      <c r="AS312" s="143"/>
      <c r="AT312" s="69" t="s">
        <v>197</v>
      </c>
      <c r="AU312" s="79">
        <v>0</v>
      </c>
      <c r="AV312" s="143"/>
      <c r="AW312" s="69" t="s">
        <v>197</v>
      </c>
      <c r="AX312" s="79">
        <v>0</v>
      </c>
      <c r="AY312" s="143"/>
      <c r="AZ312" s="69" t="s">
        <v>197</v>
      </c>
      <c r="BA312" s="79">
        <v>0</v>
      </c>
      <c r="BB312" s="143"/>
      <c r="BC312" s="69" t="s">
        <v>197</v>
      </c>
      <c r="BD312" s="79">
        <v>0</v>
      </c>
      <c r="BE312" s="143"/>
      <c r="BF312" s="69" t="s">
        <v>197</v>
      </c>
      <c r="BG312" s="79">
        <v>0</v>
      </c>
      <c r="BH312" s="143"/>
      <c r="BI312" s="69" t="s">
        <v>197</v>
      </c>
      <c r="BJ312" s="79">
        <v>0</v>
      </c>
      <c r="BK312" s="143"/>
      <c r="BL312" s="69" t="s">
        <v>197</v>
      </c>
      <c r="BM312" s="79">
        <v>0</v>
      </c>
      <c r="BN312" s="143"/>
      <c r="BO312" s="69" t="s">
        <v>197</v>
      </c>
      <c r="BP312" s="79">
        <v>0</v>
      </c>
      <c r="BQ312" s="143"/>
      <c r="BR312" s="69" t="s">
        <v>197</v>
      </c>
      <c r="BS312" s="79">
        <v>0</v>
      </c>
      <c r="BT312" s="143"/>
      <c r="BU312" s="69" t="s">
        <v>197</v>
      </c>
      <c r="BV312" s="79">
        <v>0</v>
      </c>
      <c r="BW312" s="143"/>
      <c r="BX312" s="69" t="s">
        <v>197</v>
      </c>
      <c r="BY312" s="79">
        <v>0</v>
      </c>
      <c r="BZ312" s="143"/>
      <c r="CA312" s="69" t="s">
        <v>197</v>
      </c>
      <c r="CB312" s="79">
        <v>0</v>
      </c>
      <c r="CC312" s="143"/>
      <c r="CD312" s="69" t="s">
        <v>197</v>
      </c>
      <c r="CE312" s="79">
        <v>0</v>
      </c>
      <c r="CF312" s="143"/>
      <c r="CG312" s="69" t="s">
        <v>197</v>
      </c>
      <c r="CH312" s="79">
        <v>0</v>
      </c>
      <c r="CI312" s="143"/>
      <c r="CJ312" s="69" t="s">
        <v>197</v>
      </c>
      <c r="CK312" s="79">
        <v>0</v>
      </c>
      <c r="CL312" s="143"/>
      <c r="CM312" s="69" t="s">
        <v>197</v>
      </c>
      <c r="CN312" s="79">
        <v>0</v>
      </c>
      <c r="CP312" s="69" t="s">
        <v>197</v>
      </c>
      <c r="CQ312" s="79">
        <f>SUM(CH312+CN312+CK312+CE312+CB312+BY312+BV312+BS312+BP312+BM312+BJ312+BG312+BD312+BA312+AX312+AU312+AR312+AO312+AL312+AI312+AF312+AC312+Z312+W312+T312+Q312+N312+K312+H312+E312+B312)</f>
        <v>0</v>
      </c>
      <c r="CS312" s="69" t="s">
        <v>197</v>
      </c>
      <c r="CT312" s="79">
        <v>0</v>
      </c>
      <c r="CU312" s="143"/>
      <c r="CV312" s="13">
        <f t="shared" si="16"/>
        <v>0</v>
      </c>
    </row>
    <row r="313" spans="1:100" ht="16" thickBot="1" x14ac:dyDescent="0.25">
      <c r="A313" s="77" t="s">
        <v>542</v>
      </c>
      <c r="B313" s="78">
        <f>SUM(B308:B312)</f>
        <v>0</v>
      </c>
      <c r="C313" s="143"/>
      <c r="D313" s="77" t="s">
        <v>542</v>
      </c>
      <c r="E313" s="78">
        <f>SUM(E308:E312)</f>
        <v>0</v>
      </c>
      <c r="F313" s="143"/>
      <c r="G313" s="77" t="s">
        <v>542</v>
      </c>
      <c r="H313" s="78">
        <f>SUM(H308:H312)</f>
        <v>0</v>
      </c>
      <c r="I313" s="143"/>
      <c r="J313" s="77" t="s">
        <v>542</v>
      </c>
      <c r="K313" s="78">
        <f>SUM(K308:K312)</f>
        <v>0</v>
      </c>
      <c r="L313" s="143"/>
      <c r="M313" s="77" t="s">
        <v>542</v>
      </c>
      <c r="N313" s="78">
        <f>SUM(N308:N312)</f>
        <v>0</v>
      </c>
      <c r="O313" s="143"/>
      <c r="P313" s="77" t="s">
        <v>542</v>
      </c>
      <c r="Q313" s="78">
        <f>SUM(Q308:Q312)</f>
        <v>0</v>
      </c>
      <c r="R313" s="143"/>
      <c r="S313" s="77" t="s">
        <v>542</v>
      </c>
      <c r="T313" s="78">
        <f>SUM(T308:T312)</f>
        <v>0</v>
      </c>
      <c r="U313" s="143"/>
      <c r="V313" s="77" t="s">
        <v>542</v>
      </c>
      <c r="W313" s="78">
        <f>SUM(W308:W312)</f>
        <v>0</v>
      </c>
      <c r="X313" s="143"/>
      <c r="Y313" s="77" t="s">
        <v>542</v>
      </c>
      <c r="Z313" s="78">
        <f>SUM(Z308:Z312)</f>
        <v>0</v>
      </c>
      <c r="AA313" s="143"/>
      <c r="AB313" s="77" t="s">
        <v>542</v>
      </c>
      <c r="AC313" s="78">
        <f>SUM(AC308:AC312)</f>
        <v>0</v>
      </c>
      <c r="AD313" s="143"/>
      <c r="AE313" s="77" t="s">
        <v>542</v>
      </c>
      <c r="AF313" s="78">
        <f>SUM(AF308:AF312)</f>
        <v>0</v>
      </c>
      <c r="AG313" s="143"/>
      <c r="AH313" s="77" t="s">
        <v>542</v>
      </c>
      <c r="AI313" s="78">
        <f>SUM(AI308:AI312)</f>
        <v>0</v>
      </c>
      <c r="AJ313" s="143"/>
      <c r="AK313" s="77" t="s">
        <v>542</v>
      </c>
      <c r="AL313" s="78">
        <f>SUM(AL308:AL312)</f>
        <v>0</v>
      </c>
      <c r="AM313" s="143"/>
      <c r="AN313" s="77" t="s">
        <v>542</v>
      </c>
      <c r="AO313" s="78">
        <f>SUM(AO308:AO312)</f>
        <v>0</v>
      </c>
      <c r="AP313" s="143"/>
      <c r="AQ313" s="77" t="s">
        <v>542</v>
      </c>
      <c r="AR313" s="78">
        <f>SUM(AR308:AR312)</f>
        <v>0</v>
      </c>
      <c r="AS313" s="143"/>
      <c r="AT313" s="77" t="s">
        <v>542</v>
      </c>
      <c r="AU313" s="78">
        <f>SUM(AU308:AU312)</f>
        <v>0</v>
      </c>
      <c r="AV313" s="143"/>
      <c r="AW313" s="77" t="s">
        <v>542</v>
      </c>
      <c r="AX313" s="78">
        <f>SUM(AX308:AX312)</f>
        <v>0</v>
      </c>
      <c r="AY313" s="143"/>
      <c r="AZ313" s="77" t="s">
        <v>542</v>
      </c>
      <c r="BA313" s="78">
        <f>SUM(BA308:BA312)</f>
        <v>0</v>
      </c>
      <c r="BB313" s="143"/>
      <c r="BC313" s="77" t="s">
        <v>542</v>
      </c>
      <c r="BD313" s="78">
        <f>SUM(BD308:BD312)</f>
        <v>0</v>
      </c>
      <c r="BE313" s="143"/>
      <c r="BF313" s="77" t="s">
        <v>542</v>
      </c>
      <c r="BG313" s="78">
        <f>SUM(BG308:BG312)</f>
        <v>0</v>
      </c>
      <c r="BH313" s="143"/>
      <c r="BI313" s="77" t="s">
        <v>542</v>
      </c>
      <c r="BJ313" s="78">
        <f>SUM(BJ308:BJ312)</f>
        <v>0</v>
      </c>
      <c r="BK313" s="143"/>
      <c r="BL313" s="77" t="s">
        <v>542</v>
      </c>
      <c r="BM313" s="78">
        <f>SUM(BM308:BM312)</f>
        <v>0</v>
      </c>
      <c r="BN313" s="143"/>
      <c r="BO313" s="77" t="s">
        <v>542</v>
      </c>
      <c r="BP313" s="78">
        <f>SUM(BP308:BP312)</f>
        <v>0</v>
      </c>
      <c r="BQ313" s="143"/>
      <c r="BR313" s="77" t="s">
        <v>542</v>
      </c>
      <c r="BS313" s="78">
        <f>SUM(BS308:BS312)</f>
        <v>0</v>
      </c>
      <c r="BT313" s="143"/>
      <c r="BU313" s="77" t="s">
        <v>542</v>
      </c>
      <c r="BV313" s="78">
        <f>SUM(BV308:BV312)</f>
        <v>0</v>
      </c>
      <c r="BW313" s="143"/>
      <c r="BX313" s="77" t="s">
        <v>542</v>
      </c>
      <c r="BY313" s="78">
        <f>SUM(BY308:BY312)</f>
        <v>0</v>
      </c>
      <c r="BZ313" s="143"/>
      <c r="CA313" s="77" t="s">
        <v>542</v>
      </c>
      <c r="CB313" s="78">
        <f>SUM(CB308:CB312)</f>
        <v>0</v>
      </c>
      <c r="CC313" s="143"/>
      <c r="CD313" s="77" t="s">
        <v>542</v>
      </c>
      <c r="CE313" s="78">
        <f>SUM(CE308:CE312)</f>
        <v>0</v>
      </c>
      <c r="CF313" s="143"/>
      <c r="CG313" s="77" t="s">
        <v>542</v>
      </c>
      <c r="CH313" s="78">
        <f>SUM(CH308:CH312)</f>
        <v>0</v>
      </c>
      <c r="CI313" s="143"/>
      <c r="CJ313" s="77" t="s">
        <v>542</v>
      </c>
      <c r="CK313" s="78">
        <f>SUM(CK308:CK312)</f>
        <v>0</v>
      </c>
      <c r="CL313" s="143"/>
      <c r="CM313" s="77" t="s">
        <v>542</v>
      </c>
      <c r="CN313" s="78">
        <f>SUM(CN308:CN312)</f>
        <v>0</v>
      </c>
      <c r="CP313" s="77" t="s">
        <v>492</v>
      </c>
      <c r="CQ313" s="78">
        <f>SUM(CQ308:CQ312)</f>
        <v>0</v>
      </c>
      <c r="CS313" s="77" t="s">
        <v>492</v>
      </c>
      <c r="CT313" s="78">
        <f>SUM(CT308:CT312)</f>
        <v>0</v>
      </c>
      <c r="CU313" s="143"/>
      <c r="CV313" s="150">
        <f t="shared" si="16"/>
        <v>0</v>
      </c>
    </row>
    <row r="314" spans="1:100" ht="16" thickBot="1" x14ac:dyDescent="0.25">
      <c r="A314" s="176" t="s">
        <v>447</v>
      </c>
      <c r="B314" s="177"/>
      <c r="C314" s="143"/>
      <c r="D314" s="176" t="s">
        <v>447</v>
      </c>
      <c r="E314" s="177"/>
      <c r="F314" s="143"/>
      <c r="G314" s="176" t="s">
        <v>447</v>
      </c>
      <c r="H314" s="177"/>
      <c r="I314" s="143"/>
      <c r="J314" s="176" t="s">
        <v>447</v>
      </c>
      <c r="K314" s="177"/>
      <c r="L314" s="143"/>
      <c r="M314" s="176" t="s">
        <v>447</v>
      </c>
      <c r="N314" s="177"/>
      <c r="O314" s="143"/>
      <c r="P314" s="176" t="s">
        <v>447</v>
      </c>
      <c r="Q314" s="177"/>
      <c r="R314" s="143"/>
      <c r="S314" s="176" t="s">
        <v>447</v>
      </c>
      <c r="T314" s="177"/>
      <c r="U314" s="143"/>
      <c r="V314" s="176" t="s">
        <v>447</v>
      </c>
      <c r="W314" s="177"/>
      <c r="X314" s="143"/>
      <c r="Y314" s="176" t="s">
        <v>447</v>
      </c>
      <c r="Z314" s="177"/>
      <c r="AA314" s="143"/>
      <c r="AB314" s="176" t="s">
        <v>447</v>
      </c>
      <c r="AC314" s="177"/>
      <c r="AD314" s="143"/>
      <c r="AE314" s="176" t="s">
        <v>447</v>
      </c>
      <c r="AF314" s="177"/>
      <c r="AG314" s="143"/>
      <c r="AH314" s="176" t="s">
        <v>447</v>
      </c>
      <c r="AI314" s="177"/>
      <c r="AJ314" s="143"/>
      <c r="AK314" s="176" t="s">
        <v>447</v>
      </c>
      <c r="AL314" s="177"/>
      <c r="AM314" s="143"/>
      <c r="AN314" s="176" t="s">
        <v>447</v>
      </c>
      <c r="AO314" s="177"/>
      <c r="AP314" s="143"/>
      <c r="AQ314" s="176" t="s">
        <v>447</v>
      </c>
      <c r="AR314" s="177"/>
      <c r="AS314" s="143"/>
      <c r="AT314" s="176" t="s">
        <v>447</v>
      </c>
      <c r="AU314" s="177"/>
      <c r="AV314" s="143"/>
      <c r="AW314" s="176" t="s">
        <v>447</v>
      </c>
      <c r="AX314" s="177"/>
      <c r="AY314" s="143"/>
      <c r="AZ314" s="176" t="s">
        <v>447</v>
      </c>
      <c r="BA314" s="177"/>
      <c r="BB314" s="143"/>
      <c r="BC314" s="176" t="s">
        <v>447</v>
      </c>
      <c r="BD314" s="177"/>
      <c r="BE314" s="143"/>
      <c r="BF314" s="176" t="s">
        <v>447</v>
      </c>
      <c r="BG314" s="177"/>
      <c r="BH314" s="143"/>
      <c r="BI314" s="176" t="s">
        <v>447</v>
      </c>
      <c r="BJ314" s="177"/>
      <c r="BK314" s="143"/>
      <c r="BL314" s="176" t="s">
        <v>447</v>
      </c>
      <c r="BM314" s="177"/>
      <c r="BN314" s="143"/>
      <c r="BO314" s="176" t="s">
        <v>447</v>
      </c>
      <c r="BP314" s="177"/>
      <c r="BQ314" s="143"/>
      <c r="BR314" s="176" t="s">
        <v>447</v>
      </c>
      <c r="BS314" s="177"/>
      <c r="BT314" s="143"/>
      <c r="BU314" s="176" t="s">
        <v>447</v>
      </c>
      <c r="BV314" s="177"/>
      <c r="BW314" s="143"/>
      <c r="BX314" s="176" t="s">
        <v>447</v>
      </c>
      <c r="BY314" s="177"/>
      <c r="BZ314" s="143"/>
      <c r="CA314" s="176" t="s">
        <v>447</v>
      </c>
      <c r="CB314" s="177"/>
      <c r="CC314" s="143"/>
      <c r="CD314" s="176" t="s">
        <v>447</v>
      </c>
      <c r="CE314" s="177"/>
      <c r="CF314" s="143"/>
      <c r="CG314" s="176" t="s">
        <v>447</v>
      </c>
      <c r="CH314" s="177"/>
      <c r="CI314" s="143"/>
      <c r="CJ314" s="176" t="s">
        <v>447</v>
      </c>
      <c r="CK314" s="177"/>
      <c r="CL314" s="143"/>
      <c r="CM314" s="176" t="s">
        <v>447</v>
      </c>
      <c r="CN314" s="177"/>
      <c r="CP314" s="176" t="s">
        <v>447</v>
      </c>
      <c r="CQ314" s="177"/>
      <c r="CS314" s="176" t="s">
        <v>447</v>
      </c>
      <c r="CT314" s="177"/>
      <c r="CU314" s="143"/>
      <c r="CV314" s="10"/>
    </row>
    <row r="315" spans="1:100" x14ac:dyDescent="0.2">
      <c r="A315" s="70" t="s">
        <v>445</v>
      </c>
      <c r="B315" s="67">
        <v>0</v>
      </c>
      <c r="C315" s="143"/>
      <c r="D315" s="70" t="s">
        <v>445</v>
      </c>
      <c r="E315" s="67">
        <v>0</v>
      </c>
      <c r="F315" s="143"/>
      <c r="G315" s="70" t="s">
        <v>445</v>
      </c>
      <c r="H315" s="67">
        <v>0</v>
      </c>
      <c r="I315" s="143"/>
      <c r="J315" s="70" t="s">
        <v>445</v>
      </c>
      <c r="K315" s="67">
        <v>0</v>
      </c>
      <c r="L315" s="143"/>
      <c r="M315" s="70" t="s">
        <v>445</v>
      </c>
      <c r="N315" s="67">
        <v>0</v>
      </c>
      <c r="O315" s="143"/>
      <c r="P315" s="70" t="s">
        <v>445</v>
      </c>
      <c r="Q315" s="67">
        <v>0</v>
      </c>
      <c r="R315" s="143"/>
      <c r="S315" s="70" t="s">
        <v>445</v>
      </c>
      <c r="T315" s="67">
        <v>0</v>
      </c>
      <c r="U315" s="143"/>
      <c r="V315" s="70" t="s">
        <v>445</v>
      </c>
      <c r="W315" s="67">
        <v>0</v>
      </c>
      <c r="X315" s="143"/>
      <c r="Y315" s="70" t="s">
        <v>445</v>
      </c>
      <c r="Z315" s="67">
        <v>0</v>
      </c>
      <c r="AA315" s="143"/>
      <c r="AB315" s="70" t="s">
        <v>445</v>
      </c>
      <c r="AC315" s="67">
        <v>0</v>
      </c>
      <c r="AD315" s="143"/>
      <c r="AE315" s="70" t="s">
        <v>445</v>
      </c>
      <c r="AF315" s="67">
        <v>0</v>
      </c>
      <c r="AG315" s="143"/>
      <c r="AH315" s="70" t="s">
        <v>445</v>
      </c>
      <c r="AI315" s="67">
        <v>0</v>
      </c>
      <c r="AJ315" s="143"/>
      <c r="AK315" s="70" t="s">
        <v>445</v>
      </c>
      <c r="AL315" s="67">
        <v>0</v>
      </c>
      <c r="AM315" s="143"/>
      <c r="AN315" s="70" t="s">
        <v>445</v>
      </c>
      <c r="AO315" s="67">
        <v>0</v>
      </c>
      <c r="AP315" s="143"/>
      <c r="AQ315" s="70" t="s">
        <v>445</v>
      </c>
      <c r="AR315" s="67">
        <v>0</v>
      </c>
      <c r="AS315" s="143"/>
      <c r="AT315" s="70" t="s">
        <v>445</v>
      </c>
      <c r="AU315" s="67">
        <v>0</v>
      </c>
      <c r="AV315" s="143"/>
      <c r="AW315" s="70" t="s">
        <v>445</v>
      </c>
      <c r="AX315" s="67">
        <v>0</v>
      </c>
      <c r="AY315" s="143"/>
      <c r="AZ315" s="70" t="s">
        <v>445</v>
      </c>
      <c r="BA315" s="67">
        <v>0</v>
      </c>
      <c r="BB315" s="143"/>
      <c r="BC315" s="70" t="s">
        <v>445</v>
      </c>
      <c r="BD315" s="67">
        <v>0</v>
      </c>
      <c r="BE315" s="143"/>
      <c r="BF315" s="70" t="s">
        <v>445</v>
      </c>
      <c r="BG315" s="67">
        <v>0</v>
      </c>
      <c r="BH315" s="143"/>
      <c r="BI315" s="70" t="s">
        <v>445</v>
      </c>
      <c r="BJ315" s="67">
        <v>0</v>
      </c>
      <c r="BK315" s="143"/>
      <c r="BL315" s="70" t="s">
        <v>445</v>
      </c>
      <c r="BM315" s="67">
        <v>0</v>
      </c>
      <c r="BN315" s="143"/>
      <c r="BO315" s="70" t="s">
        <v>445</v>
      </c>
      <c r="BP315" s="67">
        <v>0</v>
      </c>
      <c r="BQ315" s="143"/>
      <c r="BR315" s="70" t="s">
        <v>445</v>
      </c>
      <c r="BS315" s="67">
        <v>0</v>
      </c>
      <c r="BT315" s="143"/>
      <c r="BU315" s="70" t="s">
        <v>445</v>
      </c>
      <c r="BV315" s="67">
        <v>0</v>
      </c>
      <c r="BW315" s="143"/>
      <c r="BX315" s="70" t="s">
        <v>445</v>
      </c>
      <c r="BY315" s="67">
        <v>0</v>
      </c>
      <c r="BZ315" s="143"/>
      <c r="CA315" s="70" t="s">
        <v>445</v>
      </c>
      <c r="CB315" s="67">
        <v>0</v>
      </c>
      <c r="CC315" s="143"/>
      <c r="CD315" s="70" t="s">
        <v>445</v>
      </c>
      <c r="CE315" s="67">
        <v>0</v>
      </c>
      <c r="CF315" s="143"/>
      <c r="CG315" s="70" t="s">
        <v>445</v>
      </c>
      <c r="CH315" s="67">
        <v>0</v>
      </c>
      <c r="CI315" s="143"/>
      <c r="CJ315" s="70" t="s">
        <v>445</v>
      </c>
      <c r="CK315" s="67">
        <v>0</v>
      </c>
      <c r="CL315" s="143"/>
      <c r="CM315" s="70" t="s">
        <v>445</v>
      </c>
      <c r="CN315" s="67">
        <v>0</v>
      </c>
      <c r="CP315" s="70" t="s">
        <v>445</v>
      </c>
      <c r="CQ315" s="79">
        <f>SUM(CH315+CN315+CK315+CE315+CB315+BY315+BV315+BS315+BP315+BM315+BJ315+BG315+BD315+BA315+AX315+AU315+AR315+AO315+AL315+AI315+AF315+AC315+Z315+W315+T315+Q315+N315+K315+H315+E315+B315)</f>
        <v>0</v>
      </c>
      <c r="CS315" s="70" t="s">
        <v>445</v>
      </c>
      <c r="CT315" s="67">
        <v>0</v>
      </c>
      <c r="CU315" s="143"/>
      <c r="CV315" s="13">
        <f>CT315-CQ315</f>
        <v>0</v>
      </c>
    </row>
    <row r="316" spans="1:100" ht="16" thickBot="1" x14ac:dyDescent="0.25">
      <c r="A316" s="77" t="s">
        <v>454</v>
      </c>
      <c r="B316" s="78">
        <f>SUM(B315)</f>
        <v>0</v>
      </c>
      <c r="C316" s="143"/>
      <c r="D316" s="77" t="s">
        <v>454</v>
      </c>
      <c r="E316" s="78">
        <f>SUM(E315)</f>
        <v>0</v>
      </c>
      <c r="F316" s="143"/>
      <c r="G316" s="77" t="s">
        <v>454</v>
      </c>
      <c r="H316" s="78">
        <f>SUM(H315)</f>
        <v>0</v>
      </c>
      <c r="I316" s="143"/>
      <c r="J316" s="77" t="s">
        <v>454</v>
      </c>
      <c r="K316" s="78">
        <f>SUM(K315)</f>
        <v>0</v>
      </c>
      <c r="L316" s="143"/>
      <c r="M316" s="77" t="s">
        <v>454</v>
      </c>
      <c r="N316" s="78">
        <f>SUM(N315)</f>
        <v>0</v>
      </c>
      <c r="O316" s="143"/>
      <c r="P316" s="77" t="s">
        <v>454</v>
      </c>
      <c r="Q316" s="78">
        <f>SUM(Q315)</f>
        <v>0</v>
      </c>
      <c r="R316" s="143"/>
      <c r="S316" s="77" t="s">
        <v>454</v>
      </c>
      <c r="T316" s="78">
        <f>SUM(T315)</f>
        <v>0</v>
      </c>
      <c r="U316" s="143"/>
      <c r="V316" s="77" t="s">
        <v>454</v>
      </c>
      <c r="W316" s="78">
        <f>SUM(W315)</f>
        <v>0</v>
      </c>
      <c r="X316" s="143"/>
      <c r="Y316" s="77" t="s">
        <v>454</v>
      </c>
      <c r="Z316" s="78">
        <f>SUM(Z315)</f>
        <v>0</v>
      </c>
      <c r="AA316" s="143"/>
      <c r="AB316" s="77" t="s">
        <v>454</v>
      </c>
      <c r="AC316" s="78">
        <f>SUM(AC315)</f>
        <v>0</v>
      </c>
      <c r="AD316" s="143"/>
      <c r="AE316" s="77" t="s">
        <v>454</v>
      </c>
      <c r="AF316" s="78">
        <f>SUM(AF315)</f>
        <v>0</v>
      </c>
      <c r="AG316" s="143"/>
      <c r="AH316" s="77" t="s">
        <v>454</v>
      </c>
      <c r="AI316" s="78">
        <f>SUM(AI315)</f>
        <v>0</v>
      </c>
      <c r="AJ316" s="143"/>
      <c r="AK316" s="77" t="s">
        <v>454</v>
      </c>
      <c r="AL316" s="78">
        <f>SUM(AL315)</f>
        <v>0</v>
      </c>
      <c r="AM316" s="143"/>
      <c r="AN316" s="77" t="s">
        <v>454</v>
      </c>
      <c r="AO316" s="78">
        <f>SUM(AO315)</f>
        <v>0</v>
      </c>
      <c r="AP316" s="143"/>
      <c r="AQ316" s="77" t="s">
        <v>454</v>
      </c>
      <c r="AR316" s="78">
        <f>SUM(AR315)</f>
        <v>0</v>
      </c>
      <c r="AS316" s="143"/>
      <c r="AT316" s="77" t="s">
        <v>454</v>
      </c>
      <c r="AU316" s="78">
        <f>SUM(AU315)</f>
        <v>0</v>
      </c>
      <c r="AV316" s="143"/>
      <c r="AW316" s="77" t="s">
        <v>454</v>
      </c>
      <c r="AX316" s="78">
        <f>SUM(AX315)</f>
        <v>0</v>
      </c>
      <c r="AY316" s="143"/>
      <c r="AZ316" s="77" t="s">
        <v>454</v>
      </c>
      <c r="BA316" s="78">
        <f>SUM(BA315)</f>
        <v>0</v>
      </c>
      <c r="BB316" s="143"/>
      <c r="BC316" s="77" t="s">
        <v>454</v>
      </c>
      <c r="BD316" s="78">
        <f>SUM(BD315)</f>
        <v>0</v>
      </c>
      <c r="BE316" s="143"/>
      <c r="BF316" s="77" t="s">
        <v>454</v>
      </c>
      <c r="BG316" s="78">
        <f>SUM(BG315)</f>
        <v>0</v>
      </c>
      <c r="BH316" s="143"/>
      <c r="BI316" s="77" t="s">
        <v>454</v>
      </c>
      <c r="BJ316" s="78">
        <f>SUM(BJ315)</f>
        <v>0</v>
      </c>
      <c r="BK316" s="143"/>
      <c r="BL316" s="77" t="s">
        <v>454</v>
      </c>
      <c r="BM316" s="78">
        <f>SUM(BM315)</f>
        <v>0</v>
      </c>
      <c r="BN316" s="143"/>
      <c r="BO316" s="77" t="s">
        <v>454</v>
      </c>
      <c r="BP316" s="78">
        <f>SUM(BP315)</f>
        <v>0</v>
      </c>
      <c r="BQ316" s="143"/>
      <c r="BR316" s="77" t="s">
        <v>454</v>
      </c>
      <c r="BS316" s="78">
        <f>SUM(BS315)</f>
        <v>0</v>
      </c>
      <c r="BT316" s="143"/>
      <c r="BU316" s="77" t="s">
        <v>454</v>
      </c>
      <c r="BV316" s="78">
        <f>SUM(BV315)</f>
        <v>0</v>
      </c>
      <c r="BW316" s="143"/>
      <c r="BX316" s="77" t="s">
        <v>454</v>
      </c>
      <c r="BY316" s="78">
        <f>SUM(BY315)</f>
        <v>0</v>
      </c>
      <c r="BZ316" s="143"/>
      <c r="CA316" s="77" t="s">
        <v>454</v>
      </c>
      <c r="CB316" s="78">
        <f>SUM(CB315)</f>
        <v>0</v>
      </c>
      <c r="CC316" s="143"/>
      <c r="CD316" s="77" t="s">
        <v>454</v>
      </c>
      <c r="CE316" s="78">
        <f>SUM(CE315)</f>
        <v>0</v>
      </c>
      <c r="CF316" s="143"/>
      <c r="CG316" s="77" t="s">
        <v>454</v>
      </c>
      <c r="CH316" s="78">
        <f>SUM(CH315)</f>
        <v>0</v>
      </c>
      <c r="CI316" s="143"/>
      <c r="CJ316" s="77" t="s">
        <v>454</v>
      </c>
      <c r="CK316" s="78">
        <f>SUM(CK315)</f>
        <v>0</v>
      </c>
      <c r="CL316" s="143"/>
      <c r="CM316" s="77" t="s">
        <v>454</v>
      </c>
      <c r="CN316" s="78">
        <f>SUM(CN315)</f>
        <v>0</v>
      </c>
      <c r="CP316" s="77" t="s">
        <v>493</v>
      </c>
      <c r="CQ316" s="78">
        <f>SUM(CQ315)</f>
        <v>0</v>
      </c>
      <c r="CS316" s="77" t="s">
        <v>493</v>
      </c>
      <c r="CT316" s="78">
        <f>SUM(CT315)</f>
        <v>0</v>
      </c>
      <c r="CU316" s="143"/>
      <c r="CV316" s="150">
        <f>CT316-CQ316</f>
        <v>0</v>
      </c>
    </row>
    <row r="317" spans="1:100" ht="16" thickBot="1" x14ac:dyDescent="0.25">
      <c r="A317" s="141" t="s">
        <v>455</v>
      </c>
      <c r="B317" s="142"/>
      <c r="C317" s="143"/>
      <c r="D317" s="141" t="s">
        <v>455</v>
      </c>
      <c r="E317" s="142"/>
      <c r="F317" s="143"/>
      <c r="G317" s="141" t="s">
        <v>455</v>
      </c>
      <c r="H317" s="142"/>
      <c r="I317" s="143"/>
      <c r="J317" s="141" t="s">
        <v>455</v>
      </c>
      <c r="K317" s="142"/>
      <c r="L317" s="143"/>
      <c r="M317" s="141" t="s">
        <v>455</v>
      </c>
      <c r="N317" s="142"/>
      <c r="O317" s="143"/>
      <c r="P317" s="141" t="s">
        <v>455</v>
      </c>
      <c r="Q317" s="142"/>
      <c r="R317" s="143"/>
      <c r="S317" s="141" t="s">
        <v>455</v>
      </c>
      <c r="T317" s="142"/>
      <c r="U317" s="143"/>
      <c r="V317" s="141" t="s">
        <v>455</v>
      </c>
      <c r="W317" s="142"/>
      <c r="X317" s="143"/>
      <c r="Y317" s="141" t="s">
        <v>455</v>
      </c>
      <c r="Z317" s="142"/>
      <c r="AA317" s="143"/>
      <c r="AB317" s="141" t="s">
        <v>455</v>
      </c>
      <c r="AC317" s="142"/>
      <c r="AD317" s="143"/>
      <c r="AE317" s="141" t="s">
        <v>455</v>
      </c>
      <c r="AF317" s="142"/>
      <c r="AG317" s="143"/>
      <c r="AH317" s="141" t="s">
        <v>455</v>
      </c>
      <c r="AI317" s="142"/>
      <c r="AJ317" s="143"/>
      <c r="AK317" s="141" t="s">
        <v>455</v>
      </c>
      <c r="AL317" s="142"/>
      <c r="AM317" s="143"/>
      <c r="AN317" s="141" t="s">
        <v>455</v>
      </c>
      <c r="AO317" s="142"/>
      <c r="AP317" s="143"/>
      <c r="AQ317" s="141" t="s">
        <v>455</v>
      </c>
      <c r="AR317" s="142"/>
      <c r="AS317" s="143"/>
      <c r="AT317" s="141" t="s">
        <v>455</v>
      </c>
      <c r="AU317" s="142"/>
      <c r="AV317" s="143"/>
      <c r="AW317" s="141" t="s">
        <v>455</v>
      </c>
      <c r="AX317" s="142"/>
      <c r="AY317" s="143"/>
      <c r="AZ317" s="141" t="s">
        <v>455</v>
      </c>
      <c r="BA317" s="142"/>
      <c r="BB317" s="143"/>
      <c r="BC317" s="141" t="s">
        <v>455</v>
      </c>
      <c r="BD317" s="142"/>
      <c r="BE317" s="143"/>
      <c r="BF317" s="141" t="s">
        <v>455</v>
      </c>
      <c r="BG317" s="142"/>
      <c r="BH317" s="143"/>
      <c r="BI317" s="141" t="s">
        <v>455</v>
      </c>
      <c r="BJ317" s="142"/>
      <c r="BK317" s="143"/>
      <c r="BL317" s="141" t="s">
        <v>455</v>
      </c>
      <c r="BM317" s="142"/>
      <c r="BN317" s="143"/>
      <c r="BO317" s="141" t="s">
        <v>455</v>
      </c>
      <c r="BP317" s="142"/>
      <c r="BQ317" s="143"/>
      <c r="BR317" s="141" t="s">
        <v>455</v>
      </c>
      <c r="BS317" s="142"/>
      <c r="BT317" s="143"/>
      <c r="BU317" s="141" t="s">
        <v>455</v>
      </c>
      <c r="BV317" s="142"/>
      <c r="BW317" s="143"/>
      <c r="BX317" s="141" t="s">
        <v>455</v>
      </c>
      <c r="BY317" s="142"/>
      <c r="BZ317" s="143"/>
      <c r="CA317" s="141" t="s">
        <v>455</v>
      </c>
      <c r="CB317" s="142"/>
      <c r="CC317" s="143"/>
      <c r="CD317" s="141" t="s">
        <v>455</v>
      </c>
      <c r="CE317" s="142"/>
      <c r="CF317" s="143"/>
      <c r="CG317" s="141" t="s">
        <v>455</v>
      </c>
      <c r="CH317" s="142"/>
      <c r="CI317" s="143"/>
      <c r="CJ317" s="141" t="s">
        <v>455</v>
      </c>
      <c r="CK317" s="142"/>
      <c r="CL317" s="143"/>
      <c r="CM317" s="141" t="s">
        <v>455</v>
      </c>
      <c r="CN317" s="142"/>
      <c r="CP317" s="141" t="s">
        <v>455</v>
      </c>
      <c r="CQ317" s="142"/>
      <c r="CS317" s="141" t="s">
        <v>455</v>
      </c>
      <c r="CT317" s="142"/>
      <c r="CU317" s="143"/>
      <c r="CV317" s="10"/>
    </row>
    <row r="318" spans="1:100" x14ac:dyDescent="0.2">
      <c r="A318" s="71" t="s">
        <v>156</v>
      </c>
      <c r="B318" s="67">
        <v>0</v>
      </c>
      <c r="C318" s="143"/>
      <c r="D318" s="71" t="s">
        <v>156</v>
      </c>
      <c r="E318" s="67">
        <v>0</v>
      </c>
      <c r="F318" s="143"/>
      <c r="G318" s="71" t="s">
        <v>156</v>
      </c>
      <c r="H318" s="67">
        <v>0</v>
      </c>
      <c r="I318" s="143"/>
      <c r="J318" s="71" t="s">
        <v>156</v>
      </c>
      <c r="K318" s="67">
        <v>0</v>
      </c>
      <c r="L318" s="143"/>
      <c r="M318" s="71" t="s">
        <v>156</v>
      </c>
      <c r="N318" s="67">
        <v>0</v>
      </c>
      <c r="O318" s="143"/>
      <c r="P318" s="71" t="s">
        <v>156</v>
      </c>
      <c r="Q318" s="67">
        <v>0</v>
      </c>
      <c r="R318" s="143"/>
      <c r="S318" s="71" t="s">
        <v>156</v>
      </c>
      <c r="T318" s="67">
        <v>0</v>
      </c>
      <c r="U318" s="143"/>
      <c r="V318" s="71" t="s">
        <v>156</v>
      </c>
      <c r="W318" s="67">
        <v>0</v>
      </c>
      <c r="X318" s="143"/>
      <c r="Y318" s="71" t="s">
        <v>156</v>
      </c>
      <c r="Z318" s="67">
        <v>0</v>
      </c>
      <c r="AA318" s="143"/>
      <c r="AB318" s="71" t="s">
        <v>156</v>
      </c>
      <c r="AC318" s="67">
        <v>0</v>
      </c>
      <c r="AD318" s="143"/>
      <c r="AE318" s="71" t="s">
        <v>156</v>
      </c>
      <c r="AF318" s="67">
        <v>0</v>
      </c>
      <c r="AG318" s="143"/>
      <c r="AH318" s="71" t="s">
        <v>156</v>
      </c>
      <c r="AI318" s="67">
        <v>0</v>
      </c>
      <c r="AJ318" s="143"/>
      <c r="AK318" s="71" t="s">
        <v>156</v>
      </c>
      <c r="AL318" s="67">
        <v>0</v>
      </c>
      <c r="AM318" s="143"/>
      <c r="AN318" s="71" t="s">
        <v>156</v>
      </c>
      <c r="AO318" s="67">
        <v>0</v>
      </c>
      <c r="AP318" s="143"/>
      <c r="AQ318" s="71" t="s">
        <v>156</v>
      </c>
      <c r="AR318" s="67">
        <v>0</v>
      </c>
      <c r="AS318" s="143"/>
      <c r="AT318" s="71" t="s">
        <v>156</v>
      </c>
      <c r="AU318" s="67">
        <v>0</v>
      </c>
      <c r="AV318" s="143"/>
      <c r="AW318" s="71" t="s">
        <v>156</v>
      </c>
      <c r="AX318" s="67">
        <v>0</v>
      </c>
      <c r="AY318" s="143"/>
      <c r="AZ318" s="71" t="s">
        <v>156</v>
      </c>
      <c r="BA318" s="67">
        <v>0</v>
      </c>
      <c r="BB318" s="143"/>
      <c r="BC318" s="71" t="s">
        <v>156</v>
      </c>
      <c r="BD318" s="67">
        <v>0</v>
      </c>
      <c r="BE318" s="143"/>
      <c r="BF318" s="71" t="s">
        <v>156</v>
      </c>
      <c r="BG318" s="67">
        <v>0</v>
      </c>
      <c r="BH318" s="143"/>
      <c r="BI318" s="71" t="s">
        <v>156</v>
      </c>
      <c r="BJ318" s="67">
        <v>0</v>
      </c>
      <c r="BK318" s="143"/>
      <c r="BL318" s="71" t="s">
        <v>156</v>
      </c>
      <c r="BM318" s="67">
        <v>0</v>
      </c>
      <c r="BN318" s="143"/>
      <c r="BO318" s="71" t="s">
        <v>156</v>
      </c>
      <c r="BP318" s="67">
        <v>0</v>
      </c>
      <c r="BQ318" s="143"/>
      <c r="BR318" s="71" t="s">
        <v>156</v>
      </c>
      <c r="BS318" s="67">
        <v>0</v>
      </c>
      <c r="BT318" s="143"/>
      <c r="BU318" s="71" t="s">
        <v>156</v>
      </c>
      <c r="BV318" s="67">
        <v>0</v>
      </c>
      <c r="BW318" s="143"/>
      <c r="BX318" s="71" t="s">
        <v>156</v>
      </c>
      <c r="BY318" s="67">
        <v>0</v>
      </c>
      <c r="BZ318" s="143"/>
      <c r="CA318" s="71" t="s">
        <v>156</v>
      </c>
      <c r="CB318" s="67">
        <v>0</v>
      </c>
      <c r="CC318" s="143"/>
      <c r="CD318" s="71" t="s">
        <v>156</v>
      </c>
      <c r="CE318" s="67">
        <v>0</v>
      </c>
      <c r="CF318" s="143"/>
      <c r="CG318" s="71" t="s">
        <v>156</v>
      </c>
      <c r="CH318" s="67">
        <v>0</v>
      </c>
      <c r="CI318" s="143"/>
      <c r="CJ318" s="71" t="s">
        <v>156</v>
      </c>
      <c r="CK318" s="67">
        <v>0</v>
      </c>
      <c r="CL318" s="143"/>
      <c r="CM318" s="71" t="s">
        <v>156</v>
      </c>
      <c r="CN318" s="67">
        <v>0</v>
      </c>
      <c r="CP318" s="71" t="s">
        <v>156</v>
      </c>
      <c r="CQ318" s="79">
        <f>SUM(CH318+CN318+CK318+CE318+CB318+BY318+BV318+BS318+BP318+BM318+BJ318+BG318+BD318+BA318+AX318+AU318+AR318+AO318+AL318+AI318+AF318+AC318+Z318+W318+T318+Q318+N318+K318+H318+E318+B318)</f>
        <v>0</v>
      </c>
      <c r="CS318" s="71" t="s">
        <v>156</v>
      </c>
      <c r="CT318" s="67">
        <f>519.12+260</f>
        <v>779.12</v>
      </c>
      <c r="CU318" s="143"/>
      <c r="CV318" s="150">
        <f t="shared" ref="CV318:CV337" si="17">CT318-CQ318</f>
        <v>779.12</v>
      </c>
    </row>
    <row r="319" spans="1:100" x14ac:dyDescent="0.2">
      <c r="A319" s="71" t="s">
        <v>449</v>
      </c>
      <c r="B319" s="67">
        <v>0</v>
      </c>
      <c r="C319" s="143"/>
      <c r="D319" s="71" t="s">
        <v>449</v>
      </c>
      <c r="E319" s="67">
        <v>0</v>
      </c>
      <c r="F319" s="143"/>
      <c r="G319" s="71" t="s">
        <v>449</v>
      </c>
      <c r="H319" s="67">
        <v>0</v>
      </c>
      <c r="I319" s="143"/>
      <c r="J319" s="71" t="s">
        <v>449</v>
      </c>
      <c r="K319" s="67">
        <v>0</v>
      </c>
      <c r="L319" s="143"/>
      <c r="M319" s="71" t="s">
        <v>449</v>
      </c>
      <c r="N319" s="67">
        <v>0</v>
      </c>
      <c r="O319" s="143"/>
      <c r="P319" s="71" t="s">
        <v>449</v>
      </c>
      <c r="Q319" s="67">
        <v>0</v>
      </c>
      <c r="R319" s="143"/>
      <c r="S319" s="71" t="s">
        <v>449</v>
      </c>
      <c r="T319" s="67">
        <v>0</v>
      </c>
      <c r="U319" s="143"/>
      <c r="V319" s="71" t="s">
        <v>449</v>
      </c>
      <c r="W319" s="67">
        <v>0</v>
      </c>
      <c r="X319" s="143"/>
      <c r="Y319" s="71" t="s">
        <v>449</v>
      </c>
      <c r="Z319" s="67">
        <v>0</v>
      </c>
      <c r="AA319" s="143"/>
      <c r="AB319" s="71" t="s">
        <v>449</v>
      </c>
      <c r="AC319" s="67">
        <v>0</v>
      </c>
      <c r="AD319" s="143"/>
      <c r="AE319" s="71" t="s">
        <v>449</v>
      </c>
      <c r="AF319" s="67">
        <v>0</v>
      </c>
      <c r="AG319" s="143"/>
      <c r="AH319" s="71" t="s">
        <v>449</v>
      </c>
      <c r="AI319" s="67">
        <v>0</v>
      </c>
      <c r="AJ319" s="143"/>
      <c r="AK319" s="71" t="s">
        <v>449</v>
      </c>
      <c r="AL319" s="67">
        <v>0</v>
      </c>
      <c r="AM319" s="143"/>
      <c r="AN319" s="71" t="s">
        <v>449</v>
      </c>
      <c r="AO319" s="67">
        <v>0</v>
      </c>
      <c r="AP319" s="143"/>
      <c r="AQ319" s="71" t="s">
        <v>449</v>
      </c>
      <c r="AR319" s="67">
        <v>0</v>
      </c>
      <c r="AS319" s="143"/>
      <c r="AT319" s="71" t="s">
        <v>449</v>
      </c>
      <c r="AU319" s="67">
        <v>0</v>
      </c>
      <c r="AV319" s="143"/>
      <c r="AW319" s="71" t="s">
        <v>449</v>
      </c>
      <c r="AX319" s="67">
        <v>0</v>
      </c>
      <c r="AY319" s="143"/>
      <c r="AZ319" s="71" t="s">
        <v>449</v>
      </c>
      <c r="BA319" s="67">
        <v>0</v>
      </c>
      <c r="BB319" s="143"/>
      <c r="BC319" s="71" t="s">
        <v>449</v>
      </c>
      <c r="BD319" s="67">
        <v>0</v>
      </c>
      <c r="BE319" s="143"/>
      <c r="BF319" s="71" t="s">
        <v>449</v>
      </c>
      <c r="BG319" s="67">
        <v>0</v>
      </c>
      <c r="BH319" s="143"/>
      <c r="BI319" s="71" t="s">
        <v>449</v>
      </c>
      <c r="BJ319" s="67">
        <v>0</v>
      </c>
      <c r="BK319" s="143"/>
      <c r="BL319" s="71" t="s">
        <v>449</v>
      </c>
      <c r="BM319" s="67">
        <v>0</v>
      </c>
      <c r="BN319" s="143"/>
      <c r="BO319" s="71" t="s">
        <v>449</v>
      </c>
      <c r="BP319" s="67">
        <v>0</v>
      </c>
      <c r="BQ319" s="143"/>
      <c r="BR319" s="71" t="s">
        <v>449</v>
      </c>
      <c r="BS319" s="67">
        <v>0</v>
      </c>
      <c r="BT319" s="143"/>
      <c r="BU319" s="71" t="s">
        <v>449</v>
      </c>
      <c r="BV319" s="67">
        <v>0</v>
      </c>
      <c r="BW319" s="143"/>
      <c r="BX319" s="71" t="s">
        <v>449</v>
      </c>
      <c r="BY319" s="67">
        <v>0</v>
      </c>
      <c r="BZ319" s="143"/>
      <c r="CA319" s="71" t="s">
        <v>449</v>
      </c>
      <c r="CB319" s="67">
        <v>0</v>
      </c>
      <c r="CC319" s="143"/>
      <c r="CD319" s="71" t="s">
        <v>449</v>
      </c>
      <c r="CE319" s="67">
        <v>0</v>
      </c>
      <c r="CF319" s="143"/>
      <c r="CG319" s="71" t="s">
        <v>449</v>
      </c>
      <c r="CH319" s="67">
        <v>0</v>
      </c>
      <c r="CI319" s="143"/>
      <c r="CJ319" s="71" t="s">
        <v>449</v>
      </c>
      <c r="CK319" s="67">
        <v>0</v>
      </c>
      <c r="CL319" s="143"/>
      <c r="CM319" s="71" t="s">
        <v>449</v>
      </c>
      <c r="CN319" s="67">
        <v>0</v>
      </c>
      <c r="CP319" s="71" t="s">
        <v>449</v>
      </c>
      <c r="CQ319" s="79">
        <f>SUM(CH319+CN319+CK319+CE319+CB319+BY319+BV319+BS319+BP319+BM319+BJ319+BG319+BD319+BA319+AX319+AU319+AR319+AO319+AL319+AI319+AF319+AC319+Z319+W319+T319+Q319+N319+K319+H319+E319+B319)</f>
        <v>0</v>
      </c>
      <c r="CS319" s="71" t="s">
        <v>449</v>
      </c>
      <c r="CT319" s="67">
        <v>140</v>
      </c>
      <c r="CU319" s="143"/>
      <c r="CV319" s="150">
        <f t="shared" si="17"/>
        <v>140</v>
      </c>
    </row>
    <row r="320" spans="1:100" x14ac:dyDescent="0.2">
      <c r="A320" s="71" t="s">
        <v>450</v>
      </c>
      <c r="B320" s="67">
        <v>0</v>
      </c>
      <c r="C320" s="143"/>
      <c r="D320" s="71" t="s">
        <v>450</v>
      </c>
      <c r="E320" s="67">
        <v>0</v>
      </c>
      <c r="F320" s="143"/>
      <c r="G320" s="71" t="s">
        <v>450</v>
      </c>
      <c r="H320" s="67">
        <v>0</v>
      </c>
      <c r="I320" s="143"/>
      <c r="J320" s="71" t="s">
        <v>450</v>
      </c>
      <c r="K320" s="67">
        <v>0</v>
      </c>
      <c r="L320" s="143"/>
      <c r="M320" s="71" t="s">
        <v>450</v>
      </c>
      <c r="N320" s="67">
        <v>0</v>
      </c>
      <c r="O320" s="143"/>
      <c r="P320" s="71" t="s">
        <v>450</v>
      </c>
      <c r="Q320" s="67">
        <v>0</v>
      </c>
      <c r="R320" s="143"/>
      <c r="S320" s="71" t="s">
        <v>450</v>
      </c>
      <c r="T320" s="67">
        <v>0</v>
      </c>
      <c r="U320" s="143"/>
      <c r="V320" s="71" t="s">
        <v>450</v>
      </c>
      <c r="W320" s="67">
        <v>0</v>
      </c>
      <c r="X320" s="143"/>
      <c r="Y320" s="71" t="s">
        <v>450</v>
      </c>
      <c r="Z320" s="67">
        <v>0</v>
      </c>
      <c r="AA320" s="143"/>
      <c r="AB320" s="71" t="s">
        <v>450</v>
      </c>
      <c r="AC320" s="67">
        <v>0</v>
      </c>
      <c r="AD320" s="143"/>
      <c r="AE320" s="71" t="s">
        <v>450</v>
      </c>
      <c r="AF320" s="67">
        <v>0</v>
      </c>
      <c r="AG320" s="143"/>
      <c r="AH320" s="71" t="s">
        <v>450</v>
      </c>
      <c r="AI320" s="67">
        <v>0</v>
      </c>
      <c r="AJ320" s="143"/>
      <c r="AK320" s="71" t="s">
        <v>450</v>
      </c>
      <c r="AL320" s="67">
        <v>0</v>
      </c>
      <c r="AM320" s="143"/>
      <c r="AN320" s="71" t="s">
        <v>450</v>
      </c>
      <c r="AO320" s="67">
        <v>0</v>
      </c>
      <c r="AP320" s="143"/>
      <c r="AQ320" s="71" t="s">
        <v>450</v>
      </c>
      <c r="AR320" s="67">
        <v>0</v>
      </c>
      <c r="AS320" s="143"/>
      <c r="AT320" s="71" t="s">
        <v>450</v>
      </c>
      <c r="AU320" s="67">
        <v>0</v>
      </c>
      <c r="AV320" s="143"/>
      <c r="AW320" s="71" t="s">
        <v>450</v>
      </c>
      <c r="AX320" s="67">
        <v>0</v>
      </c>
      <c r="AY320" s="143"/>
      <c r="AZ320" s="71" t="s">
        <v>450</v>
      </c>
      <c r="BA320" s="67">
        <v>0</v>
      </c>
      <c r="BB320" s="143"/>
      <c r="BC320" s="71" t="s">
        <v>450</v>
      </c>
      <c r="BD320" s="67">
        <v>0</v>
      </c>
      <c r="BE320" s="143"/>
      <c r="BF320" s="71" t="s">
        <v>450</v>
      </c>
      <c r="BG320" s="67">
        <v>0</v>
      </c>
      <c r="BH320" s="143"/>
      <c r="BI320" s="71" t="s">
        <v>450</v>
      </c>
      <c r="BJ320" s="67">
        <v>0</v>
      </c>
      <c r="BK320" s="143"/>
      <c r="BL320" s="71" t="s">
        <v>450</v>
      </c>
      <c r="BM320" s="67">
        <v>0</v>
      </c>
      <c r="BN320" s="143"/>
      <c r="BO320" s="71" t="s">
        <v>450</v>
      </c>
      <c r="BP320" s="67">
        <v>0</v>
      </c>
      <c r="BQ320" s="143"/>
      <c r="BR320" s="71" t="s">
        <v>450</v>
      </c>
      <c r="BS320" s="67">
        <v>0</v>
      </c>
      <c r="BT320" s="143"/>
      <c r="BU320" s="71" t="s">
        <v>450</v>
      </c>
      <c r="BV320" s="67">
        <v>0</v>
      </c>
      <c r="BW320" s="143"/>
      <c r="BX320" s="71" t="s">
        <v>450</v>
      </c>
      <c r="BY320" s="67">
        <v>0</v>
      </c>
      <c r="BZ320" s="143"/>
      <c r="CA320" s="71" t="s">
        <v>450</v>
      </c>
      <c r="CB320" s="67">
        <v>0</v>
      </c>
      <c r="CC320" s="143"/>
      <c r="CD320" s="71" t="s">
        <v>450</v>
      </c>
      <c r="CE320" s="67">
        <v>0</v>
      </c>
      <c r="CF320" s="143"/>
      <c r="CG320" s="71" t="s">
        <v>450</v>
      </c>
      <c r="CH320" s="67">
        <v>0</v>
      </c>
      <c r="CI320" s="143"/>
      <c r="CJ320" s="71" t="s">
        <v>450</v>
      </c>
      <c r="CK320" s="67">
        <v>0</v>
      </c>
      <c r="CL320" s="143"/>
      <c r="CM320" s="71" t="s">
        <v>450</v>
      </c>
      <c r="CN320" s="67">
        <v>0</v>
      </c>
      <c r="CP320" s="71" t="s">
        <v>450</v>
      </c>
      <c r="CQ320" s="79">
        <f>SUM(CH320+CN320+CK320+CE320+CB320+BY320+BV320+BS320+BP320+BM320+BJ320+BG320+BD320+BA320+AX320+AU320+AR320+AO320+AL320+AI320+AF320+AC320+Z320+W320+T320+Q320+N320+K320+H320+E320+B320)</f>
        <v>0</v>
      </c>
      <c r="CS320" s="71" t="s">
        <v>450</v>
      </c>
      <c r="CT320" s="67">
        <v>116.44</v>
      </c>
      <c r="CU320" s="143"/>
      <c r="CV320" s="150">
        <f t="shared" si="17"/>
        <v>116.44</v>
      </c>
    </row>
    <row r="321" spans="1:100" x14ac:dyDescent="0.2">
      <c r="A321" s="71" t="s">
        <v>4</v>
      </c>
      <c r="B321" s="67">
        <v>0</v>
      </c>
      <c r="C321" s="143"/>
      <c r="D321" s="71" t="s">
        <v>4</v>
      </c>
      <c r="E321" s="67">
        <v>0</v>
      </c>
      <c r="F321" s="143"/>
      <c r="G321" s="71" t="s">
        <v>4</v>
      </c>
      <c r="H321" s="67">
        <v>0</v>
      </c>
      <c r="I321" s="143"/>
      <c r="J321" s="71" t="s">
        <v>4</v>
      </c>
      <c r="K321" s="67">
        <v>0</v>
      </c>
      <c r="L321" s="143"/>
      <c r="M321" s="71" t="s">
        <v>4</v>
      </c>
      <c r="N321" s="67">
        <v>0</v>
      </c>
      <c r="O321" s="143"/>
      <c r="P321" s="71" t="s">
        <v>4</v>
      </c>
      <c r="Q321" s="67">
        <v>0</v>
      </c>
      <c r="R321" s="143"/>
      <c r="S321" s="71" t="s">
        <v>4</v>
      </c>
      <c r="T321" s="67">
        <v>0</v>
      </c>
      <c r="U321" s="143"/>
      <c r="V321" s="71" t="s">
        <v>4</v>
      </c>
      <c r="W321" s="67">
        <v>0</v>
      </c>
      <c r="X321" s="143"/>
      <c r="Y321" s="71" t="s">
        <v>4</v>
      </c>
      <c r="Z321" s="67">
        <v>0</v>
      </c>
      <c r="AA321" s="143"/>
      <c r="AB321" s="71" t="s">
        <v>4</v>
      </c>
      <c r="AC321" s="67">
        <v>0</v>
      </c>
      <c r="AD321" s="143"/>
      <c r="AE321" s="71" t="s">
        <v>4</v>
      </c>
      <c r="AF321" s="67">
        <v>0</v>
      </c>
      <c r="AG321" s="143"/>
      <c r="AH321" s="71" t="s">
        <v>4</v>
      </c>
      <c r="AI321" s="67">
        <v>0</v>
      </c>
      <c r="AJ321" s="143"/>
      <c r="AK321" s="71" t="s">
        <v>4</v>
      </c>
      <c r="AL321" s="67">
        <v>0</v>
      </c>
      <c r="AM321" s="143"/>
      <c r="AN321" s="71" t="s">
        <v>4</v>
      </c>
      <c r="AO321" s="67">
        <v>0</v>
      </c>
      <c r="AP321" s="143"/>
      <c r="AQ321" s="71" t="s">
        <v>4</v>
      </c>
      <c r="AR321" s="67">
        <v>0</v>
      </c>
      <c r="AS321" s="143"/>
      <c r="AT321" s="71" t="s">
        <v>4</v>
      </c>
      <c r="AU321" s="67">
        <v>0</v>
      </c>
      <c r="AV321" s="143"/>
      <c r="AW321" s="71" t="s">
        <v>4</v>
      </c>
      <c r="AX321" s="67">
        <v>0</v>
      </c>
      <c r="AY321" s="143"/>
      <c r="AZ321" s="71" t="s">
        <v>4</v>
      </c>
      <c r="BA321" s="67">
        <v>0</v>
      </c>
      <c r="BB321" s="143"/>
      <c r="BC321" s="71" t="s">
        <v>4</v>
      </c>
      <c r="BD321" s="67">
        <v>0</v>
      </c>
      <c r="BE321" s="143"/>
      <c r="BF321" s="71" t="s">
        <v>4</v>
      </c>
      <c r="BG321" s="67">
        <v>0</v>
      </c>
      <c r="BH321" s="143"/>
      <c r="BI321" s="71" t="s">
        <v>4</v>
      </c>
      <c r="BJ321" s="67">
        <v>0</v>
      </c>
      <c r="BK321" s="143"/>
      <c r="BL321" s="71" t="s">
        <v>4</v>
      </c>
      <c r="BM321" s="67">
        <v>0</v>
      </c>
      <c r="BN321" s="143"/>
      <c r="BO321" s="71" t="s">
        <v>4</v>
      </c>
      <c r="BP321" s="67">
        <v>0</v>
      </c>
      <c r="BQ321" s="143"/>
      <c r="BR321" s="71" t="s">
        <v>4</v>
      </c>
      <c r="BS321" s="67">
        <v>0</v>
      </c>
      <c r="BT321" s="143"/>
      <c r="BU321" s="71" t="s">
        <v>4</v>
      </c>
      <c r="BV321" s="67">
        <v>0</v>
      </c>
      <c r="BW321" s="143"/>
      <c r="BX321" s="71" t="s">
        <v>4</v>
      </c>
      <c r="BY321" s="67">
        <v>0</v>
      </c>
      <c r="BZ321" s="143"/>
      <c r="CA321" s="71" t="s">
        <v>4</v>
      </c>
      <c r="CB321" s="67">
        <v>0</v>
      </c>
      <c r="CC321" s="143"/>
      <c r="CD321" s="71" t="s">
        <v>4</v>
      </c>
      <c r="CE321" s="67">
        <v>0</v>
      </c>
      <c r="CF321" s="143"/>
      <c r="CG321" s="71" t="s">
        <v>4</v>
      </c>
      <c r="CH321" s="67">
        <v>0</v>
      </c>
      <c r="CI321" s="143"/>
      <c r="CJ321" s="71" t="s">
        <v>4</v>
      </c>
      <c r="CK321" s="67">
        <v>0</v>
      </c>
      <c r="CL321" s="143"/>
      <c r="CM321" s="71" t="s">
        <v>4</v>
      </c>
      <c r="CN321" s="67">
        <v>0</v>
      </c>
      <c r="CP321" s="71" t="s">
        <v>4</v>
      </c>
      <c r="CQ321" s="79">
        <f>SUM(CH321+CN321+CK321+CE321+CB321+BY321+BV321+BS321+BP321+BM321+BJ321+BG321+BD321+BA321+AX321+AU321+AR321+AO321+AL321+AI321+AF321+AC321+Z321+W321+T321+Q321+N321+K321+H321+E321+B321)</f>
        <v>0</v>
      </c>
      <c r="CS321" s="71" t="s">
        <v>4</v>
      </c>
      <c r="CT321" s="67">
        <v>180</v>
      </c>
      <c r="CU321" s="143"/>
      <c r="CV321" s="150">
        <f t="shared" si="17"/>
        <v>180</v>
      </c>
    </row>
    <row r="322" spans="1:100" x14ac:dyDescent="0.2">
      <c r="A322" s="71" t="s">
        <v>5</v>
      </c>
      <c r="B322" s="67">
        <f>SUM(B323:B325)</f>
        <v>0</v>
      </c>
      <c r="C322" s="143"/>
      <c r="D322" s="71" t="s">
        <v>5</v>
      </c>
      <c r="E322" s="67">
        <f>SUM(E323:E325)</f>
        <v>0</v>
      </c>
      <c r="F322" s="143"/>
      <c r="G322" s="71" t="s">
        <v>5</v>
      </c>
      <c r="H322" s="67">
        <f>SUM(H323:H325)</f>
        <v>0</v>
      </c>
      <c r="I322" s="143"/>
      <c r="J322" s="71" t="s">
        <v>5</v>
      </c>
      <c r="K322" s="67">
        <f>SUM(K323:K325)</f>
        <v>0</v>
      </c>
      <c r="L322" s="143"/>
      <c r="M322" s="71" t="s">
        <v>5</v>
      </c>
      <c r="N322" s="67">
        <f>SUM(N323:N325)</f>
        <v>0</v>
      </c>
      <c r="O322" s="143"/>
      <c r="P322" s="71" t="s">
        <v>5</v>
      </c>
      <c r="Q322" s="67">
        <f>SUM(Q323:Q325)</f>
        <v>0</v>
      </c>
      <c r="R322" s="143"/>
      <c r="S322" s="71" t="s">
        <v>5</v>
      </c>
      <c r="T322" s="67">
        <f>SUM(T323:T325)</f>
        <v>0</v>
      </c>
      <c r="U322" s="143"/>
      <c r="V322" s="71" t="s">
        <v>5</v>
      </c>
      <c r="W322" s="67">
        <f>SUM(W323:W325)</f>
        <v>0</v>
      </c>
      <c r="X322" s="143"/>
      <c r="Y322" s="71" t="s">
        <v>5</v>
      </c>
      <c r="Z322" s="67">
        <f>SUM(Z323:Z325)</f>
        <v>0</v>
      </c>
      <c r="AA322" s="143"/>
      <c r="AB322" s="71" t="s">
        <v>5</v>
      </c>
      <c r="AC322" s="67">
        <f>SUM(AC323:AC325)</f>
        <v>0</v>
      </c>
      <c r="AD322" s="143"/>
      <c r="AE322" s="71" t="s">
        <v>5</v>
      </c>
      <c r="AF322" s="67">
        <f>SUM(AF323:AF325)</f>
        <v>0</v>
      </c>
      <c r="AG322" s="143"/>
      <c r="AH322" s="71" t="s">
        <v>5</v>
      </c>
      <c r="AI322" s="67">
        <f>SUM(AI323:AI325)</f>
        <v>0</v>
      </c>
      <c r="AJ322" s="143"/>
      <c r="AK322" s="71" t="s">
        <v>5</v>
      </c>
      <c r="AL322" s="67">
        <f>SUM(AL323:AL325)</f>
        <v>0</v>
      </c>
      <c r="AM322" s="143"/>
      <c r="AN322" s="71" t="s">
        <v>5</v>
      </c>
      <c r="AO322" s="67">
        <f>SUM(AO323:AO325)</f>
        <v>0</v>
      </c>
      <c r="AP322" s="143"/>
      <c r="AQ322" s="71" t="s">
        <v>5</v>
      </c>
      <c r="AR322" s="67">
        <f>SUM(AR323:AR325)</f>
        <v>0</v>
      </c>
      <c r="AS322" s="143"/>
      <c r="AT322" s="71" t="s">
        <v>5</v>
      </c>
      <c r="AU322" s="67">
        <f>SUM(AU323:AU325)</f>
        <v>0</v>
      </c>
      <c r="AV322" s="143"/>
      <c r="AW322" s="71" t="s">
        <v>5</v>
      </c>
      <c r="AX322" s="67">
        <f>SUM(AX323:AX325)</f>
        <v>0</v>
      </c>
      <c r="AY322" s="143"/>
      <c r="AZ322" s="71" t="s">
        <v>5</v>
      </c>
      <c r="BA322" s="67">
        <f>SUM(BA323:BA325)</f>
        <v>0</v>
      </c>
      <c r="BB322" s="143"/>
      <c r="BC322" s="71" t="s">
        <v>5</v>
      </c>
      <c r="BD322" s="67">
        <f>SUM(BD323:BD325)</f>
        <v>0</v>
      </c>
      <c r="BE322" s="143"/>
      <c r="BF322" s="71" t="s">
        <v>5</v>
      </c>
      <c r="BG322" s="67">
        <f>SUM(BG323:BG325)</f>
        <v>0</v>
      </c>
      <c r="BH322" s="143"/>
      <c r="BI322" s="71" t="s">
        <v>5</v>
      </c>
      <c r="BJ322" s="67">
        <f>SUM(BJ323:BJ325)</f>
        <v>0</v>
      </c>
      <c r="BK322" s="143"/>
      <c r="BL322" s="71" t="s">
        <v>5</v>
      </c>
      <c r="BM322" s="67">
        <f>SUM(BM323:BM325)</f>
        <v>0</v>
      </c>
      <c r="BN322" s="143"/>
      <c r="BO322" s="71" t="s">
        <v>5</v>
      </c>
      <c r="BP322" s="67">
        <f>SUM(BP323:BP325)</f>
        <v>0</v>
      </c>
      <c r="BQ322" s="143"/>
      <c r="BR322" s="71" t="s">
        <v>5</v>
      </c>
      <c r="BS322" s="67">
        <f>SUM(BS323:BS325)</f>
        <v>0</v>
      </c>
      <c r="BT322" s="143"/>
      <c r="BU322" s="71" t="s">
        <v>5</v>
      </c>
      <c r="BV322" s="67">
        <f>SUM(BV323:BV325)</f>
        <v>0</v>
      </c>
      <c r="BW322" s="143"/>
      <c r="BX322" s="71" t="s">
        <v>5</v>
      </c>
      <c r="BY322" s="67">
        <f>SUM(BY323:BY325)</f>
        <v>0</v>
      </c>
      <c r="BZ322" s="143"/>
      <c r="CA322" s="71" t="s">
        <v>5</v>
      </c>
      <c r="CB322" s="67">
        <f>SUM(CB323:CB325)</f>
        <v>0</v>
      </c>
      <c r="CC322" s="143"/>
      <c r="CD322" s="71" t="s">
        <v>5</v>
      </c>
      <c r="CE322" s="67">
        <f>SUM(CE323:CE325)</f>
        <v>0</v>
      </c>
      <c r="CF322" s="143"/>
      <c r="CG322" s="71" t="s">
        <v>5</v>
      </c>
      <c r="CH322" s="67">
        <f>SUM(CH323:CH325)</f>
        <v>0</v>
      </c>
      <c r="CI322" s="143"/>
      <c r="CJ322" s="71" t="s">
        <v>5</v>
      </c>
      <c r="CK322" s="67">
        <f>SUM(CK323:CK325)</f>
        <v>0</v>
      </c>
      <c r="CL322" s="143"/>
      <c r="CM322" s="71" t="s">
        <v>5</v>
      </c>
      <c r="CN322" s="67">
        <f>SUM(CN323:CN325)</f>
        <v>0</v>
      </c>
      <c r="CP322" s="71" t="s">
        <v>5</v>
      </c>
      <c r="CQ322" s="67">
        <f>SUM(CQ323:CQ325)</f>
        <v>0</v>
      </c>
      <c r="CS322" s="71" t="s">
        <v>5</v>
      </c>
      <c r="CT322" s="67">
        <f>SUM(CT323:CT325)</f>
        <v>130</v>
      </c>
      <c r="CU322" s="143"/>
      <c r="CV322" s="150">
        <f t="shared" si="17"/>
        <v>130</v>
      </c>
    </row>
    <row r="323" spans="1:100" x14ac:dyDescent="0.2">
      <c r="A323" s="68" t="s">
        <v>207</v>
      </c>
      <c r="B323" s="67">
        <v>0</v>
      </c>
      <c r="C323" s="143"/>
      <c r="D323" s="68" t="s">
        <v>207</v>
      </c>
      <c r="E323" s="67">
        <v>0</v>
      </c>
      <c r="F323" s="143"/>
      <c r="G323" s="68" t="s">
        <v>207</v>
      </c>
      <c r="H323" s="67">
        <v>0</v>
      </c>
      <c r="I323" s="143"/>
      <c r="J323" s="68" t="s">
        <v>207</v>
      </c>
      <c r="K323" s="67">
        <v>0</v>
      </c>
      <c r="L323" s="143"/>
      <c r="M323" s="68" t="s">
        <v>207</v>
      </c>
      <c r="N323" s="67">
        <v>0</v>
      </c>
      <c r="O323" s="143"/>
      <c r="P323" s="68" t="s">
        <v>207</v>
      </c>
      <c r="Q323" s="67">
        <v>0</v>
      </c>
      <c r="R323" s="143"/>
      <c r="S323" s="68" t="s">
        <v>207</v>
      </c>
      <c r="T323" s="67">
        <v>0</v>
      </c>
      <c r="U323" s="143"/>
      <c r="V323" s="68" t="s">
        <v>207</v>
      </c>
      <c r="W323" s="67">
        <v>0</v>
      </c>
      <c r="X323" s="143"/>
      <c r="Y323" s="68" t="s">
        <v>207</v>
      </c>
      <c r="Z323" s="67">
        <v>0</v>
      </c>
      <c r="AA323" s="143"/>
      <c r="AB323" s="68" t="s">
        <v>207</v>
      </c>
      <c r="AC323" s="67">
        <v>0</v>
      </c>
      <c r="AD323" s="143"/>
      <c r="AE323" s="68" t="s">
        <v>207</v>
      </c>
      <c r="AF323" s="67">
        <v>0</v>
      </c>
      <c r="AG323" s="143"/>
      <c r="AH323" s="68" t="s">
        <v>207</v>
      </c>
      <c r="AI323" s="67">
        <v>0</v>
      </c>
      <c r="AJ323" s="143"/>
      <c r="AK323" s="68" t="s">
        <v>207</v>
      </c>
      <c r="AL323" s="67">
        <v>0</v>
      </c>
      <c r="AM323" s="143"/>
      <c r="AN323" s="68" t="s">
        <v>207</v>
      </c>
      <c r="AO323" s="67">
        <v>0</v>
      </c>
      <c r="AP323" s="143"/>
      <c r="AQ323" s="68" t="s">
        <v>207</v>
      </c>
      <c r="AR323" s="67">
        <v>0</v>
      </c>
      <c r="AS323" s="143"/>
      <c r="AT323" s="68" t="s">
        <v>207</v>
      </c>
      <c r="AU323" s="67">
        <v>0</v>
      </c>
      <c r="AV323" s="143"/>
      <c r="AW323" s="68" t="s">
        <v>207</v>
      </c>
      <c r="AX323" s="67">
        <v>0</v>
      </c>
      <c r="AY323" s="143"/>
      <c r="AZ323" s="68" t="s">
        <v>207</v>
      </c>
      <c r="BA323" s="67">
        <v>0</v>
      </c>
      <c r="BB323" s="143"/>
      <c r="BC323" s="68" t="s">
        <v>207</v>
      </c>
      <c r="BD323" s="67">
        <v>0</v>
      </c>
      <c r="BE323" s="143"/>
      <c r="BF323" s="68" t="s">
        <v>207</v>
      </c>
      <c r="BG323" s="67">
        <v>0</v>
      </c>
      <c r="BH323" s="143"/>
      <c r="BI323" s="68" t="s">
        <v>207</v>
      </c>
      <c r="BJ323" s="67">
        <v>0</v>
      </c>
      <c r="BK323" s="143"/>
      <c r="BL323" s="68" t="s">
        <v>207</v>
      </c>
      <c r="BM323" s="67">
        <v>0</v>
      </c>
      <c r="BN323" s="143"/>
      <c r="BO323" s="68" t="s">
        <v>207</v>
      </c>
      <c r="BP323" s="67">
        <v>0</v>
      </c>
      <c r="BQ323" s="143"/>
      <c r="BR323" s="68" t="s">
        <v>207</v>
      </c>
      <c r="BS323" s="67">
        <v>0</v>
      </c>
      <c r="BT323" s="143"/>
      <c r="BU323" s="68" t="s">
        <v>207</v>
      </c>
      <c r="BV323" s="67">
        <v>0</v>
      </c>
      <c r="BW323" s="143"/>
      <c r="BX323" s="68" t="s">
        <v>207</v>
      </c>
      <c r="BY323" s="67">
        <v>0</v>
      </c>
      <c r="BZ323" s="143"/>
      <c r="CA323" s="68" t="s">
        <v>207</v>
      </c>
      <c r="CB323" s="67">
        <v>0</v>
      </c>
      <c r="CC323" s="143"/>
      <c r="CD323" s="68" t="s">
        <v>207</v>
      </c>
      <c r="CE323" s="67">
        <v>0</v>
      </c>
      <c r="CF323" s="143"/>
      <c r="CG323" s="68" t="s">
        <v>207</v>
      </c>
      <c r="CH323" s="67">
        <v>0</v>
      </c>
      <c r="CI323" s="143"/>
      <c r="CJ323" s="68" t="s">
        <v>207</v>
      </c>
      <c r="CK323" s="67">
        <v>0</v>
      </c>
      <c r="CL323" s="143"/>
      <c r="CM323" s="68" t="s">
        <v>207</v>
      </c>
      <c r="CN323" s="67">
        <v>0</v>
      </c>
      <c r="CP323" s="68" t="s">
        <v>207</v>
      </c>
      <c r="CQ323" s="79">
        <f>SUM(CH323+CN323+CK323+CE323+CB323+BY323+BV323+BS323+BP323+BM323+BJ323+BG323+BD323+BA323+AX323+AU323+AR323+AO323+AL323+AI323+AF323+AC323+Z323+W323+T323+Q323+N323+K323+H323+E323+B323)</f>
        <v>0</v>
      </c>
      <c r="CS323" s="68" t="s">
        <v>207</v>
      </c>
      <c r="CT323" s="67">
        <v>130</v>
      </c>
      <c r="CU323" s="143"/>
      <c r="CV323" s="13">
        <f t="shared" si="17"/>
        <v>130</v>
      </c>
    </row>
    <row r="324" spans="1:100" x14ac:dyDescent="0.2">
      <c r="A324" s="72" t="s">
        <v>448</v>
      </c>
      <c r="B324" s="90">
        <v>0</v>
      </c>
      <c r="C324" s="143"/>
      <c r="D324" s="72" t="s">
        <v>448</v>
      </c>
      <c r="E324" s="90">
        <v>0</v>
      </c>
      <c r="F324" s="143"/>
      <c r="G324" s="72" t="s">
        <v>448</v>
      </c>
      <c r="H324" s="90">
        <v>0</v>
      </c>
      <c r="I324" s="143"/>
      <c r="J324" s="72" t="s">
        <v>448</v>
      </c>
      <c r="K324" s="90">
        <v>0</v>
      </c>
      <c r="L324" s="143"/>
      <c r="M324" s="72" t="s">
        <v>448</v>
      </c>
      <c r="N324" s="90">
        <v>0</v>
      </c>
      <c r="O324" s="143"/>
      <c r="P324" s="72" t="s">
        <v>448</v>
      </c>
      <c r="Q324" s="90">
        <v>0</v>
      </c>
      <c r="R324" s="143"/>
      <c r="S324" s="72" t="s">
        <v>448</v>
      </c>
      <c r="T324" s="90">
        <v>0</v>
      </c>
      <c r="U324" s="143"/>
      <c r="V324" s="72" t="s">
        <v>448</v>
      </c>
      <c r="W324" s="90">
        <v>0</v>
      </c>
      <c r="X324" s="143"/>
      <c r="Y324" s="72" t="s">
        <v>448</v>
      </c>
      <c r="Z324" s="90">
        <v>0</v>
      </c>
      <c r="AA324" s="143"/>
      <c r="AB324" s="72" t="s">
        <v>448</v>
      </c>
      <c r="AC324" s="90">
        <v>0</v>
      </c>
      <c r="AD324" s="143"/>
      <c r="AE324" s="72" t="s">
        <v>448</v>
      </c>
      <c r="AF324" s="90">
        <v>0</v>
      </c>
      <c r="AG324" s="143"/>
      <c r="AH324" s="72" t="s">
        <v>448</v>
      </c>
      <c r="AI324" s="90">
        <v>0</v>
      </c>
      <c r="AJ324" s="143"/>
      <c r="AK324" s="72" t="s">
        <v>448</v>
      </c>
      <c r="AL324" s="90">
        <v>0</v>
      </c>
      <c r="AM324" s="143"/>
      <c r="AN324" s="72" t="s">
        <v>448</v>
      </c>
      <c r="AO324" s="90">
        <v>0</v>
      </c>
      <c r="AP324" s="143"/>
      <c r="AQ324" s="72" t="s">
        <v>448</v>
      </c>
      <c r="AR324" s="90">
        <v>0</v>
      </c>
      <c r="AS324" s="143"/>
      <c r="AT324" s="72" t="s">
        <v>448</v>
      </c>
      <c r="AU324" s="90">
        <v>0</v>
      </c>
      <c r="AV324" s="143"/>
      <c r="AW324" s="72" t="s">
        <v>448</v>
      </c>
      <c r="AX324" s="90">
        <v>0</v>
      </c>
      <c r="AY324" s="143"/>
      <c r="AZ324" s="72" t="s">
        <v>448</v>
      </c>
      <c r="BA324" s="90">
        <v>0</v>
      </c>
      <c r="BB324" s="143"/>
      <c r="BC324" s="72" t="s">
        <v>448</v>
      </c>
      <c r="BD324" s="90">
        <v>0</v>
      </c>
      <c r="BE324" s="143"/>
      <c r="BF324" s="72" t="s">
        <v>448</v>
      </c>
      <c r="BG324" s="90">
        <v>0</v>
      </c>
      <c r="BH324" s="143"/>
      <c r="BI324" s="72" t="s">
        <v>448</v>
      </c>
      <c r="BJ324" s="90">
        <v>0</v>
      </c>
      <c r="BK324" s="143"/>
      <c r="BL324" s="72" t="s">
        <v>448</v>
      </c>
      <c r="BM324" s="90">
        <v>0</v>
      </c>
      <c r="BN324" s="143"/>
      <c r="BO324" s="72" t="s">
        <v>448</v>
      </c>
      <c r="BP324" s="90">
        <v>0</v>
      </c>
      <c r="BQ324" s="143"/>
      <c r="BR324" s="72" t="s">
        <v>448</v>
      </c>
      <c r="BS324" s="90">
        <v>0</v>
      </c>
      <c r="BT324" s="143"/>
      <c r="BU324" s="72" t="s">
        <v>448</v>
      </c>
      <c r="BV324" s="90">
        <v>0</v>
      </c>
      <c r="BW324" s="143"/>
      <c r="BX324" s="72" t="s">
        <v>448</v>
      </c>
      <c r="BY324" s="90">
        <v>0</v>
      </c>
      <c r="BZ324" s="143"/>
      <c r="CA324" s="72" t="s">
        <v>448</v>
      </c>
      <c r="CB324" s="90">
        <v>0</v>
      </c>
      <c r="CC324" s="143"/>
      <c r="CD324" s="72" t="s">
        <v>448</v>
      </c>
      <c r="CE324" s="90">
        <v>0</v>
      </c>
      <c r="CF324" s="143"/>
      <c r="CG324" s="72" t="s">
        <v>448</v>
      </c>
      <c r="CH324" s="90">
        <v>0</v>
      </c>
      <c r="CI324" s="143"/>
      <c r="CJ324" s="72" t="s">
        <v>448</v>
      </c>
      <c r="CK324" s="90">
        <v>0</v>
      </c>
      <c r="CL324" s="143"/>
      <c r="CM324" s="72" t="s">
        <v>448</v>
      </c>
      <c r="CN324" s="90">
        <v>0</v>
      </c>
      <c r="CP324" s="72" t="s">
        <v>448</v>
      </c>
      <c r="CQ324" s="79">
        <f>SUM(CH324+CN324+CK324+CE324+CB324+BY324+BV324+BS324+BP324+BM324+BJ324+BG324+BD324+BA324+AX324+AU324+AR324+AO324+AL324+AI324+AF324+AC324+Z324+W324+T324+Q324+N324+K324+H324+E324+B324)</f>
        <v>0</v>
      </c>
      <c r="CS324" s="72" t="s">
        <v>448</v>
      </c>
      <c r="CT324" s="90">
        <v>0</v>
      </c>
      <c r="CU324" s="143"/>
      <c r="CV324" s="13">
        <f t="shared" si="17"/>
        <v>0</v>
      </c>
    </row>
    <row r="325" spans="1:100" x14ac:dyDescent="0.2">
      <c r="A325" s="121" t="s">
        <v>778</v>
      </c>
      <c r="B325" s="79">
        <v>0</v>
      </c>
      <c r="C325" s="143"/>
      <c r="D325" s="121" t="s">
        <v>778</v>
      </c>
      <c r="E325" s="79">
        <v>0</v>
      </c>
      <c r="F325" s="143"/>
      <c r="G325" s="121" t="s">
        <v>778</v>
      </c>
      <c r="H325" s="79">
        <v>0</v>
      </c>
      <c r="I325" s="143"/>
      <c r="J325" s="121" t="s">
        <v>778</v>
      </c>
      <c r="K325" s="79">
        <v>0</v>
      </c>
      <c r="L325" s="143"/>
      <c r="M325" s="121" t="s">
        <v>778</v>
      </c>
      <c r="N325" s="79">
        <v>0</v>
      </c>
      <c r="O325" s="143"/>
      <c r="P325" s="121" t="s">
        <v>778</v>
      </c>
      <c r="Q325" s="79">
        <v>0</v>
      </c>
      <c r="R325" s="143"/>
      <c r="S325" s="121" t="s">
        <v>778</v>
      </c>
      <c r="T325" s="79">
        <v>0</v>
      </c>
      <c r="U325" s="143"/>
      <c r="V325" s="121" t="s">
        <v>778</v>
      </c>
      <c r="W325" s="79">
        <v>0</v>
      </c>
      <c r="X325" s="143"/>
      <c r="Y325" s="121" t="s">
        <v>778</v>
      </c>
      <c r="Z325" s="79">
        <v>0</v>
      </c>
      <c r="AA325" s="143"/>
      <c r="AB325" s="121" t="s">
        <v>778</v>
      </c>
      <c r="AC325" s="79">
        <v>0</v>
      </c>
      <c r="AD325" s="143"/>
      <c r="AE325" s="121" t="s">
        <v>778</v>
      </c>
      <c r="AF325" s="79">
        <v>0</v>
      </c>
      <c r="AG325" s="143"/>
      <c r="AH325" s="121" t="s">
        <v>778</v>
      </c>
      <c r="AI325" s="79">
        <v>0</v>
      </c>
      <c r="AJ325" s="143"/>
      <c r="AK325" s="121" t="s">
        <v>778</v>
      </c>
      <c r="AL325" s="79">
        <v>0</v>
      </c>
      <c r="AM325" s="143"/>
      <c r="AN325" s="121" t="s">
        <v>778</v>
      </c>
      <c r="AO325" s="79">
        <v>0</v>
      </c>
      <c r="AP325" s="143"/>
      <c r="AQ325" s="121" t="s">
        <v>778</v>
      </c>
      <c r="AR325" s="79">
        <v>0</v>
      </c>
      <c r="AS325" s="143"/>
      <c r="AT325" s="121" t="s">
        <v>778</v>
      </c>
      <c r="AU325" s="79">
        <v>0</v>
      </c>
      <c r="AV325" s="143"/>
      <c r="AW325" s="121" t="s">
        <v>778</v>
      </c>
      <c r="AX325" s="79">
        <v>0</v>
      </c>
      <c r="AY325" s="143"/>
      <c r="AZ325" s="121" t="s">
        <v>778</v>
      </c>
      <c r="BA325" s="79">
        <v>0</v>
      </c>
      <c r="BB325" s="143"/>
      <c r="BC325" s="121" t="s">
        <v>778</v>
      </c>
      <c r="BD325" s="79">
        <v>0</v>
      </c>
      <c r="BE325" s="143"/>
      <c r="BF325" s="121" t="s">
        <v>778</v>
      </c>
      <c r="BG325" s="79">
        <v>0</v>
      </c>
      <c r="BH325" s="143"/>
      <c r="BI325" s="121" t="s">
        <v>778</v>
      </c>
      <c r="BJ325" s="79">
        <v>0</v>
      </c>
      <c r="BK325" s="143"/>
      <c r="BL325" s="121" t="s">
        <v>778</v>
      </c>
      <c r="BM325" s="79">
        <v>0</v>
      </c>
      <c r="BN325" s="143"/>
      <c r="BO325" s="121" t="s">
        <v>778</v>
      </c>
      <c r="BP325" s="79">
        <v>0</v>
      </c>
      <c r="BQ325" s="143"/>
      <c r="BR325" s="121" t="s">
        <v>778</v>
      </c>
      <c r="BS325" s="79">
        <v>0</v>
      </c>
      <c r="BT325" s="143"/>
      <c r="BU325" s="121" t="s">
        <v>778</v>
      </c>
      <c r="BV325" s="79">
        <v>0</v>
      </c>
      <c r="BW325" s="143"/>
      <c r="BX325" s="121" t="s">
        <v>778</v>
      </c>
      <c r="BY325" s="79">
        <v>0</v>
      </c>
      <c r="BZ325" s="143"/>
      <c r="CA325" s="121" t="s">
        <v>778</v>
      </c>
      <c r="CB325" s="79">
        <v>0</v>
      </c>
      <c r="CC325" s="143"/>
      <c r="CD325" s="121" t="s">
        <v>778</v>
      </c>
      <c r="CE325" s="79">
        <v>0</v>
      </c>
      <c r="CF325" s="143"/>
      <c r="CG325" s="121" t="s">
        <v>778</v>
      </c>
      <c r="CH325" s="79">
        <v>0</v>
      </c>
      <c r="CI325" s="143"/>
      <c r="CJ325" s="121" t="s">
        <v>778</v>
      </c>
      <c r="CK325" s="79">
        <v>0</v>
      </c>
      <c r="CL325" s="143"/>
      <c r="CM325" s="121" t="s">
        <v>778</v>
      </c>
      <c r="CN325" s="79">
        <v>0</v>
      </c>
      <c r="CP325" s="121" t="s">
        <v>778</v>
      </c>
      <c r="CQ325" s="79">
        <f>SUM(CH325+CN325+CK325+CE325+CB325+BY325+BV325+BS325+BP325+BM325+BJ325+BG325+BD325+BA325+AX325+AU325+AR325+AO325+AL325+AI325+AF325+AC325+Z325+W325+T325+Q325+N325+K325+H325+E325+B325)</f>
        <v>0</v>
      </c>
      <c r="CS325" s="121" t="s">
        <v>778</v>
      </c>
      <c r="CT325" s="79">
        <v>0</v>
      </c>
      <c r="CU325" s="143"/>
      <c r="CV325" s="13">
        <f t="shared" si="17"/>
        <v>0</v>
      </c>
    </row>
    <row r="326" spans="1:100" x14ac:dyDescent="0.2">
      <c r="A326" s="71" t="s">
        <v>6</v>
      </c>
      <c r="B326" s="67">
        <v>0</v>
      </c>
      <c r="C326" s="143"/>
      <c r="D326" s="71" t="s">
        <v>6</v>
      </c>
      <c r="E326" s="67">
        <v>0</v>
      </c>
      <c r="F326" s="143"/>
      <c r="G326" s="71" t="s">
        <v>6</v>
      </c>
      <c r="H326" s="67">
        <v>0</v>
      </c>
      <c r="I326" s="143"/>
      <c r="J326" s="71" t="s">
        <v>6</v>
      </c>
      <c r="K326" s="67">
        <v>0</v>
      </c>
      <c r="L326" s="143"/>
      <c r="M326" s="71" t="s">
        <v>6</v>
      </c>
      <c r="N326" s="67">
        <v>0</v>
      </c>
      <c r="O326" s="143"/>
      <c r="P326" s="71" t="s">
        <v>6</v>
      </c>
      <c r="Q326" s="67">
        <v>0</v>
      </c>
      <c r="R326" s="143"/>
      <c r="S326" s="71" t="s">
        <v>6</v>
      </c>
      <c r="T326" s="67">
        <v>0</v>
      </c>
      <c r="U326" s="143"/>
      <c r="V326" s="71" t="s">
        <v>6</v>
      </c>
      <c r="W326" s="67">
        <v>0</v>
      </c>
      <c r="X326" s="143"/>
      <c r="Y326" s="71" t="s">
        <v>6</v>
      </c>
      <c r="Z326" s="67">
        <v>0</v>
      </c>
      <c r="AA326" s="143"/>
      <c r="AB326" s="71" t="s">
        <v>6</v>
      </c>
      <c r="AC326" s="67">
        <v>0</v>
      </c>
      <c r="AD326" s="143"/>
      <c r="AE326" s="71" t="s">
        <v>6</v>
      </c>
      <c r="AF326" s="67">
        <v>0</v>
      </c>
      <c r="AG326" s="143"/>
      <c r="AH326" s="71" t="s">
        <v>6</v>
      </c>
      <c r="AI326" s="67">
        <v>0</v>
      </c>
      <c r="AJ326" s="143"/>
      <c r="AK326" s="71" t="s">
        <v>6</v>
      </c>
      <c r="AL326" s="67">
        <v>0</v>
      </c>
      <c r="AM326" s="143"/>
      <c r="AN326" s="71" t="s">
        <v>6</v>
      </c>
      <c r="AO326" s="67">
        <v>0</v>
      </c>
      <c r="AP326" s="143"/>
      <c r="AQ326" s="71" t="s">
        <v>6</v>
      </c>
      <c r="AR326" s="67">
        <v>0</v>
      </c>
      <c r="AS326" s="143"/>
      <c r="AT326" s="71" t="s">
        <v>6</v>
      </c>
      <c r="AU326" s="67">
        <v>0</v>
      </c>
      <c r="AV326" s="143"/>
      <c r="AW326" s="71" t="s">
        <v>6</v>
      </c>
      <c r="AX326" s="67">
        <v>0</v>
      </c>
      <c r="AY326" s="143"/>
      <c r="AZ326" s="71" t="s">
        <v>6</v>
      </c>
      <c r="BA326" s="67">
        <v>0</v>
      </c>
      <c r="BB326" s="143"/>
      <c r="BC326" s="71" t="s">
        <v>6</v>
      </c>
      <c r="BD326" s="67">
        <v>0</v>
      </c>
      <c r="BE326" s="143"/>
      <c r="BF326" s="71" t="s">
        <v>6</v>
      </c>
      <c r="BG326" s="67">
        <v>0</v>
      </c>
      <c r="BH326" s="143"/>
      <c r="BI326" s="71" t="s">
        <v>6</v>
      </c>
      <c r="BJ326" s="67">
        <v>0</v>
      </c>
      <c r="BK326" s="143"/>
      <c r="BL326" s="71" t="s">
        <v>6</v>
      </c>
      <c r="BM326" s="67">
        <v>0</v>
      </c>
      <c r="BN326" s="143"/>
      <c r="BO326" s="71" t="s">
        <v>6</v>
      </c>
      <c r="BP326" s="67">
        <v>0</v>
      </c>
      <c r="BQ326" s="143"/>
      <c r="BR326" s="71" t="s">
        <v>6</v>
      </c>
      <c r="BS326" s="67">
        <v>0</v>
      </c>
      <c r="BT326" s="143"/>
      <c r="BU326" s="71" t="s">
        <v>6</v>
      </c>
      <c r="BV326" s="67">
        <v>0</v>
      </c>
      <c r="BW326" s="143"/>
      <c r="BX326" s="71" t="s">
        <v>6</v>
      </c>
      <c r="BY326" s="67">
        <v>0</v>
      </c>
      <c r="BZ326" s="143"/>
      <c r="CA326" s="71" t="s">
        <v>6</v>
      </c>
      <c r="CB326" s="67">
        <v>0</v>
      </c>
      <c r="CC326" s="143"/>
      <c r="CD326" s="71" t="s">
        <v>6</v>
      </c>
      <c r="CE326" s="67">
        <v>0</v>
      </c>
      <c r="CF326" s="143"/>
      <c r="CG326" s="71" t="s">
        <v>6</v>
      </c>
      <c r="CH326" s="67">
        <v>0</v>
      </c>
      <c r="CI326" s="143"/>
      <c r="CJ326" s="71" t="s">
        <v>6</v>
      </c>
      <c r="CK326" s="67">
        <v>0</v>
      </c>
      <c r="CL326" s="143"/>
      <c r="CM326" s="71" t="s">
        <v>6</v>
      </c>
      <c r="CN326" s="67">
        <v>0</v>
      </c>
      <c r="CP326" s="71" t="s">
        <v>6</v>
      </c>
      <c r="CQ326" s="79">
        <f>SUM(CH326+CN326+CK326+CE326+CB326+BY326+BV326+BS326+BP326+BM326+BJ326+BG326+BD326+BA326+AX326+AU326+AR326+AO326+AL326+AI326+AF326+AC326+Z326+W326+T326+Q326+N326+K326+H326+E326+B326)</f>
        <v>0</v>
      </c>
      <c r="CS326" s="71" t="s">
        <v>6</v>
      </c>
      <c r="CT326" s="67">
        <v>75</v>
      </c>
      <c r="CU326" s="143"/>
      <c r="CV326" s="150">
        <f t="shared" si="17"/>
        <v>75</v>
      </c>
    </row>
    <row r="327" spans="1:100" x14ac:dyDescent="0.2">
      <c r="A327" s="71" t="s">
        <v>777</v>
      </c>
      <c r="B327" s="67">
        <v>0</v>
      </c>
      <c r="C327" s="143"/>
      <c r="D327" s="71" t="s">
        <v>777</v>
      </c>
      <c r="E327" s="67">
        <v>0</v>
      </c>
      <c r="F327" s="143"/>
      <c r="G327" s="71" t="s">
        <v>777</v>
      </c>
      <c r="H327" s="67">
        <v>0</v>
      </c>
      <c r="I327" s="143"/>
      <c r="J327" s="71" t="s">
        <v>777</v>
      </c>
      <c r="K327" s="67">
        <v>0</v>
      </c>
      <c r="L327" s="143"/>
      <c r="M327" s="71" t="s">
        <v>777</v>
      </c>
      <c r="N327" s="67">
        <v>0</v>
      </c>
      <c r="O327" s="143"/>
      <c r="P327" s="71" t="s">
        <v>777</v>
      </c>
      <c r="Q327" s="67">
        <v>0</v>
      </c>
      <c r="R327" s="143"/>
      <c r="S327" s="71" t="s">
        <v>777</v>
      </c>
      <c r="T327" s="67">
        <v>0</v>
      </c>
      <c r="U327" s="143"/>
      <c r="V327" s="71" t="s">
        <v>777</v>
      </c>
      <c r="W327" s="67">
        <v>0</v>
      </c>
      <c r="X327" s="143"/>
      <c r="Y327" s="71" t="s">
        <v>777</v>
      </c>
      <c r="Z327" s="67">
        <v>0</v>
      </c>
      <c r="AA327" s="143"/>
      <c r="AB327" s="71" t="s">
        <v>777</v>
      </c>
      <c r="AC327" s="67">
        <v>0</v>
      </c>
      <c r="AD327" s="143"/>
      <c r="AE327" s="71" t="s">
        <v>777</v>
      </c>
      <c r="AF327" s="67">
        <v>0</v>
      </c>
      <c r="AG327" s="143"/>
      <c r="AH327" s="71" t="s">
        <v>777</v>
      </c>
      <c r="AI327" s="67">
        <v>0</v>
      </c>
      <c r="AJ327" s="143"/>
      <c r="AK327" s="71" t="s">
        <v>777</v>
      </c>
      <c r="AL327" s="67">
        <v>0</v>
      </c>
      <c r="AM327" s="143"/>
      <c r="AN327" s="71" t="s">
        <v>777</v>
      </c>
      <c r="AO327" s="67">
        <v>0</v>
      </c>
      <c r="AP327" s="143"/>
      <c r="AQ327" s="71" t="s">
        <v>777</v>
      </c>
      <c r="AR327" s="67">
        <v>0</v>
      </c>
      <c r="AS327" s="143"/>
      <c r="AT327" s="71" t="s">
        <v>777</v>
      </c>
      <c r="AU327" s="67">
        <v>0</v>
      </c>
      <c r="AV327" s="143"/>
      <c r="AW327" s="71" t="s">
        <v>777</v>
      </c>
      <c r="AX327" s="67">
        <v>0</v>
      </c>
      <c r="AY327" s="143"/>
      <c r="AZ327" s="71" t="s">
        <v>777</v>
      </c>
      <c r="BA327" s="67">
        <v>0</v>
      </c>
      <c r="BB327" s="143"/>
      <c r="BC327" s="71" t="s">
        <v>777</v>
      </c>
      <c r="BD327" s="67">
        <v>0</v>
      </c>
      <c r="BE327" s="143"/>
      <c r="BF327" s="71" t="s">
        <v>777</v>
      </c>
      <c r="BG327" s="67">
        <v>0</v>
      </c>
      <c r="BH327" s="143"/>
      <c r="BI327" s="71" t="s">
        <v>777</v>
      </c>
      <c r="BJ327" s="67">
        <v>0</v>
      </c>
      <c r="BK327" s="143"/>
      <c r="BL327" s="71" t="s">
        <v>777</v>
      </c>
      <c r="BM327" s="67">
        <v>0</v>
      </c>
      <c r="BN327" s="143"/>
      <c r="BO327" s="71" t="s">
        <v>777</v>
      </c>
      <c r="BP327" s="67">
        <v>0</v>
      </c>
      <c r="BQ327" s="143"/>
      <c r="BR327" s="71" t="s">
        <v>777</v>
      </c>
      <c r="BS327" s="67">
        <v>0</v>
      </c>
      <c r="BT327" s="143"/>
      <c r="BU327" s="71" t="s">
        <v>777</v>
      </c>
      <c r="BV327" s="67">
        <v>0</v>
      </c>
      <c r="BW327" s="143"/>
      <c r="BX327" s="71" t="s">
        <v>777</v>
      </c>
      <c r="BY327" s="67">
        <v>0</v>
      </c>
      <c r="BZ327" s="143"/>
      <c r="CA327" s="71" t="s">
        <v>777</v>
      </c>
      <c r="CB327" s="67">
        <v>0</v>
      </c>
      <c r="CC327" s="143"/>
      <c r="CD327" s="71" t="s">
        <v>777</v>
      </c>
      <c r="CE327" s="67">
        <v>0</v>
      </c>
      <c r="CF327" s="143"/>
      <c r="CG327" s="71" t="s">
        <v>777</v>
      </c>
      <c r="CH327" s="67">
        <v>0</v>
      </c>
      <c r="CI327" s="143"/>
      <c r="CJ327" s="71" t="s">
        <v>777</v>
      </c>
      <c r="CK327" s="67">
        <v>0</v>
      </c>
      <c r="CL327" s="143"/>
      <c r="CM327" s="71" t="s">
        <v>777</v>
      </c>
      <c r="CN327" s="67">
        <v>0</v>
      </c>
      <c r="CP327" s="71" t="s">
        <v>777</v>
      </c>
      <c r="CQ327" s="79">
        <f>SUM(CH327+CN327+CK327+CE327+CB327+BY327+BV327+BS327+BP327+BM327+BJ327+BG327+BD327+BA327+AX327+AU327+AR327+AO327+AL327+AI327+AF327+AC327+Z327+W327+T327+Q327+N327+K327+H327+E327+B327)</f>
        <v>0</v>
      </c>
      <c r="CS327" s="71" t="s">
        <v>777</v>
      </c>
      <c r="CT327" s="67">
        <v>0</v>
      </c>
      <c r="CU327" s="143"/>
      <c r="CV327" s="150">
        <f t="shared" si="17"/>
        <v>0</v>
      </c>
    </row>
    <row r="328" spans="1:100" x14ac:dyDescent="0.2">
      <c r="A328" s="71" t="s">
        <v>821</v>
      </c>
      <c r="B328" s="67">
        <f>SUM(B329:B331)</f>
        <v>0</v>
      </c>
      <c r="C328" s="143"/>
      <c r="D328" s="71" t="s">
        <v>821</v>
      </c>
      <c r="E328" s="67">
        <f>SUM(E329:E331)</f>
        <v>0</v>
      </c>
      <c r="F328" s="143"/>
      <c r="G328" s="71" t="s">
        <v>821</v>
      </c>
      <c r="H328" s="67">
        <f>SUM(H329:H331)</f>
        <v>0</v>
      </c>
      <c r="I328" s="143"/>
      <c r="J328" s="71" t="s">
        <v>821</v>
      </c>
      <c r="K328" s="67">
        <f>SUM(K329:K331)</f>
        <v>0</v>
      </c>
      <c r="L328" s="143"/>
      <c r="M328" s="71" t="s">
        <v>821</v>
      </c>
      <c r="N328" s="67">
        <f>SUM(N329:N331)</f>
        <v>0</v>
      </c>
      <c r="O328" s="143"/>
      <c r="P328" s="71" t="s">
        <v>821</v>
      </c>
      <c r="Q328" s="67">
        <f>SUM(Q329:Q331)</f>
        <v>0</v>
      </c>
      <c r="R328" s="143"/>
      <c r="S328" s="71" t="s">
        <v>821</v>
      </c>
      <c r="T328" s="67">
        <f>SUM(T329:T331)</f>
        <v>0</v>
      </c>
      <c r="U328" s="143"/>
      <c r="V328" s="71" t="s">
        <v>821</v>
      </c>
      <c r="W328" s="67">
        <f>SUM(W329:W331)</f>
        <v>0</v>
      </c>
      <c r="X328" s="143"/>
      <c r="Y328" s="71" t="s">
        <v>821</v>
      </c>
      <c r="Z328" s="67">
        <f>SUM(Z329:Z331)</f>
        <v>0</v>
      </c>
      <c r="AA328" s="143"/>
      <c r="AB328" s="71" t="s">
        <v>821</v>
      </c>
      <c r="AC328" s="67">
        <f>SUM(AC329:AC331)</f>
        <v>0</v>
      </c>
      <c r="AD328" s="143"/>
      <c r="AE328" s="71" t="s">
        <v>821</v>
      </c>
      <c r="AF328" s="67">
        <f>SUM(AF329:AF331)</f>
        <v>0</v>
      </c>
      <c r="AG328" s="143"/>
      <c r="AH328" s="71" t="s">
        <v>821</v>
      </c>
      <c r="AI328" s="67">
        <f>SUM(AI329:AI331)</f>
        <v>0</v>
      </c>
      <c r="AJ328" s="143"/>
      <c r="AK328" s="71" t="s">
        <v>821</v>
      </c>
      <c r="AL328" s="67">
        <f>SUM(AL329:AL331)</f>
        <v>0</v>
      </c>
      <c r="AM328" s="143"/>
      <c r="AN328" s="71" t="s">
        <v>821</v>
      </c>
      <c r="AO328" s="67">
        <f>SUM(AO329:AO331)</f>
        <v>0</v>
      </c>
      <c r="AP328" s="143"/>
      <c r="AQ328" s="71" t="s">
        <v>821</v>
      </c>
      <c r="AR328" s="67">
        <f>SUM(AR329:AR331)</f>
        <v>0</v>
      </c>
      <c r="AS328" s="143"/>
      <c r="AT328" s="71" t="s">
        <v>821</v>
      </c>
      <c r="AU328" s="67">
        <f>SUM(AU329:AU331)</f>
        <v>0</v>
      </c>
      <c r="AV328" s="143"/>
      <c r="AW328" s="71" t="s">
        <v>821</v>
      </c>
      <c r="AX328" s="67">
        <f>SUM(AX329:AX331)</f>
        <v>0</v>
      </c>
      <c r="AY328" s="143"/>
      <c r="AZ328" s="71" t="s">
        <v>821</v>
      </c>
      <c r="BA328" s="67">
        <f>SUM(BA329:BA331)</f>
        <v>0</v>
      </c>
      <c r="BB328" s="143"/>
      <c r="BC328" s="71" t="s">
        <v>821</v>
      </c>
      <c r="BD328" s="67">
        <f>SUM(BD329:BD331)</f>
        <v>0</v>
      </c>
      <c r="BE328" s="143"/>
      <c r="BF328" s="71" t="s">
        <v>821</v>
      </c>
      <c r="BG328" s="67">
        <f>SUM(BG329:BG331)</f>
        <v>0</v>
      </c>
      <c r="BH328" s="143"/>
      <c r="BI328" s="71" t="s">
        <v>821</v>
      </c>
      <c r="BJ328" s="67">
        <f>SUM(BJ329:BJ331)</f>
        <v>0</v>
      </c>
      <c r="BK328" s="143"/>
      <c r="BL328" s="71" t="s">
        <v>821</v>
      </c>
      <c r="BM328" s="67">
        <f>SUM(BM329:BM331)</f>
        <v>0</v>
      </c>
      <c r="BN328" s="143"/>
      <c r="BO328" s="71" t="s">
        <v>821</v>
      </c>
      <c r="BP328" s="67">
        <f>SUM(BP329:BP331)</f>
        <v>0</v>
      </c>
      <c r="BQ328" s="143"/>
      <c r="BR328" s="71" t="s">
        <v>821</v>
      </c>
      <c r="BS328" s="67">
        <f>SUM(BS329:BS331)</f>
        <v>0</v>
      </c>
      <c r="BT328" s="143"/>
      <c r="BU328" s="71" t="s">
        <v>821</v>
      </c>
      <c r="BV328" s="67">
        <f>SUM(BV329:BV331)</f>
        <v>0</v>
      </c>
      <c r="BW328" s="143"/>
      <c r="BX328" s="71" t="s">
        <v>821</v>
      </c>
      <c r="BY328" s="67">
        <f>SUM(BY329:BY331)</f>
        <v>0</v>
      </c>
      <c r="BZ328" s="143"/>
      <c r="CA328" s="71" t="s">
        <v>821</v>
      </c>
      <c r="CB328" s="67">
        <f>SUM(CB329:CB331)</f>
        <v>0</v>
      </c>
      <c r="CC328" s="143"/>
      <c r="CD328" s="71" t="s">
        <v>821</v>
      </c>
      <c r="CE328" s="67">
        <f>SUM(CE329:CE331)</f>
        <v>0</v>
      </c>
      <c r="CF328" s="143"/>
      <c r="CG328" s="71" t="s">
        <v>821</v>
      </c>
      <c r="CH328" s="67">
        <f>SUM(CH329:CH331)</f>
        <v>0</v>
      </c>
      <c r="CI328" s="143"/>
      <c r="CJ328" s="71" t="s">
        <v>821</v>
      </c>
      <c r="CK328" s="67">
        <f>SUM(CK329:CK331)</f>
        <v>0</v>
      </c>
      <c r="CL328" s="143"/>
      <c r="CM328" s="71" t="s">
        <v>821</v>
      </c>
      <c r="CN328" s="67">
        <f>SUM(CN329:CN331)</f>
        <v>0</v>
      </c>
      <c r="CP328" s="71" t="s">
        <v>821</v>
      </c>
      <c r="CQ328" s="67">
        <f>SUM(CQ329:CQ331)</f>
        <v>0</v>
      </c>
      <c r="CS328" s="71" t="s">
        <v>821</v>
      </c>
      <c r="CT328" s="67">
        <f>SUM(CT329:CT331)</f>
        <v>7.99</v>
      </c>
      <c r="CU328" s="143"/>
      <c r="CV328" s="150">
        <f t="shared" si="17"/>
        <v>7.99</v>
      </c>
    </row>
    <row r="329" spans="1:100" x14ac:dyDescent="0.2">
      <c r="A329" s="132" t="s">
        <v>211</v>
      </c>
      <c r="B329" s="67">
        <v>0</v>
      </c>
      <c r="C329" s="143"/>
      <c r="D329" s="132" t="s">
        <v>211</v>
      </c>
      <c r="E329" s="67">
        <v>0</v>
      </c>
      <c r="F329" s="143"/>
      <c r="G329" s="132" t="s">
        <v>211</v>
      </c>
      <c r="H329" s="67">
        <v>0</v>
      </c>
      <c r="I329" s="143"/>
      <c r="J329" s="132" t="s">
        <v>211</v>
      </c>
      <c r="K329" s="67">
        <v>0</v>
      </c>
      <c r="L329" s="143"/>
      <c r="M329" s="132" t="s">
        <v>211</v>
      </c>
      <c r="N329" s="67">
        <v>0</v>
      </c>
      <c r="O329" s="143"/>
      <c r="P329" s="132" t="s">
        <v>211</v>
      </c>
      <c r="Q329" s="67">
        <v>0</v>
      </c>
      <c r="R329" s="143"/>
      <c r="S329" s="132" t="s">
        <v>211</v>
      </c>
      <c r="T329" s="67">
        <v>0</v>
      </c>
      <c r="U329" s="143"/>
      <c r="V329" s="132" t="s">
        <v>211</v>
      </c>
      <c r="W329" s="67">
        <v>0</v>
      </c>
      <c r="X329" s="143"/>
      <c r="Y329" s="132" t="s">
        <v>211</v>
      </c>
      <c r="Z329" s="67">
        <v>0</v>
      </c>
      <c r="AA329" s="143"/>
      <c r="AB329" s="132" t="s">
        <v>211</v>
      </c>
      <c r="AC329" s="67">
        <v>0</v>
      </c>
      <c r="AD329" s="143"/>
      <c r="AE329" s="132" t="s">
        <v>211</v>
      </c>
      <c r="AF329" s="67">
        <v>0</v>
      </c>
      <c r="AG329" s="143"/>
      <c r="AH329" s="132" t="s">
        <v>211</v>
      </c>
      <c r="AI329" s="67">
        <v>0</v>
      </c>
      <c r="AJ329" s="143"/>
      <c r="AK329" s="132" t="s">
        <v>211</v>
      </c>
      <c r="AL329" s="67">
        <v>0</v>
      </c>
      <c r="AM329" s="143"/>
      <c r="AN329" s="132" t="s">
        <v>211</v>
      </c>
      <c r="AO329" s="67">
        <v>0</v>
      </c>
      <c r="AP329" s="143"/>
      <c r="AQ329" s="132" t="s">
        <v>211</v>
      </c>
      <c r="AR329" s="67">
        <v>0</v>
      </c>
      <c r="AS329" s="143"/>
      <c r="AT329" s="132" t="s">
        <v>211</v>
      </c>
      <c r="AU329" s="67">
        <v>0</v>
      </c>
      <c r="AV329" s="143"/>
      <c r="AW329" s="132" t="s">
        <v>211</v>
      </c>
      <c r="AX329" s="67">
        <v>0</v>
      </c>
      <c r="AY329" s="143"/>
      <c r="AZ329" s="132" t="s">
        <v>211</v>
      </c>
      <c r="BA329" s="67">
        <v>0</v>
      </c>
      <c r="BB329" s="143"/>
      <c r="BC329" s="132" t="s">
        <v>211</v>
      </c>
      <c r="BD329" s="67">
        <v>0</v>
      </c>
      <c r="BE329" s="143"/>
      <c r="BF329" s="132" t="s">
        <v>211</v>
      </c>
      <c r="BG329" s="67">
        <v>0</v>
      </c>
      <c r="BH329" s="143"/>
      <c r="BI329" s="132" t="s">
        <v>211</v>
      </c>
      <c r="BJ329" s="67">
        <v>0</v>
      </c>
      <c r="BK329" s="143"/>
      <c r="BL329" s="132" t="s">
        <v>211</v>
      </c>
      <c r="BM329" s="67">
        <v>0</v>
      </c>
      <c r="BN329" s="143"/>
      <c r="BO329" s="132" t="s">
        <v>211</v>
      </c>
      <c r="BP329" s="67">
        <v>0</v>
      </c>
      <c r="BQ329" s="143"/>
      <c r="BR329" s="132" t="s">
        <v>211</v>
      </c>
      <c r="BS329" s="67">
        <v>0</v>
      </c>
      <c r="BT329" s="143"/>
      <c r="BU329" s="132" t="s">
        <v>211</v>
      </c>
      <c r="BV329" s="67">
        <v>0</v>
      </c>
      <c r="BW329" s="143"/>
      <c r="BX329" s="132" t="s">
        <v>211</v>
      </c>
      <c r="BY329" s="67">
        <v>0</v>
      </c>
      <c r="BZ329" s="143"/>
      <c r="CA329" s="132" t="s">
        <v>211</v>
      </c>
      <c r="CB329" s="67">
        <v>0</v>
      </c>
      <c r="CC329" s="143"/>
      <c r="CD329" s="132" t="s">
        <v>211</v>
      </c>
      <c r="CE329" s="67">
        <v>0</v>
      </c>
      <c r="CF329" s="143"/>
      <c r="CG329" s="132" t="s">
        <v>211</v>
      </c>
      <c r="CH329" s="67">
        <v>0</v>
      </c>
      <c r="CI329" s="143"/>
      <c r="CJ329" s="132" t="s">
        <v>211</v>
      </c>
      <c r="CK329" s="67">
        <v>0</v>
      </c>
      <c r="CL329" s="143"/>
      <c r="CM329" s="132" t="s">
        <v>211</v>
      </c>
      <c r="CN329" s="67">
        <v>0</v>
      </c>
      <c r="CP329" s="132" t="s">
        <v>211</v>
      </c>
      <c r="CQ329" s="79">
        <f>SUM(CH329+CN329+CK329+CE329+CB329+BY329+BV329+BS329+BP329+BM329+BJ329+BG329+BD329+BA329+AX329+AU329+AR329+AO329+AL329+AI329+AF329+AC329+Z329+W329+T329+Q329+N329+K329+H329+E329+B329)</f>
        <v>0</v>
      </c>
      <c r="CS329" s="132" t="s">
        <v>211</v>
      </c>
      <c r="CT329" s="67">
        <v>7.99</v>
      </c>
      <c r="CU329" s="143"/>
      <c r="CV329" s="13">
        <f t="shared" si="17"/>
        <v>7.99</v>
      </c>
    </row>
    <row r="330" spans="1:100" x14ac:dyDescent="0.2">
      <c r="A330" s="72" t="s">
        <v>456</v>
      </c>
      <c r="B330" s="67">
        <v>0</v>
      </c>
      <c r="C330" s="143"/>
      <c r="D330" s="72" t="s">
        <v>456</v>
      </c>
      <c r="E330" s="67">
        <v>0</v>
      </c>
      <c r="F330" s="143"/>
      <c r="G330" s="72" t="s">
        <v>456</v>
      </c>
      <c r="H330" s="67">
        <v>0</v>
      </c>
      <c r="I330" s="143"/>
      <c r="J330" s="72" t="s">
        <v>456</v>
      </c>
      <c r="K330" s="67">
        <v>0</v>
      </c>
      <c r="L330" s="143"/>
      <c r="M330" s="72" t="s">
        <v>456</v>
      </c>
      <c r="N330" s="67">
        <v>0</v>
      </c>
      <c r="O330" s="143"/>
      <c r="P330" s="72" t="s">
        <v>456</v>
      </c>
      <c r="Q330" s="67">
        <v>0</v>
      </c>
      <c r="R330" s="143"/>
      <c r="S330" s="72" t="s">
        <v>456</v>
      </c>
      <c r="T330" s="67">
        <v>0</v>
      </c>
      <c r="U330" s="143"/>
      <c r="V330" s="72" t="s">
        <v>456</v>
      </c>
      <c r="W330" s="67">
        <v>0</v>
      </c>
      <c r="X330" s="143"/>
      <c r="Y330" s="72" t="s">
        <v>456</v>
      </c>
      <c r="Z330" s="67">
        <v>0</v>
      </c>
      <c r="AA330" s="143"/>
      <c r="AB330" s="72" t="s">
        <v>456</v>
      </c>
      <c r="AC330" s="67">
        <v>0</v>
      </c>
      <c r="AD330" s="143"/>
      <c r="AE330" s="72" t="s">
        <v>456</v>
      </c>
      <c r="AF330" s="67">
        <v>0</v>
      </c>
      <c r="AG330" s="143"/>
      <c r="AH330" s="72" t="s">
        <v>456</v>
      </c>
      <c r="AI330" s="67">
        <v>0</v>
      </c>
      <c r="AJ330" s="143"/>
      <c r="AK330" s="72" t="s">
        <v>456</v>
      </c>
      <c r="AL330" s="67">
        <v>0</v>
      </c>
      <c r="AM330" s="143"/>
      <c r="AN330" s="72" t="s">
        <v>456</v>
      </c>
      <c r="AO330" s="67">
        <v>0</v>
      </c>
      <c r="AP330" s="143"/>
      <c r="AQ330" s="72" t="s">
        <v>456</v>
      </c>
      <c r="AR330" s="67">
        <v>0</v>
      </c>
      <c r="AS330" s="143"/>
      <c r="AT330" s="72" t="s">
        <v>456</v>
      </c>
      <c r="AU330" s="67">
        <v>0</v>
      </c>
      <c r="AV330" s="143"/>
      <c r="AW330" s="72" t="s">
        <v>456</v>
      </c>
      <c r="AX330" s="67">
        <v>0</v>
      </c>
      <c r="AY330" s="143"/>
      <c r="AZ330" s="72" t="s">
        <v>456</v>
      </c>
      <c r="BA330" s="67">
        <v>0</v>
      </c>
      <c r="BB330" s="143"/>
      <c r="BC330" s="72" t="s">
        <v>456</v>
      </c>
      <c r="BD330" s="67">
        <v>0</v>
      </c>
      <c r="BE330" s="143"/>
      <c r="BF330" s="72" t="s">
        <v>456</v>
      </c>
      <c r="BG330" s="67">
        <v>0</v>
      </c>
      <c r="BH330" s="143"/>
      <c r="BI330" s="72" t="s">
        <v>456</v>
      </c>
      <c r="BJ330" s="67">
        <v>0</v>
      </c>
      <c r="BK330" s="143"/>
      <c r="BL330" s="72" t="s">
        <v>456</v>
      </c>
      <c r="BM330" s="67">
        <v>0</v>
      </c>
      <c r="BN330" s="143"/>
      <c r="BO330" s="72" t="s">
        <v>456</v>
      </c>
      <c r="BP330" s="67">
        <v>0</v>
      </c>
      <c r="BQ330" s="143"/>
      <c r="BR330" s="72" t="s">
        <v>456</v>
      </c>
      <c r="BS330" s="67">
        <v>0</v>
      </c>
      <c r="BT330" s="143"/>
      <c r="BU330" s="72" t="s">
        <v>456</v>
      </c>
      <c r="BV330" s="67">
        <v>0</v>
      </c>
      <c r="BW330" s="143"/>
      <c r="BX330" s="72" t="s">
        <v>456</v>
      </c>
      <c r="BY330" s="67">
        <v>0</v>
      </c>
      <c r="BZ330" s="143"/>
      <c r="CA330" s="72" t="s">
        <v>456</v>
      </c>
      <c r="CB330" s="67">
        <v>0</v>
      </c>
      <c r="CC330" s="143"/>
      <c r="CD330" s="72" t="s">
        <v>456</v>
      </c>
      <c r="CE330" s="67">
        <v>0</v>
      </c>
      <c r="CF330" s="143"/>
      <c r="CG330" s="72" t="s">
        <v>456</v>
      </c>
      <c r="CH330" s="67">
        <v>0</v>
      </c>
      <c r="CI330" s="143"/>
      <c r="CJ330" s="72" t="s">
        <v>456</v>
      </c>
      <c r="CK330" s="67">
        <v>0</v>
      </c>
      <c r="CL330" s="143"/>
      <c r="CM330" s="72" t="s">
        <v>456</v>
      </c>
      <c r="CN330" s="67">
        <v>0</v>
      </c>
      <c r="CP330" s="72" t="s">
        <v>456</v>
      </c>
      <c r="CQ330" s="79">
        <f>SUM(CH330+CN330+CK330+CE330+CB330+BY330+BV330+BS330+BP330+BM330+BJ330+BG330+BD330+BA330+AX330+AU330+AR330+AO330+AL330+AI330+AF330+AC330+Z330+W330+T330+Q330+N330+K330+H330+E330+B330)</f>
        <v>0</v>
      </c>
      <c r="CS330" s="72" t="s">
        <v>456</v>
      </c>
      <c r="CT330" s="67">
        <v>0</v>
      </c>
      <c r="CU330" s="143"/>
      <c r="CV330" s="13">
        <f t="shared" si="17"/>
        <v>0</v>
      </c>
    </row>
    <row r="331" spans="1:100" x14ac:dyDescent="0.2">
      <c r="A331" s="72" t="s">
        <v>456</v>
      </c>
      <c r="B331" s="67">
        <v>0</v>
      </c>
      <c r="C331" s="143"/>
      <c r="D331" s="72" t="s">
        <v>456</v>
      </c>
      <c r="E331" s="67">
        <v>0</v>
      </c>
      <c r="F331" s="143"/>
      <c r="G331" s="72" t="s">
        <v>456</v>
      </c>
      <c r="H331" s="67">
        <v>0</v>
      </c>
      <c r="I331" s="143"/>
      <c r="J331" s="72" t="s">
        <v>456</v>
      </c>
      <c r="K331" s="67">
        <v>0</v>
      </c>
      <c r="L331" s="143"/>
      <c r="M331" s="72" t="s">
        <v>456</v>
      </c>
      <c r="N331" s="67">
        <v>0</v>
      </c>
      <c r="O331" s="143"/>
      <c r="P331" s="72" t="s">
        <v>456</v>
      </c>
      <c r="Q331" s="67">
        <v>0</v>
      </c>
      <c r="R331" s="143"/>
      <c r="S331" s="72" t="s">
        <v>456</v>
      </c>
      <c r="T331" s="67">
        <v>0</v>
      </c>
      <c r="U331" s="143"/>
      <c r="V331" s="72" t="s">
        <v>456</v>
      </c>
      <c r="W331" s="67">
        <v>0</v>
      </c>
      <c r="X331" s="143"/>
      <c r="Y331" s="72" t="s">
        <v>456</v>
      </c>
      <c r="Z331" s="67">
        <v>0</v>
      </c>
      <c r="AA331" s="143"/>
      <c r="AB331" s="72" t="s">
        <v>456</v>
      </c>
      <c r="AC331" s="67">
        <v>0</v>
      </c>
      <c r="AD331" s="143"/>
      <c r="AE331" s="72" t="s">
        <v>456</v>
      </c>
      <c r="AF331" s="67">
        <v>0</v>
      </c>
      <c r="AG331" s="143"/>
      <c r="AH331" s="72" t="s">
        <v>456</v>
      </c>
      <c r="AI331" s="67">
        <v>0</v>
      </c>
      <c r="AJ331" s="143"/>
      <c r="AK331" s="72" t="s">
        <v>456</v>
      </c>
      <c r="AL331" s="67">
        <v>0</v>
      </c>
      <c r="AM331" s="143"/>
      <c r="AN331" s="72" t="s">
        <v>456</v>
      </c>
      <c r="AO331" s="67">
        <v>0</v>
      </c>
      <c r="AP331" s="143"/>
      <c r="AQ331" s="72" t="s">
        <v>456</v>
      </c>
      <c r="AR331" s="67">
        <v>0</v>
      </c>
      <c r="AS331" s="143"/>
      <c r="AT331" s="72" t="s">
        <v>456</v>
      </c>
      <c r="AU331" s="67">
        <v>0</v>
      </c>
      <c r="AV331" s="143"/>
      <c r="AW331" s="72" t="s">
        <v>456</v>
      </c>
      <c r="AX331" s="67">
        <v>0</v>
      </c>
      <c r="AY331" s="143"/>
      <c r="AZ331" s="72" t="s">
        <v>456</v>
      </c>
      <c r="BA331" s="67">
        <v>0</v>
      </c>
      <c r="BB331" s="143"/>
      <c r="BC331" s="72" t="s">
        <v>456</v>
      </c>
      <c r="BD331" s="67">
        <v>0</v>
      </c>
      <c r="BE331" s="143"/>
      <c r="BF331" s="72" t="s">
        <v>456</v>
      </c>
      <c r="BG331" s="67">
        <v>0</v>
      </c>
      <c r="BH331" s="143"/>
      <c r="BI331" s="72" t="s">
        <v>456</v>
      </c>
      <c r="BJ331" s="67">
        <v>0</v>
      </c>
      <c r="BK331" s="143"/>
      <c r="BL331" s="72" t="s">
        <v>456</v>
      </c>
      <c r="BM331" s="67">
        <v>0</v>
      </c>
      <c r="BN331" s="143"/>
      <c r="BO331" s="72" t="s">
        <v>456</v>
      </c>
      <c r="BP331" s="67">
        <v>0</v>
      </c>
      <c r="BQ331" s="143"/>
      <c r="BR331" s="72" t="s">
        <v>456</v>
      </c>
      <c r="BS331" s="67">
        <v>0</v>
      </c>
      <c r="BT331" s="143"/>
      <c r="BU331" s="72" t="s">
        <v>456</v>
      </c>
      <c r="BV331" s="67">
        <v>0</v>
      </c>
      <c r="BW331" s="143"/>
      <c r="BX331" s="72" t="s">
        <v>456</v>
      </c>
      <c r="BY331" s="67">
        <v>0</v>
      </c>
      <c r="BZ331" s="143"/>
      <c r="CA331" s="72" t="s">
        <v>456</v>
      </c>
      <c r="CB331" s="67">
        <v>0</v>
      </c>
      <c r="CC331" s="143"/>
      <c r="CD331" s="72" t="s">
        <v>456</v>
      </c>
      <c r="CE331" s="67">
        <v>0</v>
      </c>
      <c r="CF331" s="143"/>
      <c r="CG331" s="72" t="s">
        <v>456</v>
      </c>
      <c r="CH331" s="67">
        <v>0</v>
      </c>
      <c r="CI331" s="143"/>
      <c r="CJ331" s="72" t="s">
        <v>456</v>
      </c>
      <c r="CK331" s="67">
        <v>0</v>
      </c>
      <c r="CL331" s="143"/>
      <c r="CM331" s="72" t="s">
        <v>456</v>
      </c>
      <c r="CN331" s="67">
        <v>0</v>
      </c>
      <c r="CP331" s="72" t="s">
        <v>456</v>
      </c>
      <c r="CQ331" s="79">
        <f>SUM(CH331+CN331+CK331+CE331+CB331+BY331+BV331+BS331+BP331+BM331+BJ331+BG331+BD331+BA331+AX331+AU331+AR331+AO331+AL331+AI331+AF331+AC331+Z331+W331+T331+Q331+N331+K331+H331+E331+B331)</f>
        <v>0</v>
      </c>
      <c r="CS331" s="72" t="s">
        <v>456</v>
      </c>
      <c r="CT331" s="67">
        <v>0</v>
      </c>
      <c r="CU331" s="143"/>
      <c r="CV331" s="13">
        <f t="shared" si="17"/>
        <v>0</v>
      </c>
    </row>
    <row r="332" spans="1:100" x14ac:dyDescent="0.2">
      <c r="A332" s="144" t="s">
        <v>451</v>
      </c>
      <c r="B332" s="122">
        <f>SUM(B333:B336)</f>
        <v>0</v>
      </c>
      <c r="C332" s="143"/>
      <c r="D332" s="144" t="s">
        <v>451</v>
      </c>
      <c r="E332" s="122">
        <f>SUM(E333:E336)</f>
        <v>0</v>
      </c>
      <c r="F332" s="143"/>
      <c r="G332" s="144" t="s">
        <v>451</v>
      </c>
      <c r="H332" s="122">
        <f>SUM(H333:H336)</f>
        <v>0</v>
      </c>
      <c r="I332" s="143"/>
      <c r="J332" s="144" t="s">
        <v>451</v>
      </c>
      <c r="K332" s="122">
        <f>SUM(K333:K336)</f>
        <v>0</v>
      </c>
      <c r="L332" s="143"/>
      <c r="M332" s="144" t="s">
        <v>451</v>
      </c>
      <c r="N332" s="122">
        <f>SUM(N333:N336)</f>
        <v>0</v>
      </c>
      <c r="O332" s="143"/>
      <c r="P332" s="144" t="s">
        <v>451</v>
      </c>
      <c r="Q332" s="122">
        <f>SUM(Q333:Q336)</f>
        <v>0</v>
      </c>
      <c r="R332" s="143"/>
      <c r="S332" s="144" t="s">
        <v>451</v>
      </c>
      <c r="T332" s="122">
        <f>SUM(T333:T336)</f>
        <v>0</v>
      </c>
      <c r="U332" s="143"/>
      <c r="V332" s="144" t="s">
        <v>451</v>
      </c>
      <c r="W332" s="122">
        <f>SUM(W333:W336)</f>
        <v>0</v>
      </c>
      <c r="X332" s="143"/>
      <c r="Y332" s="144" t="s">
        <v>451</v>
      </c>
      <c r="Z332" s="122">
        <f>SUM(Z333:Z336)</f>
        <v>0</v>
      </c>
      <c r="AA332" s="143"/>
      <c r="AB332" s="144" t="s">
        <v>451</v>
      </c>
      <c r="AC332" s="122">
        <f>SUM(AC333:AC336)</f>
        <v>0</v>
      </c>
      <c r="AD332" s="143"/>
      <c r="AE332" s="144" t="s">
        <v>451</v>
      </c>
      <c r="AF332" s="122">
        <f>SUM(AF333:AF336)</f>
        <v>0</v>
      </c>
      <c r="AG332" s="143"/>
      <c r="AH332" s="144" t="s">
        <v>451</v>
      </c>
      <c r="AI332" s="122">
        <f>SUM(AI333:AI336)</f>
        <v>0</v>
      </c>
      <c r="AJ332" s="143"/>
      <c r="AK332" s="144" t="s">
        <v>451</v>
      </c>
      <c r="AL332" s="122">
        <f>SUM(AL333:AL336)</f>
        <v>0</v>
      </c>
      <c r="AM332" s="143"/>
      <c r="AN332" s="144" t="s">
        <v>451</v>
      </c>
      <c r="AO332" s="122">
        <f>SUM(AO333:AO336)</f>
        <v>0</v>
      </c>
      <c r="AP332" s="143"/>
      <c r="AQ332" s="144" t="s">
        <v>451</v>
      </c>
      <c r="AR332" s="122">
        <f>SUM(AR333:AR336)</f>
        <v>0</v>
      </c>
      <c r="AS332" s="143"/>
      <c r="AT332" s="144" t="s">
        <v>451</v>
      </c>
      <c r="AU332" s="122">
        <f>SUM(AU333:AU336)</f>
        <v>0</v>
      </c>
      <c r="AV332" s="143"/>
      <c r="AW332" s="144" t="s">
        <v>451</v>
      </c>
      <c r="AX332" s="122">
        <f>SUM(AX333:AX336)</f>
        <v>0</v>
      </c>
      <c r="AY332" s="143"/>
      <c r="AZ332" s="144" t="s">
        <v>451</v>
      </c>
      <c r="BA332" s="122">
        <f>SUM(BA333:BA336)</f>
        <v>0</v>
      </c>
      <c r="BB332" s="143"/>
      <c r="BC332" s="144" t="s">
        <v>451</v>
      </c>
      <c r="BD332" s="122">
        <f>SUM(BD333:BD336)</f>
        <v>0</v>
      </c>
      <c r="BE332" s="143"/>
      <c r="BF332" s="144" t="s">
        <v>451</v>
      </c>
      <c r="BG332" s="122">
        <f>SUM(BG333:BG336)</f>
        <v>0</v>
      </c>
      <c r="BH332" s="143"/>
      <c r="BI332" s="144" t="s">
        <v>451</v>
      </c>
      <c r="BJ332" s="122">
        <f>SUM(BJ333:BJ336)</f>
        <v>0</v>
      </c>
      <c r="BK332" s="143"/>
      <c r="BL332" s="144" t="s">
        <v>451</v>
      </c>
      <c r="BM332" s="122">
        <f>SUM(BM333:BM336)</f>
        <v>0</v>
      </c>
      <c r="BN332" s="143"/>
      <c r="BO332" s="144" t="s">
        <v>451</v>
      </c>
      <c r="BP332" s="122">
        <f>SUM(BP333:BP336)</f>
        <v>0</v>
      </c>
      <c r="BQ332" s="143"/>
      <c r="BR332" s="144" t="s">
        <v>451</v>
      </c>
      <c r="BS332" s="122">
        <f>SUM(BS333:BS336)</f>
        <v>0</v>
      </c>
      <c r="BT332" s="143"/>
      <c r="BU332" s="144" t="s">
        <v>451</v>
      </c>
      <c r="BV332" s="122">
        <f>SUM(BV333:BV336)</f>
        <v>0</v>
      </c>
      <c r="BW332" s="143"/>
      <c r="BX332" s="144" t="s">
        <v>451</v>
      </c>
      <c r="BY332" s="122">
        <f>SUM(BY333:BY336)</f>
        <v>0</v>
      </c>
      <c r="BZ332" s="143"/>
      <c r="CA332" s="144" t="s">
        <v>451</v>
      </c>
      <c r="CB332" s="122">
        <f>SUM(CB333:CB336)</f>
        <v>0</v>
      </c>
      <c r="CC332" s="143"/>
      <c r="CD332" s="144" t="s">
        <v>451</v>
      </c>
      <c r="CE332" s="122">
        <f>SUM(CE333:CE336)</f>
        <v>0</v>
      </c>
      <c r="CF332" s="143"/>
      <c r="CG332" s="144" t="s">
        <v>451</v>
      </c>
      <c r="CH332" s="122">
        <f>SUM(CH333:CH336)</f>
        <v>0</v>
      </c>
      <c r="CI332" s="143"/>
      <c r="CJ332" s="144" t="s">
        <v>451</v>
      </c>
      <c r="CK332" s="122">
        <f>SUM(CK333:CK336)</f>
        <v>0</v>
      </c>
      <c r="CL332" s="143"/>
      <c r="CM332" s="144" t="s">
        <v>451</v>
      </c>
      <c r="CN332" s="122">
        <f>SUM(CN333:CN336)</f>
        <v>0</v>
      </c>
      <c r="CP332" s="144" t="s">
        <v>451</v>
      </c>
      <c r="CQ332" s="122">
        <f>SUM(CQ333:CQ336)</f>
        <v>0</v>
      </c>
      <c r="CS332" s="144" t="s">
        <v>451</v>
      </c>
      <c r="CT332" s="122">
        <f>SUM(CT333:CT336)</f>
        <v>0</v>
      </c>
      <c r="CU332" s="143"/>
      <c r="CV332" s="150">
        <f t="shared" si="17"/>
        <v>0</v>
      </c>
    </row>
    <row r="333" spans="1:100" x14ac:dyDescent="0.2">
      <c r="A333" s="132" t="s">
        <v>452</v>
      </c>
      <c r="B333" s="122">
        <v>0</v>
      </c>
      <c r="C333" s="143"/>
      <c r="D333" s="132" t="s">
        <v>452</v>
      </c>
      <c r="E333" s="122">
        <v>0</v>
      </c>
      <c r="F333" s="143"/>
      <c r="G333" s="132" t="s">
        <v>452</v>
      </c>
      <c r="H333" s="122">
        <v>0</v>
      </c>
      <c r="I333" s="143"/>
      <c r="J333" s="132" t="s">
        <v>452</v>
      </c>
      <c r="K333" s="122">
        <v>0</v>
      </c>
      <c r="L333" s="143"/>
      <c r="M333" s="132" t="s">
        <v>452</v>
      </c>
      <c r="N333" s="122">
        <v>0</v>
      </c>
      <c r="O333" s="143"/>
      <c r="P333" s="132" t="s">
        <v>452</v>
      </c>
      <c r="Q333" s="122">
        <v>0</v>
      </c>
      <c r="R333" s="143"/>
      <c r="S333" s="132" t="s">
        <v>452</v>
      </c>
      <c r="T333" s="122">
        <v>0</v>
      </c>
      <c r="U333" s="143"/>
      <c r="V333" s="132" t="s">
        <v>452</v>
      </c>
      <c r="W333" s="122">
        <v>0</v>
      </c>
      <c r="X333" s="143"/>
      <c r="Y333" s="132" t="s">
        <v>452</v>
      </c>
      <c r="Z333" s="122">
        <v>0</v>
      </c>
      <c r="AA333" s="143"/>
      <c r="AB333" s="132" t="s">
        <v>452</v>
      </c>
      <c r="AC333" s="122">
        <v>0</v>
      </c>
      <c r="AD333" s="143"/>
      <c r="AE333" s="132" t="s">
        <v>452</v>
      </c>
      <c r="AF333" s="122">
        <v>0</v>
      </c>
      <c r="AG333" s="143"/>
      <c r="AH333" s="132" t="s">
        <v>452</v>
      </c>
      <c r="AI333" s="122">
        <v>0</v>
      </c>
      <c r="AJ333" s="143"/>
      <c r="AK333" s="132" t="s">
        <v>452</v>
      </c>
      <c r="AL333" s="122">
        <v>0</v>
      </c>
      <c r="AM333" s="143"/>
      <c r="AN333" s="132" t="s">
        <v>452</v>
      </c>
      <c r="AO333" s="122">
        <v>0</v>
      </c>
      <c r="AP333" s="143"/>
      <c r="AQ333" s="132" t="s">
        <v>452</v>
      </c>
      <c r="AR333" s="122">
        <v>0</v>
      </c>
      <c r="AS333" s="143"/>
      <c r="AT333" s="132" t="s">
        <v>452</v>
      </c>
      <c r="AU333" s="122">
        <v>0</v>
      </c>
      <c r="AV333" s="143"/>
      <c r="AW333" s="132" t="s">
        <v>452</v>
      </c>
      <c r="AX333" s="122">
        <v>0</v>
      </c>
      <c r="AY333" s="143"/>
      <c r="AZ333" s="132" t="s">
        <v>452</v>
      </c>
      <c r="BA333" s="122">
        <v>0</v>
      </c>
      <c r="BB333" s="143"/>
      <c r="BC333" s="132" t="s">
        <v>452</v>
      </c>
      <c r="BD333" s="122">
        <v>0</v>
      </c>
      <c r="BE333" s="143"/>
      <c r="BF333" s="132" t="s">
        <v>452</v>
      </c>
      <c r="BG333" s="122">
        <v>0</v>
      </c>
      <c r="BH333" s="143"/>
      <c r="BI333" s="132" t="s">
        <v>452</v>
      </c>
      <c r="BJ333" s="122">
        <v>0</v>
      </c>
      <c r="BK333" s="143"/>
      <c r="BL333" s="132" t="s">
        <v>452</v>
      </c>
      <c r="BM333" s="122">
        <v>0</v>
      </c>
      <c r="BN333" s="143"/>
      <c r="BO333" s="132" t="s">
        <v>452</v>
      </c>
      <c r="BP333" s="122">
        <v>0</v>
      </c>
      <c r="BQ333" s="143"/>
      <c r="BR333" s="132" t="s">
        <v>452</v>
      </c>
      <c r="BS333" s="122">
        <v>0</v>
      </c>
      <c r="BT333" s="143"/>
      <c r="BU333" s="132" t="s">
        <v>452</v>
      </c>
      <c r="BV333" s="122">
        <v>0</v>
      </c>
      <c r="BW333" s="143"/>
      <c r="BX333" s="132" t="s">
        <v>452</v>
      </c>
      <c r="BY333" s="122">
        <v>0</v>
      </c>
      <c r="BZ333" s="143"/>
      <c r="CA333" s="132" t="s">
        <v>452</v>
      </c>
      <c r="CB333" s="122">
        <v>0</v>
      </c>
      <c r="CC333" s="143"/>
      <c r="CD333" s="132" t="s">
        <v>452</v>
      </c>
      <c r="CE333" s="122">
        <v>0</v>
      </c>
      <c r="CF333" s="143"/>
      <c r="CG333" s="132" t="s">
        <v>452</v>
      </c>
      <c r="CH333" s="122">
        <v>0</v>
      </c>
      <c r="CI333" s="143"/>
      <c r="CJ333" s="132" t="s">
        <v>452</v>
      </c>
      <c r="CK333" s="122">
        <v>0</v>
      </c>
      <c r="CL333" s="143"/>
      <c r="CM333" s="132" t="s">
        <v>452</v>
      </c>
      <c r="CN333" s="122">
        <v>0</v>
      </c>
      <c r="CP333" s="132" t="s">
        <v>452</v>
      </c>
      <c r="CQ333" s="79">
        <f>SUM(CH333+CN333+CK333+CE333+CB333+BY333+BV333+BS333+BP333+BM333+BJ333+BG333+BD333+BA333+AX333+AU333+AR333+AO333+AL333+AI333+AF333+AC333+Z333+W333+T333+Q333+N333+K333+H333+E333+B333)</f>
        <v>0</v>
      </c>
      <c r="CS333" s="132" t="s">
        <v>452</v>
      </c>
      <c r="CT333" s="122">
        <v>0</v>
      </c>
      <c r="CU333" s="143"/>
      <c r="CV333" s="13">
        <f t="shared" si="17"/>
        <v>0</v>
      </c>
    </row>
    <row r="334" spans="1:100" x14ac:dyDescent="0.2">
      <c r="A334" s="132" t="s">
        <v>820</v>
      </c>
      <c r="B334" s="122">
        <v>0</v>
      </c>
      <c r="C334" s="143"/>
      <c r="D334" s="132" t="s">
        <v>820</v>
      </c>
      <c r="E334" s="122">
        <v>0</v>
      </c>
      <c r="F334" s="143"/>
      <c r="G334" s="132" t="s">
        <v>820</v>
      </c>
      <c r="H334" s="122">
        <v>0</v>
      </c>
      <c r="I334" s="143"/>
      <c r="J334" s="132" t="s">
        <v>820</v>
      </c>
      <c r="K334" s="122">
        <v>0</v>
      </c>
      <c r="L334" s="143"/>
      <c r="M334" s="132" t="s">
        <v>820</v>
      </c>
      <c r="N334" s="122">
        <v>0</v>
      </c>
      <c r="O334" s="143"/>
      <c r="P334" s="132" t="s">
        <v>820</v>
      </c>
      <c r="Q334" s="122">
        <v>0</v>
      </c>
      <c r="R334" s="143"/>
      <c r="S334" s="132" t="s">
        <v>820</v>
      </c>
      <c r="T334" s="122">
        <v>0</v>
      </c>
      <c r="U334" s="143"/>
      <c r="V334" s="132" t="s">
        <v>820</v>
      </c>
      <c r="W334" s="122">
        <v>0</v>
      </c>
      <c r="X334" s="143"/>
      <c r="Y334" s="132" t="s">
        <v>820</v>
      </c>
      <c r="Z334" s="122">
        <v>0</v>
      </c>
      <c r="AA334" s="143"/>
      <c r="AB334" s="132" t="s">
        <v>820</v>
      </c>
      <c r="AC334" s="122">
        <v>0</v>
      </c>
      <c r="AD334" s="143"/>
      <c r="AE334" s="132" t="s">
        <v>820</v>
      </c>
      <c r="AF334" s="122">
        <v>0</v>
      </c>
      <c r="AG334" s="143"/>
      <c r="AH334" s="132" t="s">
        <v>820</v>
      </c>
      <c r="AI334" s="122">
        <v>0</v>
      </c>
      <c r="AJ334" s="143"/>
      <c r="AK334" s="132" t="s">
        <v>820</v>
      </c>
      <c r="AL334" s="122">
        <v>0</v>
      </c>
      <c r="AM334" s="143"/>
      <c r="AN334" s="132" t="s">
        <v>820</v>
      </c>
      <c r="AO334" s="122">
        <v>0</v>
      </c>
      <c r="AP334" s="143"/>
      <c r="AQ334" s="132" t="s">
        <v>820</v>
      </c>
      <c r="AR334" s="122">
        <v>0</v>
      </c>
      <c r="AS334" s="143"/>
      <c r="AT334" s="132" t="s">
        <v>820</v>
      </c>
      <c r="AU334" s="122">
        <v>0</v>
      </c>
      <c r="AV334" s="143"/>
      <c r="AW334" s="132" t="s">
        <v>820</v>
      </c>
      <c r="AX334" s="122">
        <v>0</v>
      </c>
      <c r="AY334" s="143"/>
      <c r="AZ334" s="132" t="s">
        <v>820</v>
      </c>
      <c r="BA334" s="122">
        <v>0</v>
      </c>
      <c r="BB334" s="143"/>
      <c r="BC334" s="132" t="s">
        <v>820</v>
      </c>
      <c r="BD334" s="122">
        <v>0</v>
      </c>
      <c r="BE334" s="143"/>
      <c r="BF334" s="132" t="s">
        <v>820</v>
      </c>
      <c r="BG334" s="122">
        <v>0</v>
      </c>
      <c r="BH334" s="143"/>
      <c r="BI334" s="132" t="s">
        <v>820</v>
      </c>
      <c r="BJ334" s="122">
        <v>0</v>
      </c>
      <c r="BK334" s="143"/>
      <c r="BL334" s="132" t="s">
        <v>820</v>
      </c>
      <c r="BM334" s="122">
        <v>0</v>
      </c>
      <c r="BN334" s="143"/>
      <c r="BO334" s="132" t="s">
        <v>820</v>
      </c>
      <c r="BP334" s="122">
        <v>0</v>
      </c>
      <c r="BQ334" s="143"/>
      <c r="BR334" s="132" t="s">
        <v>820</v>
      </c>
      <c r="BS334" s="122">
        <v>0</v>
      </c>
      <c r="BT334" s="143"/>
      <c r="BU334" s="132" t="s">
        <v>820</v>
      </c>
      <c r="BV334" s="122">
        <v>0</v>
      </c>
      <c r="BW334" s="143"/>
      <c r="BX334" s="132" t="s">
        <v>820</v>
      </c>
      <c r="BY334" s="122">
        <v>0</v>
      </c>
      <c r="BZ334" s="143"/>
      <c r="CA334" s="132" t="s">
        <v>820</v>
      </c>
      <c r="CB334" s="122">
        <v>0</v>
      </c>
      <c r="CC334" s="143"/>
      <c r="CD334" s="132" t="s">
        <v>820</v>
      </c>
      <c r="CE334" s="122">
        <v>0</v>
      </c>
      <c r="CF334" s="143"/>
      <c r="CG334" s="132" t="s">
        <v>820</v>
      </c>
      <c r="CH334" s="122">
        <v>0</v>
      </c>
      <c r="CI334" s="143"/>
      <c r="CJ334" s="132" t="s">
        <v>820</v>
      </c>
      <c r="CK334" s="122">
        <v>0</v>
      </c>
      <c r="CL334" s="143"/>
      <c r="CM334" s="132" t="s">
        <v>820</v>
      </c>
      <c r="CN334" s="122">
        <v>0</v>
      </c>
      <c r="CP334" s="132" t="s">
        <v>820</v>
      </c>
      <c r="CQ334" s="79">
        <f>SUM(CH334+CN334+CK334+CE334+CB334+BY334+BV334+BS334+BP334+BM334+BJ334+BG334+BD334+BA334+AX334+AU334+AR334+AO334+AL334+AI334+AF334+AC334+Z334+W334+T334+Q334+N334+K334+H334+E334+B334)</f>
        <v>0</v>
      </c>
      <c r="CS334" s="132" t="s">
        <v>820</v>
      </c>
      <c r="CT334" s="122">
        <v>0</v>
      </c>
      <c r="CU334" s="143"/>
      <c r="CV334" s="13">
        <f t="shared" si="17"/>
        <v>0</v>
      </c>
    </row>
    <row r="335" spans="1:100" x14ac:dyDescent="0.2">
      <c r="A335" s="132" t="s">
        <v>197</v>
      </c>
      <c r="B335" s="122">
        <v>0</v>
      </c>
      <c r="C335" s="143"/>
      <c r="D335" s="132" t="s">
        <v>197</v>
      </c>
      <c r="E335" s="122">
        <v>0</v>
      </c>
      <c r="F335" s="143"/>
      <c r="G335" s="132" t="s">
        <v>197</v>
      </c>
      <c r="H335" s="122">
        <v>0</v>
      </c>
      <c r="I335" s="143"/>
      <c r="J335" s="132" t="s">
        <v>197</v>
      </c>
      <c r="K335" s="122">
        <v>0</v>
      </c>
      <c r="L335" s="143"/>
      <c r="M335" s="132" t="s">
        <v>197</v>
      </c>
      <c r="N335" s="122">
        <v>0</v>
      </c>
      <c r="O335" s="143"/>
      <c r="P335" s="132" t="s">
        <v>197</v>
      </c>
      <c r="Q335" s="122">
        <v>0</v>
      </c>
      <c r="R335" s="143"/>
      <c r="S335" s="132" t="s">
        <v>197</v>
      </c>
      <c r="T335" s="122">
        <v>0</v>
      </c>
      <c r="U335" s="143"/>
      <c r="V335" s="132" t="s">
        <v>197</v>
      </c>
      <c r="W335" s="122">
        <v>0</v>
      </c>
      <c r="X335" s="143"/>
      <c r="Y335" s="132" t="s">
        <v>197</v>
      </c>
      <c r="Z335" s="122">
        <v>0</v>
      </c>
      <c r="AA335" s="143"/>
      <c r="AB335" s="132" t="s">
        <v>197</v>
      </c>
      <c r="AC335" s="122">
        <v>0</v>
      </c>
      <c r="AD335" s="143"/>
      <c r="AE335" s="132" t="s">
        <v>197</v>
      </c>
      <c r="AF335" s="122">
        <v>0</v>
      </c>
      <c r="AG335" s="143"/>
      <c r="AH335" s="132" t="s">
        <v>197</v>
      </c>
      <c r="AI335" s="122">
        <v>0</v>
      </c>
      <c r="AJ335" s="143"/>
      <c r="AK335" s="132" t="s">
        <v>197</v>
      </c>
      <c r="AL335" s="122">
        <v>0</v>
      </c>
      <c r="AM335" s="143"/>
      <c r="AN335" s="132" t="s">
        <v>197</v>
      </c>
      <c r="AO335" s="122">
        <v>0</v>
      </c>
      <c r="AP335" s="143"/>
      <c r="AQ335" s="132" t="s">
        <v>197</v>
      </c>
      <c r="AR335" s="122">
        <v>0</v>
      </c>
      <c r="AS335" s="143"/>
      <c r="AT335" s="132" t="s">
        <v>197</v>
      </c>
      <c r="AU335" s="122">
        <v>0</v>
      </c>
      <c r="AV335" s="143"/>
      <c r="AW335" s="132" t="s">
        <v>197</v>
      </c>
      <c r="AX335" s="122">
        <v>0</v>
      </c>
      <c r="AY335" s="143"/>
      <c r="AZ335" s="132" t="s">
        <v>197</v>
      </c>
      <c r="BA335" s="122">
        <v>0</v>
      </c>
      <c r="BB335" s="143"/>
      <c r="BC335" s="132" t="s">
        <v>197</v>
      </c>
      <c r="BD335" s="122">
        <v>0</v>
      </c>
      <c r="BE335" s="143"/>
      <c r="BF335" s="132" t="s">
        <v>197</v>
      </c>
      <c r="BG335" s="122">
        <v>0</v>
      </c>
      <c r="BH335" s="143"/>
      <c r="BI335" s="132" t="s">
        <v>197</v>
      </c>
      <c r="BJ335" s="122">
        <v>0</v>
      </c>
      <c r="BK335" s="143"/>
      <c r="BL335" s="132" t="s">
        <v>197</v>
      </c>
      <c r="BM335" s="122">
        <v>0</v>
      </c>
      <c r="BN335" s="143"/>
      <c r="BO335" s="132" t="s">
        <v>197</v>
      </c>
      <c r="BP335" s="122">
        <v>0</v>
      </c>
      <c r="BQ335" s="143"/>
      <c r="BR335" s="132" t="s">
        <v>197</v>
      </c>
      <c r="BS335" s="122">
        <v>0</v>
      </c>
      <c r="BT335" s="143"/>
      <c r="BU335" s="132" t="s">
        <v>197</v>
      </c>
      <c r="BV335" s="122">
        <v>0</v>
      </c>
      <c r="BW335" s="143"/>
      <c r="BX335" s="132" t="s">
        <v>197</v>
      </c>
      <c r="BY335" s="122">
        <v>0</v>
      </c>
      <c r="BZ335" s="143"/>
      <c r="CA335" s="132" t="s">
        <v>197</v>
      </c>
      <c r="CB335" s="122">
        <v>0</v>
      </c>
      <c r="CC335" s="143"/>
      <c r="CD335" s="132" t="s">
        <v>197</v>
      </c>
      <c r="CE335" s="122">
        <v>0</v>
      </c>
      <c r="CF335" s="143"/>
      <c r="CG335" s="132" t="s">
        <v>197</v>
      </c>
      <c r="CH335" s="122">
        <v>0</v>
      </c>
      <c r="CI335" s="143"/>
      <c r="CJ335" s="132" t="s">
        <v>197</v>
      </c>
      <c r="CK335" s="122">
        <v>0</v>
      </c>
      <c r="CL335" s="143"/>
      <c r="CM335" s="132" t="s">
        <v>197</v>
      </c>
      <c r="CN335" s="122">
        <v>0</v>
      </c>
      <c r="CP335" s="132" t="s">
        <v>197</v>
      </c>
      <c r="CQ335" s="79">
        <f>SUM(CH335+CN335+CK335+CE335+CB335+BY335+BV335+BS335+BP335+BM335+BJ335+BG335+BD335+BA335+AX335+AU335+AR335+AO335+AL335+AI335+AF335+AC335+Z335+W335+T335+Q335+N335+K335+H335+E335+B335)</f>
        <v>0</v>
      </c>
      <c r="CS335" s="132" t="s">
        <v>197</v>
      </c>
      <c r="CT335" s="122">
        <v>0</v>
      </c>
      <c r="CU335" s="143"/>
      <c r="CV335" s="13">
        <f t="shared" si="17"/>
        <v>0</v>
      </c>
    </row>
    <row r="336" spans="1:100" x14ac:dyDescent="0.2">
      <c r="A336" s="72" t="s">
        <v>456</v>
      </c>
      <c r="B336" s="122">
        <v>0</v>
      </c>
      <c r="C336" s="143"/>
      <c r="D336" s="72" t="s">
        <v>456</v>
      </c>
      <c r="E336" s="122">
        <v>0</v>
      </c>
      <c r="F336" s="143"/>
      <c r="G336" s="72" t="s">
        <v>456</v>
      </c>
      <c r="H336" s="122">
        <v>0</v>
      </c>
      <c r="I336" s="143"/>
      <c r="J336" s="72" t="s">
        <v>456</v>
      </c>
      <c r="K336" s="122">
        <v>0</v>
      </c>
      <c r="L336" s="143"/>
      <c r="M336" s="72" t="s">
        <v>456</v>
      </c>
      <c r="N336" s="122">
        <v>0</v>
      </c>
      <c r="O336" s="143"/>
      <c r="P336" s="72" t="s">
        <v>456</v>
      </c>
      <c r="Q336" s="122">
        <v>0</v>
      </c>
      <c r="R336" s="143"/>
      <c r="S336" s="72" t="s">
        <v>456</v>
      </c>
      <c r="T336" s="122">
        <v>0</v>
      </c>
      <c r="U336" s="143"/>
      <c r="V336" s="72" t="s">
        <v>456</v>
      </c>
      <c r="W336" s="122">
        <v>0</v>
      </c>
      <c r="X336" s="143"/>
      <c r="Y336" s="72" t="s">
        <v>456</v>
      </c>
      <c r="Z336" s="122">
        <v>0</v>
      </c>
      <c r="AA336" s="143"/>
      <c r="AB336" s="72" t="s">
        <v>456</v>
      </c>
      <c r="AC336" s="122">
        <v>0</v>
      </c>
      <c r="AD336" s="143"/>
      <c r="AE336" s="72" t="s">
        <v>456</v>
      </c>
      <c r="AF336" s="122">
        <v>0</v>
      </c>
      <c r="AG336" s="143"/>
      <c r="AH336" s="72" t="s">
        <v>456</v>
      </c>
      <c r="AI336" s="122">
        <v>0</v>
      </c>
      <c r="AJ336" s="143"/>
      <c r="AK336" s="72" t="s">
        <v>456</v>
      </c>
      <c r="AL336" s="122">
        <v>0</v>
      </c>
      <c r="AM336" s="143"/>
      <c r="AN336" s="72" t="s">
        <v>456</v>
      </c>
      <c r="AO336" s="122">
        <v>0</v>
      </c>
      <c r="AP336" s="143"/>
      <c r="AQ336" s="72" t="s">
        <v>456</v>
      </c>
      <c r="AR336" s="122">
        <v>0</v>
      </c>
      <c r="AS336" s="143"/>
      <c r="AT336" s="72" t="s">
        <v>456</v>
      </c>
      <c r="AU336" s="122">
        <v>0</v>
      </c>
      <c r="AV336" s="143"/>
      <c r="AW336" s="72" t="s">
        <v>456</v>
      </c>
      <c r="AX336" s="122">
        <v>0</v>
      </c>
      <c r="AY336" s="143"/>
      <c r="AZ336" s="72" t="s">
        <v>456</v>
      </c>
      <c r="BA336" s="122">
        <v>0</v>
      </c>
      <c r="BB336" s="143"/>
      <c r="BC336" s="72" t="s">
        <v>456</v>
      </c>
      <c r="BD336" s="122">
        <v>0</v>
      </c>
      <c r="BE336" s="143"/>
      <c r="BF336" s="72" t="s">
        <v>456</v>
      </c>
      <c r="BG336" s="122">
        <v>0</v>
      </c>
      <c r="BH336" s="143"/>
      <c r="BI336" s="72" t="s">
        <v>456</v>
      </c>
      <c r="BJ336" s="122">
        <v>0</v>
      </c>
      <c r="BK336" s="143"/>
      <c r="BL336" s="72" t="s">
        <v>456</v>
      </c>
      <c r="BM336" s="122">
        <v>0</v>
      </c>
      <c r="BN336" s="143"/>
      <c r="BO336" s="72" t="s">
        <v>456</v>
      </c>
      <c r="BP336" s="122">
        <v>0</v>
      </c>
      <c r="BQ336" s="143"/>
      <c r="BR336" s="72" t="s">
        <v>456</v>
      </c>
      <c r="BS336" s="122">
        <v>0</v>
      </c>
      <c r="BT336" s="143"/>
      <c r="BU336" s="72" t="s">
        <v>456</v>
      </c>
      <c r="BV336" s="122">
        <v>0</v>
      </c>
      <c r="BW336" s="143"/>
      <c r="BX336" s="72" t="s">
        <v>456</v>
      </c>
      <c r="BY336" s="122">
        <v>0</v>
      </c>
      <c r="BZ336" s="143"/>
      <c r="CA336" s="72" t="s">
        <v>456</v>
      </c>
      <c r="CB336" s="122">
        <v>0</v>
      </c>
      <c r="CC336" s="143"/>
      <c r="CD336" s="72" t="s">
        <v>456</v>
      </c>
      <c r="CE336" s="122">
        <v>0</v>
      </c>
      <c r="CF336" s="143"/>
      <c r="CG336" s="72" t="s">
        <v>456</v>
      </c>
      <c r="CH336" s="122">
        <v>0</v>
      </c>
      <c r="CI336" s="143"/>
      <c r="CJ336" s="72" t="s">
        <v>456</v>
      </c>
      <c r="CK336" s="122">
        <v>0</v>
      </c>
      <c r="CL336" s="143"/>
      <c r="CM336" s="72" t="s">
        <v>456</v>
      </c>
      <c r="CN336" s="122">
        <v>0</v>
      </c>
      <c r="CP336" s="72" t="s">
        <v>456</v>
      </c>
      <c r="CQ336" s="79">
        <f>SUM(CH336+CN336+CK336+CE336+CB336+BY336+BV336+BS336+BP336+BM336+BJ336+BG336+BD336+BA336+AX336+AU336+AR336+AO336+AL336+AI336+AF336+AC336+Z336+W336+T336+Q336+N336+K336+H336+E336+B336)</f>
        <v>0</v>
      </c>
      <c r="CS336" s="72" t="s">
        <v>456</v>
      </c>
      <c r="CT336" s="122">
        <v>0</v>
      </c>
      <c r="CU336" s="143"/>
      <c r="CV336" s="13">
        <f t="shared" si="17"/>
        <v>0</v>
      </c>
    </row>
    <row r="337" spans="1:100" x14ac:dyDescent="0.2">
      <c r="A337" s="73" t="s">
        <v>453</v>
      </c>
      <c r="B337" s="74">
        <f>SUM(B318,B319,B320,B321,B322,B326,B327,B328,B332)</f>
        <v>0</v>
      </c>
      <c r="C337" s="143"/>
      <c r="D337" s="73" t="s">
        <v>453</v>
      </c>
      <c r="E337" s="74">
        <f>SUM(E318,E319,E320,E321,E322,E326,E327,E328,E332)</f>
        <v>0</v>
      </c>
      <c r="F337" s="143"/>
      <c r="G337" s="73" t="s">
        <v>453</v>
      </c>
      <c r="H337" s="74">
        <f>SUM(H318,H319,H320,H321,H322,H326,H327,H328,H332)</f>
        <v>0</v>
      </c>
      <c r="I337" s="143"/>
      <c r="J337" s="73" t="s">
        <v>453</v>
      </c>
      <c r="K337" s="74">
        <f>SUM(K318,K319,K320,K321,K322,K326,K327,K328,K332)</f>
        <v>0</v>
      </c>
      <c r="L337" s="143"/>
      <c r="M337" s="73" t="s">
        <v>453</v>
      </c>
      <c r="N337" s="74">
        <f>SUM(N318,N319,N320,N321,N322,N326,N327,N328,N332)</f>
        <v>0</v>
      </c>
      <c r="O337" s="143"/>
      <c r="P337" s="73" t="s">
        <v>453</v>
      </c>
      <c r="Q337" s="74">
        <f>SUM(Q318,Q319,Q320,Q321,Q322,Q326,Q327,Q328,Q332)</f>
        <v>0</v>
      </c>
      <c r="R337" s="143"/>
      <c r="S337" s="73" t="s">
        <v>453</v>
      </c>
      <c r="T337" s="74">
        <f>SUM(T318,T319,T320,T321,T322,T326,T327,T328,T332)</f>
        <v>0</v>
      </c>
      <c r="U337" s="143"/>
      <c r="V337" s="73" t="s">
        <v>453</v>
      </c>
      <c r="W337" s="74">
        <f>SUM(W318,W319,W320,W321,W322,W326,W327,W328,W332)</f>
        <v>0</v>
      </c>
      <c r="X337" s="143"/>
      <c r="Y337" s="73" t="s">
        <v>453</v>
      </c>
      <c r="Z337" s="74">
        <f>SUM(Z318,Z319,Z320,Z321,Z322,Z326,Z327,Z328,Z332)</f>
        <v>0</v>
      </c>
      <c r="AA337" s="143"/>
      <c r="AB337" s="73" t="s">
        <v>453</v>
      </c>
      <c r="AC337" s="74">
        <f>SUM(AC318,AC319,AC320,AC321,AC322,AC326,AC327,AC328,AC332)</f>
        <v>0</v>
      </c>
      <c r="AD337" s="143"/>
      <c r="AE337" s="73" t="s">
        <v>453</v>
      </c>
      <c r="AF337" s="74">
        <f>SUM(AF318,AF319,AF320,AF321,AF322,AF326,AF327,AF328,AF332)</f>
        <v>0</v>
      </c>
      <c r="AG337" s="143"/>
      <c r="AH337" s="73" t="s">
        <v>453</v>
      </c>
      <c r="AI337" s="74">
        <f>SUM(AI318,AI319,AI320,AI321,AI322,AI326,AI327,AI328,AI332)</f>
        <v>0</v>
      </c>
      <c r="AJ337" s="143"/>
      <c r="AK337" s="73" t="s">
        <v>453</v>
      </c>
      <c r="AL337" s="74">
        <f>SUM(AL318,AL319,AL320,AL321,AL322,AL326,AL327,AL328,AL332)</f>
        <v>0</v>
      </c>
      <c r="AM337" s="143"/>
      <c r="AN337" s="73" t="s">
        <v>453</v>
      </c>
      <c r="AO337" s="74">
        <f>SUM(AO318,AO319,AO320,AO321,AO322,AO326,AO327,AO328,AO332)</f>
        <v>0</v>
      </c>
      <c r="AP337" s="143"/>
      <c r="AQ337" s="73" t="s">
        <v>453</v>
      </c>
      <c r="AR337" s="74">
        <f>SUM(AR318,AR319,AR320,AR321,AR322,AR326,AR327,AR328,AR332)</f>
        <v>0</v>
      </c>
      <c r="AS337" s="143"/>
      <c r="AT337" s="73" t="s">
        <v>453</v>
      </c>
      <c r="AU337" s="74">
        <f>SUM(AU318,AU319,AU320,AU321,AU322,AU326,AU327,AU328,AU332)</f>
        <v>0</v>
      </c>
      <c r="AV337" s="143"/>
      <c r="AW337" s="73" t="s">
        <v>453</v>
      </c>
      <c r="AX337" s="74">
        <f>SUM(AX318,AX319,AX320,AX321,AX322,AX326,AX327,AX328,AX332)</f>
        <v>0</v>
      </c>
      <c r="AY337" s="143"/>
      <c r="AZ337" s="73" t="s">
        <v>453</v>
      </c>
      <c r="BA337" s="74">
        <f>SUM(BA318,BA319,BA320,BA321,BA322,BA326,BA327,BA328,BA332)</f>
        <v>0</v>
      </c>
      <c r="BB337" s="143"/>
      <c r="BC337" s="73" t="s">
        <v>453</v>
      </c>
      <c r="BD337" s="74">
        <f>SUM(BD318,BD319,BD320,BD321,BD322,BD326,BD327,BD328,BD332)</f>
        <v>0</v>
      </c>
      <c r="BE337" s="143"/>
      <c r="BF337" s="73" t="s">
        <v>453</v>
      </c>
      <c r="BG337" s="74">
        <f>SUM(BG318,BG319,BG320,BG321,BG322,BG326,BG327,BG328,BG332)</f>
        <v>0</v>
      </c>
      <c r="BH337" s="143"/>
      <c r="BI337" s="73" t="s">
        <v>453</v>
      </c>
      <c r="BJ337" s="74">
        <f>SUM(BJ318,BJ319,BJ320,BJ321,BJ322,BJ326,BJ327,BJ328,BJ332)</f>
        <v>0</v>
      </c>
      <c r="BK337" s="143"/>
      <c r="BL337" s="73" t="s">
        <v>453</v>
      </c>
      <c r="BM337" s="74">
        <f>SUM(BM318,BM319,BM320,BM321,BM322,BM326,BM327,BM328,BM332)</f>
        <v>0</v>
      </c>
      <c r="BN337" s="143"/>
      <c r="BO337" s="73" t="s">
        <v>453</v>
      </c>
      <c r="BP337" s="74">
        <f>SUM(BP318,BP319,BP320,BP321,BP322,BP326,BP327,BP328,BP332)</f>
        <v>0</v>
      </c>
      <c r="BQ337" s="143"/>
      <c r="BR337" s="73" t="s">
        <v>453</v>
      </c>
      <c r="BS337" s="74">
        <f>SUM(BS318,BS319,BS320,BS321,BS322,BS326,BS327,BS328,BS332)</f>
        <v>0</v>
      </c>
      <c r="BT337" s="143"/>
      <c r="BU337" s="73" t="s">
        <v>453</v>
      </c>
      <c r="BV337" s="74">
        <f>SUM(BV318,BV319,BV320,BV321,BV322,BV326,BV327,BV328,BV332)</f>
        <v>0</v>
      </c>
      <c r="BW337" s="143"/>
      <c r="BX337" s="73" t="s">
        <v>453</v>
      </c>
      <c r="BY337" s="74">
        <f>SUM(BY318,BY319,BY320,BY321,BY322,BY326,BY327,BY328,BY332)</f>
        <v>0</v>
      </c>
      <c r="BZ337" s="143"/>
      <c r="CA337" s="73" t="s">
        <v>453</v>
      </c>
      <c r="CB337" s="74">
        <f>SUM(CB318,CB319,CB320,CB321,CB322,CB326,CB327,CB328,CB332)</f>
        <v>0</v>
      </c>
      <c r="CC337" s="143"/>
      <c r="CD337" s="73" t="s">
        <v>453</v>
      </c>
      <c r="CE337" s="74">
        <f>SUM(CE318,CE319,CE320,CE321,CE322,CE326,CE327,CE328,CE332)</f>
        <v>0</v>
      </c>
      <c r="CF337" s="143"/>
      <c r="CG337" s="73" t="s">
        <v>453</v>
      </c>
      <c r="CH337" s="74">
        <f>SUM(CH318,CH319,CH320,CH321,CH322,CH326,CH327,CH328,CH332)</f>
        <v>0</v>
      </c>
      <c r="CI337" s="143"/>
      <c r="CJ337" s="73" t="s">
        <v>453</v>
      </c>
      <c r="CK337" s="74">
        <f>SUM(CK318,CK319,CK320,CK321,CK322,CK326,CK327,CK328,CK332)</f>
        <v>0</v>
      </c>
      <c r="CL337" s="143"/>
      <c r="CM337" s="73" t="s">
        <v>453</v>
      </c>
      <c r="CN337" s="74">
        <f>SUM(CN318,CN319,CN320,CN321,CN322,CN326,CN327,CN328,CN332)</f>
        <v>0</v>
      </c>
      <c r="CP337" s="73" t="s">
        <v>494</v>
      </c>
      <c r="CQ337" s="74">
        <f>SUM(CQ318,CQ319,CQ320,CQ321,CQ322,CQ326,CQ327,CQ328,CQ332)</f>
        <v>0</v>
      </c>
      <c r="CS337" s="73" t="s">
        <v>494</v>
      </c>
      <c r="CT337" s="74">
        <f>SUM(CT318,CT319,CT320,CT321,CT322,CT326,CT327,CT328,CT332)</f>
        <v>1428.55</v>
      </c>
      <c r="CU337" s="143"/>
      <c r="CV337" s="150">
        <f t="shared" si="17"/>
        <v>1428.55</v>
      </c>
    </row>
    <row r="338" spans="1:100" ht="16" thickBot="1" x14ac:dyDescent="0.25">
      <c r="A338" s="117" t="s">
        <v>457</v>
      </c>
      <c r="B338" s="118">
        <f>B313-B316-B337</f>
        <v>0</v>
      </c>
      <c r="C338" s="143"/>
      <c r="D338" s="117" t="s">
        <v>457</v>
      </c>
      <c r="E338" s="118">
        <f>E313-E316-E337</f>
        <v>0</v>
      </c>
      <c r="F338" s="143"/>
      <c r="G338" s="117" t="s">
        <v>457</v>
      </c>
      <c r="H338" s="118">
        <f>H313-H316-H337</f>
        <v>0</v>
      </c>
      <c r="I338" s="143"/>
      <c r="J338" s="117" t="s">
        <v>457</v>
      </c>
      <c r="K338" s="118">
        <f>K313-K316-K337</f>
        <v>0</v>
      </c>
      <c r="L338" s="143"/>
      <c r="M338" s="117" t="s">
        <v>457</v>
      </c>
      <c r="N338" s="118">
        <f>N313-N316-N337</f>
        <v>0</v>
      </c>
      <c r="O338" s="143"/>
      <c r="P338" s="117" t="s">
        <v>457</v>
      </c>
      <c r="Q338" s="118">
        <f>Q313-Q316-Q337</f>
        <v>0</v>
      </c>
      <c r="R338" s="143"/>
      <c r="S338" s="117" t="s">
        <v>457</v>
      </c>
      <c r="T338" s="118">
        <f>T313-T316-T337</f>
        <v>0</v>
      </c>
      <c r="U338" s="143"/>
      <c r="V338" s="117" t="s">
        <v>457</v>
      </c>
      <c r="W338" s="118">
        <f>W313-W316-W337</f>
        <v>0</v>
      </c>
      <c r="X338" s="143"/>
      <c r="Y338" s="117" t="s">
        <v>457</v>
      </c>
      <c r="Z338" s="118">
        <f>Z313-Z316-Z337</f>
        <v>0</v>
      </c>
      <c r="AA338" s="143"/>
      <c r="AB338" s="117" t="s">
        <v>457</v>
      </c>
      <c r="AC338" s="118">
        <f>AC313-AC316-AC337</f>
        <v>0</v>
      </c>
      <c r="AD338" s="143"/>
      <c r="AE338" s="117" t="s">
        <v>457</v>
      </c>
      <c r="AF338" s="118">
        <f>AF313-AF316-AF337</f>
        <v>0</v>
      </c>
      <c r="AG338" s="143"/>
      <c r="AH338" s="117" t="s">
        <v>457</v>
      </c>
      <c r="AI338" s="118">
        <f>AI313-AI316-AI337</f>
        <v>0</v>
      </c>
      <c r="AJ338" s="143"/>
      <c r="AK338" s="117" t="s">
        <v>457</v>
      </c>
      <c r="AL338" s="118">
        <f>AL313-AL316-AL337</f>
        <v>0</v>
      </c>
      <c r="AM338" s="143"/>
      <c r="AN338" s="117" t="s">
        <v>457</v>
      </c>
      <c r="AO338" s="118">
        <f>AO313-AO316-AO337</f>
        <v>0</v>
      </c>
      <c r="AP338" s="143"/>
      <c r="AQ338" s="117" t="s">
        <v>457</v>
      </c>
      <c r="AR338" s="118">
        <f>AR313-AR316-AR337</f>
        <v>0</v>
      </c>
      <c r="AS338" s="143"/>
      <c r="AT338" s="117" t="s">
        <v>457</v>
      </c>
      <c r="AU338" s="118">
        <f>AU313-AU316-AU337</f>
        <v>0</v>
      </c>
      <c r="AV338" s="143"/>
      <c r="AW338" s="117" t="s">
        <v>457</v>
      </c>
      <c r="AX338" s="118">
        <f>AX313-AX316-AX337</f>
        <v>0</v>
      </c>
      <c r="AY338" s="143"/>
      <c r="AZ338" s="117" t="s">
        <v>457</v>
      </c>
      <c r="BA338" s="118">
        <f>BA313-BA316-BA337</f>
        <v>0</v>
      </c>
      <c r="BB338" s="143"/>
      <c r="BC338" s="117" t="s">
        <v>457</v>
      </c>
      <c r="BD338" s="118">
        <f>BD313-BD316-BD337</f>
        <v>0</v>
      </c>
      <c r="BE338" s="143"/>
      <c r="BF338" s="117" t="s">
        <v>457</v>
      </c>
      <c r="BG338" s="118">
        <f>BG313-BG316-BG337</f>
        <v>0</v>
      </c>
      <c r="BH338" s="143"/>
      <c r="BI338" s="117" t="s">
        <v>457</v>
      </c>
      <c r="BJ338" s="118">
        <f>BJ313-BJ316-BJ337</f>
        <v>0</v>
      </c>
      <c r="BK338" s="143"/>
      <c r="BL338" s="117" t="s">
        <v>457</v>
      </c>
      <c r="BM338" s="118">
        <f>BM313-BM316-BM337</f>
        <v>0</v>
      </c>
      <c r="BN338" s="143"/>
      <c r="BO338" s="117" t="s">
        <v>457</v>
      </c>
      <c r="BP338" s="118">
        <f>BP313-BP316-BP337</f>
        <v>0</v>
      </c>
      <c r="BQ338" s="143"/>
      <c r="BR338" s="117" t="s">
        <v>457</v>
      </c>
      <c r="BS338" s="118">
        <f>BS313-BS316-BS337</f>
        <v>0</v>
      </c>
      <c r="BT338" s="143"/>
      <c r="BU338" s="117" t="s">
        <v>457</v>
      </c>
      <c r="BV338" s="118">
        <f>BV313-BV316-BV337</f>
        <v>0</v>
      </c>
      <c r="BW338" s="143"/>
      <c r="BX338" s="117" t="s">
        <v>457</v>
      </c>
      <c r="BY338" s="118">
        <f>BY313-BY316-BY337</f>
        <v>0</v>
      </c>
      <c r="BZ338" s="143"/>
      <c r="CA338" s="117" t="s">
        <v>457</v>
      </c>
      <c r="CB338" s="118">
        <f>CB313-CB316-CB337</f>
        <v>0</v>
      </c>
      <c r="CC338" s="143"/>
      <c r="CD338" s="117" t="s">
        <v>457</v>
      </c>
      <c r="CE338" s="118">
        <f>CE313-CE316-CE337</f>
        <v>0</v>
      </c>
      <c r="CF338" s="143"/>
      <c r="CG338" s="117" t="s">
        <v>457</v>
      </c>
      <c r="CH338" s="118">
        <f>CH313-CH316-CH337</f>
        <v>0</v>
      </c>
      <c r="CI338" s="143"/>
      <c r="CJ338" s="117" t="s">
        <v>457</v>
      </c>
      <c r="CK338" s="118">
        <f>CK313-CK316-CK337</f>
        <v>0</v>
      </c>
      <c r="CL338" s="143"/>
      <c r="CM338" s="117" t="s">
        <v>457</v>
      </c>
      <c r="CN338" s="118">
        <f>CN313-CN316-CN337</f>
        <v>0</v>
      </c>
      <c r="CP338" s="145" t="s">
        <v>491</v>
      </c>
      <c r="CQ338" s="146">
        <f>CQ313-CQ316-CQ337</f>
        <v>0</v>
      </c>
      <c r="CS338" s="147" t="s">
        <v>496</v>
      </c>
      <c r="CT338" s="148">
        <f>CT308+CT311-CT316-CT337</f>
        <v>-1428.55</v>
      </c>
      <c r="CU338" s="143"/>
      <c r="CV338" s="143"/>
    </row>
    <row r="339" spans="1:100" s="155" customFormat="1" ht="16" thickBot="1" x14ac:dyDescent="0.25">
      <c r="A339" s="178"/>
      <c r="B339" s="179"/>
      <c r="D339" s="178"/>
      <c r="E339" s="179"/>
      <c r="G339" s="178"/>
      <c r="H339" s="179"/>
      <c r="J339" s="178"/>
      <c r="K339" s="179"/>
      <c r="M339" s="178"/>
      <c r="N339" s="179"/>
      <c r="P339" s="178"/>
      <c r="Q339" s="179"/>
      <c r="S339" s="178"/>
      <c r="T339" s="179"/>
      <c r="V339" s="178"/>
      <c r="W339" s="179"/>
      <c r="Y339" s="178"/>
      <c r="Z339" s="179"/>
      <c r="AB339" s="178"/>
      <c r="AC339" s="179"/>
      <c r="AE339" s="178"/>
      <c r="AF339" s="179"/>
      <c r="AH339" s="178"/>
      <c r="AI339" s="179"/>
      <c r="AK339" s="178"/>
      <c r="AL339" s="179"/>
      <c r="AN339" s="178"/>
      <c r="AO339" s="179"/>
      <c r="AQ339" s="178"/>
      <c r="AR339" s="179"/>
      <c r="AT339" s="178"/>
      <c r="AU339" s="179"/>
      <c r="AW339" s="178"/>
      <c r="AX339" s="179"/>
      <c r="AZ339" s="178"/>
      <c r="BA339" s="179"/>
      <c r="BC339" s="178"/>
      <c r="BD339" s="179"/>
      <c r="BF339" s="178"/>
      <c r="BG339" s="179"/>
      <c r="BI339" s="178"/>
      <c r="BJ339" s="179"/>
      <c r="BL339" s="178"/>
      <c r="BM339" s="179"/>
      <c r="BO339" s="178"/>
      <c r="BP339" s="179"/>
      <c r="BR339" s="178"/>
      <c r="BS339" s="179"/>
      <c r="BU339" s="178"/>
      <c r="BV339" s="179"/>
      <c r="BX339" s="178"/>
      <c r="BY339" s="179"/>
      <c r="CA339" s="178"/>
      <c r="CB339" s="179"/>
      <c r="CD339" s="178"/>
      <c r="CE339" s="179"/>
      <c r="CG339" s="178"/>
      <c r="CH339" s="179"/>
      <c r="CJ339" s="178"/>
      <c r="CK339" s="179"/>
      <c r="CM339" s="178"/>
      <c r="CN339" s="179"/>
      <c r="CP339" s="156" t="s">
        <v>834</v>
      </c>
      <c r="CQ339" s="157">
        <f>CQ308+CQ311-CQ316-CQ337</f>
        <v>0</v>
      </c>
      <c r="CS339" s="178"/>
      <c r="CT339" s="179"/>
    </row>
    <row r="340" spans="1:100" s="155" customFormat="1" ht="16" thickTop="1" x14ac:dyDescent="0.2">
      <c r="A340" s="180"/>
      <c r="B340" s="181"/>
      <c r="D340" s="180"/>
      <c r="E340" s="181"/>
      <c r="G340" s="180"/>
      <c r="H340" s="181"/>
      <c r="J340" s="180"/>
      <c r="K340" s="181"/>
      <c r="M340" s="180"/>
      <c r="N340" s="181"/>
      <c r="P340" s="180"/>
      <c r="Q340" s="181"/>
      <c r="S340" s="180"/>
      <c r="T340" s="181"/>
      <c r="V340" s="180"/>
      <c r="W340" s="181"/>
      <c r="Y340" s="180"/>
      <c r="Z340" s="181"/>
      <c r="AB340" s="180"/>
      <c r="AC340" s="181"/>
      <c r="AE340" s="180"/>
      <c r="AF340" s="181"/>
      <c r="AH340" s="180"/>
      <c r="AI340" s="181"/>
      <c r="AK340" s="180"/>
      <c r="AL340" s="181"/>
      <c r="AN340" s="180"/>
      <c r="AO340" s="181"/>
      <c r="AQ340" s="180"/>
      <c r="AR340" s="181"/>
      <c r="AT340" s="180"/>
      <c r="AU340" s="181"/>
      <c r="AW340" s="180"/>
      <c r="AX340" s="181"/>
      <c r="AZ340" s="180"/>
      <c r="BA340" s="181"/>
      <c r="BC340" s="180"/>
      <c r="BD340" s="181"/>
      <c r="BF340" s="180"/>
      <c r="BG340" s="181"/>
      <c r="BI340" s="180"/>
      <c r="BJ340" s="181"/>
      <c r="BL340" s="180"/>
      <c r="BM340" s="181"/>
      <c r="BO340" s="180"/>
      <c r="BP340" s="181"/>
      <c r="BR340" s="180"/>
      <c r="BS340" s="181"/>
      <c r="BU340" s="180"/>
      <c r="BV340" s="181"/>
      <c r="BX340" s="180"/>
      <c r="BY340" s="181"/>
      <c r="CA340" s="180"/>
      <c r="CB340" s="181"/>
      <c r="CD340" s="180"/>
      <c r="CE340" s="181"/>
      <c r="CG340" s="180"/>
      <c r="CH340" s="181"/>
      <c r="CJ340" s="180"/>
      <c r="CK340" s="181"/>
      <c r="CM340" s="180"/>
      <c r="CN340" s="181"/>
      <c r="CP340" s="190"/>
      <c r="CQ340" s="191"/>
      <c r="CS340" s="180"/>
      <c r="CT340" s="181"/>
    </row>
    <row r="341" spans="1:100" s="155" customFormat="1" ht="16" thickBot="1" x14ac:dyDescent="0.25">
      <c r="A341" s="182"/>
      <c r="B341" s="183"/>
      <c r="D341" s="182"/>
      <c r="E341" s="183"/>
      <c r="G341" s="182"/>
      <c r="H341" s="183"/>
      <c r="J341" s="182"/>
      <c r="K341" s="183"/>
      <c r="M341" s="182"/>
      <c r="N341" s="183"/>
      <c r="P341" s="182"/>
      <c r="Q341" s="183"/>
      <c r="S341" s="182"/>
      <c r="T341" s="183"/>
      <c r="V341" s="182"/>
      <c r="W341" s="183"/>
      <c r="Y341" s="182"/>
      <c r="Z341" s="183"/>
      <c r="AB341" s="182"/>
      <c r="AC341" s="183"/>
      <c r="AE341" s="182"/>
      <c r="AF341" s="183"/>
      <c r="AH341" s="182"/>
      <c r="AI341" s="183"/>
      <c r="AK341" s="182"/>
      <c r="AL341" s="183"/>
      <c r="AN341" s="182"/>
      <c r="AO341" s="183"/>
      <c r="AQ341" s="182"/>
      <c r="AR341" s="183"/>
      <c r="AT341" s="182"/>
      <c r="AU341" s="183"/>
      <c r="AW341" s="182"/>
      <c r="AX341" s="183"/>
      <c r="AZ341" s="182"/>
      <c r="BA341" s="183"/>
      <c r="BC341" s="182"/>
      <c r="BD341" s="183"/>
      <c r="BF341" s="182"/>
      <c r="BG341" s="183"/>
      <c r="BI341" s="182"/>
      <c r="BJ341" s="183"/>
      <c r="BL341" s="182"/>
      <c r="BM341" s="183"/>
      <c r="BO341" s="182"/>
      <c r="BP341" s="183"/>
      <c r="BR341" s="182"/>
      <c r="BS341" s="183"/>
      <c r="BU341" s="182"/>
      <c r="BV341" s="183"/>
      <c r="BX341" s="182"/>
      <c r="BY341" s="183"/>
      <c r="CA341" s="182"/>
      <c r="CB341" s="183"/>
      <c r="CD341" s="182"/>
      <c r="CE341" s="183"/>
      <c r="CG341" s="182"/>
      <c r="CH341" s="183"/>
      <c r="CJ341" s="182"/>
      <c r="CK341" s="183"/>
      <c r="CM341" s="182"/>
      <c r="CN341" s="183"/>
      <c r="CP341" s="182"/>
      <c r="CQ341" s="183"/>
      <c r="CS341" s="182"/>
      <c r="CT341" s="183"/>
    </row>
    <row r="343" spans="1:100" ht="22" thickBot="1" x14ac:dyDescent="0.3">
      <c r="A343" s="36" t="s">
        <v>831</v>
      </c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  <c r="BP343" s="143"/>
      <c r="BQ343" s="143"/>
      <c r="BR343" s="143"/>
      <c r="BS343" s="143"/>
      <c r="BT343" s="143"/>
      <c r="BU343" s="143"/>
      <c r="BV343" s="143"/>
      <c r="BW343" s="143"/>
      <c r="BX343" s="143"/>
      <c r="BY343" s="143"/>
      <c r="BZ343" s="143"/>
      <c r="CA343" s="143"/>
      <c r="CB343" s="143"/>
      <c r="CC343" s="143"/>
      <c r="CD343" s="143"/>
      <c r="CE343" s="143"/>
      <c r="CF343" s="143"/>
      <c r="CG343" s="143"/>
      <c r="CH343" s="143"/>
      <c r="CI343" s="143"/>
      <c r="CJ343" s="143"/>
      <c r="CK343" s="143"/>
      <c r="CL343" s="143"/>
      <c r="CM343" s="143"/>
      <c r="CN343" s="143"/>
    </row>
    <row r="344" spans="1:100" ht="16" thickBot="1" x14ac:dyDescent="0.25">
      <c r="A344" s="172" t="s">
        <v>94</v>
      </c>
      <c r="B344" s="173"/>
      <c r="C344" s="143"/>
      <c r="D344" s="172" t="s">
        <v>157</v>
      </c>
      <c r="E344" s="173"/>
      <c r="F344" s="143"/>
      <c r="G344" s="172" t="s">
        <v>158</v>
      </c>
      <c r="H344" s="173"/>
      <c r="I344" s="143"/>
      <c r="J344" s="172" t="s">
        <v>159</v>
      </c>
      <c r="K344" s="173"/>
      <c r="L344" s="143"/>
      <c r="M344" s="172" t="s">
        <v>160</v>
      </c>
      <c r="N344" s="173"/>
      <c r="O344" s="143"/>
      <c r="P344" s="172" t="s">
        <v>161</v>
      </c>
      <c r="Q344" s="173"/>
      <c r="R344" s="143"/>
      <c r="S344" s="172" t="s">
        <v>162</v>
      </c>
      <c r="T344" s="173"/>
      <c r="U344" s="143"/>
      <c r="V344" s="172" t="s">
        <v>163</v>
      </c>
      <c r="W344" s="173"/>
      <c r="X344" s="143"/>
      <c r="Y344" s="172" t="s">
        <v>164</v>
      </c>
      <c r="Z344" s="173"/>
      <c r="AA344" s="143"/>
      <c r="AB344" s="172" t="s">
        <v>165</v>
      </c>
      <c r="AC344" s="173"/>
      <c r="AD344" s="143"/>
      <c r="AE344" s="172" t="s">
        <v>166</v>
      </c>
      <c r="AF344" s="173"/>
      <c r="AG344" s="143"/>
      <c r="AH344" s="172" t="s">
        <v>167</v>
      </c>
      <c r="AI344" s="173"/>
      <c r="AJ344" s="143"/>
      <c r="AK344" s="172" t="s">
        <v>168</v>
      </c>
      <c r="AL344" s="173"/>
      <c r="AM344" s="143"/>
      <c r="AN344" s="172" t="s">
        <v>169</v>
      </c>
      <c r="AO344" s="173"/>
      <c r="AP344" s="143"/>
      <c r="AQ344" s="172" t="s">
        <v>170</v>
      </c>
      <c r="AR344" s="173"/>
      <c r="AS344" s="143"/>
      <c r="AT344" s="172" t="s">
        <v>171</v>
      </c>
      <c r="AU344" s="173"/>
      <c r="AV344" s="143"/>
      <c r="AW344" s="172" t="s">
        <v>172</v>
      </c>
      <c r="AX344" s="173"/>
      <c r="AY344" s="143"/>
      <c r="AZ344" s="172" t="s">
        <v>173</v>
      </c>
      <c r="BA344" s="173"/>
      <c r="BB344" s="143"/>
      <c r="BC344" s="172" t="s">
        <v>174</v>
      </c>
      <c r="BD344" s="173"/>
      <c r="BE344" s="143"/>
      <c r="BF344" s="172" t="s">
        <v>175</v>
      </c>
      <c r="BG344" s="173"/>
      <c r="BH344" s="143"/>
      <c r="BI344" s="172" t="s">
        <v>176</v>
      </c>
      <c r="BJ344" s="173"/>
      <c r="BK344" s="143"/>
      <c r="BL344" s="172" t="s">
        <v>177</v>
      </c>
      <c r="BM344" s="173"/>
      <c r="BN344" s="143"/>
      <c r="BO344" s="172" t="s">
        <v>178</v>
      </c>
      <c r="BP344" s="173"/>
      <c r="BQ344" s="143"/>
      <c r="BR344" s="172" t="s">
        <v>179</v>
      </c>
      <c r="BS344" s="173"/>
      <c r="BT344" s="143"/>
      <c r="BU344" s="172" t="s">
        <v>180</v>
      </c>
      <c r="BV344" s="173"/>
      <c r="BW344" s="143"/>
      <c r="BX344" s="172" t="s">
        <v>181</v>
      </c>
      <c r="BY344" s="173"/>
      <c r="BZ344" s="143"/>
      <c r="CA344" s="172" t="s">
        <v>182</v>
      </c>
      <c r="CB344" s="173"/>
      <c r="CC344" s="143"/>
      <c r="CD344" s="172" t="s">
        <v>183</v>
      </c>
      <c r="CE344" s="173"/>
      <c r="CF344" s="143"/>
      <c r="CG344" s="172" t="s">
        <v>184</v>
      </c>
      <c r="CH344" s="173"/>
      <c r="CI344" s="143"/>
      <c r="CJ344" s="172" t="s">
        <v>185</v>
      </c>
      <c r="CK344" s="173"/>
      <c r="CL344" s="143"/>
      <c r="CM344" s="172" t="s">
        <v>409</v>
      </c>
      <c r="CN344" s="173"/>
      <c r="CP344" s="188" t="s">
        <v>30</v>
      </c>
      <c r="CQ344" s="189"/>
      <c r="CS344" s="188" t="s">
        <v>490</v>
      </c>
      <c r="CT344" s="189"/>
      <c r="CU344" s="143"/>
      <c r="CV344" s="149" t="s">
        <v>32</v>
      </c>
    </row>
    <row r="345" spans="1:100" ht="16" thickBot="1" x14ac:dyDescent="0.25">
      <c r="A345" s="174" t="s">
        <v>446</v>
      </c>
      <c r="B345" s="175"/>
      <c r="C345" s="143"/>
      <c r="D345" s="174" t="s">
        <v>446</v>
      </c>
      <c r="E345" s="175"/>
      <c r="F345" s="143"/>
      <c r="G345" s="174" t="s">
        <v>446</v>
      </c>
      <c r="H345" s="175"/>
      <c r="I345" s="143"/>
      <c r="J345" s="174" t="s">
        <v>446</v>
      </c>
      <c r="K345" s="175"/>
      <c r="L345" s="143"/>
      <c r="M345" s="174" t="s">
        <v>446</v>
      </c>
      <c r="N345" s="175"/>
      <c r="O345" s="143"/>
      <c r="P345" s="174" t="s">
        <v>446</v>
      </c>
      <c r="Q345" s="175"/>
      <c r="R345" s="143"/>
      <c r="S345" s="174" t="s">
        <v>446</v>
      </c>
      <c r="T345" s="175"/>
      <c r="U345" s="143"/>
      <c r="V345" s="174" t="s">
        <v>446</v>
      </c>
      <c r="W345" s="175"/>
      <c r="X345" s="143"/>
      <c r="Y345" s="174" t="s">
        <v>446</v>
      </c>
      <c r="Z345" s="175"/>
      <c r="AA345" s="143"/>
      <c r="AB345" s="174" t="s">
        <v>446</v>
      </c>
      <c r="AC345" s="175"/>
      <c r="AD345" s="143"/>
      <c r="AE345" s="174" t="s">
        <v>446</v>
      </c>
      <c r="AF345" s="175"/>
      <c r="AG345" s="143"/>
      <c r="AH345" s="174" t="s">
        <v>446</v>
      </c>
      <c r="AI345" s="175"/>
      <c r="AJ345" s="143"/>
      <c r="AK345" s="174" t="s">
        <v>446</v>
      </c>
      <c r="AL345" s="175"/>
      <c r="AM345" s="143"/>
      <c r="AN345" s="174" t="s">
        <v>446</v>
      </c>
      <c r="AO345" s="175"/>
      <c r="AP345" s="143"/>
      <c r="AQ345" s="174" t="s">
        <v>446</v>
      </c>
      <c r="AR345" s="175"/>
      <c r="AS345" s="143"/>
      <c r="AT345" s="174" t="s">
        <v>446</v>
      </c>
      <c r="AU345" s="175"/>
      <c r="AV345" s="143"/>
      <c r="AW345" s="174" t="s">
        <v>446</v>
      </c>
      <c r="AX345" s="175"/>
      <c r="AY345" s="143"/>
      <c r="AZ345" s="174" t="s">
        <v>446</v>
      </c>
      <c r="BA345" s="175"/>
      <c r="BB345" s="143"/>
      <c r="BC345" s="174" t="s">
        <v>446</v>
      </c>
      <c r="BD345" s="175"/>
      <c r="BE345" s="143"/>
      <c r="BF345" s="174" t="s">
        <v>446</v>
      </c>
      <c r="BG345" s="175"/>
      <c r="BH345" s="143"/>
      <c r="BI345" s="174" t="s">
        <v>446</v>
      </c>
      <c r="BJ345" s="175"/>
      <c r="BK345" s="143"/>
      <c r="BL345" s="174" t="s">
        <v>446</v>
      </c>
      <c r="BM345" s="175"/>
      <c r="BN345" s="143"/>
      <c r="BO345" s="174" t="s">
        <v>446</v>
      </c>
      <c r="BP345" s="175"/>
      <c r="BQ345" s="143"/>
      <c r="BR345" s="174" t="s">
        <v>446</v>
      </c>
      <c r="BS345" s="175"/>
      <c r="BT345" s="143"/>
      <c r="BU345" s="174" t="s">
        <v>446</v>
      </c>
      <c r="BV345" s="175"/>
      <c r="BW345" s="143"/>
      <c r="BX345" s="174" t="s">
        <v>446</v>
      </c>
      <c r="BY345" s="175"/>
      <c r="BZ345" s="143"/>
      <c r="CA345" s="174" t="s">
        <v>446</v>
      </c>
      <c r="CB345" s="175"/>
      <c r="CC345" s="143"/>
      <c r="CD345" s="174" t="s">
        <v>446</v>
      </c>
      <c r="CE345" s="175"/>
      <c r="CF345" s="143"/>
      <c r="CG345" s="174" t="s">
        <v>446</v>
      </c>
      <c r="CH345" s="175"/>
      <c r="CI345" s="143"/>
      <c r="CJ345" s="174" t="s">
        <v>446</v>
      </c>
      <c r="CK345" s="175"/>
      <c r="CL345" s="143"/>
      <c r="CM345" s="174" t="s">
        <v>446</v>
      </c>
      <c r="CN345" s="175"/>
      <c r="CP345" s="174" t="s">
        <v>446</v>
      </c>
      <c r="CQ345" s="175"/>
      <c r="CS345" s="174" t="s">
        <v>446</v>
      </c>
      <c r="CT345" s="175"/>
      <c r="CU345" s="143"/>
      <c r="CV345" s="10"/>
    </row>
    <row r="346" spans="1:100" x14ac:dyDescent="0.2">
      <c r="A346" s="69" t="s">
        <v>818</v>
      </c>
      <c r="B346" s="79">
        <v>0</v>
      </c>
      <c r="C346" s="143"/>
      <c r="D346" s="69" t="s">
        <v>818</v>
      </c>
      <c r="E346" s="79">
        <v>0</v>
      </c>
      <c r="F346" s="143"/>
      <c r="G346" s="69" t="s">
        <v>818</v>
      </c>
      <c r="H346" s="79">
        <v>0</v>
      </c>
      <c r="I346" s="143"/>
      <c r="J346" s="69" t="s">
        <v>818</v>
      </c>
      <c r="K346" s="79">
        <v>0</v>
      </c>
      <c r="L346" s="143"/>
      <c r="M346" s="69" t="s">
        <v>818</v>
      </c>
      <c r="N346" s="79">
        <v>0</v>
      </c>
      <c r="O346" s="143"/>
      <c r="P346" s="69" t="s">
        <v>818</v>
      </c>
      <c r="Q346" s="79">
        <v>0</v>
      </c>
      <c r="R346" s="143"/>
      <c r="S346" s="69" t="s">
        <v>818</v>
      </c>
      <c r="T346" s="79">
        <v>0</v>
      </c>
      <c r="U346" s="143"/>
      <c r="V346" s="69" t="s">
        <v>818</v>
      </c>
      <c r="W346" s="79">
        <v>0</v>
      </c>
      <c r="X346" s="143"/>
      <c r="Y346" s="69" t="s">
        <v>818</v>
      </c>
      <c r="Z346" s="79">
        <v>0</v>
      </c>
      <c r="AA346" s="143"/>
      <c r="AB346" s="69" t="s">
        <v>818</v>
      </c>
      <c r="AC346" s="79">
        <v>0</v>
      </c>
      <c r="AD346" s="143"/>
      <c r="AE346" s="69" t="s">
        <v>818</v>
      </c>
      <c r="AF346" s="79">
        <v>0</v>
      </c>
      <c r="AG346" s="143"/>
      <c r="AH346" s="69" t="s">
        <v>818</v>
      </c>
      <c r="AI346" s="79">
        <v>0</v>
      </c>
      <c r="AJ346" s="143"/>
      <c r="AK346" s="69" t="s">
        <v>818</v>
      </c>
      <c r="AL346" s="79">
        <v>0</v>
      </c>
      <c r="AM346" s="143"/>
      <c r="AN346" s="69" t="s">
        <v>818</v>
      </c>
      <c r="AO346" s="79">
        <v>0</v>
      </c>
      <c r="AP346" s="143"/>
      <c r="AQ346" s="69" t="s">
        <v>818</v>
      </c>
      <c r="AR346" s="79">
        <v>0</v>
      </c>
      <c r="AS346" s="143"/>
      <c r="AT346" s="69" t="s">
        <v>818</v>
      </c>
      <c r="AU346" s="79">
        <v>0</v>
      </c>
      <c r="AV346" s="143"/>
      <c r="AW346" s="69" t="s">
        <v>818</v>
      </c>
      <c r="AX346" s="79">
        <v>0</v>
      </c>
      <c r="AY346" s="143"/>
      <c r="AZ346" s="69" t="s">
        <v>818</v>
      </c>
      <c r="BA346" s="79">
        <v>0</v>
      </c>
      <c r="BB346" s="143"/>
      <c r="BC346" s="69" t="s">
        <v>818</v>
      </c>
      <c r="BD346" s="79">
        <v>0</v>
      </c>
      <c r="BE346" s="143"/>
      <c r="BF346" s="69" t="s">
        <v>818</v>
      </c>
      <c r="BG346" s="79">
        <v>0</v>
      </c>
      <c r="BH346" s="143"/>
      <c r="BI346" s="69" t="s">
        <v>818</v>
      </c>
      <c r="BJ346" s="79">
        <v>0</v>
      </c>
      <c r="BK346" s="143"/>
      <c r="BL346" s="69" t="s">
        <v>818</v>
      </c>
      <c r="BM346" s="79">
        <v>0</v>
      </c>
      <c r="BN346" s="143"/>
      <c r="BO346" s="69" t="s">
        <v>818</v>
      </c>
      <c r="BP346" s="79">
        <v>0</v>
      </c>
      <c r="BQ346" s="143"/>
      <c r="BR346" s="69" t="s">
        <v>818</v>
      </c>
      <c r="BS346" s="79">
        <v>0</v>
      </c>
      <c r="BT346" s="143"/>
      <c r="BU346" s="69" t="s">
        <v>818</v>
      </c>
      <c r="BV346" s="79">
        <v>0</v>
      </c>
      <c r="BW346" s="143"/>
      <c r="BX346" s="69" t="s">
        <v>818</v>
      </c>
      <c r="BY346" s="79">
        <v>0</v>
      </c>
      <c r="BZ346" s="143"/>
      <c r="CA346" s="69" t="s">
        <v>818</v>
      </c>
      <c r="CB346" s="79">
        <v>0</v>
      </c>
      <c r="CC346" s="143"/>
      <c r="CD346" s="69" t="s">
        <v>818</v>
      </c>
      <c r="CE346" s="79">
        <v>0</v>
      </c>
      <c r="CF346" s="143"/>
      <c r="CG346" s="69" t="s">
        <v>818</v>
      </c>
      <c r="CH346" s="79">
        <v>0</v>
      </c>
      <c r="CI346" s="143"/>
      <c r="CJ346" s="69" t="s">
        <v>818</v>
      </c>
      <c r="CK346" s="79">
        <v>0</v>
      </c>
      <c r="CL346" s="143"/>
      <c r="CM346" s="69" t="s">
        <v>818</v>
      </c>
      <c r="CN346" s="79">
        <v>0</v>
      </c>
      <c r="CP346" s="69" t="s">
        <v>818</v>
      </c>
      <c r="CQ346" s="79">
        <f>SUM(CH346+CN346+CK346+CE346+CB346+BY346+BV346+BS346+BP346+BM346+BJ346+BG346+BD346+BA346+AX346+AU346+AR346+AO346+AL346+AI346+AF346+AC346+Z346+W346+T346+Q346+N346+K346+H346+E346+B346)</f>
        <v>0</v>
      </c>
      <c r="CS346" s="69" t="s">
        <v>818</v>
      </c>
      <c r="CT346" s="79">
        <v>0</v>
      </c>
      <c r="CU346" s="143"/>
      <c r="CV346" s="151">
        <f t="shared" ref="CV346:CV351" si="18">CQ346-CT346</f>
        <v>0</v>
      </c>
    </row>
    <row r="347" spans="1:100" x14ac:dyDescent="0.2">
      <c r="A347" s="69" t="s">
        <v>443</v>
      </c>
      <c r="B347" s="79">
        <v>0</v>
      </c>
      <c r="C347" s="143"/>
      <c r="D347" s="69" t="s">
        <v>443</v>
      </c>
      <c r="E347" s="79">
        <v>0</v>
      </c>
      <c r="F347" s="143"/>
      <c r="G347" s="69" t="s">
        <v>443</v>
      </c>
      <c r="H347" s="79">
        <v>0</v>
      </c>
      <c r="I347" s="143"/>
      <c r="J347" s="69" t="s">
        <v>443</v>
      </c>
      <c r="K347" s="79">
        <v>0</v>
      </c>
      <c r="L347" s="143"/>
      <c r="M347" s="69" t="s">
        <v>443</v>
      </c>
      <c r="N347" s="79">
        <v>0</v>
      </c>
      <c r="O347" s="143"/>
      <c r="P347" s="69" t="s">
        <v>443</v>
      </c>
      <c r="Q347" s="79">
        <v>0</v>
      </c>
      <c r="R347" s="143"/>
      <c r="S347" s="69" t="s">
        <v>443</v>
      </c>
      <c r="T347" s="79">
        <v>0</v>
      </c>
      <c r="U347" s="143"/>
      <c r="V347" s="69" t="s">
        <v>443</v>
      </c>
      <c r="W347" s="79">
        <v>0</v>
      </c>
      <c r="X347" s="143"/>
      <c r="Y347" s="69" t="s">
        <v>443</v>
      </c>
      <c r="Z347" s="79">
        <v>0</v>
      </c>
      <c r="AA347" s="143"/>
      <c r="AB347" s="69" t="s">
        <v>443</v>
      </c>
      <c r="AC347" s="79">
        <v>0</v>
      </c>
      <c r="AD347" s="143"/>
      <c r="AE347" s="69" t="s">
        <v>443</v>
      </c>
      <c r="AF347" s="79">
        <v>0</v>
      </c>
      <c r="AG347" s="143"/>
      <c r="AH347" s="69" t="s">
        <v>443</v>
      </c>
      <c r="AI347" s="79">
        <v>0</v>
      </c>
      <c r="AJ347" s="143"/>
      <c r="AK347" s="69" t="s">
        <v>443</v>
      </c>
      <c r="AL347" s="79">
        <v>0</v>
      </c>
      <c r="AM347" s="143"/>
      <c r="AN347" s="69" t="s">
        <v>443</v>
      </c>
      <c r="AO347" s="79">
        <v>0</v>
      </c>
      <c r="AP347" s="143"/>
      <c r="AQ347" s="69" t="s">
        <v>443</v>
      </c>
      <c r="AR347" s="79">
        <v>0</v>
      </c>
      <c r="AS347" s="143"/>
      <c r="AT347" s="69" t="s">
        <v>443</v>
      </c>
      <c r="AU347" s="79">
        <v>0</v>
      </c>
      <c r="AV347" s="143"/>
      <c r="AW347" s="69" t="s">
        <v>443</v>
      </c>
      <c r="AX347" s="79">
        <v>0</v>
      </c>
      <c r="AY347" s="143"/>
      <c r="AZ347" s="69" t="s">
        <v>443</v>
      </c>
      <c r="BA347" s="79">
        <v>0</v>
      </c>
      <c r="BB347" s="143"/>
      <c r="BC347" s="69" t="s">
        <v>443</v>
      </c>
      <c r="BD347" s="79">
        <v>0</v>
      </c>
      <c r="BE347" s="143"/>
      <c r="BF347" s="69" t="s">
        <v>443</v>
      </c>
      <c r="BG347" s="79">
        <v>0</v>
      </c>
      <c r="BH347" s="143"/>
      <c r="BI347" s="69" t="s">
        <v>443</v>
      </c>
      <c r="BJ347" s="79">
        <v>0</v>
      </c>
      <c r="BK347" s="143"/>
      <c r="BL347" s="69" t="s">
        <v>443</v>
      </c>
      <c r="BM347" s="79">
        <v>0</v>
      </c>
      <c r="BN347" s="143"/>
      <c r="BO347" s="69" t="s">
        <v>443</v>
      </c>
      <c r="BP347" s="79">
        <v>0</v>
      </c>
      <c r="BQ347" s="143"/>
      <c r="BR347" s="69" t="s">
        <v>443</v>
      </c>
      <c r="BS347" s="79">
        <v>0</v>
      </c>
      <c r="BT347" s="143"/>
      <c r="BU347" s="69" t="s">
        <v>443</v>
      </c>
      <c r="BV347" s="79">
        <v>0</v>
      </c>
      <c r="BW347" s="143"/>
      <c r="BX347" s="69" t="s">
        <v>443</v>
      </c>
      <c r="BY347" s="79">
        <v>0</v>
      </c>
      <c r="BZ347" s="143"/>
      <c r="CA347" s="69" t="s">
        <v>443</v>
      </c>
      <c r="CB347" s="79">
        <v>0</v>
      </c>
      <c r="CC347" s="143"/>
      <c r="CD347" s="69" t="s">
        <v>443</v>
      </c>
      <c r="CE347" s="79">
        <v>0</v>
      </c>
      <c r="CF347" s="143"/>
      <c r="CG347" s="69" t="s">
        <v>443</v>
      </c>
      <c r="CH347" s="79">
        <v>0</v>
      </c>
      <c r="CI347" s="143"/>
      <c r="CJ347" s="69" t="s">
        <v>443</v>
      </c>
      <c r="CK347" s="79">
        <v>0</v>
      </c>
      <c r="CL347" s="143"/>
      <c r="CM347" s="69" t="s">
        <v>443</v>
      </c>
      <c r="CN347" s="79">
        <v>0</v>
      </c>
      <c r="CP347" s="69" t="s">
        <v>443</v>
      </c>
      <c r="CQ347" s="79">
        <f>SUM(CH347+CN347+CK347+CE347+CB347+BY347+BV347+BS347+BP347+BM347+BJ347+BG347+BD347+BA347+AX347+AU347+AR347+AO347+AL347+AI347+AF347+AC347+Z347+W347+T347+Q347+N347+K347+H347+E347+B347)</f>
        <v>0</v>
      </c>
      <c r="CS347" s="69" t="s">
        <v>443</v>
      </c>
      <c r="CT347" s="79">
        <v>0</v>
      </c>
      <c r="CU347" s="143"/>
      <c r="CV347" s="151">
        <f t="shared" si="18"/>
        <v>0</v>
      </c>
    </row>
    <row r="348" spans="1:100" x14ac:dyDescent="0.2">
      <c r="A348" s="69" t="s">
        <v>444</v>
      </c>
      <c r="B348" s="79">
        <v>0</v>
      </c>
      <c r="C348" s="143"/>
      <c r="D348" s="69" t="s">
        <v>444</v>
      </c>
      <c r="E348" s="79">
        <v>0</v>
      </c>
      <c r="F348" s="143"/>
      <c r="G348" s="69" t="s">
        <v>444</v>
      </c>
      <c r="H348" s="79">
        <v>0</v>
      </c>
      <c r="I348" s="143"/>
      <c r="J348" s="69" t="s">
        <v>444</v>
      </c>
      <c r="K348" s="79">
        <v>0</v>
      </c>
      <c r="L348" s="143"/>
      <c r="M348" s="69" t="s">
        <v>444</v>
      </c>
      <c r="N348" s="79">
        <v>0</v>
      </c>
      <c r="O348" s="143"/>
      <c r="P348" s="69" t="s">
        <v>444</v>
      </c>
      <c r="Q348" s="79">
        <v>0</v>
      </c>
      <c r="R348" s="143"/>
      <c r="S348" s="69" t="s">
        <v>444</v>
      </c>
      <c r="T348" s="79">
        <v>0</v>
      </c>
      <c r="U348" s="143"/>
      <c r="V348" s="69" t="s">
        <v>444</v>
      </c>
      <c r="W348" s="79">
        <v>0</v>
      </c>
      <c r="X348" s="143"/>
      <c r="Y348" s="69" t="s">
        <v>444</v>
      </c>
      <c r="Z348" s="79">
        <v>0</v>
      </c>
      <c r="AA348" s="143"/>
      <c r="AB348" s="69" t="s">
        <v>444</v>
      </c>
      <c r="AC348" s="79">
        <v>0</v>
      </c>
      <c r="AD348" s="143"/>
      <c r="AE348" s="69" t="s">
        <v>444</v>
      </c>
      <c r="AF348" s="79">
        <v>0</v>
      </c>
      <c r="AG348" s="143"/>
      <c r="AH348" s="69" t="s">
        <v>444</v>
      </c>
      <c r="AI348" s="79">
        <v>0</v>
      </c>
      <c r="AJ348" s="143"/>
      <c r="AK348" s="69" t="s">
        <v>444</v>
      </c>
      <c r="AL348" s="79">
        <v>0</v>
      </c>
      <c r="AM348" s="143"/>
      <c r="AN348" s="69" t="s">
        <v>444</v>
      </c>
      <c r="AO348" s="79">
        <v>0</v>
      </c>
      <c r="AP348" s="143"/>
      <c r="AQ348" s="69" t="s">
        <v>444</v>
      </c>
      <c r="AR348" s="79">
        <v>0</v>
      </c>
      <c r="AS348" s="143"/>
      <c r="AT348" s="69" t="s">
        <v>444</v>
      </c>
      <c r="AU348" s="79">
        <v>0</v>
      </c>
      <c r="AV348" s="143"/>
      <c r="AW348" s="69" t="s">
        <v>444</v>
      </c>
      <c r="AX348" s="79">
        <v>0</v>
      </c>
      <c r="AY348" s="143"/>
      <c r="AZ348" s="69" t="s">
        <v>444</v>
      </c>
      <c r="BA348" s="79">
        <v>0</v>
      </c>
      <c r="BB348" s="143"/>
      <c r="BC348" s="69" t="s">
        <v>444</v>
      </c>
      <c r="BD348" s="79">
        <v>0</v>
      </c>
      <c r="BE348" s="143"/>
      <c r="BF348" s="69" t="s">
        <v>444</v>
      </c>
      <c r="BG348" s="79">
        <v>0</v>
      </c>
      <c r="BH348" s="143"/>
      <c r="BI348" s="69" t="s">
        <v>444</v>
      </c>
      <c r="BJ348" s="79">
        <v>0</v>
      </c>
      <c r="BK348" s="143"/>
      <c r="BL348" s="69" t="s">
        <v>444</v>
      </c>
      <c r="BM348" s="79">
        <v>0</v>
      </c>
      <c r="BN348" s="143"/>
      <c r="BO348" s="69" t="s">
        <v>444</v>
      </c>
      <c r="BP348" s="79">
        <v>0</v>
      </c>
      <c r="BQ348" s="143"/>
      <c r="BR348" s="69" t="s">
        <v>444</v>
      </c>
      <c r="BS348" s="79">
        <v>0</v>
      </c>
      <c r="BT348" s="143"/>
      <c r="BU348" s="69" t="s">
        <v>444</v>
      </c>
      <c r="BV348" s="79">
        <v>0</v>
      </c>
      <c r="BW348" s="143"/>
      <c r="BX348" s="69" t="s">
        <v>444</v>
      </c>
      <c r="BY348" s="79">
        <v>0</v>
      </c>
      <c r="BZ348" s="143"/>
      <c r="CA348" s="69" t="s">
        <v>444</v>
      </c>
      <c r="CB348" s="79">
        <v>0</v>
      </c>
      <c r="CC348" s="143"/>
      <c r="CD348" s="69" t="s">
        <v>444</v>
      </c>
      <c r="CE348" s="79">
        <v>0</v>
      </c>
      <c r="CF348" s="143"/>
      <c r="CG348" s="69" t="s">
        <v>444</v>
      </c>
      <c r="CH348" s="79">
        <v>0</v>
      </c>
      <c r="CI348" s="143"/>
      <c r="CJ348" s="69" t="s">
        <v>444</v>
      </c>
      <c r="CK348" s="79">
        <v>0</v>
      </c>
      <c r="CL348" s="143"/>
      <c r="CM348" s="69" t="s">
        <v>444</v>
      </c>
      <c r="CN348" s="79">
        <v>0</v>
      </c>
      <c r="CP348" s="69" t="s">
        <v>444</v>
      </c>
      <c r="CQ348" s="79">
        <f>SUM(CH348+CN348+CK348+CE348+CB348+BY348+BV348+BS348+BP348+BM348+BJ348+BG348+BD348+BA348+AX348+AU348+AR348+AO348+AL348+AI348+AF348+AC348+Z348+W348+T348+Q348+N348+K348+H348+E348+B348)</f>
        <v>0</v>
      </c>
      <c r="CS348" s="69" t="s">
        <v>444</v>
      </c>
      <c r="CT348" s="79">
        <v>0</v>
      </c>
      <c r="CU348" s="143"/>
      <c r="CV348" s="151">
        <f t="shared" si="18"/>
        <v>0</v>
      </c>
    </row>
    <row r="349" spans="1:100" x14ac:dyDescent="0.2">
      <c r="A349" s="69" t="s">
        <v>819</v>
      </c>
      <c r="B349" s="79">
        <v>0</v>
      </c>
      <c r="C349" s="143"/>
      <c r="D349" s="69" t="s">
        <v>819</v>
      </c>
      <c r="E349" s="79">
        <v>0</v>
      </c>
      <c r="F349" s="143"/>
      <c r="G349" s="69" t="s">
        <v>819</v>
      </c>
      <c r="H349" s="79">
        <v>0</v>
      </c>
      <c r="I349" s="143"/>
      <c r="J349" s="69" t="s">
        <v>819</v>
      </c>
      <c r="K349" s="79">
        <v>0</v>
      </c>
      <c r="L349" s="143"/>
      <c r="M349" s="69" t="s">
        <v>819</v>
      </c>
      <c r="N349" s="79">
        <v>0</v>
      </c>
      <c r="O349" s="143"/>
      <c r="P349" s="69" t="s">
        <v>819</v>
      </c>
      <c r="Q349" s="79">
        <v>0</v>
      </c>
      <c r="R349" s="143"/>
      <c r="S349" s="69" t="s">
        <v>819</v>
      </c>
      <c r="T349" s="79">
        <v>0</v>
      </c>
      <c r="U349" s="143"/>
      <c r="V349" s="69" t="s">
        <v>819</v>
      </c>
      <c r="W349" s="79">
        <v>0</v>
      </c>
      <c r="X349" s="143"/>
      <c r="Y349" s="69" t="s">
        <v>819</v>
      </c>
      <c r="Z349" s="79">
        <v>0</v>
      </c>
      <c r="AA349" s="143"/>
      <c r="AB349" s="69" t="s">
        <v>819</v>
      </c>
      <c r="AC349" s="79">
        <v>0</v>
      </c>
      <c r="AD349" s="143"/>
      <c r="AE349" s="69" t="s">
        <v>819</v>
      </c>
      <c r="AF349" s="79">
        <v>0</v>
      </c>
      <c r="AG349" s="143"/>
      <c r="AH349" s="69" t="s">
        <v>819</v>
      </c>
      <c r="AI349" s="79">
        <v>0</v>
      </c>
      <c r="AJ349" s="143"/>
      <c r="AK349" s="69" t="s">
        <v>819</v>
      </c>
      <c r="AL349" s="79">
        <v>0</v>
      </c>
      <c r="AM349" s="143"/>
      <c r="AN349" s="69" t="s">
        <v>819</v>
      </c>
      <c r="AO349" s="79">
        <v>0</v>
      </c>
      <c r="AP349" s="143"/>
      <c r="AQ349" s="69" t="s">
        <v>819</v>
      </c>
      <c r="AR349" s="79">
        <v>0</v>
      </c>
      <c r="AS349" s="143"/>
      <c r="AT349" s="69" t="s">
        <v>819</v>
      </c>
      <c r="AU349" s="79">
        <v>0</v>
      </c>
      <c r="AV349" s="143"/>
      <c r="AW349" s="69" t="s">
        <v>819</v>
      </c>
      <c r="AX349" s="79">
        <v>0</v>
      </c>
      <c r="AY349" s="143"/>
      <c r="AZ349" s="69" t="s">
        <v>819</v>
      </c>
      <c r="BA349" s="79">
        <v>0</v>
      </c>
      <c r="BB349" s="143"/>
      <c r="BC349" s="69" t="s">
        <v>819</v>
      </c>
      <c r="BD349" s="79">
        <v>0</v>
      </c>
      <c r="BE349" s="143"/>
      <c r="BF349" s="69" t="s">
        <v>819</v>
      </c>
      <c r="BG349" s="79">
        <v>0</v>
      </c>
      <c r="BH349" s="143"/>
      <c r="BI349" s="69" t="s">
        <v>819</v>
      </c>
      <c r="BJ349" s="79">
        <v>0</v>
      </c>
      <c r="BK349" s="143"/>
      <c r="BL349" s="69" t="s">
        <v>819</v>
      </c>
      <c r="BM349" s="79">
        <v>0</v>
      </c>
      <c r="BN349" s="143"/>
      <c r="BO349" s="69" t="s">
        <v>819</v>
      </c>
      <c r="BP349" s="79">
        <v>0</v>
      </c>
      <c r="BQ349" s="143"/>
      <c r="BR349" s="69" t="s">
        <v>819</v>
      </c>
      <c r="BS349" s="79">
        <v>0</v>
      </c>
      <c r="BT349" s="143"/>
      <c r="BU349" s="69" t="s">
        <v>819</v>
      </c>
      <c r="BV349" s="79">
        <v>0</v>
      </c>
      <c r="BW349" s="143"/>
      <c r="BX349" s="69" t="s">
        <v>819</v>
      </c>
      <c r="BY349" s="79">
        <v>0</v>
      </c>
      <c r="BZ349" s="143"/>
      <c r="CA349" s="69" t="s">
        <v>819</v>
      </c>
      <c r="CB349" s="79">
        <v>0</v>
      </c>
      <c r="CC349" s="143"/>
      <c r="CD349" s="69" t="s">
        <v>819</v>
      </c>
      <c r="CE349" s="79">
        <v>0</v>
      </c>
      <c r="CF349" s="143"/>
      <c r="CG349" s="69" t="s">
        <v>819</v>
      </c>
      <c r="CH349" s="79">
        <v>0</v>
      </c>
      <c r="CI349" s="143"/>
      <c r="CJ349" s="69" t="s">
        <v>819</v>
      </c>
      <c r="CK349" s="79">
        <v>0</v>
      </c>
      <c r="CL349" s="143"/>
      <c r="CM349" s="69" t="s">
        <v>819</v>
      </c>
      <c r="CN349" s="79">
        <v>0</v>
      </c>
      <c r="CP349" s="69" t="s">
        <v>819</v>
      </c>
      <c r="CQ349" s="79">
        <f>SUM(CH349+CN349+CK349+CE349+CB349+BY349+BV349+BS349+BP349+BM349+BJ349+BG349+BD349+BA349+AX349+AU349+AR349+AO349+AL349+AI349+AF349+AC349+Z349+W349+T349+Q349+N349+K349+H349+E349+B349)</f>
        <v>0</v>
      </c>
      <c r="CS349" s="69" t="s">
        <v>819</v>
      </c>
      <c r="CT349" s="79">
        <v>0</v>
      </c>
      <c r="CU349" s="143"/>
      <c r="CV349" s="13">
        <f t="shared" si="18"/>
        <v>0</v>
      </c>
    </row>
    <row r="350" spans="1:100" x14ac:dyDescent="0.2">
      <c r="A350" s="69" t="s">
        <v>197</v>
      </c>
      <c r="B350" s="79">
        <v>0</v>
      </c>
      <c r="C350" s="143"/>
      <c r="D350" s="69" t="s">
        <v>197</v>
      </c>
      <c r="E350" s="79">
        <v>0</v>
      </c>
      <c r="F350" s="143"/>
      <c r="G350" s="69" t="s">
        <v>197</v>
      </c>
      <c r="H350" s="79">
        <v>0</v>
      </c>
      <c r="I350" s="143"/>
      <c r="J350" s="69" t="s">
        <v>197</v>
      </c>
      <c r="K350" s="79">
        <v>0</v>
      </c>
      <c r="L350" s="143"/>
      <c r="M350" s="69" t="s">
        <v>197</v>
      </c>
      <c r="N350" s="79">
        <v>0</v>
      </c>
      <c r="O350" s="143"/>
      <c r="P350" s="69" t="s">
        <v>197</v>
      </c>
      <c r="Q350" s="79">
        <v>0</v>
      </c>
      <c r="R350" s="143"/>
      <c r="S350" s="69" t="s">
        <v>197</v>
      </c>
      <c r="T350" s="79">
        <v>0</v>
      </c>
      <c r="U350" s="143"/>
      <c r="V350" s="69" t="s">
        <v>197</v>
      </c>
      <c r="W350" s="79">
        <v>0</v>
      </c>
      <c r="X350" s="143"/>
      <c r="Y350" s="69" t="s">
        <v>197</v>
      </c>
      <c r="Z350" s="79">
        <v>0</v>
      </c>
      <c r="AA350" s="143"/>
      <c r="AB350" s="69" t="s">
        <v>197</v>
      </c>
      <c r="AC350" s="79">
        <v>0</v>
      </c>
      <c r="AD350" s="143"/>
      <c r="AE350" s="69" t="s">
        <v>197</v>
      </c>
      <c r="AF350" s="79">
        <v>0</v>
      </c>
      <c r="AG350" s="143"/>
      <c r="AH350" s="69" t="s">
        <v>197</v>
      </c>
      <c r="AI350" s="79">
        <v>0</v>
      </c>
      <c r="AJ350" s="143"/>
      <c r="AK350" s="69" t="s">
        <v>197</v>
      </c>
      <c r="AL350" s="79">
        <v>0</v>
      </c>
      <c r="AM350" s="143"/>
      <c r="AN350" s="69" t="s">
        <v>197</v>
      </c>
      <c r="AO350" s="79">
        <v>0</v>
      </c>
      <c r="AP350" s="143"/>
      <c r="AQ350" s="69" t="s">
        <v>197</v>
      </c>
      <c r="AR350" s="79">
        <v>0</v>
      </c>
      <c r="AS350" s="143"/>
      <c r="AT350" s="69" t="s">
        <v>197</v>
      </c>
      <c r="AU350" s="79">
        <v>0</v>
      </c>
      <c r="AV350" s="143"/>
      <c r="AW350" s="69" t="s">
        <v>197</v>
      </c>
      <c r="AX350" s="79">
        <v>0</v>
      </c>
      <c r="AY350" s="143"/>
      <c r="AZ350" s="69" t="s">
        <v>197</v>
      </c>
      <c r="BA350" s="79">
        <v>0</v>
      </c>
      <c r="BB350" s="143"/>
      <c r="BC350" s="69" t="s">
        <v>197</v>
      </c>
      <c r="BD350" s="79">
        <v>0</v>
      </c>
      <c r="BE350" s="143"/>
      <c r="BF350" s="69" t="s">
        <v>197</v>
      </c>
      <c r="BG350" s="79">
        <v>0</v>
      </c>
      <c r="BH350" s="143"/>
      <c r="BI350" s="69" t="s">
        <v>197</v>
      </c>
      <c r="BJ350" s="79">
        <v>0</v>
      </c>
      <c r="BK350" s="143"/>
      <c r="BL350" s="69" t="s">
        <v>197</v>
      </c>
      <c r="BM350" s="79">
        <v>0</v>
      </c>
      <c r="BN350" s="143"/>
      <c r="BO350" s="69" t="s">
        <v>197</v>
      </c>
      <c r="BP350" s="79">
        <v>0</v>
      </c>
      <c r="BQ350" s="143"/>
      <c r="BR350" s="69" t="s">
        <v>197</v>
      </c>
      <c r="BS350" s="79">
        <v>0</v>
      </c>
      <c r="BT350" s="143"/>
      <c r="BU350" s="69" t="s">
        <v>197</v>
      </c>
      <c r="BV350" s="79">
        <v>0</v>
      </c>
      <c r="BW350" s="143"/>
      <c r="BX350" s="69" t="s">
        <v>197</v>
      </c>
      <c r="BY350" s="79">
        <v>0</v>
      </c>
      <c r="BZ350" s="143"/>
      <c r="CA350" s="69" t="s">
        <v>197</v>
      </c>
      <c r="CB350" s="79">
        <v>0</v>
      </c>
      <c r="CC350" s="143"/>
      <c r="CD350" s="69" t="s">
        <v>197</v>
      </c>
      <c r="CE350" s="79">
        <v>0</v>
      </c>
      <c r="CF350" s="143"/>
      <c r="CG350" s="69" t="s">
        <v>197</v>
      </c>
      <c r="CH350" s="79">
        <v>0</v>
      </c>
      <c r="CI350" s="143"/>
      <c r="CJ350" s="69" t="s">
        <v>197</v>
      </c>
      <c r="CK350" s="79">
        <v>0</v>
      </c>
      <c r="CL350" s="143"/>
      <c r="CM350" s="69" t="s">
        <v>197</v>
      </c>
      <c r="CN350" s="79">
        <v>0</v>
      </c>
      <c r="CP350" s="69" t="s">
        <v>197</v>
      </c>
      <c r="CQ350" s="79">
        <f>SUM(CH350+CN350+CK350+CE350+CB350+BY350+BV350+BS350+BP350+BM350+BJ350+BG350+BD350+BA350+AX350+AU350+AR350+AO350+AL350+AI350+AF350+AC350+Z350+W350+T350+Q350+N350+K350+H350+E350+B350)</f>
        <v>0</v>
      </c>
      <c r="CS350" s="69" t="s">
        <v>197</v>
      </c>
      <c r="CT350" s="79">
        <v>0</v>
      </c>
      <c r="CU350" s="143"/>
      <c r="CV350" s="13">
        <f t="shared" si="18"/>
        <v>0</v>
      </c>
    </row>
    <row r="351" spans="1:100" ht="16" thickBot="1" x14ac:dyDescent="0.25">
      <c r="A351" s="77" t="s">
        <v>542</v>
      </c>
      <c r="B351" s="78">
        <f>SUM(B346:B350)</f>
        <v>0</v>
      </c>
      <c r="C351" s="143"/>
      <c r="D351" s="77" t="s">
        <v>542</v>
      </c>
      <c r="E351" s="78">
        <f>SUM(E346:E350)</f>
        <v>0</v>
      </c>
      <c r="F351" s="143"/>
      <c r="G351" s="77" t="s">
        <v>542</v>
      </c>
      <c r="H351" s="78">
        <f>SUM(H346:H350)</f>
        <v>0</v>
      </c>
      <c r="I351" s="143"/>
      <c r="J351" s="77" t="s">
        <v>542</v>
      </c>
      <c r="K351" s="78">
        <f>SUM(K346:K350)</f>
        <v>0</v>
      </c>
      <c r="L351" s="143"/>
      <c r="M351" s="77" t="s">
        <v>542</v>
      </c>
      <c r="N351" s="78">
        <f>SUM(N346:N350)</f>
        <v>0</v>
      </c>
      <c r="O351" s="143"/>
      <c r="P351" s="77" t="s">
        <v>542</v>
      </c>
      <c r="Q351" s="78">
        <f>SUM(Q346:Q350)</f>
        <v>0</v>
      </c>
      <c r="R351" s="143"/>
      <c r="S351" s="77" t="s">
        <v>542</v>
      </c>
      <c r="T351" s="78">
        <f>SUM(T346:T350)</f>
        <v>0</v>
      </c>
      <c r="U351" s="143"/>
      <c r="V351" s="77" t="s">
        <v>542</v>
      </c>
      <c r="W351" s="78">
        <f>SUM(W346:W350)</f>
        <v>0</v>
      </c>
      <c r="X351" s="143"/>
      <c r="Y351" s="77" t="s">
        <v>542</v>
      </c>
      <c r="Z351" s="78">
        <f>SUM(Z346:Z350)</f>
        <v>0</v>
      </c>
      <c r="AA351" s="143"/>
      <c r="AB351" s="77" t="s">
        <v>542</v>
      </c>
      <c r="AC351" s="78">
        <f>SUM(AC346:AC350)</f>
        <v>0</v>
      </c>
      <c r="AD351" s="143"/>
      <c r="AE351" s="77" t="s">
        <v>542</v>
      </c>
      <c r="AF351" s="78">
        <f>SUM(AF346:AF350)</f>
        <v>0</v>
      </c>
      <c r="AG351" s="143"/>
      <c r="AH351" s="77" t="s">
        <v>542</v>
      </c>
      <c r="AI351" s="78">
        <f>SUM(AI346:AI350)</f>
        <v>0</v>
      </c>
      <c r="AJ351" s="143"/>
      <c r="AK351" s="77" t="s">
        <v>542</v>
      </c>
      <c r="AL351" s="78">
        <f>SUM(AL346:AL350)</f>
        <v>0</v>
      </c>
      <c r="AM351" s="143"/>
      <c r="AN351" s="77" t="s">
        <v>542</v>
      </c>
      <c r="AO351" s="78">
        <f>SUM(AO346:AO350)</f>
        <v>0</v>
      </c>
      <c r="AP351" s="143"/>
      <c r="AQ351" s="77" t="s">
        <v>542</v>
      </c>
      <c r="AR351" s="78">
        <f>SUM(AR346:AR350)</f>
        <v>0</v>
      </c>
      <c r="AS351" s="143"/>
      <c r="AT351" s="77" t="s">
        <v>542</v>
      </c>
      <c r="AU351" s="78">
        <f>SUM(AU346:AU350)</f>
        <v>0</v>
      </c>
      <c r="AV351" s="143"/>
      <c r="AW351" s="77" t="s">
        <v>542</v>
      </c>
      <c r="AX351" s="78">
        <f>SUM(AX346:AX350)</f>
        <v>0</v>
      </c>
      <c r="AY351" s="143"/>
      <c r="AZ351" s="77" t="s">
        <v>542</v>
      </c>
      <c r="BA351" s="78">
        <f>SUM(BA346:BA350)</f>
        <v>0</v>
      </c>
      <c r="BB351" s="143"/>
      <c r="BC351" s="77" t="s">
        <v>542</v>
      </c>
      <c r="BD351" s="78">
        <f>SUM(BD346:BD350)</f>
        <v>0</v>
      </c>
      <c r="BE351" s="143"/>
      <c r="BF351" s="77" t="s">
        <v>542</v>
      </c>
      <c r="BG351" s="78">
        <f>SUM(BG346:BG350)</f>
        <v>0</v>
      </c>
      <c r="BH351" s="143"/>
      <c r="BI351" s="77" t="s">
        <v>542</v>
      </c>
      <c r="BJ351" s="78">
        <f>SUM(BJ346:BJ350)</f>
        <v>0</v>
      </c>
      <c r="BK351" s="143"/>
      <c r="BL351" s="77" t="s">
        <v>542</v>
      </c>
      <c r="BM351" s="78">
        <f>SUM(BM346:BM350)</f>
        <v>0</v>
      </c>
      <c r="BN351" s="143"/>
      <c r="BO351" s="77" t="s">
        <v>542</v>
      </c>
      <c r="BP351" s="78">
        <f>SUM(BP346:BP350)</f>
        <v>0</v>
      </c>
      <c r="BQ351" s="143"/>
      <c r="BR351" s="77" t="s">
        <v>542</v>
      </c>
      <c r="BS351" s="78">
        <f>SUM(BS346:BS350)</f>
        <v>0</v>
      </c>
      <c r="BT351" s="143"/>
      <c r="BU351" s="77" t="s">
        <v>542</v>
      </c>
      <c r="BV351" s="78">
        <f>SUM(BV346:BV350)</f>
        <v>0</v>
      </c>
      <c r="BW351" s="143"/>
      <c r="BX351" s="77" t="s">
        <v>542</v>
      </c>
      <c r="BY351" s="78">
        <f>SUM(BY346:BY350)</f>
        <v>0</v>
      </c>
      <c r="BZ351" s="143"/>
      <c r="CA351" s="77" t="s">
        <v>542</v>
      </c>
      <c r="CB351" s="78">
        <f>SUM(CB346:CB350)</f>
        <v>0</v>
      </c>
      <c r="CC351" s="143"/>
      <c r="CD351" s="77" t="s">
        <v>542</v>
      </c>
      <c r="CE351" s="78">
        <f>SUM(CE346:CE350)</f>
        <v>0</v>
      </c>
      <c r="CF351" s="143"/>
      <c r="CG351" s="77" t="s">
        <v>542</v>
      </c>
      <c r="CH351" s="78">
        <f>SUM(CH346:CH350)</f>
        <v>0</v>
      </c>
      <c r="CI351" s="143"/>
      <c r="CJ351" s="77" t="s">
        <v>542</v>
      </c>
      <c r="CK351" s="78">
        <f>SUM(CK346:CK350)</f>
        <v>0</v>
      </c>
      <c r="CL351" s="143"/>
      <c r="CM351" s="77" t="s">
        <v>542</v>
      </c>
      <c r="CN351" s="78">
        <f>SUM(CN346:CN350)</f>
        <v>0</v>
      </c>
      <c r="CP351" s="77" t="s">
        <v>492</v>
      </c>
      <c r="CQ351" s="78">
        <f>SUM(CQ346:CQ350)</f>
        <v>0</v>
      </c>
      <c r="CS351" s="77" t="s">
        <v>492</v>
      </c>
      <c r="CT351" s="78">
        <f>SUM(CT346:CT350)</f>
        <v>0</v>
      </c>
      <c r="CU351" s="143"/>
      <c r="CV351" s="150">
        <f t="shared" si="18"/>
        <v>0</v>
      </c>
    </row>
    <row r="352" spans="1:100" ht="16" thickBot="1" x14ac:dyDescent="0.25">
      <c r="A352" s="176" t="s">
        <v>447</v>
      </c>
      <c r="B352" s="177"/>
      <c r="C352" s="143"/>
      <c r="D352" s="176" t="s">
        <v>447</v>
      </c>
      <c r="E352" s="177"/>
      <c r="F352" s="143"/>
      <c r="G352" s="176" t="s">
        <v>447</v>
      </c>
      <c r="H352" s="177"/>
      <c r="I352" s="143"/>
      <c r="J352" s="176" t="s">
        <v>447</v>
      </c>
      <c r="K352" s="177"/>
      <c r="L352" s="143"/>
      <c r="M352" s="176" t="s">
        <v>447</v>
      </c>
      <c r="N352" s="177"/>
      <c r="O352" s="143"/>
      <c r="P352" s="176" t="s">
        <v>447</v>
      </c>
      <c r="Q352" s="177"/>
      <c r="R352" s="143"/>
      <c r="S352" s="176" t="s">
        <v>447</v>
      </c>
      <c r="T352" s="177"/>
      <c r="U352" s="143"/>
      <c r="V352" s="176" t="s">
        <v>447</v>
      </c>
      <c r="W352" s="177"/>
      <c r="X352" s="143"/>
      <c r="Y352" s="176" t="s">
        <v>447</v>
      </c>
      <c r="Z352" s="177"/>
      <c r="AA352" s="143"/>
      <c r="AB352" s="176" t="s">
        <v>447</v>
      </c>
      <c r="AC352" s="177"/>
      <c r="AD352" s="143"/>
      <c r="AE352" s="176" t="s">
        <v>447</v>
      </c>
      <c r="AF352" s="177"/>
      <c r="AG352" s="143"/>
      <c r="AH352" s="176" t="s">
        <v>447</v>
      </c>
      <c r="AI352" s="177"/>
      <c r="AJ352" s="143"/>
      <c r="AK352" s="176" t="s">
        <v>447</v>
      </c>
      <c r="AL352" s="177"/>
      <c r="AM352" s="143"/>
      <c r="AN352" s="176" t="s">
        <v>447</v>
      </c>
      <c r="AO352" s="177"/>
      <c r="AP352" s="143"/>
      <c r="AQ352" s="176" t="s">
        <v>447</v>
      </c>
      <c r="AR352" s="177"/>
      <c r="AS352" s="143"/>
      <c r="AT352" s="176" t="s">
        <v>447</v>
      </c>
      <c r="AU352" s="177"/>
      <c r="AV352" s="143"/>
      <c r="AW352" s="176" t="s">
        <v>447</v>
      </c>
      <c r="AX352" s="177"/>
      <c r="AY352" s="143"/>
      <c r="AZ352" s="176" t="s">
        <v>447</v>
      </c>
      <c r="BA352" s="177"/>
      <c r="BB352" s="143"/>
      <c r="BC352" s="176" t="s">
        <v>447</v>
      </c>
      <c r="BD352" s="177"/>
      <c r="BE352" s="143"/>
      <c r="BF352" s="176" t="s">
        <v>447</v>
      </c>
      <c r="BG352" s="177"/>
      <c r="BH352" s="143"/>
      <c r="BI352" s="176" t="s">
        <v>447</v>
      </c>
      <c r="BJ352" s="177"/>
      <c r="BK352" s="143"/>
      <c r="BL352" s="176" t="s">
        <v>447</v>
      </c>
      <c r="BM352" s="177"/>
      <c r="BN352" s="143"/>
      <c r="BO352" s="176" t="s">
        <v>447</v>
      </c>
      <c r="BP352" s="177"/>
      <c r="BQ352" s="143"/>
      <c r="BR352" s="176" t="s">
        <v>447</v>
      </c>
      <c r="BS352" s="177"/>
      <c r="BT352" s="143"/>
      <c r="BU352" s="176" t="s">
        <v>447</v>
      </c>
      <c r="BV352" s="177"/>
      <c r="BW352" s="143"/>
      <c r="BX352" s="176" t="s">
        <v>447</v>
      </c>
      <c r="BY352" s="177"/>
      <c r="BZ352" s="143"/>
      <c r="CA352" s="176" t="s">
        <v>447</v>
      </c>
      <c r="CB352" s="177"/>
      <c r="CC352" s="143"/>
      <c r="CD352" s="176" t="s">
        <v>447</v>
      </c>
      <c r="CE352" s="177"/>
      <c r="CF352" s="143"/>
      <c r="CG352" s="176" t="s">
        <v>447</v>
      </c>
      <c r="CH352" s="177"/>
      <c r="CI352" s="143"/>
      <c r="CJ352" s="176" t="s">
        <v>447</v>
      </c>
      <c r="CK352" s="177"/>
      <c r="CL352" s="143"/>
      <c r="CM352" s="176" t="s">
        <v>447</v>
      </c>
      <c r="CN352" s="177"/>
      <c r="CP352" s="176" t="s">
        <v>447</v>
      </c>
      <c r="CQ352" s="177"/>
      <c r="CS352" s="176" t="s">
        <v>447</v>
      </c>
      <c r="CT352" s="177"/>
      <c r="CU352" s="143"/>
      <c r="CV352" s="10"/>
    </row>
    <row r="353" spans="1:100" x14ac:dyDescent="0.2">
      <c r="A353" s="70" t="s">
        <v>445</v>
      </c>
      <c r="B353" s="67">
        <v>0</v>
      </c>
      <c r="C353" s="143"/>
      <c r="D353" s="70" t="s">
        <v>445</v>
      </c>
      <c r="E353" s="67">
        <v>0</v>
      </c>
      <c r="F353" s="143"/>
      <c r="G353" s="70" t="s">
        <v>445</v>
      </c>
      <c r="H353" s="67">
        <v>0</v>
      </c>
      <c r="I353" s="143"/>
      <c r="J353" s="70" t="s">
        <v>445</v>
      </c>
      <c r="K353" s="67">
        <v>0</v>
      </c>
      <c r="L353" s="143"/>
      <c r="M353" s="70" t="s">
        <v>445</v>
      </c>
      <c r="N353" s="67">
        <v>0</v>
      </c>
      <c r="O353" s="143"/>
      <c r="P353" s="70" t="s">
        <v>445</v>
      </c>
      <c r="Q353" s="67">
        <v>0</v>
      </c>
      <c r="R353" s="143"/>
      <c r="S353" s="70" t="s">
        <v>445</v>
      </c>
      <c r="T353" s="67">
        <v>0</v>
      </c>
      <c r="U353" s="143"/>
      <c r="V353" s="70" t="s">
        <v>445</v>
      </c>
      <c r="W353" s="67">
        <v>0</v>
      </c>
      <c r="X353" s="143"/>
      <c r="Y353" s="70" t="s">
        <v>445</v>
      </c>
      <c r="Z353" s="67">
        <v>0</v>
      </c>
      <c r="AA353" s="143"/>
      <c r="AB353" s="70" t="s">
        <v>445</v>
      </c>
      <c r="AC353" s="67">
        <v>0</v>
      </c>
      <c r="AD353" s="143"/>
      <c r="AE353" s="70" t="s">
        <v>445</v>
      </c>
      <c r="AF353" s="67">
        <v>0</v>
      </c>
      <c r="AG353" s="143"/>
      <c r="AH353" s="70" t="s">
        <v>445</v>
      </c>
      <c r="AI353" s="67">
        <v>0</v>
      </c>
      <c r="AJ353" s="143"/>
      <c r="AK353" s="70" t="s">
        <v>445</v>
      </c>
      <c r="AL353" s="67">
        <v>0</v>
      </c>
      <c r="AM353" s="143"/>
      <c r="AN353" s="70" t="s">
        <v>445</v>
      </c>
      <c r="AO353" s="67">
        <v>0</v>
      </c>
      <c r="AP353" s="143"/>
      <c r="AQ353" s="70" t="s">
        <v>445</v>
      </c>
      <c r="AR353" s="67">
        <v>0</v>
      </c>
      <c r="AS353" s="143"/>
      <c r="AT353" s="70" t="s">
        <v>445</v>
      </c>
      <c r="AU353" s="67">
        <v>0</v>
      </c>
      <c r="AV353" s="143"/>
      <c r="AW353" s="70" t="s">
        <v>445</v>
      </c>
      <c r="AX353" s="67">
        <v>0</v>
      </c>
      <c r="AY353" s="143"/>
      <c r="AZ353" s="70" t="s">
        <v>445</v>
      </c>
      <c r="BA353" s="67">
        <v>0</v>
      </c>
      <c r="BB353" s="143"/>
      <c r="BC353" s="70" t="s">
        <v>445</v>
      </c>
      <c r="BD353" s="67">
        <v>0</v>
      </c>
      <c r="BE353" s="143"/>
      <c r="BF353" s="70" t="s">
        <v>445</v>
      </c>
      <c r="BG353" s="67">
        <v>0</v>
      </c>
      <c r="BH353" s="143"/>
      <c r="BI353" s="70" t="s">
        <v>445</v>
      </c>
      <c r="BJ353" s="67">
        <v>0</v>
      </c>
      <c r="BK353" s="143"/>
      <c r="BL353" s="70" t="s">
        <v>445</v>
      </c>
      <c r="BM353" s="67">
        <v>0</v>
      </c>
      <c r="BN353" s="143"/>
      <c r="BO353" s="70" t="s">
        <v>445</v>
      </c>
      <c r="BP353" s="67">
        <v>0</v>
      </c>
      <c r="BQ353" s="143"/>
      <c r="BR353" s="70" t="s">
        <v>445</v>
      </c>
      <c r="BS353" s="67">
        <v>0</v>
      </c>
      <c r="BT353" s="143"/>
      <c r="BU353" s="70" t="s">
        <v>445</v>
      </c>
      <c r="BV353" s="67">
        <v>0</v>
      </c>
      <c r="BW353" s="143"/>
      <c r="BX353" s="70" t="s">
        <v>445</v>
      </c>
      <c r="BY353" s="67">
        <v>0</v>
      </c>
      <c r="BZ353" s="143"/>
      <c r="CA353" s="70" t="s">
        <v>445</v>
      </c>
      <c r="CB353" s="67">
        <v>0</v>
      </c>
      <c r="CC353" s="143"/>
      <c r="CD353" s="70" t="s">
        <v>445</v>
      </c>
      <c r="CE353" s="67">
        <v>0</v>
      </c>
      <c r="CF353" s="143"/>
      <c r="CG353" s="70" t="s">
        <v>445</v>
      </c>
      <c r="CH353" s="67">
        <v>0</v>
      </c>
      <c r="CI353" s="143"/>
      <c r="CJ353" s="70" t="s">
        <v>445</v>
      </c>
      <c r="CK353" s="67">
        <v>0</v>
      </c>
      <c r="CL353" s="143"/>
      <c r="CM353" s="70" t="s">
        <v>445</v>
      </c>
      <c r="CN353" s="67">
        <v>0</v>
      </c>
      <c r="CP353" s="70" t="s">
        <v>445</v>
      </c>
      <c r="CQ353" s="79">
        <f>SUM(CH353+CN353+CK353+CE353+CB353+BY353+BV353+BS353+BP353+BM353+BJ353+BG353+BD353+BA353+AX353+AU353+AR353+AO353+AL353+AI353+AF353+AC353+Z353+W353+T353+Q353+N353+K353+H353+E353+B353)</f>
        <v>0</v>
      </c>
      <c r="CS353" s="70" t="s">
        <v>445</v>
      </c>
      <c r="CT353" s="67">
        <v>0</v>
      </c>
      <c r="CU353" s="143"/>
      <c r="CV353" s="13">
        <f>CT353-CQ353</f>
        <v>0</v>
      </c>
    </row>
    <row r="354" spans="1:100" ht="16" thickBot="1" x14ac:dyDescent="0.25">
      <c r="A354" s="77" t="s">
        <v>454</v>
      </c>
      <c r="B354" s="78">
        <f>SUM(B353)</f>
        <v>0</v>
      </c>
      <c r="C354" s="143"/>
      <c r="D354" s="77" t="s">
        <v>454</v>
      </c>
      <c r="E354" s="78">
        <f>SUM(E353)</f>
        <v>0</v>
      </c>
      <c r="F354" s="143"/>
      <c r="G354" s="77" t="s">
        <v>454</v>
      </c>
      <c r="H354" s="78">
        <f>SUM(H353)</f>
        <v>0</v>
      </c>
      <c r="I354" s="143"/>
      <c r="J354" s="77" t="s">
        <v>454</v>
      </c>
      <c r="K354" s="78">
        <f>SUM(K353)</f>
        <v>0</v>
      </c>
      <c r="L354" s="143"/>
      <c r="M354" s="77" t="s">
        <v>454</v>
      </c>
      <c r="N354" s="78">
        <f>SUM(N353)</f>
        <v>0</v>
      </c>
      <c r="O354" s="143"/>
      <c r="P354" s="77" t="s">
        <v>454</v>
      </c>
      <c r="Q354" s="78">
        <f>SUM(Q353)</f>
        <v>0</v>
      </c>
      <c r="R354" s="143"/>
      <c r="S354" s="77" t="s">
        <v>454</v>
      </c>
      <c r="T354" s="78">
        <f>SUM(T353)</f>
        <v>0</v>
      </c>
      <c r="U354" s="143"/>
      <c r="V354" s="77" t="s">
        <v>454</v>
      </c>
      <c r="W354" s="78">
        <f>SUM(W353)</f>
        <v>0</v>
      </c>
      <c r="X354" s="143"/>
      <c r="Y354" s="77" t="s">
        <v>454</v>
      </c>
      <c r="Z354" s="78">
        <f>SUM(Z353)</f>
        <v>0</v>
      </c>
      <c r="AA354" s="143"/>
      <c r="AB354" s="77" t="s">
        <v>454</v>
      </c>
      <c r="AC354" s="78">
        <f>SUM(AC353)</f>
        <v>0</v>
      </c>
      <c r="AD354" s="143"/>
      <c r="AE354" s="77" t="s">
        <v>454</v>
      </c>
      <c r="AF354" s="78">
        <f>SUM(AF353)</f>
        <v>0</v>
      </c>
      <c r="AG354" s="143"/>
      <c r="AH354" s="77" t="s">
        <v>454</v>
      </c>
      <c r="AI354" s="78">
        <f>SUM(AI353)</f>
        <v>0</v>
      </c>
      <c r="AJ354" s="143"/>
      <c r="AK354" s="77" t="s">
        <v>454</v>
      </c>
      <c r="AL354" s="78">
        <f>SUM(AL353)</f>
        <v>0</v>
      </c>
      <c r="AM354" s="143"/>
      <c r="AN354" s="77" t="s">
        <v>454</v>
      </c>
      <c r="AO354" s="78">
        <f>SUM(AO353)</f>
        <v>0</v>
      </c>
      <c r="AP354" s="143"/>
      <c r="AQ354" s="77" t="s">
        <v>454</v>
      </c>
      <c r="AR354" s="78">
        <f>SUM(AR353)</f>
        <v>0</v>
      </c>
      <c r="AS354" s="143"/>
      <c r="AT354" s="77" t="s">
        <v>454</v>
      </c>
      <c r="AU354" s="78">
        <f>SUM(AU353)</f>
        <v>0</v>
      </c>
      <c r="AV354" s="143"/>
      <c r="AW354" s="77" t="s">
        <v>454</v>
      </c>
      <c r="AX354" s="78">
        <f>SUM(AX353)</f>
        <v>0</v>
      </c>
      <c r="AY354" s="143"/>
      <c r="AZ354" s="77" t="s">
        <v>454</v>
      </c>
      <c r="BA354" s="78">
        <f>SUM(BA353)</f>
        <v>0</v>
      </c>
      <c r="BB354" s="143"/>
      <c r="BC354" s="77" t="s">
        <v>454</v>
      </c>
      <c r="BD354" s="78">
        <f>SUM(BD353)</f>
        <v>0</v>
      </c>
      <c r="BE354" s="143"/>
      <c r="BF354" s="77" t="s">
        <v>454</v>
      </c>
      <c r="BG354" s="78">
        <f>SUM(BG353)</f>
        <v>0</v>
      </c>
      <c r="BH354" s="143"/>
      <c r="BI354" s="77" t="s">
        <v>454</v>
      </c>
      <c r="BJ354" s="78">
        <f>SUM(BJ353)</f>
        <v>0</v>
      </c>
      <c r="BK354" s="143"/>
      <c r="BL354" s="77" t="s">
        <v>454</v>
      </c>
      <c r="BM354" s="78">
        <f>SUM(BM353)</f>
        <v>0</v>
      </c>
      <c r="BN354" s="143"/>
      <c r="BO354" s="77" t="s">
        <v>454</v>
      </c>
      <c r="BP354" s="78">
        <f>SUM(BP353)</f>
        <v>0</v>
      </c>
      <c r="BQ354" s="143"/>
      <c r="BR354" s="77" t="s">
        <v>454</v>
      </c>
      <c r="BS354" s="78">
        <f>SUM(BS353)</f>
        <v>0</v>
      </c>
      <c r="BT354" s="143"/>
      <c r="BU354" s="77" t="s">
        <v>454</v>
      </c>
      <c r="BV354" s="78">
        <f>SUM(BV353)</f>
        <v>0</v>
      </c>
      <c r="BW354" s="143"/>
      <c r="BX354" s="77" t="s">
        <v>454</v>
      </c>
      <c r="BY354" s="78">
        <f>SUM(BY353)</f>
        <v>0</v>
      </c>
      <c r="BZ354" s="143"/>
      <c r="CA354" s="77" t="s">
        <v>454</v>
      </c>
      <c r="CB354" s="78">
        <f>SUM(CB353)</f>
        <v>0</v>
      </c>
      <c r="CC354" s="143"/>
      <c r="CD354" s="77" t="s">
        <v>454</v>
      </c>
      <c r="CE354" s="78">
        <f>SUM(CE353)</f>
        <v>0</v>
      </c>
      <c r="CF354" s="143"/>
      <c r="CG354" s="77" t="s">
        <v>454</v>
      </c>
      <c r="CH354" s="78">
        <f>SUM(CH353)</f>
        <v>0</v>
      </c>
      <c r="CI354" s="143"/>
      <c r="CJ354" s="77" t="s">
        <v>454</v>
      </c>
      <c r="CK354" s="78">
        <f>SUM(CK353)</f>
        <v>0</v>
      </c>
      <c r="CL354" s="143"/>
      <c r="CM354" s="77" t="s">
        <v>454</v>
      </c>
      <c r="CN354" s="78">
        <f>SUM(CN353)</f>
        <v>0</v>
      </c>
      <c r="CP354" s="77" t="s">
        <v>493</v>
      </c>
      <c r="CQ354" s="78">
        <f>SUM(CQ353)</f>
        <v>0</v>
      </c>
      <c r="CS354" s="77" t="s">
        <v>493</v>
      </c>
      <c r="CT354" s="78">
        <f>SUM(CT353)</f>
        <v>0</v>
      </c>
      <c r="CU354" s="143"/>
      <c r="CV354" s="150">
        <f>CT354-CQ354</f>
        <v>0</v>
      </c>
    </row>
    <row r="355" spans="1:100" ht="16" thickBot="1" x14ac:dyDescent="0.25">
      <c r="A355" s="141" t="s">
        <v>455</v>
      </c>
      <c r="B355" s="142"/>
      <c r="C355" s="143"/>
      <c r="D355" s="141" t="s">
        <v>455</v>
      </c>
      <c r="E355" s="142"/>
      <c r="F355" s="143"/>
      <c r="G355" s="141" t="s">
        <v>455</v>
      </c>
      <c r="H355" s="142"/>
      <c r="I355" s="143"/>
      <c r="J355" s="141" t="s">
        <v>455</v>
      </c>
      <c r="K355" s="142"/>
      <c r="L355" s="143"/>
      <c r="M355" s="141" t="s">
        <v>455</v>
      </c>
      <c r="N355" s="142"/>
      <c r="O355" s="143"/>
      <c r="P355" s="141" t="s">
        <v>455</v>
      </c>
      <c r="Q355" s="142"/>
      <c r="R355" s="143"/>
      <c r="S355" s="141" t="s">
        <v>455</v>
      </c>
      <c r="T355" s="142"/>
      <c r="U355" s="143"/>
      <c r="V355" s="141" t="s">
        <v>455</v>
      </c>
      <c r="W355" s="142"/>
      <c r="X355" s="143"/>
      <c r="Y355" s="141" t="s">
        <v>455</v>
      </c>
      <c r="Z355" s="142"/>
      <c r="AA355" s="143"/>
      <c r="AB355" s="141" t="s">
        <v>455</v>
      </c>
      <c r="AC355" s="142"/>
      <c r="AD355" s="143"/>
      <c r="AE355" s="141" t="s">
        <v>455</v>
      </c>
      <c r="AF355" s="142"/>
      <c r="AG355" s="143"/>
      <c r="AH355" s="141" t="s">
        <v>455</v>
      </c>
      <c r="AI355" s="142"/>
      <c r="AJ355" s="143"/>
      <c r="AK355" s="141" t="s">
        <v>455</v>
      </c>
      <c r="AL355" s="142"/>
      <c r="AM355" s="143"/>
      <c r="AN355" s="141" t="s">
        <v>455</v>
      </c>
      <c r="AO355" s="142"/>
      <c r="AP355" s="143"/>
      <c r="AQ355" s="141" t="s">
        <v>455</v>
      </c>
      <c r="AR355" s="142"/>
      <c r="AS355" s="143"/>
      <c r="AT355" s="141" t="s">
        <v>455</v>
      </c>
      <c r="AU355" s="142"/>
      <c r="AV355" s="143"/>
      <c r="AW355" s="141" t="s">
        <v>455</v>
      </c>
      <c r="AX355" s="142"/>
      <c r="AY355" s="143"/>
      <c r="AZ355" s="141" t="s">
        <v>455</v>
      </c>
      <c r="BA355" s="142"/>
      <c r="BB355" s="143"/>
      <c r="BC355" s="141" t="s">
        <v>455</v>
      </c>
      <c r="BD355" s="142"/>
      <c r="BE355" s="143"/>
      <c r="BF355" s="141" t="s">
        <v>455</v>
      </c>
      <c r="BG355" s="142"/>
      <c r="BH355" s="143"/>
      <c r="BI355" s="141" t="s">
        <v>455</v>
      </c>
      <c r="BJ355" s="142"/>
      <c r="BK355" s="143"/>
      <c r="BL355" s="141" t="s">
        <v>455</v>
      </c>
      <c r="BM355" s="142"/>
      <c r="BN355" s="143"/>
      <c r="BO355" s="141" t="s">
        <v>455</v>
      </c>
      <c r="BP355" s="142"/>
      <c r="BQ355" s="143"/>
      <c r="BR355" s="141" t="s">
        <v>455</v>
      </c>
      <c r="BS355" s="142"/>
      <c r="BT355" s="143"/>
      <c r="BU355" s="141" t="s">
        <v>455</v>
      </c>
      <c r="BV355" s="142"/>
      <c r="BW355" s="143"/>
      <c r="BX355" s="141" t="s">
        <v>455</v>
      </c>
      <c r="BY355" s="142"/>
      <c r="BZ355" s="143"/>
      <c r="CA355" s="141" t="s">
        <v>455</v>
      </c>
      <c r="CB355" s="142"/>
      <c r="CC355" s="143"/>
      <c r="CD355" s="141" t="s">
        <v>455</v>
      </c>
      <c r="CE355" s="142"/>
      <c r="CF355" s="143"/>
      <c r="CG355" s="141" t="s">
        <v>455</v>
      </c>
      <c r="CH355" s="142"/>
      <c r="CI355" s="143"/>
      <c r="CJ355" s="141" t="s">
        <v>455</v>
      </c>
      <c r="CK355" s="142"/>
      <c r="CL355" s="143"/>
      <c r="CM355" s="141" t="s">
        <v>455</v>
      </c>
      <c r="CN355" s="142"/>
      <c r="CP355" s="141" t="s">
        <v>455</v>
      </c>
      <c r="CQ355" s="142"/>
      <c r="CS355" s="141" t="s">
        <v>455</v>
      </c>
      <c r="CT355" s="142"/>
      <c r="CU355" s="143"/>
      <c r="CV355" s="10"/>
    </row>
    <row r="356" spans="1:100" x14ac:dyDescent="0.2">
      <c r="A356" s="71" t="s">
        <v>156</v>
      </c>
      <c r="B356" s="67">
        <v>0</v>
      </c>
      <c r="C356" s="143"/>
      <c r="D356" s="71" t="s">
        <v>156</v>
      </c>
      <c r="E356" s="67">
        <v>0</v>
      </c>
      <c r="F356" s="143"/>
      <c r="G356" s="71" t="s">
        <v>156</v>
      </c>
      <c r="H356" s="67">
        <v>0</v>
      </c>
      <c r="I356" s="143"/>
      <c r="J356" s="71" t="s">
        <v>156</v>
      </c>
      <c r="K356" s="67">
        <v>0</v>
      </c>
      <c r="L356" s="143"/>
      <c r="M356" s="71" t="s">
        <v>156</v>
      </c>
      <c r="N356" s="67">
        <v>0</v>
      </c>
      <c r="O356" s="143"/>
      <c r="P356" s="71" t="s">
        <v>156</v>
      </c>
      <c r="Q356" s="67">
        <v>0</v>
      </c>
      <c r="R356" s="143"/>
      <c r="S356" s="71" t="s">
        <v>156</v>
      </c>
      <c r="T356" s="67">
        <v>0</v>
      </c>
      <c r="U356" s="143"/>
      <c r="V356" s="71" t="s">
        <v>156</v>
      </c>
      <c r="W356" s="67">
        <v>0</v>
      </c>
      <c r="X356" s="143"/>
      <c r="Y356" s="71" t="s">
        <v>156</v>
      </c>
      <c r="Z356" s="67">
        <v>0</v>
      </c>
      <c r="AA356" s="143"/>
      <c r="AB356" s="71" t="s">
        <v>156</v>
      </c>
      <c r="AC356" s="67">
        <v>0</v>
      </c>
      <c r="AD356" s="143"/>
      <c r="AE356" s="71" t="s">
        <v>156</v>
      </c>
      <c r="AF356" s="67">
        <v>0</v>
      </c>
      <c r="AG356" s="143"/>
      <c r="AH356" s="71" t="s">
        <v>156</v>
      </c>
      <c r="AI356" s="67">
        <v>0</v>
      </c>
      <c r="AJ356" s="143"/>
      <c r="AK356" s="71" t="s">
        <v>156</v>
      </c>
      <c r="AL356" s="67">
        <v>0</v>
      </c>
      <c r="AM356" s="143"/>
      <c r="AN356" s="71" t="s">
        <v>156</v>
      </c>
      <c r="AO356" s="67">
        <v>0</v>
      </c>
      <c r="AP356" s="143"/>
      <c r="AQ356" s="71" t="s">
        <v>156</v>
      </c>
      <c r="AR356" s="67">
        <v>0</v>
      </c>
      <c r="AS356" s="143"/>
      <c r="AT356" s="71" t="s">
        <v>156</v>
      </c>
      <c r="AU356" s="67">
        <v>0</v>
      </c>
      <c r="AV356" s="143"/>
      <c r="AW356" s="71" t="s">
        <v>156</v>
      </c>
      <c r="AX356" s="67">
        <v>0</v>
      </c>
      <c r="AY356" s="143"/>
      <c r="AZ356" s="71" t="s">
        <v>156</v>
      </c>
      <c r="BA356" s="67">
        <v>0</v>
      </c>
      <c r="BB356" s="143"/>
      <c r="BC356" s="71" t="s">
        <v>156</v>
      </c>
      <c r="BD356" s="67">
        <v>0</v>
      </c>
      <c r="BE356" s="143"/>
      <c r="BF356" s="71" t="s">
        <v>156</v>
      </c>
      <c r="BG356" s="67">
        <v>0</v>
      </c>
      <c r="BH356" s="143"/>
      <c r="BI356" s="71" t="s">
        <v>156</v>
      </c>
      <c r="BJ356" s="67">
        <v>0</v>
      </c>
      <c r="BK356" s="143"/>
      <c r="BL356" s="71" t="s">
        <v>156</v>
      </c>
      <c r="BM356" s="67">
        <v>0</v>
      </c>
      <c r="BN356" s="143"/>
      <c r="BO356" s="71" t="s">
        <v>156</v>
      </c>
      <c r="BP356" s="67">
        <v>0</v>
      </c>
      <c r="BQ356" s="143"/>
      <c r="BR356" s="71" t="s">
        <v>156</v>
      </c>
      <c r="BS356" s="67">
        <v>0</v>
      </c>
      <c r="BT356" s="143"/>
      <c r="BU356" s="71" t="s">
        <v>156</v>
      </c>
      <c r="BV356" s="67">
        <v>0</v>
      </c>
      <c r="BW356" s="143"/>
      <c r="BX356" s="71" t="s">
        <v>156</v>
      </c>
      <c r="BY356" s="67">
        <v>0</v>
      </c>
      <c r="BZ356" s="143"/>
      <c r="CA356" s="71" t="s">
        <v>156</v>
      </c>
      <c r="CB356" s="67">
        <v>0</v>
      </c>
      <c r="CC356" s="143"/>
      <c r="CD356" s="71" t="s">
        <v>156</v>
      </c>
      <c r="CE356" s="67">
        <v>0</v>
      </c>
      <c r="CF356" s="143"/>
      <c r="CG356" s="71" t="s">
        <v>156</v>
      </c>
      <c r="CH356" s="67">
        <v>0</v>
      </c>
      <c r="CI356" s="143"/>
      <c r="CJ356" s="71" t="s">
        <v>156</v>
      </c>
      <c r="CK356" s="67">
        <v>0</v>
      </c>
      <c r="CL356" s="143"/>
      <c r="CM356" s="71" t="s">
        <v>156</v>
      </c>
      <c r="CN356" s="67">
        <v>0</v>
      </c>
      <c r="CP356" s="71" t="s">
        <v>156</v>
      </c>
      <c r="CQ356" s="79">
        <f>SUM(CH356+CN356+CK356+CE356+CB356+BY356+BV356+BS356+BP356+BM356+BJ356+BG356+BD356+BA356+AX356+AU356+AR356+AO356+AL356+AI356+AF356+AC356+Z356+W356+T356+Q356+N356+K356+H356+E356+B356)</f>
        <v>0</v>
      </c>
      <c r="CS356" s="71" t="s">
        <v>156</v>
      </c>
      <c r="CT356" s="67">
        <f>519.12+260</f>
        <v>779.12</v>
      </c>
      <c r="CU356" s="143"/>
      <c r="CV356" s="150">
        <f t="shared" ref="CV356:CV375" si="19">CT356-CQ356</f>
        <v>779.12</v>
      </c>
    </row>
    <row r="357" spans="1:100" x14ac:dyDescent="0.2">
      <c r="A357" s="71" t="s">
        <v>449</v>
      </c>
      <c r="B357" s="67">
        <v>0</v>
      </c>
      <c r="C357" s="143"/>
      <c r="D357" s="71" t="s">
        <v>449</v>
      </c>
      <c r="E357" s="67">
        <v>0</v>
      </c>
      <c r="F357" s="143"/>
      <c r="G357" s="71" t="s">
        <v>449</v>
      </c>
      <c r="H357" s="67">
        <v>0</v>
      </c>
      <c r="I357" s="143"/>
      <c r="J357" s="71" t="s">
        <v>449</v>
      </c>
      <c r="K357" s="67">
        <v>0</v>
      </c>
      <c r="L357" s="143"/>
      <c r="M357" s="71" t="s">
        <v>449</v>
      </c>
      <c r="N357" s="67">
        <v>0</v>
      </c>
      <c r="O357" s="143"/>
      <c r="P357" s="71" t="s">
        <v>449</v>
      </c>
      <c r="Q357" s="67">
        <v>0</v>
      </c>
      <c r="R357" s="143"/>
      <c r="S357" s="71" t="s">
        <v>449</v>
      </c>
      <c r="T357" s="67">
        <v>0</v>
      </c>
      <c r="U357" s="143"/>
      <c r="V357" s="71" t="s">
        <v>449</v>
      </c>
      <c r="W357" s="67">
        <v>0</v>
      </c>
      <c r="X357" s="143"/>
      <c r="Y357" s="71" t="s">
        <v>449</v>
      </c>
      <c r="Z357" s="67">
        <v>0</v>
      </c>
      <c r="AA357" s="143"/>
      <c r="AB357" s="71" t="s">
        <v>449</v>
      </c>
      <c r="AC357" s="67">
        <v>0</v>
      </c>
      <c r="AD357" s="143"/>
      <c r="AE357" s="71" t="s">
        <v>449</v>
      </c>
      <c r="AF357" s="67">
        <v>0</v>
      </c>
      <c r="AG357" s="143"/>
      <c r="AH357" s="71" t="s">
        <v>449</v>
      </c>
      <c r="AI357" s="67">
        <v>0</v>
      </c>
      <c r="AJ357" s="143"/>
      <c r="AK357" s="71" t="s">
        <v>449</v>
      </c>
      <c r="AL357" s="67">
        <v>0</v>
      </c>
      <c r="AM357" s="143"/>
      <c r="AN357" s="71" t="s">
        <v>449</v>
      </c>
      <c r="AO357" s="67">
        <v>0</v>
      </c>
      <c r="AP357" s="143"/>
      <c r="AQ357" s="71" t="s">
        <v>449</v>
      </c>
      <c r="AR357" s="67">
        <v>0</v>
      </c>
      <c r="AS357" s="143"/>
      <c r="AT357" s="71" t="s">
        <v>449</v>
      </c>
      <c r="AU357" s="67">
        <v>0</v>
      </c>
      <c r="AV357" s="143"/>
      <c r="AW357" s="71" t="s">
        <v>449</v>
      </c>
      <c r="AX357" s="67">
        <v>0</v>
      </c>
      <c r="AY357" s="143"/>
      <c r="AZ357" s="71" t="s">
        <v>449</v>
      </c>
      <c r="BA357" s="67">
        <v>0</v>
      </c>
      <c r="BB357" s="143"/>
      <c r="BC357" s="71" t="s">
        <v>449</v>
      </c>
      <c r="BD357" s="67">
        <v>0</v>
      </c>
      <c r="BE357" s="143"/>
      <c r="BF357" s="71" t="s">
        <v>449</v>
      </c>
      <c r="BG357" s="67">
        <v>0</v>
      </c>
      <c r="BH357" s="143"/>
      <c r="BI357" s="71" t="s">
        <v>449</v>
      </c>
      <c r="BJ357" s="67">
        <v>0</v>
      </c>
      <c r="BK357" s="143"/>
      <c r="BL357" s="71" t="s">
        <v>449</v>
      </c>
      <c r="BM357" s="67">
        <v>0</v>
      </c>
      <c r="BN357" s="143"/>
      <c r="BO357" s="71" t="s">
        <v>449</v>
      </c>
      <c r="BP357" s="67">
        <v>0</v>
      </c>
      <c r="BQ357" s="143"/>
      <c r="BR357" s="71" t="s">
        <v>449</v>
      </c>
      <c r="BS357" s="67">
        <v>0</v>
      </c>
      <c r="BT357" s="143"/>
      <c r="BU357" s="71" t="s">
        <v>449</v>
      </c>
      <c r="BV357" s="67">
        <v>0</v>
      </c>
      <c r="BW357" s="143"/>
      <c r="BX357" s="71" t="s">
        <v>449</v>
      </c>
      <c r="BY357" s="67">
        <v>0</v>
      </c>
      <c r="BZ357" s="143"/>
      <c r="CA357" s="71" t="s">
        <v>449</v>
      </c>
      <c r="CB357" s="67">
        <v>0</v>
      </c>
      <c r="CC357" s="143"/>
      <c r="CD357" s="71" t="s">
        <v>449</v>
      </c>
      <c r="CE357" s="67">
        <v>0</v>
      </c>
      <c r="CF357" s="143"/>
      <c r="CG357" s="71" t="s">
        <v>449</v>
      </c>
      <c r="CH357" s="67">
        <v>0</v>
      </c>
      <c r="CI357" s="143"/>
      <c r="CJ357" s="71" t="s">
        <v>449</v>
      </c>
      <c r="CK357" s="67">
        <v>0</v>
      </c>
      <c r="CL357" s="143"/>
      <c r="CM357" s="71" t="s">
        <v>449</v>
      </c>
      <c r="CN357" s="67">
        <v>0</v>
      </c>
      <c r="CP357" s="71" t="s">
        <v>449</v>
      </c>
      <c r="CQ357" s="79">
        <f>SUM(CH357+CN357+CK357+CE357+CB357+BY357+BV357+BS357+BP357+BM357+BJ357+BG357+BD357+BA357+AX357+AU357+AR357+AO357+AL357+AI357+AF357+AC357+Z357+W357+T357+Q357+N357+K357+H357+E357+B357)</f>
        <v>0</v>
      </c>
      <c r="CS357" s="71" t="s">
        <v>449</v>
      </c>
      <c r="CT357" s="67">
        <v>140</v>
      </c>
      <c r="CU357" s="143"/>
      <c r="CV357" s="150">
        <f t="shared" si="19"/>
        <v>140</v>
      </c>
    </row>
    <row r="358" spans="1:100" x14ac:dyDescent="0.2">
      <c r="A358" s="71" t="s">
        <v>450</v>
      </c>
      <c r="B358" s="67">
        <v>0</v>
      </c>
      <c r="C358" s="143"/>
      <c r="D358" s="71" t="s">
        <v>450</v>
      </c>
      <c r="E358" s="67">
        <v>0</v>
      </c>
      <c r="F358" s="143"/>
      <c r="G358" s="71" t="s">
        <v>450</v>
      </c>
      <c r="H358" s="67">
        <v>0</v>
      </c>
      <c r="I358" s="143"/>
      <c r="J358" s="71" t="s">
        <v>450</v>
      </c>
      <c r="K358" s="67">
        <v>0</v>
      </c>
      <c r="L358" s="143"/>
      <c r="M358" s="71" t="s">
        <v>450</v>
      </c>
      <c r="N358" s="67">
        <v>0</v>
      </c>
      <c r="O358" s="143"/>
      <c r="P358" s="71" t="s">
        <v>450</v>
      </c>
      <c r="Q358" s="67">
        <v>0</v>
      </c>
      <c r="R358" s="143"/>
      <c r="S358" s="71" t="s">
        <v>450</v>
      </c>
      <c r="T358" s="67">
        <v>0</v>
      </c>
      <c r="U358" s="143"/>
      <c r="V358" s="71" t="s">
        <v>450</v>
      </c>
      <c r="W358" s="67">
        <v>0</v>
      </c>
      <c r="X358" s="143"/>
      <c r="Y358" s="71" t="s">
        <v>450</v>
      </c>
      <c r="Z358" s="67">
        <v>0</v>
      </c>
      <c r="AA358" s="143"/>
      <c r="AB358" s="71" t="s">
        <v>450</v>
      </c>
      <c r="AC358" s="67">
        <v>0</v>
      </c>
      <c r="AD358" s="143"/>
      <c r="AE358" s="71" t="s">
        <v>450</v>
      </c>
      <c r="AF358" s="67">
        <v>0</v>
      </c>
      <c r="AG358" s="143"/>
      <c r="AH358" s="71" t="s">
        <v>450</v>
      </c>
      <c r="AI358" s="67">
        <v>0</v>
      </c>
      <c r="AJ358" s="143"/>
      <c r="AK358" s="71" t="s">
        <v>450</v>
      </c>
      <c r="AL358" s="67">
        <v>0</v>
      </c>
      <c r="AM358" s="143"/>
      <c r="AN358" s="71" t="s">
        <v>450</v>
      </c>
      <c r="AO358" s="67">
        <v>0</v>
      </c>
      <c r="AP358" s="143"/>
      <c r="AQ358" s="71" t="s">
        <v>450</v>
      </c>
      <c r="AR358" s="67">
        <v>0</v>
      </c>
      <c r="AS358" s="143"/>
      <c r="AT358" s="71" t="s">
        <v>450</v>
      </c>
      <c r="AU358" s="67">
        <v>0</v>
      </c>
      <c r="AV358" s="143"/>
      <c r="AW358" s="71" t="s">
        <v>450</v>
      </c>
      <c r="AX358" s="67">
        <v>0</v>
      </c>
      <c r="AY358" s="143"/>
      <c r="AZ358" s="71" t="s">
        <v>450</v>
      </c>
      <c r="BA358" s="67">
        <v>0</v>
      </c>
      <c r="BB358" s="143"/>
      <c r="BC358" s="71" t="s">
        <v>450</v>
      </c>
      <c r="BD358" s="67">
        <v>0</v>
      </c>
      <c r="BE358" s="143"/>
      <c r="BF358" s="71" t="s">
        <v>450</v>
      </c>
      <c r="BG358" s="67">
        <v>0</v>
      </c>
      <c r="BH358" s="143"/>
      <c r="BI358" s="71" t="s">
        <v>450</v>
      </c>
      <c r="BJ358" s="67">
        <v>0</v>
      </c>
      <c r="BK358" s="143"/>
      <c r="BL358" s="71" t="s">
        <v>450</v>
      </c>
      <c r="BM358" s="67">
        <v>0</v>
      </c>
      <c r="BN358" s="143"/>
      <c r="BO358" s="71" t="s">
        <v>450</v>
      </c>
      <c r="BP358" s="67">
        <v>0</v>
      </c>
      <c r="BQ358" s="143"/>
      <c r="BR358" s="71" t="s">
        <v>450</v>
      </c>
      <c r="BS358" s="67">
        <v>0</v>
      </c>
      <c r="BT358" s="143"/>
      <c r="BU358" s="71" t="s">
        <v>450</v>
      </c>
      <c r="BV358" s="67">
        <v>0</v>
      </c>
      <c r="BW358" s="143"/>
      <c r="BX358" s="71" t="s">
        <v>450</v>
      </c>
      <c r="BY358" s="67">
        <v>0</v>
      </c>
      <c r="BZ358" s="143"/>
      <c r="CA358" s="71" t="s">
        <v>450</v>
      </c>
      <c r="CB358" s="67">
        <v>0</v>
      </c>
      <c r="CC358" s="143"/>
      <c r="CD358" s="71" t="s">
        <v>450</v>
      </c>
      <c r="CE358" s="67">
        <v>0</v>
      </c>
      <c r="CF358" s="143"/>
      <c r="CG358" s="71" t="s">
        <v>450</v>
      </c>
      <c r="CH358" s="67">
        <v>0</v>
      </c>
      <c r="CI358" s="143"/>
      <c r="CJ358" s="71" t="s">
        <v>450</v>
      </c>
      <c r="CK358" s="67">
        <v>0</v>
      </c>
      <c r="CL358" s="143"/>
      <c r="CM358" s="71" t="s">
        <v>450</v>
      </c>
      <c r="CN358" s="67">
        <v>0</v>
      </c>
      <c r="CP358" s="71" t="s">
        <v>450</v>
      </c>
      <c r="CQ358" s="79">
        <f>SUM(CH358+CN358+CK358+CE358+CB358+BY358+BV358+BS358+BP358+BM358+BJ358+BG358+BD358+BA358+AX358+AU358+AR358+AO358+AL358+AI358+AF358+AC358+Z358+W358+T358+Q358+N358+K358+H358+E358+B358)</f>
        <v>0</v>
      </c>
      <c r="CS358" s="71" t="s">
        <v>450</v>
      </c>
      <c r="CT358" s="67">
        <v>116.44</v>
      </c>
      <c r="CU358" s="143"/>
      <c r="CV358" s="150">
        <f t="shared" si="19"/>
        <v>116.44</v>
      </c>
    </row>
    <row r="359" spans="1:100" x14ac:dyDescent="0.2">
      <c r="A359" s="71" t="s">
        <v>4</v>
      </c>
      <c r="B359" s="67">
        <v>0</v>
      </c>
      <c r="C359" s="143"/>
      <c r="D359" s="71" t="s">
        <v>4</v>
      </c>
      <c r="E359" s="67">
        <v>0</v>
      </c>
      <c r="F359" s="143"/>
      <c r="G359" s="71" t="s">
        <v>4</v>
      </c>
      <c r="H359" s="67">
        <v>0</v>
      </c>
      <c r="I359" s="143"/>
      <c r="J359" s="71" t="s">
        <v>4</v>
      </c>
      <c r="K359" s="67">
        <v>0</v>
      </c>
      <c r="L359" s="143"/>
      <c r="M359" s="71" t="s">
        <v>4</v>
      </c>
      <c r="N359" s="67">
        <v>0</v>
      </c>
      <c r="O359" s="143"/>
      <c r="P359" s="71" t="s">
        <v>4</v>
      </c>
      <c r="Q359" s="67">
        <v>0</v>
      </c>
      <c r="R359" s="143"/>
      <c r="S359" s="71" t="s">
        <v>4</v>
      </c>
      <c r="T359" s="67">
        <v>0</v>
      </c>
      <c r="U359" s="143"/>
      <c r="V359" s="71" t="s">
        <v>4</v>
      </c>
      <c r="W359" s="67">
        <v>0</v>
      </c>
      <c r="X359" s="143"/>
      <c r="Y359" s="71" t="s">
        <v>4</v>
      </c>
      <c r="Z359" s="67">
        <v>0</v>
      </c>
      <c r="AA359" s="143"/>
      <c r="AB359" s="71" t="s">
        <v>4</v>
      </c>
      <c r="AC359" s="67">
        <v>0</v>
      </c>
      <c r="AD359" s="143"/>
      <c r="AE359" s="71" t="s">
        <v>4</v>
      </c>
      <c r="AF359" s="67">
        <v>0</v>
      </c>
      <c r="AG359" s="143"/>
      <c r="AH359" s="71" t="s">
        <v>4</v>
      </c>
      <c r="AI359" s="67">
        <v>0</v>
      </c>
      <c r="AJ359" s="143"/>
      <c r="AK359" s="71" t="s">
        <v>4</v>
      </c>
      <c r="AL359" s="67">
        <v>0</v>
      </c>
      <c r="AM359" s="143"/>
      <c r="AN359" s="71" t="s">
        <v>4</v>
      </c>
      <c r="AO359" s="67">
        <v>0</v>
      </c>
      <c r="AP359" s="143"/>
      <c r="AQ359" s="71" t="s">
        <v>4</v>
      </c>
      <c r="AR359" s="67">
        <v>0</v>
      </c>
      <c r="AS359" s="143"/>
      <c r="AT359" s="71" t="s">
        <v>4</v>
      </c>
      <c r="AU359" s="67">
        <v>0</v>
      </c>
      <c r="AV359" s="143"/>
      <c r="AW359" s="71" t="s">
        <v>4</v>
      </c>
      <c r="AX359" s="67">
        <v>0</v>
      </c>
      <c r="AY359" s="143"/>
      <c r="AZ359" s="71" t="s">
        <v>4</v>
      </c>
      <c r="BA359" s="67">
        <v>0</v>
      </c>
      <c r="BB359" s="143"/>
      <c r="BC359" s="71" t="s">
        <v>4</v>
      </c>
      <c r="BD359" s="67">
        <v>0</v>
      </c>
      <c r="BE359" s="143"/>
      <c r="BF359" s="71" t="s">
        <v>4</v>
      </c>
      <c r="BG359" s="67">
        <v>0</v>
      </c>
      <c r="BH359" s="143"/>
      <c r="BI359" s="71" t="s">
        <v>4</v>
      </c>
      <c r="BJ359" s="67">
        <v>0</v>
      </c>
      <c r="BK359" s="143"/>
      <c r="BL359" s="71" t="s">
        <v>4</v>
      </c>
      <c r="BM359" s="67">
        <v>0</v>
      </c>
      <c r="BN359" s="143"/>
      <c r="BO359" s="71" t="s">
        <v>4</v>
      </c>
      <c r="BP359" s="67">
        <v>0</v>
      </c>
      <c r="BQ359" s="143"/>
      <c r="BR359" s="71" t="s">
        <v>4</v>
      </c>
      <c r="BS359" s="67">
        <v>0</v>
      </c>
      <c r="BT359" s="143"/>
      <c r="BU359" s="71" t="s">
        <v>4</v>
      </c>
      <c r="BV359" s="67">
        <v>0</v>
      </c>
      <c r="BW359" s="143"/>
      <c r="BX359" s="71" t="s">
        <v>4</v>
      </c>
      <c r="BY359" s="67">
        <v>0</v>
      </c>
      <c r="BZ359" s="143"/>
      <c r="CA359" s="71" t="s">
        <v>4</v>
      </c>
      <c r="CB359" s="67">
        <v>0</v>
      </c>
      <c r="CC359" s="143"/>
      <c r="CD359" s="71" t="s">
        <v>4</v>
      </c>
      <c r="CE359" s="67">
        <v>0</v>
      </c>
      <c r="CF359" s="143"/>
      <c r="CG359" s="71" t="s">
        <v>4</v>
      </c>
      <c r="CH359" s="67">
        <v>0</v>
      </c>
      <c r="CI359" s="143"/>
      <c r="CJ359" s="71" t="s">
        <v>4</v>
      </c>
      <c r="CK359" s="67">
        <v>0</v>
      </c>
      <c r="CL359" s="143"/>
      <c r="CM359" s="71" t="s">
        <v>4</v>
      </c>
      <c r="CN359" s="67">
        <v>0</v>
      </c>
      <c r="CP359" s="71" t="s">
        <v>4</v>
      </c>
      <c r="CQ359" s="79">
        <f>SUM(CH359+CN359+CK359+CE359+CB359+BY359+BV359+BS359+BP359+BM359+BJ359+BG359+BD359+BA359+AX359+AU359+AR359+AO359+AL359+AI359+AF359+AC359+Z359+W359+T359+Q359+N359+K359+H359+E359+B359)</f>
        <v>0</v>
      </c>
      <c r="CS359" s="71" t="s">
        <v>4</v>
      </c>
      <c r="CT359" s="67">
        <v>180</v>
      </c>
      <c r="CU359" s="143"/>
      <c r="CV359" s="150">
        <f t="shared" si="19"/>
        <v>180</v>
      </c>
    </row>
    <row r="360" spans="1:100" x14ac:dyDescent="0.2">
      <c r="A360" s="71" t="s">
        <v>5</v>
      </c>
      <c r="B360" s="67">
        <f>SUM(B361:B363)</f>
        <v>0</v>
      </c>
      <c r="C360" s="143"/>
      <c r="D360" s="71" t="s">
        <v>5</v>
      </c>
      <c r="E360" s="67">
        <f>SUM(E361:E363)</f>
        <v>0</v>
      </c>
      <c r="F360" s="143"/>
      <c r="G360" s="71" t="s">
        <v>5</v>
      </c>
      <c r="H360" s="67">
        <f>SUM(H361:H363)</f>
        <v>0</v>
      </c>
      <c r="I360" s="143"/>
      <c r="J360" s="71" t="s">
        <v>5</v>
      </c>
      <c r="K360" s="67">
        <f>SUM(K361:K363)</f>
        <v>0</v>
      </c>
      <c r="L360" s="143"/>
      <c r="M360" s="71" t="s">
        <v>5</v>
      </c>
      <c r="N360" s="67">
        <f>SUM(N361:N363)</f>
        <v>0</v>
      </c>
      <c r="O360" s="143"/>
      <c r="P360" s="71" t="s">
        <v>5</v>
      </c>
      <c r="Q360" s="67">
        <f>SUM(Q361:Q363)</f>
        <v>0</v>
      </c>
      <c r="R360" s="143"/>
      <c r="S360" s="71" t="s">
        <v>5</v>
      </c>
      <c r="T360" s="67">
        <f>SUM(T361:T363)</f>
        <v>0</v>
      </c>
      <c r="U360" s="143"/>
      <c r="V360" s="71" t="s">
        <v>5</v>
      </c>
      <c r="W360" s="67">
        <f>SUM(W361:W363)</f>
        <v>0</v>
      </c>
      <c r="X360" s="143"/>
      <c r="Y360" s="71" t="s">
        <v>5</v>
      </c>
      <c r="Z360" s="67">
        <f>SUM(Z361:Z363)</f>
        <v>0</v>
      </c>
      <c r="AA360" s="143"/>
      <c r="AB360" s="71" t="s">
        <v>5</v>
      </c>
      <c r="AC360" s="67">
        <f>SUM(AC361:AC363)</f>
        <v>0</v>
      </c>
      <c r="AD360" s="143"/>
      <c r="AE360" s="71" t="s">
        <v>5</v>
      </c>
      <c r="AF360" s="67">
        <f>SUM(AF361:AF363)</f>
        <v>0</v>
      </c>
      <c r="AG360" s="143"/>
      <c r="AH360" s="71" t="s">
        <v>5</v>
      </c>
      <c r="AI360" s="67">
        <f>SUM(AI361:AI363)</f>
        <v>0</v>
      </c>
      <c r="AJ360" s="143"/>
      <c r="AK360" s="71" t="s">
        <v>5</v>
      </c>
      <c r="AL360" s="67">
        <f>SUM(AL361:AL363)</f>
        <v>0</v>
      </c>
      <c r="AM360" s="143"/>
      <c r="AN360" s="71" t="s">
        <v>5</v>
      </c>
      <c r="AO360" s="67">
        <f>SUM(AO361:AO363)</f>
        <v>0</v>
      </c>
      <c r="AP360" s="143"/>
      <c r="AQ360" s="71" t="s">
        <v>5</v>
      </c>
      <c r="AR360" s="67">
        <f>SUM(AR361:AR363)</f>
        <v>0</v>
      </c>
      <c r="AS360" s="143"/>
      <c r="AT360" s="71" t="s">
        <v>5</v>
      </c>
      <c r="AU360" s="67">
        <f>SUM(AU361:AU363)</f>
        <v>0</v>
      </c>
      <c r="AV360" s="143"/>
      <c r="AW360" s="71" t="s">
        <v>5</v>
      </c>
      <c r="AX360" s="67">
        <f>SUM(AX361:AX363)</f>
        <v>0</v>
      </c>
      <c r="AY360" s="143"/>
      <c r="AZ360" s="71" t="s">
        <v>5</v>
      </c>
      <c r="BA360" s="67">
        <f>SUM(BA361:BA363)</f>
        <v>0</v>
      </c>
      <c r="BB360" s="143"/>
      <c r="BC360" s="71" t="s">
        <v>5</v>
      </c>
      <c r="BD360" s="67">
        <f>SUM(BD361:BD363)</f>
        <v>0</v>
      </c>
      <c r="BE360" s="143"/>
      <c r="BF360" s="71" t="s">
        <v>5</v>
      </c>
      <c r="BG360" s="67">
        <f>SUM(BG361:BG363)</f>
        <v>0</v>
      </c>
      <c r="BH360" s="143"/>
      <c r="BI360" s="71" t="s">
        <v>5</v>
      </c>
      <c r="BJ360" s="67">
        <f>SUM(BJ361:BJ363)</f>
        <v>0</v>
      </c>
      <c r="BK360" s="143"/>
      <c r="BL360" s="71" t="s">
        <v>5</v>
      </c>
      <c r="BM360" s="67">
        <f>SUM(BM361:BM363)</f>
        <v>0</v>
      </c>
      <c r="BN360" s="143"/>
      <c r="BO360" s="71" t="s">
        <v>5</v>
      </c>
      <c r="BP360" s="67">
        <f>SUM(BP361:BP363)</f>
        <v>0</v>
      </c>
      <c r="BQ360" s="143"/>
      <c r="BR360" s="71" t="s">
        <v>5</v>
      </c>
      <c r="BS360" s="67">
        <f>SUM(BS361:BS363)</f>
        <v>0</v>
      </c>
      <c r="BT360" s="143"/>
      <c r="BU360" s="71" t="s">
        <v>5</v>
      </c>
      <c r="BV360" s="67">
        <f>SUM(BV361:BV363)</f>
        <v>0</v>
      </c>
      <c r="BW360" s="143"/>
      <c r="BX360" s="71" t="s">
        <v>5</v>
      </c>
      <c r="BY360" s="67">
        <f>SUM(BY361:BY363)</f>
        <v>0</v>
      </c>
      <c r="BZ360" s="143"/>
      <c r="CA360" s="71" t="s">
        <v>5</v>
      </c>
      <c r="CB360" s="67">
        <f>SUM(CB361:CB363)</f>
        <v>0</v>
      </c>
      <c r="CC360" s="143"/>
      <c r="CD360" s="71" t="s">
        <v>5</v>
      </c>
      <c r="CE360" s="67">
        <f>SUM(CE361:CE363)</f>
        <v>0</v>
      </c>
      <c r="CF360" s="143"/>
      <c r="CG360" s="71" t="s">
        <v>5</v>
      </c>
      <c r="CH360" s="67">
        <f>SUM(CH361:CH363)</f>
        <v>0</v>
      </c>
      <c r="CI360" s="143"/>
      <c r="CJ360" s="71" t="s">
        <v>5</v>
      </c>
      <c r="CK360" s="67">
        <f>SUM(CK361:CK363)</f>
        <v>0</v>
      </c>
      <c r="CL360" s="143"/>
      <c r="CM360" s="71" t="s">
        <v>5</v>
      </c>
      <c r="CN360" s="67">
        <f>SUM(CN361:CN363)</f>
        <v>0</v>
      </c>
      <c r="CP360" s="71" t="s">
        <v>5</v>
      </c>
      <c r="CQ360" s="67">
        <f>SUM(CQ361:CQ363)</f>
        <v>0</v>
      </c>
      <c r="CS360" s="71" t="s">
        <v>5</v>
      </c>
      <c r="CT360" s="67">
        <f>SUM(CT361:CT363)</f>
        <v>130</v>
      </c>
      <c r="CU360" s="143"/>
      <c r="CV360" s="150">
        <f t="shared" si="19"/>
        <v>130</v>
      </c>
    </row>
    <row r="361" spans="1:100" x14ac:dyDescent="0.2">
      <c r="A361" s="68" t="s">
        <v>207</v>
      </c>
      <c r="B361" s="67">
        <v>0</v>
      </c>
      <c r="C361" s="143"/>
      <c r="D361" s="68" t="s">
        <v>207</v>
      </c>
      <c r="E361" s="67">
        <v>0</v>
      </c>
      <c r="F361" s="143"/>
      <c r="G361" s="68" t="s">
        <v>207</v>
      </c>
      <c r="H361" s="67">
        <v>0</v>
      </c>
      <c r="I361" s="143"/>
      <c r="J361" s="68" t="s">
        <v>207</v>
      </c>
      <c r="K361" s="67">
        <v>0</v>
      </c>
      <c r="L361" s="143"/>
      <c r="M361" s="68" t="s">
        <v>207</v>
      </c>
      <c r="N361" s="67">
        <v>0</v>
      </c>
      <c r="O361" s="143"/>
      <c r="P361" s="68" t="s">
        <v>207</v>
      </c>
      <c r="Q361" s="67">
        <v>0</v>
      </c>
      <c r="R361" s="143"/>
      <c r="S361" s="68" t="s">
        <v>207</v>
      </c>
      <c r="T361" s="67">
        <v>0</v>
      </c>
      <c r="U361" s="143"/>
      <c r="V361" s="68" t="s">
        <v>207</v>
      </c>
      <c r="W361" s="67">
        <v>0</v>
      </c>
      <c r="X361" s="143"/>
      <c r="Y361" s="68" t="s">
        <v>207</v>
      </c>
      <c r="Z361" s="67">
        <v>0</v>
      </c>
      <c r="AA361" s="143"/>
      <c r="AB361" s="68" t="s">
        <v>207</v>
      </c>
      <c r="AC361" s="67">
        <v>0</v>
      </c>
      <c r="AD361" s="143"/>
      <c r="AE361" s="68" t="s">
        <v>207</v>
      </c>
      <c r="AF361" s="67">
        <v>0</v>
      </c>
      <c r="AG361" s="143"/>
      <c r="AH361" s="68" t="s">
        <v>207</v>
      </c>
      <c r="AI361" s="67">
        <v>0</v>
      </c>
      <c r="AJ361" s="143"/>
      <c r="AK361" s="68" t="s">
        <v>207</v>
      </c>
      <c r="AL361" s="67">
        <v>0</v>
      </c>
      <c r="AM361" s="143"/>
      <c r="AN361" s="68" t="s">
        <v>207</v>
      </c>
      <c r="AO361" s="67">
        <v>0</v>
      </c>
      <c r="AP361" s="143"/>
      <c r="AQ361" s="68" t="s">
        <v>207</v>
      </c>
      <c r="AR361" s="67">
        <v>0</v>
      </c>
      <c r="AS361" s="143"/>
      <c r="AT361" s="68" t="s">
        <v>207</v>
      </c>
      <c r="AU361" s="67">
        <v>0</v>
      </c>
      <c r="AV361" s="143"/>
      <c r="AW361" s="68" t="s">
        <v>207</v>
      </c>
      <c r="AX361" s="67">
        <v>0</v>
      </c>
      <c r="AY361" s="143"/>
      <c r="AZ361" s="68" t="s">
        <v>207</v>
      </c>
      <c r="BA361" s="67">
        <v>0</v>
      </c>
      <c r="BB361" s="143"/>
      <c r="BC361" s="68" t="s">
        <v>207</v>
      </c>
      <c r="BD361" s="67">
        <v>0</v>
      </c>
      <c r="BE361" s="143"/>
      <c r="BF361" s="68" t="s">
        <v>207</v>
      </c>
      <c r="BG361" s="67">
        <v>0</v>
      </c>
      <c r="BH361" s="143"/>
      <c r="BI361" s="68" t="s">
        <v>207</v>
      </c>
      <c r="BJ361" s="67">
        <v>0</v>
      </c>
      <c r="BK361" s="143"/>
      <c r="BL361" s="68" t="s">
        <v>207</v>
      </c>
      <c r="BM361" s="67">
        <v>0</v>
      </c>
      <c r="BN361" s="143"/>
      <c r="BO361" s="68" t="s">
        <v>207</v>
      </c>
      <c r="BP361" s="67">
        <v>0</v>
      </c>
      <c r="BQ361" s="143"/>
      <c r="BR361" s="68" t="s">
        <v>207</v>
      </c>
      <c r="BS361" s="67">
        <v>0</v>
      </c>
      <c r="BT361" s="143"/>
      <c r="BU361" s="68" t="s">
        <v>207</v>
      </c>
      <c r="BV361" s="67">
        <v>0</v>
      </c>
      <c r="BW361" s="143"/>
      <c r="BX361" s="68" t="s">
        <v>207</v>
      </c>
      <c r="BY361" s="67">
        <v>0</v>
      </c>
      <c r="BZ361" s="143"/>
      <c r="CA361" s="68" t="s">
        <v>207</v>
      </c>
      <c r="CB361" s="67">
        <v>0</v>
      </c>
      <c r="CC361" s="143"/>
      <c r="CD361" s="68" t="s">
        <v>207</v>
      </c>
      <c r="CE361" s="67">
        <v>0</v>
      </c>
      <c r="CF361" s="143"/>
      <c r="CG361" s="68" t="s">
        <v>207</v>
      </c>
      <c r="CH361" s="67">
        <v>0</v>
      </c>
      <c r="CI361" s="143"/>
      <c r="CJ361" s="68" t="s">
        <v>207</v>
      </c>
      <c r="CK361" s="67">
        <v>0</v>
      </c>
      <c r="CL361" s="143"/>
      <c r="CM361" s="68" t="s">
        <v>207</v>
      </c>
      <c r="CN361" s="67">
        <v>0</v>
      </c>
      <c r="CP361" s="68" t="s">
        <v>207</v>
      </c>
      <c r="CQ361" s="79">
        <f>SUM(CH361+CN361+CK361+CE361+CB361+BY361+BV361+BS361+BP361+BM361+BJ361+BG361+BD361+BA361+AX361+AU361+AR361+AO361+AL361+AI361+AF361+AC361+Z361+W361+T361+Q361+N361+K361+H361+E361+B361)</f>
        <v>0</v>
      </c>
      <c r="CS361" s="68" t="s">
        <v>207</v>
      </c>
      <c r="CT361" s="67">
        <v>130</v>
      </c>
      <c r="CU361" s="143"/>
      <c r="CV361" s="13">
        <f t="shared" si="19"/>
        <v>130</v>
      </c>
    </row>
    <row r="362" spans="1:100" x14ac:dyDescent="0.2">
      <c r="A362" s="72" t="s">
        <v>448</v>
      </c>
      <c r="B362" s="90">
        <v>0</v>
      </c>
      <c r="C362" s="143"/>
      <c r="D362" s="72" t="s">
        <v>448</v>
      </c>
      <c r="E362" s="90">
        <v>0</v>
      </c>
      <c r="F362" s="143"/>
      <c r="G362" s="72" t="s">
        <v>448</v>
      </c>
      <c r="H362" s="90">
        <v>0</v>
      </c>
      <c r="I362" s="143"/>
      <c r="J362" s="72" t="s">
        <v>448</v>
      </c>
      <c r="K362" s="90">
        <v>0</v>
      </c>
      <c r="L362" s="143"/>
      <c r="M362" s="72" t="s">
        <v>448</v>
      </c>
      <c r="N362" s="90">
        <v>0</v>
      </c>
      <c r="O362" s="143"/>
      <c r="P362" s="72" t="s">
        <v>448</v>
      </c>
      <c r="Q362" s="90">
        <v>0</v>
      </c>
      <c r="R362" s="143"/>
      <c r="S362" s="72" t="s">
        <v>448</v>
      </c>
      <c r="T362" s="90">
        <v>0</v>
      </c>
      <c r="U362" s="143"/>
      <c r="V362" s="72" t="s">
        <v>448</v>
      </c>
      <c r="W362" s="90">
        <v>0</v>
      </c>
      <c r="X362" s="143"/>
      <c r="Y362" s="72" t="s">
        <v>448</v>
      </c>
      <c r="Z362" s="90">
        <v>0</v>
      </c>
      <c r="AA362" s="143"/>
      <c r="AB362" s="72" t="s">
        <v>448</v>
      </c>
      <c r="AC362" s="90">
        <v>0</v>
      </c>
      <c r="AD362" s="143"/>
      <c r="AE362" s="72" t="s">
        <v>448</v>
      </c>
      <c r="AF362" s="90">
        <v>0</v>
      </c>
      <c r="AG362" s="143"/>
      <c r="AH362" s="72" t="s">
        <v>448</v>
      </c>
      <c r="AI362" s="90">
        <v>0</v>
      </c>
      <c r="AJ362" s="143"/>
      <c r="AK362" s="72" t="s">
        <v>448</v>
      </c>
      <c r="AL362" s="90">
        <v>0</v>
      </c>
      <c r="AM362" s="143"/>
      <c r="AN362" s="72" t="s">
        <v>448</v>
      </c>
      <c r="AO362" s="90">
        <v>0</v>
      </c>
      <c r="AP362" s="143"/>
      <c r="AQ362" s="72" t="s">
        <v>448</v>
      </c>
      <c r="AR362" s="90">
        <v>0</v>
      </c>
      <c r="AS362" s="143"/>
      <c r="AT362" s="72" t="s">
        <v>448</v>
      </c>
      <c r="AU362" s="90">
        <v>0</v>
      </c>
      <c r="AV362" s="143"/>
      <c r="AW362" s="72" t="s">
        <v>448</v>
      </c>
      <c r="AX362" s="90">
        <v>0</v>
      </c>
      <c r="AY362" s="143"/>
      <c r="AZ362" s="72" t="s">
        <v>448</v>
      </c>
      <c r="BA362" s="90">
        <v>0</v>
      </c>
      <c r="BB362" s="143"/>
      <c r="BC362" s="72" t="s">
        <v>448</v>
      </c>
      <c r="BD362" s="90">
        <v>0</v>
      </c>
      <c r="BE362" s="143"/>
      <c r="BF362" s="72" t="s">
        <v>448</v>
      </c>
      <c r="BG362" s="90">
        <v>0</v>
      </c>
      <c r="BH362" s="143"/>
      <c r="BI362" s="72" t="s">
        <v>448</v>
      </c>
      <c r="BJ362" s="90">
        <v>0</v>
      </c>
      <c r="BK362" s="143"/>
      <c r="BL362" s="72" t="s">
        <v>448</v>
      </c>
      <c r="BM362" s="90">
        <v>0</v>
      </c>
      <c r="BN362" s="143"/>
      <c r="BO362" s="72" t="s">
        <v>448</v>
      </c>
      <c r="BP362" s="90">
        <v>0</v>
      </c>
      <c r="BQ362" s="143"/>
      <c r="BR362" s="72" t="s">
        <v>448</v>
      </c>
      <c r="BS362" s="90">
        <v>0</v>
      </c>
      <c r="BT362" s="143"/>
      <c r="BU362" s="72" t="s">
        <v>448</v>
      </c>
      <c r="BV362" s="90">
        <v>0</v>
      </c>
      <c r="BW362" s="143"/>
      <c r="BX362" s="72" t="s">
        <v>448</v>
      </c>
      <c r="BY362" s="90">
        <v>0</v>
      </c>
      <c r="BZ362" s="143"/>
      <c r="CA362" s="72" t="s">
        <v>448</v>
      </c>
      <c r="CB362" s="90">
        <v>0</v>
      </c>
      <c r="CC362" s="143"/>
      <c r="CD362" s="72" t="s">
        <v>448</v>
      </c>
      <c r="CE362" s="90">
        <v>0</v>
      </c>
      <c r="CF362" s="143"/>
      <c r="CG362" s="72" t="s">
        <v>448</v>
      </c>
      <c r="CH362" s="90">
        <v>0</v>
      </c>
      <c r="CI362" s="143"/>
      <c r="CJ362" s="72" t="s">
        <v>448</v>
      </c>
      <c r="CK362" s="90">
        <v>0</v>
      </c>
      <c r="CL362" s="143"/>
      <c r="CM362" s="72" t="s">
        <v>448</v>
      </c>
      <c r="CN362" s="90">
        <v>0</v>
      </c>
      <c r="CP362" s="72" t="s">
        <v>448</v>
      </c>
      <c r="CQ362" s="79">
        <f>SUM(CH362+CN362+CK362+CE362+CB362+BY362+BV362+BS362+BP362+BM362+BJ362+BG362+BD362+BA362+AX362+AU362+AR362+AO362+AL362+AI362+AF362+AC362+Z362+W362+T362+Q362+N362+K362+H362+E362+B362)</f>
        <v>0</v>
      </c>
      <c r="CS362" s="72" t="s">
        <v>448</v>
      </c>
      <c r="CT362" s="90">
        <v>0</v>
      </c>
      <c r="CU362" s="143"/>
      <c r="CV362" s="13">
        <f t="shared" si="19"/>
        <v>0</v>
      </c>
    </row>
    <row r="363" spans="1:100" x14ac:dyDescent="0.2">
      <c r="A363" s="121" t="s">
        <v>778</v>
      </c>
      <c r="B363" s="79">
        <v>0</v>
      </c>
      <c r="C363" s="143"/>
      <c r="D363" s="121" t="s">
        <v>778</v>
      </c>
      <c r="E363" s="79">
        <v>0</v>
      </c>
      <c r="F363" s="143"/>
      <c r="G363" s="121" t="s">
        <v>778</v>
      </c>
      <c r="H363" s="79">
        <v>0</v>
      </c>
      <c r="I363" s="143"/>
      <c r="J363" s="121" t="s">
        <v>778</v>
      </c>
      <c r="K363" s="79">
        <v>0</v>
      </c>
      <c r="L363" s="143"/>
      <c r="M363" s="121" t="s">
        <v>778</v>
      </c>
      <c r="N363" s="79">
        <v>0</v>
      </c>
      <c r="O363" s="143"/>
      <c r="P363" s="121" t="s">
        <v>778</v>
      </c>
      <c r="Q363" s="79">
        <v>0</v>
      </c>
      <c r="R363" s="143"/>
      <c r="S363" s="121" t="s">
        <v>778</v>
      </c>
      <c r="T363" s="79">
        <v>0</v>
      </c>
      <c r="U363" s="143"/>
      <c r="V363" s="121" t="s">
        <v>778</v>
      </c>
      <c r="W363" s="79">
        <v>0</v>
      </c>
      <c r="X363" s="143"/>
      <c r="Y363" s="121" t="s">
        <v>778</v>
      </c>
      <c r="Z363" s="79">
        <v>0</v>
      </c>
      <c r="AA363" s="143"/>
      <c r="AB363" s="121" t="s">
        <v>778</v>
      </c>
      <c r="AC363" s="79">
        <v>0</v>
      </c>
      <c r="AD363" s="143"/>
      <c r="AE363" s="121" t="s">
        <v>778</v>
      </c>
      <c r="AF363" s="79">
        <v>0</v>
      </c>
      <c r="AG363" s="143"/>
      <c r="AH363" s="121" t="s">
        <v>778</v>
      </c>
      <c r="AI363" s="79">
        <v>0</v>
      </c>
      <c r="AJ363" s="143"/>
      <c r="AK363" s="121" t="s">
        <v>778</v>
      </c>
      <c r="AL363" s="79">
        <v>0</v>
      </c>
      <c r="AM363" s="143"/>
      <c r="AN363" s="121" t="s">
        <v>778</v>
      </c>
      <c r="AO363" s="79">
        <v>0</v>
      </c>
      <c r="AP363" s="143"/>
      <c r="AQ363" s="121" t="s">
        <v>778</v>
      </c>
      <c r="AR363" s="79">
        <v>0</v>
      </c>
      <c r="AS363" s="143"/>
      <c r="AT363" s="121" t="s">
        <v>778</v>
      </c>
      <c r="AU363" s="79">
        <v>0</v>
      </c>
      <c r="AV363" s="143"/>
      <c r="AW363" s="121" t="s">
        <v>778</v>
      </c>
      <c r="AX363" s="79">
        <v>0</v>
      </c>
      <c r="AY363" s="143"/>
      <c r="AZ363" s="121" t="s">
        <v>778</v>
      </c>
      <c r="BA363" s="79">
        <v>0</v>
      </c>
      <c r="BB363" s="143"/>
      <c r="BC363" s="121" t="s">
        <v>778</v>
      </c>
      <c r="BD363" s="79">
        <v>0</v>
      </c>
      <c r="BE363" s="143"/>
      <c r="BF363" s="121" t="s">
        <v>778</v>
      </c>
      <c r="BG363" s="79">
        <v>0</v>
      </c>
      <c r="BH363" s="143"/>
      <c r="BI363" s="121" t="s">
        <v>778</v>
      </c>
      <c r="BJ363" s="79">
        <v>0</v>
      </c>
      <c r="BK363" s="143"/>
      <c r="BL363" s="121" t="s">
        <v>778</v>
      </c>
      <c r="BM363" s="79">
        <v>0</v>
      </c>
      <c r="BN363" s="143"/>
      <c r="BO363" s="121" t="s">
        <v>778</v>
      </c>
      <c r="BP363" s="79">
        <v>0</v>
      </c>
      <c r="BQ363" s="143"/>
      <c r="BR363" s="121" t="s">
        <v>778</v>
      </c>
      <c r="BS363" s="79">
        <v>0</v>
      </c>
      <c r="BT363" s="143"/>
      <c r="BU363" s="121" t="s">
        <v>778</v>
      </c>
      <c r="BV363" s="79">
        <v>0</v>
      </c>
      <c r="BW363" s="143"/>
      <c r="BX363" s="121" t="s">
        <v>778</v>
      </c>
      <c r="BY363" s="79">
        <v>0</v>
      </c>
      <c r="BZ363" s="143"/>
      <c r="CA363" s="121" t="s">
        <v>778</v>
      </c>
      <c r="CB363" s="79">
        <v>0</v>
      </c>
      <c r="CC363" s="143"/>
      <c r="CD363" s="121" t="s">
        <v>778</v>
      </c>
      <c r="CE363" s="79">
        <v>0</v>
      </c>
      <c r="CF363" s="143"/>
      <c r="CG363" s="121" t="s">
        <v>778</v>
      </c>
      <c r="CH363" s="79">
        <v>0</v>
      </c>
      <c r="CI363" s="143"/>
      <c r="CJ363" s="121" t="s">
        <v>778</v>
      </c>
      <c r="CK363" s="79">
        <v>0</v>
      </c>
      <c r="CL363" s="143"/>
      <c r="CM363" s="121" t="s">
        <v>778</v>
      </c>
      <c r="CN363" s="79">
        <v>0</v>
      </c>
      <c r="CP363" s="121" t="s">
        <v>778</v>
      </c>
      <c r="CQ363" s="79">
        <f>SUM(CH363+CN363+CK363+CE363+CB363+BY363+BV363+BS363+BP363+BM363+BJ363+BG363+BD363+BA363+AX363+AU363+AR363+AO363+AL363+AI363+AF363+AC363+Z363+W363+T363+Q363+N363+K363+H363+E363+B363)</f>
        <v>0</v>
      </c>
      <c r="CS363" s="121" t="s">
        <v>778</v>
      </c>
      <c r="CT363" s="79">
        <v>0</v>
      </c>
      <c r="CU363" s="143"/>
      <c r="CV363" s="13">
        <f t="shared" si="19"/>
        <v>0</v>
      </c>
    </row>
    <row r="364" spans="1:100" x14ac:dyDescent="0.2">
      <c r="A364" s="71" t="s">
        <v>6</v>
      </c>
      <c r="B364" s="67">
        <v>0</v>
      </c>
      <c r="C364" s="143"/>
      <c r="D364" s="71" t="s">
        <v>6</v>
      </c>
      <c r="E364" s="67">
        <v>0</v>
      </c>
      <c r="F364" s="143"/>
      <c r="G364" s="71" t="s">
        <v>6</v>
      </c>
      <c r="H364" s="67">
        <v>0</v>
      </c>
      <c r="I364" s="143"/>
      <c r="J364" s="71" t="s">
        <v>6</v>
      </c>
      <c r="K364" s="67">
        <v>0</v>
      </c>
      <c r="L364" s="143"/>
      <c r="M364" s="71" t="s">
        <v>6</v>
      </c>
      <c r="N364" s="67">
        <v>0</v>
      </c>
      <c r="O364" s="143"/>
      <c r="P364" s="71" t="s">
        <v>6</v>
      </c>
      <c r="Q364" s="67">
        <v>0</v>
      </c>
      <c r="R364" s="143"/>
      <c r="S364" s="71" t="s">
        <v>6</v>
      </c>
      <c r="T364" s="67">
        <v>0</v>
      </c>
      <c r="U364" s="143"/>
      <c r="V364" s="71" t="s">
        <v>6</v>
      </c>
      <c r="W364" s="67">
        <v>0</v>
      </c>
      <c r="X364" s="143"/>
      <c r="Y364" s="71" t="s">
        <v>6</v>
      </c>
      <c r="Z364" s="67">
        <v>0</v>
      </c>
      <c r="AA364" s="143"/>
      <c r="AB364" s="71" t="s">
        <v>6</v>
      </c>
      <c r="AC364" s="67">
        <v>0</v>
      </c>
      <c r="AD364" s="143"/>
      <c r="AE364" s="71" t="s">
        <v>6</v>
      </c>
      <c r="AF364" s="67">
        <v>0</v>
      </c>
      <c r="AG364" s="143"/>
      <c r="AH364" s="71" t="s">
        <v>6</v>
      </c>
      <c r="AI364" s="67">
        <v>0</v>
      </c>
      <c r="AJ364" s="143"/>
      <c r="AK364" s="71" t="s">
        <v>6</v>
      </c>
      <c r="AL364" s="67">
        <v>0</v>
      </c>
      <c r="AM364" s="143"/>
      <c r="AN364" s="71" t="s">
        <v>6</v>
      </c>
      <c r="AO364" s="67">
        <v>0</v>
      </c>
      <c r="AP364" s="143"/>
      <c r="AQ364" s="71" t="s">
        <v>6</v>
      </c>
      <c r="AR364" s="67">
        <v>0</v>
      </c>
      <c r="AS364" s="143"/>
      <c r="AT364" s="71" t="s">
        <v>6</v>
      </c>
      <c r="AU364" s="67">
        <v>0</v>
      </c>
      <c r="AV364" s="143"/>
      <c r="AW364" s="71" t="s">
        <v>6</v>
      </c>
      <c r="AX364" s="67">
        <v>0</v>
      </c>
      <c r="AY364" s="143"/>
      <c r="AZ364" s="71" t="s">
        <v>6</v>
      </c>
      <c r="BA364" s="67">
        <v>0</v>
      </c>
      <c r="BB364" s="143"/>
      <c r="BC364" s="71" t="s">
        <v>6</v>
      </c>
      <c r="BD364" s="67">
        <v>0</v>
      </c>
      <c r="BE364" s="143"/>
      <c r="BF364" s="71" t="s">
        <v>6</v>
      </c>
      <c r="BG364" s="67">
        <v>0</v>
      </c>
      <c r="BH364" s="143"/>
      <c r="BI364" s="71" t="s">
        <v>6</v>
      </c>
      <c r="BJ364" s="67">
        <v>0</v>
      </c>
      <c r="BK364" s="143"/>
      <c r="BL364" s="71" t="s">
        <v>6</v>
      </c>
      <c r="BM364" s="67">
        <v>0</v>
      </c>
      <c r="BN364" s="143"/>
      <c r="BO364" s="71" t="s">
        <v>6</v>
      </c>
      <c r="BP364" s="67">
        <v>0</v>
      </c>
      <c r="BQ364" s="143"/>
      <c r="BR364" s="71" t="s">
        <v>6</v>
      </c>
      <c r="BS364" s="67">
        <v>0</v>
      </c>
      <c r="BT364" s="143"/>
      <c r="BU364" s="71" t="s">
        <v>6</v>
      </c>
      <c r="BV364" s="67">
        <v>0</v>
      </c>
      <c r="BW364" s="143"/>
      <c r="BX364" s="71" t="s">
        <v>6</v>
      </c>
      <c r="BY364" s="67">
        <v>0</v>
      </c>
      <c r="BZ364" s="143"/>
      <c r="CA364" s="71" t="s">
        <v>6</v>
      </c>
      <c r="CB364" s="67">
        <v>0</v>
      </c>
      <c r="CC364" s="143"/>
      <c r="CD364" s="71" t="s">
        <v>6</v>
      </c>
      <c r="CE364" s="67">
        <v>0</v>
      </c>
      <c r="CF364" s="143"/>
      <c r="CG364" s="71" t="s">
        <v>6</v>
      </c>
      <c r="CH364" s="67">
        <v>0</v>
      </c>
      <c r="CI364" s="143"/>
      <c r="CJ364" s="71" t="s">
        <v>6</v>
      </c>
      <c r="CK364" s="67">
        <v>0</v>
      </c>
      <c r="CL364" s="143"/>
      <c r="CM364" s="71" t="s">
        <v>6</v>
      </c>
      <c r="CN364" s="67">
        <v>0</v>
      </c>
      <c r="CP364" s="71" t="s">
        <v>6</v>
      </c>
      <c r="CQ364" s="79">
        <f>SUM(CH364+CN364+CK364+CE364+CB364+BY364+BV364+BS364+BP364+BM364+BJ364+BG364+BD364+BA364+AX364+AU364+AR364+AO364+AL364+AI364+AF364+AC364+Z364+W364+T364+Q364+N364+K364+H364+E364+B364)</f>
        <v>0</v>
      </c>
      <c r="CS364" s="71" t="s">
        <v>6</v>
      </c>
      <c r="CT364" s="67">
        <v>75</v>
      </c>
      <c r="CU364" s="143"/>
      <c r="CV364" s="150">
        <f t="shared" si="19"/>
        <v>75</v>
      </c>
    </row>
    <row r="365" spans="1:100" x14ac:dyDescent="0.2">
      <c r="A365" s="71" t="s">
        <v>777</v>
      </c>
      <c r="B365" s="67">
        <v>0</v>
      </c>
      <c r="C365" s="143"/>
      <c r="D365" s="71" t="s">
        <v>777</v>
      </c>
      <c r="E365" s="67">
        <v>0</v>
      </c>
      <c r="F365" s="143"/>
      <c r="G365" s="71" t="s">
        <v>777</v>
      </c>
      <c r="H365" s="67">
        <v>0</v>
      </c>
      <c r="I365" s="143"/>
      <c r="J365" s="71" t="s">
        <v>777</v>
      </c>
      <c r="K365" s="67">
        <v>0</v>
      </c>
      <c r="L365" s="143"/>
      <c r="M365" s="71" t="s">
        <v>777</v>
      </c>
      <c r="N365" s="67">
        <v>0</v>
      </c>
      <c r="O365" s="143"/>
      <c r="P365" s="71" t="s">
        <v>777</v>
      </c>
      <c r="Q365" s="67">
        <v>0</v>
      </c>
      <c r="R365" s="143"/>
      <c r="S365" s="71" t="s">
        <v>777</v>
      </c>
      <c r="T365" s="67">
        <v>0</v>
      </c>
      <c r="U365" s="143"/>
      <c r="V365" s="71" t="s">
        <v>777</v>
      </c>
      <c r="W365" s="67">
        <v>0</v>
      </c>
      <c r="X365" s="143"/>
      <c r="Y365" s="71" t="s">
        <v>777</v>
      </c>
      <c r="Z365" s="67">
        <v>0</v>
      </c>
      <c r="AA365" s="143"/>
      <c r="AB365" s="71" t="s">
        <v>777</v>
      </c>
      <c r="AC365" s="67">
        <v>0</v>
      </c>
      <c r="AD365" s="143"/>
      <c r="AE365" s="71" t="s">
        <v>777</v>
      </c>
      <c r="AF365" s="67">
        <v>0</v>
      </c>
      <c r="AG365" s="143"/>
      <c r="AH365" s="71" t="s">
        <v>777</v>
      </c>
      <c r="AI365" s="67">
        <v>0</v>
      </c>
      <c r="AJ365" s="143"/>
      <c r="AK365" s="71" t="s">
        <v>777</v>
      </c>
      <c r="AL365" s="67">
        <v>0</v>
      </c>
      <c r="AM365" s="143"/>
      <c r="AN365" s="71" t="s">
        <v>777</v>
      </c>
      <c r="AO365" s="67">
        <v>0</v>
      </c>
      <c r="AP365" s="143"/>
      <c r="AQ365" s="71" t="s">
        <v>777</v>
      </c>
      <c r="AR365" s="67">
        <v>0</v>
      </c>
      <c r="AS365" s="143"/>
      <c r="AT365" s="71" t="s">
        <v>777</v>
      </c>
      <c r="AU365" s="67">
        <v>0</v>
      </c>
      <c r="AV365" s="143"/>
      <c r="AW365" s="71" t="s">
        <v>777</v>
      </c>
      <c r="AX365" s="67">
        <v>0</v>
      </c>
      <c r="AY365" s="143"/>
      <c r="AZ365" s="71" t="s">
        <v>777</v>
      </c>
      <c r="BA365" s="67">
        <v>0</v>
      </c>
      <c r="BB365" s="143"/>
      <c r="BC365" s="71" t="s">
        <v>777</v>
      </c>
      <c r="BD365" s="67">
        <v>0</v>
      </c>
      <c r="BE365" s="143"/>
      <c r="BF365" s="71" t="s">
        <v>777</v>
      </c>
      <c r="BG365" s="67">
        <v>0</v>
      </c>
      <c r="BH365" s="143"/>
      <c r="BI365" s="71" t="s">
        <v>777</v>
      </c>
      <c r="BJ365" s="67">
        <v>0</v>
      </c>
      <c r="BK365" s="143"/>
      <c r="BL365" s="71" t="s">
        <v>777</v>
      </c>
      <c r="BM365" s="67">
        <v>0</v>
      </c>
      <c r="BN365" s="143"/>
      <c r="BO365" s="71" t="s">
        <v>777</v>
      </c>
      <c r="BP365" s="67">
        <v>0</v>
      </c>
      <c r="BQ365" s="143"/>
      <c r="BR365" s="71" t="s">
        <v>777</v>
      </c>
      <c r="BS365" s="67">
        <v>0</v>
      </c>
      <c r="BT365" s="143"/>
      <c r="BU365" s="71" t="s">
        <v>777</v>
      </c>
      <c r="BV365" s="67">
        <v>0</v>
      </c>
      <c r="BW365" s="143"/>
      <c r="BX365" s="71" t="s">
        <v>777</v>
      </c>
      <c r="BY365" s="67">
        <v>0</v>
      </c>
      <c r="BZ365" s="143"/>
      <c r="CA365" s="71" t="s">
        <v>777</v>
      </c>
      <c r="CB365" s="67">
        <v>0</v>
      </c>
      <c r="CC365" s="143"/>
      <c r="CD365" s="71" t="s">
        <v>777</v>
      </c>
      <c r="CE365" s="67">
        <v>0</v>
      </c>
      <c r="CF365" s="143"/>
      <c r="CG365" s="71" t="s">
        <v>777</v>
      </c>
      <c r="CH365" s="67">
        <v>0</v>
      </c>
      <c r="CI365" s="143"/>
      <c r="CJ365" s="71" t="s">
        <v>777</v>
      </c>
      <c r="CK365" s="67">
        <v>0</v>
      </c>
      <c r="CL365" s="143"/>
      <c r="CM365" s="71" t="s">
        <v>777</v>
      </c>
      <c r="CN365" s="67">
        <v>0</v>
      </c>
      <c r="CP365" s="71" t="s">
        <v>777</v>
      </c>
      <c r="CQ365" s="79">
        <f>SUM(CH365+CN365+CK365+CE365+CB365+BY365+BV365+BS365+BP365+BM365+BJ365+BG365+BD365+BA365+AX365+AU365+AR365+AO365+AL365+AI365+AF365+AC365+Z365+W365+T365+Q365+N365+K365+H365+E365+B365)</f>
        <v>0</v>
      </c>
      <c r="CS365" s="71" t="s">
        <v>777</v>
      </c>
      <c r="CT365" s="67">
        <v>0</v>
      </c>
      <c r="CU365" s="143"/>
      <c r="CV365" s="150">
        <f t="shared" si="19"/>
        <v>0</v>
      </c>
    </row>
    <row r="366" spans="1:100" x14ac:dyDescent="0.2">
      <c r="A366" s="71" t="s">
        <v>821</v>
      </c>
      <c r="B366" s="67">
        <f>SUM(B367:B369)</f>
        <v>0</v>
      </c>
      <c r="C366" s="143"/>
      <c r="D366" s="71" t="s">
        <v>821</v>
      </c>
      <c r="E366" s="67">
        <f>SUM(E367:E369)</f>
        <v>0</v>
      </c>
      <c r="F366" s="143"/>
      <c r="G366" s="71" t="s">
        <v>821</v>
      </c>
      <c r="H366" s="67">
        <f>SUM(H367:H369)</f>
        <v>0</v>
      </c>
      <c r="I366" s="143"/>
      <c r="J366" s="71" t="s">
        <v>821</v>
      </c>
      <c r="K366" s="67">
        <f>SUM(K367:K369)</f>
        <v>0</v>
      </c>
      <c r="L366" s="143"/>
      <c r="M366" s="71" t="s">
        <v>821</v>
      </c>
      <c r="N366" s="67">
        <f>SUM(N367:N369)</f>
        <v>0</v>
      </c>
      <c r="O366" s="143"/>
      <c r="P366" s="71" t="s">
        <v>821</v>
      </c>
      <c r="Q366" s="67">
        <f>SUM(Q367:Q369)</f>
        <v>0</v>
      </c>
      <c r="R366" s="143"/>
      <c r="S366" s="71" t="s">
        <v>821</v>
      </c>
      <c r="T366" s="67">
        <f>SUM(T367:T369)</f>
        <v>0</v>
      </c>
      <c r="U366" s="143"/>
      <c r="V366" s="71" t="s">
        <v>821</v>
      </c>
      <c r="W366" s="67">
        <f>SUM(W367:W369)</f>
        <v>0</v>
      </c>
      <c r="X366" s="143"/>
      <c r="Y366" s="71" t="s">
        <v>821</v>
      </c>
      <c r="Z366" s="67">
        <f>SUM(Z367:Z369)</f>
        <v>0</v>
      </c>
      <c r="AA366" s="143"/>
      <c r="AB366" s="71" t="s">
        <v>821</v>
      </c>
      <c r="AC366" s="67">
        <f>SUM(AC367:AC369)</f>
        <v>0</v>
      </c>
      <c r="AD366" s="143"/>
      <c r="AE366" s="71" t="s">
        <v>821</v>
      </c>
      <c r="AF366" s="67">
        <f>SUM(AF367:AF369)</f>
        <v>0</v>
      </c>
      <c r="AG366" s="143"/>
      <c r="AH366" s="71" t="s">
        <v>821</v>
      </c>
      <c r="AI366" s="67">
        <f>SUM(AI367:AI369)</f>
        <v>0</v>
      </c>
      <c r="AJ366" s="143"/>
      <c r="AK366" s="71" t="s">
        <v>821</v>
      </c>
      <c r="AL366" s="67">
        <f>SUM(AL367:AL369)</f>
        <v>0</v>
      </c>
      <c r="AM366" s="143"/>
      <c r="AN366" s="71" t="s">
        <v>821</v>
      </c>
      <c r="AO366" s="67">
        <f>SUM(AO367:AO369)</f>
        <v>0</v>
      </c>
      <c r="AP366" s="143"/>
      <c r="AQ366" s="71" t="s">
        <v>821</v>
      </c>
      <c r="AR366" s="67">
        <f>SUM(AR367:AR369)</f>
        <v>0</v>
      </c>
      <c r="AS366" s="143"/>
      <c r="AT366" s="71" t="s">
        <v>821</v>
      </c>
      <c r="AU366" s="67">
        <f>SUM(AU367:AU369)</f>
        <v>0</v>
      </c>
      <c r="AV366" s="143"/>
      <c r="AW366" s="71" t="s">
        <v>821</v>
      </c>
      <c r="AX366" s="67">
        <f>SUM(AX367:AX369)</f>
        <v>0</v>
      </c>
      <c r="AY366" s="143"/>
      <c r="AZ366" s="71" t="s">
        <v>821</v>
      </c>
      <c r="BA366" s="67">
        <f>SUM(BA367:BA369)</f>
        <v>0</v>
      </c>
      <c r="BB366" s="143"/>
      <c r="BC366" s="71" t="s">
        <v>821</v>
      </c>
      <c r="BD366" s="67">
        <f>SUM(BD367:BD369)</f>
        <v>0</v>
      </c>
      <c r="BE366" s="143"/>
      <c r="BF366" s="71" t="s">
        <v>821</v>
      </c>
      <c r="BG366" s="67">
        <f>SUM(BG367:BG369)</f>
        <v>0</v>
      </c>
      <c r="BH366" s="143"/>
      <c r="BI366" s="71" t="s">
        <v>821</v>
      </c>
      <c r="BJ366" s="67">
        <f>SUM(BJ367:BJ369)</f>
        <v>0</v>
      </c>
      <c r="BK366" s="143"/>
      <c r="BL366" s="71" t="s">
        <v>821</v>
      </c>
      <c r="BM366" s="67">
        <f>SUM(BM367:BM369)</f>
        <v>0</v>
      </c>
      <c r="BN366" s="143"/>
      <c r="BO366" s="71" t="s">
        <v>821</v>
      </c>
      <c r="BP366" s="67">
        <f>SUM(BP367:BP369)</f>
        <v>0</v>
      </c>
      <c r="BQ366" s="143"/>
      <c r="BR366" s="71" t="s">
        <v>821</v>
      </c>
      <c r="BS366" s="67">
        <f>SUM(BS367:BS369)</f>
        <v>0</v>
      </c>
      <c r="BT366" s="143"/>
      <c r="BU366" s="71" t="s">
        <v>821</v>
      </c>
      <c r="BV366" s="67">
        <f>SUM(BV367:BV369)</f>
        <v>0</v>
      </c>
      <c r="BW366" s="143"/>
      <c r="BX366" s="71" t="s">
        <v>821</v>
      </c>
      <c r="BY366" s="67">
        <f>SUM(BY367:BY369)</f>
        <v>0</v>
      </c>
      <c r="BZ366" s="143"/>
      <c r="CA366" s="71" t="s">
        <v>821</v>
      </c>
      <c r="CB366" s="67">
        <f>SUM(CB367:CB369)</f>
        <v>0</v>
      </c>
      <c r="CC366" s="143"/>
      <c r="CD366" s="71" t="s">
        <v>821</v>
      </c>
      <c r="CE366" s="67">
        <f>SUM(CE367:CE369)</f>
        <v>0</v>
      </c>
      <c r="CF366" s="143"/>
      <c r="CG366" s="71" t="s">
        <v>821</v>
      </c>
      <c r="CH366" s="67">
        <f>SUM(CH367:CH369)</f>
        <v>0</v>
      </c>
      <c r="CI366" s="143"/>
      <c r="CJ366" s="71" t="s">
        <v>821</v>
      </c>
      <c r="CK366" s="67">
        <f>SUM(CK367:CK369)</f>
        <v>0</v>
      </c>
      <c r="CL366" s="143"/>
      <c r="CM366" s="71" t="s">
        <v>821</v>
      </c>
      <c r="CN366" s="67">
        <f>SUM(CN367:CN369)</f>
        <v>0</v>
      </c>
      <c r="CP366" s="71" t="s">
        <v>821</v>
      </c>
      <c r="CQ366" s="67">
        <f>SUM(CQ367:CQ369)</f>
        <v>0</v>
      </c>
      <c r="CS366" s="71" t="s">
        <v>821</v>
      </c>
      <c r="CT366" s="67">
        <f>SUM(CT367:CT369)</f>
        <v>7.99</v>
      </c>
      <c r="CU366" s="143"/>
      <c r="CV366" s="150">
        <f t="shared" si="19"/>
        <v>7.99</v>
      </c>
    </row>
    <row r="367" spans="1:100" x14ac:dyDescent="0.2">
      <c r="A367" s="132" t="s">
        <v>211</v>
      </c>
      <c r="B367" s="67">
        <v>0</v>
      </c>
      <c r="C367" s="143"/>
      <c r="D367" s="132" t="s">
        <v>211</v>
      </c>
      <c r="E367" s="67">
        <v>0</v>
      </c>
      <c r="F367" s="143"/>
      <c r="G367" s="132" t="s">
        <v>211</v>
      </c>
      <c r="H367" s="67">
        <v>0</v>
      </c>
      <c r="I367" s="143"/>
      <c r="J367" s="132" t="s">
        <v>211</v>
      </c>
      <c r="K367" s="67">
        <v>0</v>
      </c>
      <c r="L367" s="143"/>
      <c r="M367" s="132" t="s">
        <v>211</v>
      </c>
      <c r="N367" s="67">
        <v>0</v>
      </c>
      <c r="O367" s="143"/>
      <c r="P367" s="132" t="s">
        <v>211</v>
      </c>
      <c r="Q367" s="67">
        <v>0</v>
      </c>
      <c r="R367" s="143"/>
      <c r="S367" s="132" t="s">
        <v>211</v>
      </c>
      <c r="T367" s="67">
        <v>0</v>
      </c>
      <c r="U367" s="143"/>
      <c r="V367" s="132" t="s">
        <v>211</v>
      </c>
      <c r="W367" s="67">
        <v>0</v>
      </c>
      <c r="X367" s="143"/>
      <c r="Y367" s="132" t="s">
        <v>211</v>
      </c>
      <c r="Z367" s="67">
        <v>0</v>
      </c>
      <c r="AA367" s="143"/>
      <c r="AB367" s="132" t="s">
        <v>211</v>
      </c>
      <c r="AC367" s="67">
        <v>0</v>
      </c>
      <c r="AD367" s="143"/>
      <c r="AE367" s="132" t="s">
        <v>211</v>
      </c>
      <c r="AF367" s="67">
        <v>0</v>
      </c>
      <c r="AG367" s="143"/>
      <c r="AH367" s="132" t="s">
        <v>211</v>
      </c>
      <c r="AI367" s="67">
        <v>0</v>
      </c>
      <c r="AJ367" s="143"/>
      <c r="AK367" s="132" t="s">
        <v>211</v>
      </c>
      <c r="AL367" s="67">
        <v>0</v>
      </c>
      <c r="AM367" s="143"/>
      <c r="AN367" s="132" t="s">
        <v>211</v>
      </c>
      <c r="AO367" s="67">
        <v>0</v>
      </c>
      <c r="AP367" s="143"/>
      <c r="AQ367" s="132" t="s">
        <v>211</v>
      </c>
      <c r="AR367" s="67">
        <v>0</v>
      </c>
      <c r="AS367" s="143"/>
      <c r="AT367" s="132" t="s">
        <v>211</v>
      </c>
      <c r="AU367" s="67">
        <v>0</v>
      </c>
      <c r="AV367" s="143"/>
      <c r="AW367" s="132" t="s">
        <v>211</v>
      </c>
      <c r="AX367" s="67">
        <v>0</v>
      </c>
      <c r="AY367" s="143"/>
      <c r="AZ367" s="132" t="s">
        <v>211</v>
      </c>
      <c r="BA367" s="67">
        <v>0</v>
      </c>
      <c r="BB367" s="143"/>
      <c r="BC367" s="132" t="s">
        <v>211</v>
      </c>
      <c r="BD367" s="67">
        <v>0</v>
      </c>
      <c r="BE367" s="143"/>
      <c r="BF367" s="132" t="s">
        <v>211</v>
      </c>
      <c r="BG367" s="67">
        <v>0</v>
      </c>
      <c r="BH367" s="143"/>
      <c r="BI367" s="132" t="s">
        <v>211</v>
      </c>
      <c r="BJ367" s="67">
        <v>0</v>
      </c>
      <c r="BK367" s="143"/>
      <c r="BL367" s="132" t="s">
        <v>211</v>
      </c>
      <c r="BM367" s="67">
        <v>0</v>
      </c>
      <c r="BN367" s="143"/>
      <c r="BO367" s="132" t="s">
        <v>211</v>
      </c>
      <c r="BP367" s="67">
        <v>0</v>
      </c>
      <c r="BQ367" s="143"/>
      <c r="BR367" s="132" t="s">
        <v>211</v>
      </c>
      <c r="BS367" s="67">
        <v>0</v>
      </c>
      <c r="BT367" s="143"/>
      <c r="BU367" s="132" t="s">
        <v>211</v>
      </c>
      <c r="BV367" s="67">
        <v>0</v>
      </c>
      <c r="BW367" s="143"/>
      <c r="BX367" s="132" t="s">
        <v>211</v>
      </c>
      <c r="BY367" s="67">
        <v>0</v>
      </c>
      <c r="BZ367" s="143"/>
      <c r="CA367" s="132" t="s">
        <v>211</v>
      </c>
      <c r="CB367" s="67">
        <v>0</v>
      </c>
      <c r="CC367" s="143"/>
      <c r="CD367" s="132" t="s">
        <v>211</v>
      </c>
      <c r="CE367" s="67">
        <v>0</v>
      </c>
      <c r="CF367" s="143"/>
      <c r="CG367" s="132" t="s">
        <v>211</v>
      </c>
      <c r="CH367" s="67">
        <v>0</v>
      </c>
      <c r="CI367" s="143"/>
      <c r="CJ367" s="132" t="s">
        <v>211</v>
      </c>
      <c r="CK367" s="67">
        <v>0</v>
      </c>
      <c r="CL367" s="143"/>
      <c r="CM367" s="132" t="s">
        <v>211</v>
      </c>
      <c r="CN367" s="67">
        <v>0</v>
      </c>
      <c r="CP367" s="132" t="s">
        <v>211</v>
      </c>
      <c r="CQ367" s="79">
        <f>SUM(CH367+CN367+CK367+CE367+CB367+BY367+BV367+BS367+BP367+BM367+BJ367+BG367+BD367+BA367+AX367+AU367+AR367+AO367+AL367+AI367+AF367+AC367+Z367+W367+T367+Q367+N367+K367+H367+E367+B367)</f>
        <v>0</v>
      </c>
      <c r="CS367" s="132" t="s">
        <v>211</v>
      </c>
      <c r="CT367" s="67">
        <v>7.99</v>
      </c>
      <c r="CU367" s="143"/>
      <c r="CV367" s="13">
        <f t="shared" si="19"/>
        <v>7.99</v>
      </c>
    </row>
    <row r="368" spans="1:100" x14ac:dyDescent="0.2">
      <c r="A368" s="72" t="s">
        <v>456</v>
      </c>
      <c r="B368" s="67">
        <v>0</v>
      </c>
      <c r="C368" s="143"/>
      <c r="D368" s="72" t="s">
        <v>456</v>
      </c>
      <c r="E368" s="67">
        <v>0</v>
      </c>
      <c r="F368" s="143"/>
      <c r="G368" s="72" t="s">
        <v>456</v>
      </c>
      <c r="H368" s="67">
        <v>0</v>
      </c>
      <c r="I368" s="143"/>
      <c r="J368" s="72" t="s">
        <v>456</v>
      </c>
      <c r="K368" s="67">
        <v>0</v>
      </c>
      <c r="L368" s="143"/>
      <c r="M368" s="72" t="s">
        <v>456</v>
      </c>
      <c r="N368" s="67">
        <v>0</v>
      </c>
      <c r="O368" s="143"/>
      <c r="P368" s="72" t="s">
        <v>456</v>
      </c>
      <c r="Q368" s="67">
        <v>0</v>
      </c>
      <c r="R368" s="143"/>
      <c r="S368" s="72" t="s">
        <v>456</v>
      </c>
      <c r="T368" s="67">
        <v>0</v>
      </c>
      <c r="U368" s="143"/>
      <c r="V368" s="72" t="s">
        <v>456</v>
      </c>
      <c r="W368" s="67">
        <v>0</v>
      </c>
      <c r="X368" s="143"/>
      <c r="Y368" s="72" t="s">
        <v>456</v>
      </c>
      <c r="Z368" s="67">
        <v>0</v>
      </c>
      <c r="AA368" s="143"/>
      <c r="AB368" s="72" t="s">
        <v>456</v>
      </c>
      <c r="AC368" s="67">
        <v>0</v>
      </c>
      <c r="AD368" s="143"/>
      <c r="AE368" s="72" t="s">
        <v>456</v>
      </c>
      <c r="AF368" s="67">
        <v>0</v>
      </c>
      <c r="AG368" s="143"/>
      <c r="AH368" s="72" t="s">
        <v>456</v>
      </c>
      <c r="AI368" s="67">
        <v>0</v>
      </c>
      <c r="AJ368" s="143"/>
      <c r="AK368" s="72" t="s">
        <v>456</v>
      </c>
      <c r="AL368" s="67">
        <v>0</v>
      </c>
      <c r="AM368" s="143"/>
      <c r="AN368" s="72" t="s">
        <v>456</v>
      </c>
      <c r="AO368" s="67">
        <v>0</v>
      </c>
      <c r="AP368" s="143"/>
      <c r="AQ368" s="72" t="s">
        <v>456</v>
      </c>
      <c r="AR368" s="67">
        <v>0</v>
      </c>
      <c r="AS368" s="143"/>
      <c r="AT368" s="72" t="s">
        <v>456</v>
      </c>
      <c r="AU368" s="67">
        <v>0</v>
      </c>
      <c r="AV368" s="143"/>
      <c r="AW368" s="72" t="s">
        <v>456</v>
      </c>
      <c r="AX368" s="67">
        <v>0</v>
      </c>
      <c r="AY368" s="143"/>
      <c r="AZ368" s="72" t="s">
        <v>456</v>
      </c>
      <c r="BA368" s="67">
        <v>0</v>
      </c>
      <c r="BB368" s="143"/>
      <c r="BC368" s="72" t="s">
        <v>456</v>
      </c>
      <c r="BD368" s="67">
        <v>0</v>
      </c>
      <c r="BE368" s="143"/>
      <c r="BF368" s="72" t="s">
        <v>456</v>
      </c>
      <c r="BG368" s="67">
        <v>0</v>
      </c>
      <c r="BH368" s="143"/>
      <c r="BI368" s="72" t="s">
        <v>456</v>
      </c>
      <c r="BJ368" s="67">
        <v>0</v>
      </c>
      <c r="BK368" s="143"/>
      <c r="BL368" s="72" t="s">
        <v>456</v>
      </c>
      <c r="BM368" s="67">
        <v>0</v>
      </c>
      <c r="BN368" s="143"/>
      <c r="BO368" s="72" t="s">
        <v>456</v>
      </c>
      <c r="BP368" s="67">
        <v>0</v>
      </c>
      <c r="BQ368" s="143"/>
      <c r="BR368" s="72" t="s">
        <v>456</v>
      </c>
      <c r="BS368" s="67">
        <v>0</v>
      </c>
      <c r="BT368" s="143"/>
      <c r="BU368" s="72" t="s">
        <v>456</v>
      </c>
      <c r="BV368" s="67">
        <v>0</v>
      </c>
      <c r="BW368" s="143"/>
      <c r="BX368" s="72" t="s">
        <v>456</v>
      </c>
      <c r="BY368" s="67">
        <v>0</v>
      </c>
      <c r="BZ368" s="143"/>
      <c r="CA368" s="72" t="s">
        <v>456</v>
      </c>
      <c r="CB368" s="67">
        <v>0</v>
      </c>
      <c r="CC368" s="143"/>
      <c r="CD368" s="72" t="s">
        <v>456</v>
      </c>
      <c r="CE368" s="67">
        <v>0</v>
      </c>
      <c r="CF368" s="143"/>
      <c r="CG368" s="72" t="s">
        <v>456</v>
      </c>
      <c r="CH368" s="67">
        <v>0</v>
      </c>
      <c r="CI368" s="143"/>
      <c r="CJ368" s="72" t="s">
        <v>456</v>
      </c>
      <c r="CK368" s="67">
        <v>0</v>
      </c>
      <c r="CL368" s="143"/>
      <c r="CM368" s="72" t="s">
        <v>456</v>
      </c>
      <c r="CN368" s="67">
        <v>0</v>
      </c>
      <c r="CP368" s="72" t="s">
        <v>456</v>
      </c>
      <c r="CQ368" s="79">
        <f>SUM(CH368+CN368+CK368+CE368+CB368+BY368+BV368+BS368+BP368+BM368+BJ368+BG368+BD368+BA368+AX368+AU368+AR368+AO368+AL368+AI368+AF368+AC368+Z368+W368+T368+Q368+N368+K368+H368+E368+B368)</f>
        <v>0</v>
      </c>
      <c r="CS368" s="72" t="s">
        <v>456</v>
      </c>
      <c r="CT368" s="67">
        <v>0</v>
      </c>
      <c r="CU368" s="143"/>
      <c r="CV368" s="13">
        <f t="shared" si="19"/>
        <v>0</v>
      </c>
    </row>
    <row r="369" spans="1:100" x14ac:dyDescent="0.2">
      <c r="A369" s="72" t="s">
        <v>456</v>
      </c>
      <c r="B369" s="67">
        <v>0</v>
      </c>
      <c r="C369" s="143"/>
      <c r="D369" s="72" t="s">
        <v>456</v>
      </c>
      <c r="E369" s="67">
        <v>0</v>
      </c>
      <c r="F369" s="143"/>
      <c r="G369" s="72" t="s">
        <v>456</v>
      </c>
      <c r="H369" s="67">
        <v>0</v>
      </c>
      <c r="I369" s="143"/>
      <c r="J369" s="72" t="s">
        <v>456</v>
      </c>
      <c r="K369" s="67">
        <v>0</v>
      </c>
      <c r="L369" s="143"/>
      <c r="M369" s="72" t="s">
        <v>456</v>
      </c>
      <c r="N369" s="67">
        <v>0</v>
      </c>
      <c r="O369" s="143"/>
      <c r="P369" s="72" t="s">
        <v>456</v>
      </c>
      <c r="Q369" s="67">
        <v>0</v>
      </c>
      <c r="R369" s="143"/>
      <c r="S369" s="72" t="s">
        <v>456</v>
      </c>
      <c r="T369" s="67">
        <v>0</v>
      </c>
      <c r="U369" s="143"/>
      <c r="V369" s="72" t="s">
        <v>456</v>
      </c>
      <c r="W369" s="67">
        <v>0</v>
      </c>
      <c r="X369" s="143"/>
      <c r="Y369" s="72" t="s">
        <v>456</v>
      </c>
      <c r="Z369" s="67">
        <v>0</v>
      </c>
      <c r="AA369" s="143"/>
      <c r="AB369" s="72" t="s">
        <v>456</v>
      </c>
      <c r="AC369" s="67">
        <v>0</v>
      </c>
      <c r="AD369" s="143"/>
      <c r="AE369" s="72" t="s">
        <v>456</v>
      </c>
      <c r="AF369" s="67">
        <v>0</v>
      </c>
      <c r="AG369" s="143"/>
      <c r="AH369" s="72" t="s">
        <v>456</v>
      </c>
      <c r="AI369" s="67">
        <v>0</v>
      </c>
      <c r="AJ369" s="143"/>
      <c r="AK369" s="72" t="s">
        <v>456</v>
      </c>
      <c r="AL369" s="67">
        <v>0</v>
      </c>
      <c r="AM369" s="143"/>
      <c r="AN369" s="72" t="s">
        <v>456</v>
      </c>
      <c r="AO369" s="67">
        <v>0</v>
      </c>
      <c r="AP369" s="143"/>
      <c r="AQ369" s="72" t="s">
        <v>456</v>
      </c>
      <c r="AR369" s="67">
        <v>0</v>
      </c>
      <c r="AS369" s="143"/>
      <c r="AT369" s="72" t="s">
        <v>456</v>
      </c>
      <c r="AU369" s="67">
        <v>0</v>
      </c>
      <c r="AV369" s="143"/>
      <c r="AW369" s="72" t="s">
        <v>456</v>
      </c>
      <c r="AX369" s="67">
        <v>0</v>
      </c>
      <c r="AY369" s="143"/>
      <c r="AZ369" s="72" t="s">
        <v>456</v>
      </c>
      <c r="BA369" s="67">
        <v>0</v>
      </c>
      <c r="BB369" s="143"/>
      <c r="BC369" s="72" t="s">
        <v>456</v>
      </c>
      <c r="BD369" s="67">
        <v>0</v>
      </c>
      <c r="BE369" s="143"/>
      <c r="BF369" s="72" t="s">
        <v>456</v>
      </c>
      <c r="BG369" s="67">
        <v>0</v>
      </c>
      <c r="BH369" s="143"/>
      <c r="BI369" s="72" t="s">
        <v>456</v>
      </c>
      <c r="BJ369" s="67">
        <v>0</v>
      </c>
      <c r="BK369" s="143"/>
      <c r="BL369" s="72" t="s">
        <v>456</v>
      </c>
      <c r="BM369" s="67">
        <v>0</v>
      </c>
      <c r="BN369" s="143"/>
      <c r="BO369" s="72" t="s">
        <v>456</v>
      </c>
      <c r="BP369" s="67">
        <v>0</v>
      </c>
      <c r="BQ369" s="143"/>
      <c r="BR369" s="72" t="s">
        <v>456</v>
      </c>
      <c r="BS369" s="67">
        <v>0</v>
      </c>
      <c r="BT369" s="143"/>
      <c r="BU369" s="72" t="s">
        <v>456</v>
      </c>
      <c r="BV369" s="67">
        <v>0</v>
      </c>
      <c r="BW369" s="143"/>
      <c r="BX369" s="72" t="s">
        <v>456</v>
      </c>
      <c r="BY369" s="67">
        <v>0</v>
      </c>
      <c r="BZ369" s="143"/>
      <c r="CA369" s="72" t="s">
        <v>456</v>
      </c>
      <c r="CB369" s="67">
        <v>0</v>
      </c>
      <c r="CC369" s="143"/>
      <c r="CD369" s="72" t="s">
        <v>456</v>
      </c>
      <c r="CE369" s="67">
        <v>0</v>
      </c>
      <c r="CF369" s="143"/>
      <c r="CG369" s="72" t="s">
        <v>456</v>
      </c>
      <c r="CH369" s="67">
        <v>0</v>
      </c>
      <c r="CI369" s="143"/>
      <c r="CJ369" s="72" t="s">
        <v>456</v>
      </c>
      <c r="CK369" s="67">
        <v>0</v>
      </c>
      <c r="CL369" s="143"/>
      <c r="CM369" s="72" t="s">
        <v>456</v>
      </c>
      <c r="CN369" s="67">
        <v>0</v>
      </c>
      <c r="CP369" s="72" t="s">
        <v>456</v>
      </c>
      <c r="CQ369" s="79">
        <f>SUM(CH369+CN369+CK369+CE369+CB369+BY369+BV369+BS369+BP369+BM369+BJ369+BG369+BD369+BA369+AX369+AU369+AR369+AO369+AL369+AI369+AF369+AC369+Z369+W369+T369+Q369+N369+K369+H369+E369+B369)</f>
        <v>0</v>
      </c>
      <c r="CS369" s="72" t="s">
        <v>456</v>
      </c>
      <c r="CT369" s="67">
        <v>0</v>
      </c>
      <c r="CU369" s="143"/>
      <c r="CV369" s="13">
        <f t="shared" si="19"/>
        <v>0</v>
      </c>
    </row>
    <row r="370" spans="1:100" x14ac:dyDescent="0.2">
      <c r="A370" s="144" t="s">
        <v>451</v>
      </c>
      <c r="B370" s="122">
        <f>SUM(B371:B374)</f>
        <v>0</v>
      </c>
      <c r="C370" s="143"/>
      <c r="D370" s="144" t="s">
        <v>451</v>
      </c>
      <c r="E370" s="122">
        <f>SUM(E371:E374)</f>
        <v>0</v>
      </c>
      <c r="F370" s="143"/>
      <c r="G370" s="144" t="s">
        <v>451</v>
      </c>
      <c r="H370" s="122">
        <f>SUM(H371:H374)</f>
        <v>0</v>
      </c>
      <c r="I370" s="143"/>
      <c r="J370" s="144" t="s">
        <v>451</v>
      </c>
      <c r="K370" s="122">
        <f>SUM(K371:K374)</f>
        <v>0</v>
      </c>
      <c r="L370" s="143"/>
      <c r="M370" s="144" t="s">
        <v>451</v>
      </c>
      <c r="N370" s="122">
        <f>SUM(N371:N374)</f>
        <v>0</v>
      </c>
      <c r="O370" s="143"/>
      <c r="P370" s="144" t="s">
        <v>451</v>
      </c>
      <c r="Q370" s="122">
        <f>SUM(Q371:Q374)</f>
        <v>0</v>
      </c>
      <c r="R370" s="143"/>
      <c r="S370" s="144" t="s">
        <v>451</v>
      </c>
      <c r="T370" s="122">
        <f>SUM(T371:T374)</f>
        <v>0</v>
      </c>
      <c r="U370" s="143"/>
      <c r="V370" s="144" t="s">
        <v>451</v>
      </c>
      <c r="W370" s="122">
        <f>SUM(W371:W374)</f>
        <v>0</v>
      </c>
      <c r="X370" s="143"/>
      <c r="Y370" s="144" t="s">
        <v>451</v>
      </c>
      <c r="Z370" s="122">
        <f>SUM(Z371:Z374)</f>
        <v>0</v>
      </c>
      <c r="AA370" s="143"/>
      <c r="AB370" s="144" t="s">
        <v>451</v>
      </c>
      <c r="AC370" s="122">
        <f>SUM(AC371:AC374)</f>
        <v>0</v>
      </c>
      <c r="AD370" s="143"/>
      <c r="AE370" s="144" t="s">
        <v>451</v>
      </c>
      <c r="AF370" s="122">
        <f>SUM(AF371:AF374)</f>
        <v>0</v>
      </c>
      <c r="AG370" s="143"/>
      <c r="AH370" s="144" t="s">
        <v>451</v>
      </c>
      <c r="AI370" s="122">
        <f>SUM(AI371:AI374)</f>
        <v>0</v>
      </c>
      <c r="AJ370" s="143"/>
      <c r="AK370" s="144" t="s">
        <v>451</v>
      </c>
      <c r="AL370" s="122">
        <f>SUM(AL371:AL374)</f>
        <v>0</v>
      </c>
      <c r="AM370" s="143"/>
      <c r="AN370" s="144" t="s">
        <v>451</v>
      </c>
      <c r="AO370" s="122">
        <f>SUM(AO371:AO374)</f>
        <v>0</v>
      </c>
      <c r="AP370" s="143"/>
      <c r="AQ370" s="144" t="s">
        <v>451</v>
      </c>
      <c r="AR370" s="122">
        <f>SUM(AR371:AR374)</f>
        <v>0</v>
      </c>
      <c r="AS370" s="143"/>
      <c r="AT370" s="144" t="s">
        <v>451</v>
      </c>
      <c r="AU370" s="122">
        <f>SUM(AU371:AU374)</f>
        <v>0</v>
      </c>
      <c r="AV370" s="143"/>
      <c r="AW370" s="144" t="s">
        <v>451</v>
      </c>
      <c r="AX370" s="122">
        <f>SUM(AX371:AX374)</f>
        <v>0</v>
      </c>
      <c r="AY370" s="143"/>
      <c r="AZ370" s="144" t="s">
        <v>451</v>
      </c>
      <c r="BA370" s="122">
        <f>SUM(BA371:BA374)</f>
        <v>0</v>
      </c>
      <c r="BB370" s="143"/>
      <c r="BC370" s="144" t="s">
        <v>451</v>
      </c>
      <c r="BD370" s="122">
        <f>SUM(BD371:BD374)</f>
        <v>0</v>
      </c>
      <c r="BE370" s="143"/>
      <c r="BF370" s="144" t="s">
        <v>451</v>
      </c>
      <c r="BG370" s="122">
        <f>SUM(BG371:BG374)</f>
        <v>0</v>
      </c>
      <c r="BH370" s="143"/>
      <c r="BI370" s="144" t="s">
        <v>451</v>
      </c>
      <c r="BJ370" s="122">
        <f>SUM(BJ371:BJ374)</f>
        <v>0</v>
      </c>
      <c r="BK370" s="143"/>
      <c r="BL370" s="144" t="s">
        <v>451</v>
      </c>
      <c r="BM370" s="122">
        <f>SUM(BM371:BM374)</f>
        <v>0</v>
      </c>
      <c r="BN370" s="143"/>
      <c r="BO370" s="144" t="s">
        <v>451</v>
      </c>
      <c r="BP370" s="122">
        <f>SUM(BP371:BP374)</f>
        <v>0</v>
      </c>
      <c r="BQ370" s="143"/>
      <c r="BR370" s="144" t="s">
        <v>451</v>
      </c>
      <c r="BS370" s="122">
        <f>SUM(BS371:BS374)</f>
        <v>0</v>
      </c>
      <c r="BT370" s="143"/>
      <c r="BU370" s="144" t="s">
        <v>451</v>
      </c>
      <c r="BV370" s="122">
        <f>SUM(BV371:BV374)</f>
        <v>0</v>
      </c>
      <c r="BW370" s="143"/>
      <c r="BX370" s="144" t="s">
        <v>451</v>
      </c>
      <c r="BY370" s="122">
        <f>SUM(BY371:BY374)</f>
        <v>0</v>
      </c>
      <c r="BZ370" s="143"/>
      <c r="CA370" s="144" t="s">
        <v>451</v>
      </c>
      <c r="CB370" s="122">
        <f>SUM(CB371:CB374)</f>
        <v>0</v>
      </c>
      <c r="CC370" s="143"/>
      <c r="CD370" s="144" t="s">
        <v>451</v>
      </c>
      <c r="CE370" s="122">
        <f>SUM(CE371:CE374)</f>
        <v>0</v>
      </c>
      <c r="CF370" s="143"/>
      <c r="CG370" s="144" t="s">
        <v>451</v>
      </c>
      <c r="CH370" s="122">
        <f>SUM(CH371:CH374)</f>
        <v>0</v>
      </c>
      <c r="CI370" s="143"/>
      <c r="CJ370" s="144" t="s">
        <v>451</v>
      </c>
      <c r="CK370" s="122">
        <f>SUM(CK371:CK374)</f>
        <v>0</v>
      </c>
      <c r="CL370" s="143"/>
      <c r="CM370" s="144" t="s">
        <v>451</v>
      </c>
      <c r="CN370" s="122">
        <f>SUM(CN371:CN374)</f>
        <v>0</v>
      </c>
      <c r="CP370" s="144" t="s">
        <v>451</v>
      </c>
      <c r="CQ370" s="122">
        <f>SUM(CQ371:CQ374)</f>
        <v>0</v>
      </c>
      <c r="CS370" s="144" t="s">
        <v>451</v>
      </c>
      <c r="CT370" s="122">
        <f>SUM(CT371:CT374)</f>
        <v>0</v>
      </c>
      <c r="CU370" s="143"/>
      <c r="CV370" s="150">
        <f t="shared" si="19"/>
        <v>0</v>
      </c>
    </row>
    <row r="371" spans="1:100" x14ac:dyDescent="0.2">
      <c r="A371" s="132" t="s">
        <v>452</v>
      </c>
      <c r="B371" s="122">
        <v>0</v>
      </c>
      <c r="C371" s="143"/>
      <c r="D371" s="132" t="s">
        <v>452</v>
      </c>
      <c r="E371" s="122">
        <v>0</v>
      </c>
      <c r="F371" s="143"/>
      <c r="G371" s="132" t="s">
        <v>452</v>
      </c>
      <c r="H371" s="122">
        <v>0</v>
      </c>
      <c r="I371" s="143"/>
      <c r="J371" s="132" t="s">
        <v>452</v>
      </c>
      <c r="K371" s="122">
        <v>0</v>
      </c>
      <c r="L371" s="143"/>
      <c r="M371" s="132" t="s">
        <v>452</v>
      </c>
      <c r="N371" s="122">
        <v>0</v>
      </c>
      <c r="O371" s="143"/>
      <c r="P371" s="132" t="s">
        <v>452</v>
      </c>
      <c r="Q371" s="122">
        <v>0</v>
      </c>
      <c r="R371" s="143"/>
      <c r="S371" s="132" t="s">
        <v>452</v>
      </c>
      <c r="T371" s="122">
        <v>0</v>
      </c>
      <c r="U371" s="143"/>
      <c r="V371" s="132" t="s">
        <v>452</v>
      </c>
      <c r="W371" s="122">
        <v>0</v>
      </c>
      <c r="X371" s="143"/>
      <c r="Y371" s="132" t="s">
        <v>452</v>
      </c>
      <c r="Z371" s="122">
        <v>0</v>
      </c>
      <c r="AA371" s="143"/>
      <c r="AB371" s="132" t="s">
        <v>452</v>
      </c>
      <c r="AC371" s="122">
        <v>0</v>
      </c>
      <c r="AD371" s="143"/>
      <c r="AE371" s="132" t="s">
        <v>452</v>
      </c>
      <c r="AF371" s="122">
        <v>0</v>
      </c>
      <c r="AG371" s="143"/>
      <c r="AH371" s="132" t="s">
        <v>452</v>
      </c>
      <c r="AI371" s="122">
        <v>0</v>
      </c>
      <c r="AJ371" s="143"/>
      <c r="AK371" s="132" t="s">
        <v>452</v>
      </c>
      <c r="AL371" s="122">
        <v>0</v>
      </c>
      <c r="AM371" s="143"/>
      <c r="AN371" s="132" t="s">
        <v>452</v>
      </c>
      <c r="AO371" s="122">
        <v>0</v>
      </c>
      <c r="AP371" s="143"/>
      <c r="AQ371" s="132" t="s">
        <v>452</v>
      </c>
      <c r="AR371" s="122">
        <v>0</v>
      </c>
      <c r="AS371" s="143"/>
      <c r="AT371" s="132" t="s">
        <v>452</v>
      </c>
      <c r="AU371" s="122">
        <v>0</v>
      </c>
      <c r="AV371" s="143"/>
      <c r="AW371" s="132" t="s">
        <v>452</v>
      </c>
      <c r="AX371" s="122">
        <v>0</v>
      </c>
      <c r="AY371" s="143"/>
      <c r="AZ371" s="132" t="s">
        <v>452</v>
      </c>
      <c r="BA371" s="122">
        <v>0</v>
      </c>
      <c r="BB371" s="143"/>
      <c r="BC371" s="132" t="s">
        <v>452</v>
      </c>
      <c r="BD371" s="122">
        <v>0</v>
      </c>
      <c r="BE371" s="143"/>
      <c r="BF371" s="132" t="s">
        <v>452</v>
      </c>
      <c r="BG371" s="122">
        <v>0</v>
      </c>
      <c r="BH371" s="143"/>
      <c r="BI371" s="132" t="s">
        <v>452</v>
      </c>
      <c r="BJ371" s="122">
        <v>0</v>
      </c>
      <c r="BK371" s="143"/>
      <c r="BL371" s="132" t="s">
        <v>452</v>
      </c>
      <c r="BM371" s="122">
        <v>0</v>
      </c>
      <c r="BN371" s="143"/>
      <c r="BO371" s="132" t="s">
        <v>452</v>
      </c>
      <c r="BP371" s="122">
        <v>0</v>
      </c>
      <c r="BQ371" s="143"/>
      <c r="BR371" s="132" t="s">
        <v>452</v>
      </c>
      <c r="BS371" s="122">
        <v>0</v>
      </c>
      <c r="BT371" s="143"/>
      <c r="BU371" s="132" t="s">
        <v>452</v>
      </c>
      <c r="BV371" s="122">
        <v>0</v>
      </c>
      <c r="BW371" s="143"/>
      <c r="BX371" s="132" t="s">
        <v>452</v>
      </c>
      <c r="BY371" s="122">
        <v>0</v>
      </c>
      <c r="BZ371" s="143"/>
      <c r="CA371" s="132" t="s">
        <v>452</v>
      </c>
      <c r="CB371" s="122">
        <v>0</v>
      </c>
      <c r="CC371" s="143"/>
      <c r="CD371" s="132" t="s">
        <v>452</v>
      </c>
      <c r="CE371" s="122">
        <v>0</v>
      </c>
      <c r="CF371" s="143"/>
      <c r="CG371" s="132" t="s">
        <v>452</v>
      </c>
      <c r="CH371" s="122">
        <v>0</v>
      </c>
      <c r="CI371" s="143"/>
      <c r="CJ371" s="132" t="s">
        <v>452</v>
      </c>
      <c r="CK371" s="122">
        <v>0</v>
      </c>
      <c r="CL371" s="143"/>
      <c r="CM371" s="132" t="s">
        <v>452</v>
      </c>
      <c r="CN371" s="122">
        <v>0</v>
      </c>
      <c r="CP371" s="132" t="s">
        <v>452</v>
      </c>
      <c r="CQ371" s="79">
        <f>SUM(CH371+CN371+CK371+CE371+CB371+BY371+BV371+BS371+BP371+BM371+BJ371+BG371+BD371+BA371+AX371+AU371+AR371+AO371+AL371+AI371+AF371+AC371+Z371+W371+T371+Q371+N371+K371+H371+E371+B371)</f>
        <v>0</v>
      </c>
      <c r="CS371" s="132" t="s">
        <v>452</v>
      </c>
      <c r="CT371" s="122">
        <v>0</v>
      </c>
      <c r="CU371" s="143"/>
      <c r="CV371" s="13">
        <f t="shared" si="19"/>
        <v>0</v>
      </c>
    </row>
    <row r="372" spans="1:100" x14ac:dyDescent="0.2">
      <c r="A372" s="132" t="s">
        <v>820</v>
      </c>
      <c r="B372" s="122">
        <v>0</v>
      </c>
      <c r="C372" s="143"/>
      <c r="D372" s="132" t="s">
        <v>820</v>
      </c>
      <c r="E372" s="122">
        <v>0</v>
      </c>
      <c r="F372" s="143"/>
      <c r="G372" s="132" t="s">
        <v>820</v>
      </c>
      <c r="H372" s="122">
        <v>0</v>
      </c>
      <c r="I372" s="143"/>
      <c r="J372" s="132" t="s">
        <v>820</v>
      </c>
      <c r="K372" s="122">
        <v>0</v>
      </c>
      <c r="L372" s="143"/>
      <c r="M372" s="132" t="s">
        <v>820</v>
      </c>
      <c r="N372" s="122">
        <v>0</v>
      </c>
      <c r="O372" s="143"/>
      <c r="P372" s="132" t="s">
        <v>820</v>
      </c>
      <c r="Q372" s="122">
        <v>0</v>
      </c>
      <c r="R372" s="143"/>
      <c r="S372" s="132" t="s">
        <v>820</v>
      </c>
      <c r="T372" s="122">
        <v>0</v>
      </c>
      <c r="U372" s="143"/>
      <c r="V372" s="132" t="s">
        <v>820</v>
      </c>
      <c r="W372" s="122">
        <v>0</v>
      </c>
      <c r="X372" s="143"/>
      <c r="Y372" s="132" t="s">
        <v>820</v>
      </c>
      <c r="Z372" s="122">
        <v>0</v>
      </c>
      <c r="AA372" s="143"/>
      <c r="AB372" s="132" t="s">
        <v>820</v>
      </c>
      <c r="AC372" s="122">
        <v>0</v>
      </c>
      <c r="AD372" s="143"/>
      <c r="AE372" s="132" t="s">
        <v>820</v>
      </c>
      <c r="AF372" s="122">
        <v>0</v>
      </c>
      <c r="AG372" s="143"/>
      <c r="AH372" s="132" t="s">
        <v>820</v>
      </c>
      <c r="AI372" s="122">
        <v>0</v>
      </c>
      <c r="AJ372" s="143"/>
      <c r="AK372" s="132" t="s">
        <v>820</v>
      </c>
      <c r="AL372" s="122">
        <v>0</v>
      </c>
      <c r="AM372" s="143"/>
      <c r="AN372" s="132" t="s">
        <v>820</v>
      </c>
      <c r="AO372" s="122">
        <v>0</v>
      </c>
      <c r="AP372" s="143"/>
      <c r="AQ372" s="132" t="s">
        <v>820</v>
      </c>
      <c r="AR372" s="122">
        <v>0</v>
      </c>
      <c r="AS372" s="143"/>
      <c r="AT372" s="132" t="s">
        <v>820</v>
      </c>
      <c r="AU372" s="122">
        <v>0</v>
      </c>
      <c r="AV372" s="143"/>
      <c r="AW372" s="132" t="s">
        <v>820</v>
      </c>
      <c r="AX372" s="122">
        <v>0</v>
      </c>
      <c r="AY372" s="143"/>
      <c r="AZ372" s="132" t="s">
        <v>820</v>
      </c>
      <c r="BA372" s="122">
        <v>0</v>
      </c>
      <c r="BB372" s="143"/>
      <c r="BC372" s="132" t="s">
        <v>820</v>
      </c>
      <c r="BD372" s="122">
        <v>0</v>
      </c>
      <c r="BE372" s="143"/>
      <c r="BF372" s="132" t="s">
        <v>820</v>
      </c>
      <c r="BG372" s="122">
        <v>0</v>
      </c>
      <c r="BH372" s="143"/>
      <c r="BI372" s="132" t="s">
        <v>820</v>
      </c>
      <c r="BJ372" s="122">
        <v>0</v>
      </c>
      <c r="BK372" s="143"/>
      <c r="BL372" s="132" t="s">
        <v>820</v>
      </c>
      <c r="BM372" s="122">
        <v>0</v>
      </c>
      <c r="BN372" s="143"/>
      <c r="BO372" s="132" t="s">
        <v>820</v>
      </c>
      <c r="BP372" s="122">
        <v>0</v>
      </c>
      <c r="BQ372" s="143"/>
      <c r="BR372" s="132" t="s">
        <v>820</v>
      </c>
      <c r="BS372" s="122">
        <v>0</v>
      </c>
      <c r="BT372" s="143"/>
      <c r="BU372" s="132" t="s">
        <v>820</v>
      </c>
      <c r="BV372" s="122">
        <v>0</v>
      </c>
      <c r="BW372" s="143"/>
      <c r="BX372" s="132" t="s">
        <v>820</v>
      </c>
      <c r="BY372" s="122">
        <v>0</v>
      </c>
      <c r="BZ372" s="143"/>
      <c r="CA372" s="132" t="s">
        <v>820</v>
      </c>
      <c r="CB372" s="122">
        <v>0</v>
      </c>
      <c r="CC372" s="143"/>
      <c r="CD372" s="132" t="s">
        <v>820</v>
      </c>
      <c r="CE372" s="122">
        <v>0</v>
      </c>
      <c r="CF372" s="143"/>
      <c r="CG372" s="132" t="s">
        <v>820</v>
      </c>
      <c r="CH372" s="122">
        <v>0</v>
      </c>
      <c r="CI372" s="143"/>
      <c r="CJ372" s="132" t="s">
        <v>820</v>
      </c>
      <c r="CK372" s="122">
        <v>0</v>
      </c>
      <c r="CL372" s="143"/>
      <c r="CM372" s="132" t="s">
        <v>820</v>
      </c>
      <c r="CN372" s="122">
        <v>0</v>
      </c>
      <c r="CP372" s="132" t="s">
        <v>820</v>
      </c>
      <c r="CQ372" s="79">
        <f>SUM(CH372+CN372+CK372+CE372+CB372+BY372+BV372+BS372+BP372+BM372+BJ372+BG372+BD372+BA372+AX372+AU372+AR372+AO372+AL372+AI372+AF372+AC372+Z372+W372+T372+Q372+N372+K372+H372+E372+B372)</f>
        <v>0</v>
      </c>
      <c r="CS372" s="132" t="s">
        <v>820</v>
      </c>
      <c r="CT372" s="122">
        <v>0</v>
      </c>
      <c r="CU372" s="143"/>
      <c r="CV372" s="13">
        <f t="shared" si="19"/>
        <v>0</v>
      </c>
    </row>
    <row r="373" spans="1:100" x14ac:dyDescent="0.2">
      <c r="A373" s="132" t="s">
        <v>197</v>
      </c>
      <c r="B373" s="122">
        <v>0</v>
      </c>
      <c r="C373" s="143"/>
      <c r="D373" s="132" t="s">
        <v>197</v>
      </c>
      <c r="E373" s="122">
        <v>0</v>
      </c>
      <c r="F373" s="143"/>
      <c r="G373" s="132" t="s">
        <v>197</v>
      </c>
      <c r="H373" s="122">
        <v>0</v>
      </c>
      <c r="I373" s="143"/>
      <c r="J373" s="132" t="s">
        <v>197</v>
      </c>
      <c r="K373" s="122">
        <v>0</v>
      </c>
      <c r="L373" s="143"/>
      <c r="M373" s="132" t="s">
        <v>197</v>
      </c>
      <c r="N373" s="122">
        <v>0</v>
      </c>
      <c r="O373" s="143"/>
      <c r="P373" s="132" t="s">
        <v>197</v>
      </c>
      <c r="Q373" s="122">
        <v>0</v>
      </c>
      <c r="R373" s="143"/>
      <c r="S373" s="132" t="s">
        <v>197</v>
      </c>
      <c r="T373" s="122">
        <v>0</v>
      </c>
      <c r="U373" s="143"/>
      <c r="V373" s="132" t="s">
        <v>197</v>
      </c>
      <c r="W373" s="122">
        <v>0</v>
      </c>
      <c r="X373" s="143"/>
      <c r="Y373" s="132" t="s">
        <v>197</v>
      </c>
      <c r="Z373" s="122">
        <v>0</v>
      </c>
      <c r="AA373" s="143"/>
      <c r="AB373" s="132" t="s">
        <v>197</v>
      </c>
      <c r="AC373" s="122">
        <v>0</v>
      </c>
      <c r="AD373" s="143"/>
      <c r="AE373" s="132" t="s">
        <v>197</v>
      </c>
      <c r="AF373" s="122">
        <v>0</v>
      </c>
      <c r="AG373" s="143"/>
      <c r="AH373" s="132" t="s">
        <v>197</v>
      </c>
      <c r="AI373" s="122">
        <v>0</v>
      </c>
      <c r="AJ373" s="143"/>
      <c r="AK373" s="132" t="s">
        <v>197</v>
      </c>
      <c r="AL373" s="122">
        <v>0</v>
      </c>
      <c r="AM373" s="143"/>
      <c r="AN373" s="132" t="s">
        <v>197</v>
      </c>
      <c r="AO373" s="122">
        <v>0</v>
      </c>
      <c r="AP373" s="143"/>
      <c r="AQ373" s="132" t="s">
        <v>197</v>
      </c>
      <c r="AR373" s="122">
        <v>0</v>
      </c>
      <c r="AS373" s="143"/>
      <c r="AT373" s="132" t="s">
        <v>197</v>
      </c>
      <c r="AU373" s="122">
        <v>0</v>
      </c>
      <c r="AV373" s="143"/>
      <c r="AW373" s="132" t="s">
        <v>197</v>
      </c>
      <c r="AX373" s="122">
        <v>0</v>
      </c>
      <c r="AY373" s="143"/>
      <c r="AZ373" s="132" t="s">
        <v>197</v>
      </c>
      <c r="BA373" s="122">
        <v>0</v>
      </c>
      <c r="BB373" s="143"/>
      <c r="BC373" s="132" t="s">
        <v>197</v>
      </c>
      <c r="BD373" s="122">
        <v>0</v>
      </c>
      <c r="BE373" s="143"/>
      <c r="BF373" s="132" t="s">
        <v>197</v>
      </c>
      <c r="BG373" s="122">
        <v>0</v>
      </c>
      <c r="BH373" s="143"/>
      <c r="BI373" s="132" t="s">
        <v>197</v>
      </c>
      <c r="BJ373" s="122">
        <v>0</v>
      </c>
      <c r="BK373" s="143"/>
      <c r="BL373" s="132" t="s">
        <v>197</v>
      </c>
      <c r="BM373" s="122">
        <v>0</v>
      </c>
      <c r="BN373" s="143"/>
      <c r="BO373" s="132" t="s">
        <v>197</v>
      </c>
      <c r="BP373" s="122">
        <v>0</v>
      </c>
      <c r="BQ373" s="143"/>
      <c r="BR373" s="132" t="s">
        <v>197</v>
      </c>
      <c r="BS373" s="122">
        <v>0</v>
      </c>
      <c r="BT373" s="143"/>
      <c r="BU373" s="132" t="s">
        <v>197</v>
      </c>
      <c r="BV373" s="122">
        <v>0</v>
      </c>
      <c r="BW373" s="143"/>
      <c r="BX373" s="132" t="s">
        <v>197</v>
      </c>
      <c r="BY373" s="122">
        <v>0</v>
      </c>
      <c r="BZ373" s="143"/>
      <c r="CA373" s="132" t="s">
        <v>197</v>
      </c>
      <c r="CB373" s="122">
        <v>0</v>
      </c>
      <c r="CC373" s="143"/>
      <c r="CD373" s="132" t="s">
        <v>197</v>
      </c>
      <c r="CE373" s="122">
        <v>0</v>
      </c>
      <c r="CF373" s="143"/>
      <c r="CG373" s="132" t="s">
        <v>197</v>
      </c>
      <c r="CH373" s="122">
        <v>0</v>
      </c>
      <c r="CI373" s="143"/>
      <c r="CJ373" s="132" t="s">
        <v>197</v>
      </c>
      <c r="CK373" s="122">
        <v>0</v>
      </c>
      <c r="CL373" s="143"/>
      <c r="CM373" s="132" t="s">
        <v>197</v>
      </c>
      <c r="CN373" s="122">
        <v>0</v>
      </c>
      <c r="CP373" s="132" t="s">
        <v>197</v>
      </c>
      <c r="CQ373" s="79">
        <f>SUM(CH373+CN373+CK373+CE373+CB373+BY373+BV373+BS373+BP373+BM373+BJ373+BG373+BD373+BA373+AX373+AU373+AR373+AO373+AL373+AI373+AF373+AC373+Z373+W373+T373+Q373+N373+K373+H373+E373+B373)</f>
        <v>0</v>
      </c>
      <c r="CS373" s="132" t="s">
        <v>197</v>
      </c>
      <c r="CT373" s="122">
        <v>0</v>
      </c>
      <c r="CU373" s="143"/>
      <c r="CV373" s="13">
        <f t="shared" si="19"/>
        <v>0</v>
      </c>
    </row>
    <row r="374" spans="1:100" x14ac:dyDescent="0.2">
      <c r="A374" s="72" t="s">
        <v>456</v>
      </c>
      <c r="B374" s="122">
        <v>0</v>
      </c>
      <c r="C374" s="143"/>
      <c r="D374" s="72" t="s">
        <v>456</v>
      </c>
      <c r="E374" s="122">
        <v>0</v>
      </c>
      <c r="F374" s="143"/>
      <c r="G374" s="72" t="s">
        <v>456</v>
      </c>
      <c r="H374" s="122">
        <v>0</v>
      </c>
      <c r="I374" s="143"/>
      <c r="J374" s="72" t="s">
        <v>456</v>
      </c>
      <c r="K374" s="122">
        <v>0</v>
      </c>
      <c r="L374" s="143"/>
      <c r="M374" s="72" t="s">
        <v>456</v>
      </c>
      <c r="N374" s="122">
        <v>0</v>
      </c>
      <c r="O374" s="143"/>
      <c r="P374" s="72" t="s">
        <v>456</v>
      </c>
      <c r="Q374" s="122">
        <v>0</v>
      </c>
      <c r="R374" s="143"/>
      <c r="S374" s="72" t="s">
        <v>456</v>
      </c>
      <c r="T374" s="122">
        <v>0</v>
      </c>
      <c r="U374" s="143"/>
      <c r="V374" s="72" t="s">
        <v>456</v>
      </c>
      <c r="W374" s="122">
        <v>0</v>
      </c>
      <c r="X374" s="143"/>
      <c r="Y374" s="72" t="s">
        <v>456</v>
      </c>
      <c r="Z374" s="122">
        <v>0</v>
      </c>
      <c r="AA374" s="143"/>
      <c r="AB374" s="72" t="s">
        <v>456</v>
      </c>
      <c r="AC374" s="122">
        <v>0</v>
      </c>
      <c r="AD374" s="143"/>
      <c r="AE374" s="72" t="s">
        <v>456</v>
      </c>
      <c r="AF374" s="122">
        <v>0</v>
      </c>
      <c r="AG374" s="143"/>
      <c r="AH374" s="72" t="s">
        <v>456</v>
      </c>
      <c r="AI374" s="122">
        <v>0</v>
      </c>
      <c r="AJ374" s="143"/>
      <c r="AK374" s="72" t="s">
        <v>456</v>
      </c>
      <c r="AL374" s="122">
        <v>0</v>
      </c>
      <c r="AM374" s="143"/>
      <c r="AN374" s="72" t="s">
        <v>456</v>
      </c>
      <c r="AO374" s="122">
        <v>0</v>
      </c>
      <c r="AP374" s="143"/>
      <c r="AQ374" s="72" t="s">
        <v>456</v>
      </c>
      <c r="AR374" s="122">
        <v>0</v>
      </c>
      <c r="AS374" s="143"/>
      <c r="AT374" s="72" t="s">
        <v>456</v>
      </c>
      <c r="AU374" s="122">
        <v>0</v>
      </c>
      <c r="AV374" s="143"/>
      <c r="AW374" s="72" t="s">
        <v>456</v>
      </c>
      <c r="AX374" s="122">
        <v>0</v>
      </c>
      <c r="AY374" s="143"/>
      <c r="AZ374" s="72" t="s">
        <v>456</v>
      </c>
      <c r="BA374" s="122">
        <v>0</v>
      </c>
      <c r="BB374" s="143"/>
      <c r="BC374" s="72" t="s">
        <v>456</v>
      </c>
      <c r="BD374" s="122">
        <v>0</v>
      </c>
      <c r="BE374" s="143"/>
      <c r="BF374" s="72" t="s">
        <v>456</v>
      </c>
      <c r="BG374" s="122">
        <v>0</v>
      </c>
      <c r="BH374" s="143"/>
      <c r="BI374" s="72" t="s">
        <v>456</v>
      </c>
      <c r="BJ374" s="122">
        <v>0</v>
      </c>
      <c r="BK374" s="143"/>
      <c r="BL374" s="72" t="s">
        <v>456</v>
      </c>
      <c r="BM374" s="122">
        <v>0</v>
      </c>
      <c r="BN374" s="143"/>
      <c r="BO374" s="72" t="s">
        <v>456</v>
      </c>
      <c r="BP374" s="122">
        <v>0</v>
      </c>
      <c r="BQ374" s="143"/>
      <c r="BR374" s="72" t="s">
        <v>456</v>
      </c>
      <c r="BS374" s="122">
        <v>0</v>
      </c>
      <c r="BT374" s="143"/>
      <c r="BU374" s="72" t="s">
        <v>456</v>
      </c>
      <c r="BV374" s="122">
        <v>0</v>
      </c>
      <c r="BW374" s="143"/>
      <c r="BX374" s="72" t="s">
        <v>456</v>
      </c>
      <c r="BY374" s="122">
        <v>0</v>
      </c>
      <c r="BZ374" s="143"/>
      <c r="CA374" s="72" t="s">
        <v>456</v>
      </c>
      <c r="CB374" s="122">
        <v>0</v>
      </c>
      <c r="CC374" s="143"/>
      <c r="CD374" s="72" t="s">
        <v>456</v>
      </c>
      <c r="CE374" s="122">
        <v>0</v>
      </c>
      <c r="CF374" s="143"/>
      <c r="CG374" s="72" t="s">
        <v>456</v>
      </c>
      <c r="CH374" s="122">
        <v>0</v>
      </c>
      <c r="CI374" s="143"/>
      <c r="CJ374" s="72" t="s">
        <v>456</v>
      </c>
      <c r="CK374" s="122">
        <v>0</v>
      </c>
      <c r="CL374" s="143"/>
      <c r="CM374" s="72" t="s">
        <v>456</v>
      </c>
      <c r="CN374" s="122">
        <v>0</v>
      </c>
      <c r="CP374" s="72" t="s">
        <v>456</v>
      </c>
      <c r="CQ374" s="79">
        <f>SUM(CH374+CN374+CK374+CE374+CB374+BY374+BV374+BS374+BP374+BM374+BJ374+BG374+BD374+BA374+AX374+AU374+AR374+AO374+AL374+AI374+AF374+AC374+Z374+W374+T374+Q374+N374+K374+H374+E374+B374)</f>
        <v>0</v>
      </c>
      <c r="CS374" s="72" t="s">
        <v>456</v>
      </c>
      <c r="CT374" s="122">
        <v>0</v>
      </c>
      <c r="CU374" s="143"/>
      <c r="CV374" s="13">
        <f t="shared" si="19"/>
        <v>0</v>
      </c>
    </row>
    <row r="375" spans="1:100" x14ac:dyDescent="0.2">
      <c r="A375" s="73" t="s">
        <v>453</v>
      </c>
      <c r="B375" s="74">
        <f>SUM(B356,B357,B358,B359,B360,B364,B365,B366,B370)</f>
        <v>0</v>
      </c>
      <c r="C375" s="143"/>
      <c r="D375" s="73" t="s">
        <v>453</v>
      </c>
      <c r="E375" s="74">
        <f>SUM(E356,E357,E358,E359,E360,E364,E365,E366,E370)</f>
        <v>0</v>
      </c>
      <c r="F375" s="143"/>
      <c r="G375" s="73" t="s">
        <v>453</v>
      </c>
      <c r="H375" s="74">
        <f>SUM(H356,H357,H358,H359,H360,H364,H365,H366,H370)</f>
        <v>0</v>
      </c>
      <c r="I375" s="143"/>
      <c r="J375" s="73" t="s">
        <v>453</v>
      </c>
      <c r="K375" s="74">
        <f>SUM(K356,K357,K358,K359,K360,K364,K365,K366,K370)</f>
        <v>0</v>
      </c>
      <c r="L375" s="143"/>
      <c r="M375" s="73" t="s">
        <v>453</v>
      </c>
      <c r="N375" s="74">
        <f>SUM(N356,N357,N358,N359,N360,N364,N365,N366,N370)</f>
        <v>0</v>
      </c>
      <c r="O375" s="143"/>
      <c r="P375" s="73" t="s">
        <v>453</v>
      </c>
      <c r="Q375" s="74">
        <f>SUM(Q356,Q357,Q358,Q359,Q360,Q364,Q365,Q366,Q370)</f>
        <v>0</v>
      </c>
      <c r="R375" s="143"/>
      <c r="S375" s="73" t="s">
        <v>453</v>
      </c>
      <c r="T375" s="74">
        <f>SUM(T356,T357,T358,T359,T360,T364,T365,T366,T370)</f>
        <v>0</v>
      </c>
      <c r="U375" s="143"/>
      <c r="V375" s="73" t="s">
        <v>453</v>
      </c>
      <c r="W375" s="74">
        <f>SUM(W356,W357,W358,W359,W360,W364,W365,W366,W370)</f>
        <v>0</v>
      </c>
      <c r="X375" s="143"/>
      <c r="Y375" s="73" t="s">
        <v>453</v>
      </c>
      <c r="Z375" s="74">
        <f>SUM(Z356,Z357,Z358,Z359,Z360,Z364,Z365,Z366,Z370)</f>
        <v>0</v>
      </c>
      <c r="AA375" s="143"/>
      <c r="AB375" s="73" t="s">
        <v>453</v>
      </c>
      <c r="AC375" s="74">
        <f>SUM(AC356,AC357,AC358,AC359,AC360,AC364,AC365,AC366,AC370)</f>
        <v>0</v>
      </c>
      <c r="AD375" s="143"/>
      <c r="AE375" s="73" t="s">
        <v>453</v>
      </c>
      <c r="AF375" s="74">
        <f>SUM(AF356,AF357,AF358,AF359,AF360,AF364,AF365,AF366,AF370)</f>
        <v>0</v>
      </c>
      <c r="AG375" s="143"/>
      <c r="AH375" s="73" t="s">
        <v>453</v>
      </c>
      <c r="AI375" s="74">
        <f>SUM(AI356,AI357,AI358,AI359,AI360,AI364,AI365,AI366,AI370)</f>
        <v>0</v>
      </c>
      <c r="AJ375" s="143"/>
      <c r="AK375" s="73" t="s">
        <v>453</v>
      </c>
      <c r="AL375" s="74">
        <f>SUM(AL356,AL357,AL358,AL359,AL360,AL364,AL365,AL366,AL370)</f>
        <v>0</v>
      </c>
      <c r="AM375" s="143"/>
      <c r="AN375" s="73" t="s">
        <v>453</v>
      </c>
      <c r="AO375" s="74">
        <f>SUM(AO356,AO357,AO358,AO359,AO360,AO364,AO365,AO366,AO370)</f>
        <v>0</v>
      </c>
      <c r="AP375" s="143"/>
      <c r="AQ375" s="73" t="s">
        <v>453</v>
      </c>
      <c r="AR375" s="74">
        <f>SUM(AR356,AR357,AR358,AR359,AR360,AR364,AR365,AR366,AR370)</f>
        <v>0</v>
      </c>
      <c r="AS375" s="143"/>
      <c r="AT375" s="73" t="s">
        <v>453</v>
      </c>
      <c r="AU375" s="74">
        <f>SUM(AU356,AU357,AU358,AU359,AU360,AU364,AU365,AU366,AU370)</f>
        <v>0</v>
      </c>
      <c r="AV375" s="143"/>
      <c r="AW375" s="73" t="s">
        <v>453</v>
      </c>
      <c r="AX375" s="74">
        <f>SUM(AX356,AX357,AX358,AX359,AX360,AX364,AX365,AX366,AX370)</f>
        <v>0</v>
      </c>
      <c r="AY375" s="143"/>
      <c r="AZ375" s="73" t="s">
        <v>453</v>
      </c>
      <c r="BA375" s="74">
        <f>SUM(BA356,BA357,BA358,BA359,BA360,BA364,BA365,BA366,BA370)</f>
        <v>0</v>
      </c>
      <c r="BB375" s="143"/>
      <c r="BC375" s="73" t="s">
        <v>453</v>
      </c>
      <c r="BD375" s="74">
        <f>SUM(BD356,BD357,BD358,BD359,BD360,BD364,BD365,BD366,BD370)</f>
        <v>0</v>
      </c>
      <c r="BE375" s="143"/>
      <c r="BF375" s="73" t="s">
        <v>453</v>
      </c>
      <c r="BG375" s="74">
        <f>SUM(BG356,BG357,BG358,BG359,BG360,BG364,BG365,BG366,BG370)</f>
        <v>0</v>
      </c>
      <c r="BH375" s="143"/>
      <c r="BI375" s="73" t="s">
        <v>453</v>
      </c>
      <c r="BJ375" s="74">
        <f>SUM(BJ356,BJ357,BJ358,BJ359,BJ360,BJ364,BJ365,BJ366,BJ370)</f>
        <v>0</v>
      </c>
      <c r="BK375" s="143"/>
      <c r="BL375" s="73" t="s">
        <v>453</v>
      </c>
      <c r="BM375" s="74">
        <f>SUM(BM356,BM357,BM358,BM359,BM360,BM364,BM365,BM366,BM370)</f>
        <v>0</v>
      </c>
      <c r="BN375" s="143"/>
      <c r="BO375" s="73" t="s">
        <v>453</v>
      </c>
      <c r="BP375" s="74">
        <f>SUM(BP356,BP357,BP358,BP359,BP360,BP364,BP365,BP366,BP370)</f>
        <v>0</v>
      </c>
      <c r="BQ375" s="143"/>
      <c r="BR375" s="73" t="s">
        <v>453</v>
      </c>
      <c r="BS375" s="74">
        <f>SUM(BS356,BS357,BS358,BS359,BS360,BS364,BS365,BS366,BS370)</f>
        <v>0</v>
      </c>
      <c r="BT375" s="143"/>
      <c r="BU375" s="73" t="s">
        <v>453</v>
      </c>
      <c r="BV375" s="74">
        <f>SUM(BV356,BV357,BV358,BV359,BV360,BV364,BV365,BV366,BV370)</f>
        <v>0</v>
      </c>
      <c r="BW375" s="143"/>
      <c r="BX375" s="73" t="s">
        <v>453</v>
      </c>
      <c r="BY375" s="74">
        <f>SUM(BY356,BY357,BY358,BY359,BY360,BY364,BY365,BY366,BY370)</f>
        <v>0</v>
      </c>
      <c r="BZ375" s="143"/>
      <c r="CA375" s="73" t="s">
        <v>453</v>
      </c>
      <c r="CB375" s="74">
        <f>SUM(CB356,CB357,CB358,CB359,CB360,CB364,CB365,CB366,CB370)</f>
        <v>0</v>
      </c>
      <c r="CC375" s="143"/>
      <c r="CD375" s="73" t="s">
        <v>453</v>
      </c>
      <c r="CE375" s="74">
        <f>SUM(CE356,CE357,CE358,CE359,CE360,CE364,CE365,CE366,CE370)</f>
        <v>0</v>
      </c>
      <c r="CF375" s="143"/>
      <c r="CG375" s="73" t="s">
        <v>453</v>
      </c>
      <c r="CH375" s="74">
        <f>SUM(CH356,CH357,CH358,CH359,CH360,CH364,CH365,CH366,CH370)</f>
        <v>0</v>
      </c>
      <c r="CI375" s="143"/>
      <c r="CJ375" s="73" t="s">
        <v>453</v>
      </c>
      <c r="CK375" s="74">
        <f>SUM(CK356,CK357,CK358,CK359,CK360,CK364,CK365,CK366,CK370)</f>
        <v>0</v>
      </c>
      <c r="CL375" s="143"/>
      <c r="CM375" s="73" t="s">
        <v>453</v>
      </c>
      <c r="CN375" s="74">
        <f>SUM(CN356,CN357,CN358,CN359,CN360,CN364,CN365,CN366,CN370)</f>
        <v>0</v>
      </c>
      <c r="CP375" s="73" t="s">
        <v>494</v>
      </c>
      <c r="CQ375" s="74">
        <f>SUM(CQ356,CQ357,CQ358,CQ359,CQ360,CQ364,CQ365,CQ366,CQ370)</f>
        <v>0</v>
      </c>
      <c r="CS375" s="73" t="s">
        <v>494</v>
      </c>
      <c r="CT375" s="74">
        <f>SUM(CT356,CT357,CT358,CT359,CT360,CT364,CT365,CT366,CT370)</f>
        <v>1428.55</v>
      </c>
      <c r="CU375" s="143"/>
      <c r="CV375" s="150">
        <f t="shared" si="19"/>
        <v>1428.55</v>
      </c>
    </row>
    <row r="376" spans="1:100" ht="16" thickBot="1" x14ac:dyDescent="0.25">
      <c r="A376" s="117" t="s">
        <v>457</v>
      </c>
      <c r="B376" s="118">
        <f>B351-B354-B375</f>
        <v>0</v>
      </c>
      <c r="C376" s="143"/>
      <c r="D376" s="117" t="s">
        <v>457</v>
      </c>
      <c r="E376" s="118">
        <f>E351-E354-E375</f>
        <v>0</v>
      </c>
      <c r="F376" s="143"/>
      <c r="G376" s="117" t="s">
        <v>457</v>
      </c>
      <c r="H376" s="118">
        <f>H351-H354-H375</f>
        <v>0</v>
      </c>
      <c r="I376" s="143"/>
      <c r="J376" s="117" t="s">
        <v>457</v>
      </c>
      <c r="K376" s="118">
        <f>K351-K354-K375</f>
        <v>0</v>
      </c>
      <c r="L376" s="143"/>
      <c r="M376" s="117" t="s">
        <v>457</v>
      </c>
      <c r="N376" s="118">
        <f>N351-N354-N375</f>
        <v>0</v>
      </c>
      <c r="O376" s="143"/>
      <c r="P376" s="117" t="s">
        <v>457</v>
      </c>
      <c r="Q376" s="118">
        <f>Q351-Q354-Q375</f>
        <v>0</v>
      </c>
      <c r="R376" s="143"/>
      <c r="S376" s="117" t="s">
        <v>457</v>
      </c>
      <c r="T376" s="118">
        <f>T351-T354-T375</f>
        <v>0</v>
      </c>
      <c r="U376" s="143"/>
      <c r="V376" s="117" t="s">
        <v>457</v>
      </c>
      <c r="W376" s="118">
        <f>W351-W354-W375</f>
        <v>0</v>
      </c>
      <c r="X376" s="143"/>
      <c r="Y376" s="117" t="s">
        <v>457</v>
      </c>
      <c r="Z376" s="118">
        <f>Z351-Z354-Z375</f>
        <v>0</v>
      </c>
      <c r="AA376" s="143"/>
      <c r="AB376" s="117" t="s">
        <v>457</v>
      </c>
      <c r="AC376" s="118">
        <f>AC351-AC354-AC375</f>
        <v>0</v>
      </c>
      <c r="AD376" s="143"/>
      <c r="AE376" s="117" t="s">
        <v>457</v>
      </c>
      <c r="AF376" s="118">
        <f>AF351-AF354-AF375</f>
        <v>0</v>
      </c>
      <c r="AG376" s="143"/>
      <c r="AH376" s="117" t="s">
        <v>457</v>
      </c>
      <c r="AI376" s="118">
        <f>AI351-AI354-AI375</f>
        <v>0</v>
      </c>
      <c r="AJ376" s="143"/>
      <c r="AK376" s="117" t="s">
        <v>457</v>
      </c>
      <c r="AL376" s="118">
        <f>AL351-AL354-AL375</f>
        <v>0</v>
      </c>
      <c r="AM376" s="143"/>
      <c r="AN376" s="117" t="s">
        <v>457</v>
      </c>
      <c r="AO376" s="118">
        <f>AO351-AO354-AO375</f>
        <v>0</v>
      </c>
      <c r="AP376" s="143"/>
      <c r="AQ376" s="117" t="s">
        <v>457</v>
      </c>
      <c r="AR376" s="118">
        <f>AR351-AR354-AR375</f>
        <v>0</v>
      </c>
      <c r="AS376" s="143"/>
      <c r="AT376" s="117" t="s">
        <v>457</v>
      </c>
      <c r="AU376" s="118">
        <f>AU351-AU354-AU375</f>
        <v>0</v>
      </c>
      <c r="AV376" s="143"/>
      <c r="AW376" s="117" t="s">
        <v>457</v>
      </c>
      <c r="AX376" s="118">
        <f>AX351-AX354-AX375</f>
        <v>0</v>
      </c>
      <c r="AY376" s="143"/>
      <c r="AZ376" s="117" t="s">
        <v>457</v>
      </c>
      <c r="BA376" s="118">
        <f>BA351-BA354-BA375</f>
        <v>0</v>
      </c>
      <c r="BB376" s="143"/>
      <c r="BC376" s="117" t="s">
        <v>457</v>
      </c>
      <c r="BD376" s="118">
        <f>BD351-BD354-BD375</f>
        <v>0</v>
      </c>
      <c r="BE376" s="143"/>
      <c r="BF376" s="117" t="s">
        <v>457</v>
      </c>
      <c r="BG376" s="118">
        <f>BG351-BG354-BG375</f>
        <v>0</v>
      </c>
      <c r="BH376" s="143"/>
      <c r="BI376" s="117" t="s">
        <v>457</v>
      </c>
      <c r="BJ376" s="118">
        <f>BJ351-BJ354-BJ375</f>
        <v>0</v>
      </c>
      <c r="BK376" s="143"/>
      <c r="BL376" s="117" t="s">
        <v>457</v>
      </c>
      <c r="BM376" s="118">
        <f>BM351-BM354-BM375</f>
        <v>0</v>
      </c>
      <c r="BN376" s="143"/>
      <c r="BO376" s="117" t="s">
        <v>457</v>
      </c>
      <c r="BP376" s="118">
        <f>BP351-BP354-BP375</f>
        <v>0</v>
      </c>
      <c r="BQ376" s="143"/>
      <c r="BR376" s="117" t="s">
        <v>457</v>
      </c>
      <c r="BS376" s="118">
        <f>BS351-BS354-BS375</f>
        <v>0</v>
      </c>
      <c r="BT376" s="143"/>
      <c r="BU376" s="117" t="s">
        <v>457</v>
      </c>
      <c r="BV376" s="118">
        <f>BV351-BV354-BV375</f>
        <v>0</v>
      </c>
      <c r="BW376" s="143"/>
      <c r="BX376" s="117" t="s">
        <v>457</v>
      </c>
      <c r="BY376" s="118">
        <f>BY351-BY354-BY375</f>
        <v>0</v>
      </c>
      <c r="BZ376" s="143"/>
      <c r="CA376" s="117" t="s">
        <v>457</v>
      </c>
      <c r="CB376" s="118">
        <f>CB351-CB354-CB375</f>
        <v>0</v>
      </c>
      <c r="CC376" s="143"/>
      <c r="CD376" s="117" t="s">
        <v>457</v>
      </c>
      <c r="CE376" s="118">
        <f>CE351-CE354-CE375</f>
        <v>0</v>
      </c>
      <c r="CF376" s="143"/>
      <c r="CG376" s="117" t="s">
        <v>457</v>
      </c>
      <c r="CH376" s="118">
        <f>CH351-CH354-CH375</f>
        <v>0</v>
      </c>
      <c r="CI376" s="143"/>
      <c r="CJ376" s="117" t="s">
        <v>457</v>
      </c>
      <c r="CK376" s="118">
        <f>CK351-CK354-CK375</f>
        <v>0</v>
      </c>
      <c r="CL376" s="143"/>
      <c r="CM376" s="117" t="s">
        <v>457</v>
      </c>
      <c r="CN376" s="118">
        <f>CN351-CN354-CN375</f>
        <v>0</v>
      </c>
      <c r="CP376" s="145" t="s">
        <v>491</v>
      </c>
      <c r="CQ376" s="146">
        <f>CQ351-CQ354-CQ375</f>
        <v>0</v>
      </c>
      <c r="CS376" s="147" t="s">
        <v>496</v>
      </c>
      <c r="CT376" s="148">
        <f>CT346+CT349-CT354-CT375</f>
        <v>-1428.55</v>
      </c>
      <c r="CU376" s="143"/>
      <c r="CV376" s="143"/>
    </row>
    <row r="377" spans="1:100" s="155" customFormat="1" ht="16" thickBot="1" x14ac:dyDescent="0.25">
      <c r="A377" s="178"/>
      <c r="B377" s="179"/>
      <c r="D377" s="178"/>
      <c r="E377" s="179"/>
      <c r="G377" s="178"/>
      <c r="H377" s="179"/>
      <c r="J377" s="178"/>
      <c r="K377" s="179"/>
      <c r="M377" s="178"/>
      <c r="N377" s="179"/>
      <c r="P377" s="178"/>
      <c r="Q377" s="179"/>
      <c r="S377" s="178"/>
      <c r="T377" s="179"/>
      <c r="V377" s="178"/>
      <c r="W377" s="179"/>
      <c r="Y377" s="178"/>
      <c r="Z377" s="179"/>
      <c r="AB377" s="178"/>
      <c r="AC377" s="179"/>
      <c r="AE377" s="178"/>
      <c r="AF377" s="179"/>
      <c r="AH377" s="178"/>
      <c r="AI377" s="179"/>
      <c r="AK377" s="178"/>
      <c r="AL377" s="179"/>
      <c r="AN377" s="178"/>
      <c r="AO377" s="179"/>
      <c r="AQ377" s="178"/>
      <c r="AR377" s="179"/>
      <c r="AT377" s="178"/>
      <c r="AU377" s="179"/>
      <c r="AW377" s="178"/>
      <c r="AX377" s="179"/>
      <c r="AZ377" s="178"/>
      <c r="BA377" s="179"/>
      <c r="BC377" s="178"/>
      <c r="BD377" s="179"/>
      <c r="BF377" s="178"/>
      <c r="BG377" s="179"/>
      <c r="BI377" s="178"/>
      <c r="BJ377" s="179"/>
      <c r="BL377" s="178"/>
      <c r="BM377" s="179"/>
      <c r="BO377" s="178"/>
      <c r="BP377" s="179"/>
      <c r="BR377" s="178"/>
      <c r="BS377" s="179"/>
      <c r="BU377" s="178"/>
      <c r="BV377" s="179"/>
      <c r="BX377" s="178"/>
      <c r="BY377" s="179"/>
      <c r="CA377" s="178"/>
      <c r="CB377" s="179"/>
      <c r="CD377" s="178"/>
      <c r="CE377" s="179"/>
      <c r="CG377" s="178"/>
      <c r="CH377" s="179"/>
      <c r="CJ377" s="178"/>
      <c r="CK377" s="179"/>
      <c r="CM377" s="178"/>
      <c r="CN377" s="179"/>
      <c r="CP377" s="156" t="s">
        <v>834</v>
      </c>
      <c r="CQ377" s="157">
        <f>CQ346+CQ349-CQ354-CQ375</f>
        <v>0</v>
      </c>
      <c r="CS377" s="178"/>
      <c r="CT377" s="179"/>
    </row>
    <row r="378" spans="1:100" s="155" customFormat="1" ht="16" thickTop="1" x14ac:dyDescent="0.2">
      <c r="A378" s="180"/>
      <c r="B378" s="181"/>
      <c r="D378" s="180"/>
      <c r="E378" s="181"/>
      <c r="G378" s="180"/>
      <c r="H378" s="181"/>
      <c r="J378" s="180"/>
      <c r="K378" s="181"/>
      <c r="M378" s="180"/>
      <c r="N378" s="181"/>
      <c r="P378" s="180"/>
      <c r="Q378" s="181"/>
      <c r="S378" s="180"/>
      <c r="T378" s="181"/>
      <c r="V378" s="180"/>
      <c r="W378" s="181"/>
      <c r="Y378" s="180"/>
      <c r="Z378" s="181"/>
      <c r="AB378" s="180"/>
      <c r="AC378" s="181"/>
      <c r="AE378" s="180"/>
      <c r="AF378" s="181"/>
      <c r="AH378" s="180"/>
      <c r="AI378" s="181"/>
      <c r="AK378" s="180"/>
      <c r="AL378" s="181"/>
      <c r="AN378" s="180"/>
      <c r="AO378" s="181"/>
      <c r="AQ378" s="180"/>
      <c r="AR378" s="181"/>
      <c r="AT378" s="180"/>
      <c r="AU378" s="181"/>
      <c r="AW378" s="180"/>
      <c r="AX378" s="181"/>
      <c r="AZ378" s="180"/>
      <c r="BA378" s="181"/>
      <c r="BC378" s="180"/>
      <c r="BD378" s="181"/>
      <c r="BF378" s="180"/>
      <c r="BG378" s="181"/>
      <c r="BI378" s="180"/>
      <c r="BJ378" s="181"/>
      <c r="BL378" s="180"/>
      <c r="BM378" s="181"/>
      <c r="BO378" s="180"/>
      <c r="BP378" s="181"/>
      <c r="BR378" s="180"/>
      <c r="BS378" s="181"/>
      <c r="BU378" s="180"/>
      <c r="BV378" s="181"/>
      <c r="BX378" s="180"/>
      <c r="BY378" s="181"/>
      <c r="CA378" s="180"/>
      <c r="CB378" s="181"/>
      <c r="CD378" s="180"/>
      <c r="CE378" s="181"/>
      <c r="CG378" s="180"/>
      <c r="CH378" s="181"/>
      <c r="CJ378" s="180"/>
      <c r="CK378" s="181"/>
      <c r="CM378" s="180"/>
      <c r="CN378" s="181"/>
      <c r="CP378" s="190"/>
      <c r="CQ378" s="191"/>
      <c r="CS378" s="180"/>
      <c r="CT378" s="181"/>
    </row>
    <row r="379" spans="1:100" s="155" customFormat="1" ht="16" thickBot="1" x14ac:dyDescent="0.25">
      <c r="A379" s="182"/>
      <c r="B379" s="183"/>
      <c r="D379" s="182"/>
      <c r="E379" s="183"/>
      <c r="G379" s="182"/>
      <c r="H379" s="183"/>
      <c r="J379" s="182"/>
      <c r="K379" s="183"/>
      <c r="M379" s="182"/>
      <c r="N379" s="183"/>
      <c r="P379" s="182"/>
      <c r="Q379" s="183"/>
      <c r="S379" s="182"/>
      <c r="T379" s="183"/>
      <c r="V379" s="182"/>
      <c r="W379" s="183"/>
      <c r="Y379" s="182"/>
      <c r="Z379" s="183"/>
      <c r="AB379" s="182"/>
      <c r="AC379" s="183"/>
      <c r="AE379" s="182"/>
      <c r="AF379" s="183"/>
      <c r="AH379" s="182"/>
      <c r="AI379" s="183"/>
      <c r="AK379" s="182"/>
      <c r="AL379" s="183"/>
      <c r="AN379" s="182"/>
      <c r="AO379" s="183"/>
      <c r="AQ379" s="182"/>
      <c r="AR379" s="183"/>
      <c r="AT379" s="182"/>
      <c r="AU379" s="183"/>
      <c r="AW379" s="182"/>
      <c r="AX379" s="183"/>
      <c r="AZ379" s="182"/>
      <c r="BA379" s="183"/>
      <c r="BC379" s="182"/>
      <c r="BD379" s="183"/>
      <c r="BF379" s="182"/>
      <c r="BG379" s="183"/>
      <c r="BI379" s="182"/>
      <c r="BJ379" s="183"/>
      <c r="BL379" s="182"/>
      <c r="BM379" s="183"/>
      <c r="BO379" s="182"/>
      <c r="BP379" s="183"/>
      <c r="BR379" s="182"/>
      <c r="BS379" s="183"/>
      <c r="BU379" s="182"/>
      <c r="BV379" s="183"/>
      <c r="BX379" s="182"/>
      <c r="BY379" s="183"/>
      <c r="CA379" s="182"/>
      <c r="CB379" s="183"/>
      <c r="CD379" s="182"/>
      <c r="CE379" s="183"/>
      <c r="CG379" s="182"/>
      <c r="CH379" s="183"/>
      <c r="CJ379" s="182"/>
      <c r="CK379" s="183"/>
      <c r="CM379" s="182"/>
      <c r="CN379" s="183"/>
      <c r="CP379" s="182"/>
      <c r="CQ379" s="183"/>
      <c r="CS379" s="182"/>
      <c r="CT379" s="183"/>
    </row>
    <row r="381" spans="1:100" ht="22" thickBot="1" x14ac:dyDescent="0.3">
      <c r="A381" s="36" t="s">
        <v>832</v>
      </c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  <c r="BP381" s="143"/>
      <c r="BQ381" s="143"/>
      <c r="BR381" s="143"/>
      <c r="BS381" s="143"/>
      <c r="BT381" s="143"/>
      <c r="BU381" s="143"/>
      <c r="BV381" s="143"/>
      <c r="BW381" s="143"/>
      <c r="BX381" s="143"/>
      <c r="BY381" s="143"/>
      <c r="BZ381" s="143"/>
      <c r="CA381" s="143"/>
      <c r="CB381" s="143"/>
      <c r="CC381" s="143"/>
      <c r="CD381" s="143"/>
      <c r="CE381" s="143"/>
      <c r="CF381" s="143"/>
      <c r="CG381" s="143"/>
      <c r="CH381" s="143"/>
      <c r="CI381" s="143"/>
      <c r="CJ381" s="143"/>
      <c r="CK381" s="143"/>
      <c r="CL381" s="143"/>
      <c r="CM381" s="143"/>
      <c r="CN381" s="143"/>
    </row>
    <row r="382" spans="1:100" ht="16" thickBot="1" x14ac:dyDescent="0.25">
      <c r="A382" s="172" t="s">
        <v>94</v>
      </c>
      <c r="B382" s="173"/>
      <c r="C382" s="143"/>
      <c r="D382" s="172" t="s">
        <v>157</v>
      </c>
      <c r="E382" s="173"/>
      <c r="F382" s="143"/>
      <c r="G382" s="172" t="s">
        <v>158</v>
      </c>
      <c r="H382" s="173"/>
      <c r="I382" s="143"/>
      <c r="J382" s="172" t="s">
        <v>159</v>
      </c>
      <c r="K382" s="173"/>
      <c r="L382" s="143"/>
      <c r="M382" s="172" t="s">
        <v>160</v>
      </c>
      <c r="N382" s="173"/>
      <c r="O382" s="143"/>
      <c r="P382" s="172" t="s">
        <v>161</v>
      </c>
      <c r="Q382" s="173"/>
      <c r="R382" s="143"/>
      <c r="S382" s="172" t="s">
        <v>162</v>
      </c>
      <c r="T382" s="173"/>
      <c r="U382" s="143"/>
      <c r="V382" s="172" t="s">
        <v>163</v>
      </c>
      <c r="W382" s="173"/>
      <c r="X382" s="143"/>
      <c r="Y382" s="172" t="s">
        <v>164</v>
      </c>
      <c r="Z382" s="173"/>
      <c r="AA382" s="143"/>
      <c r="AB382" s="172" t="s">
        <v>165</v>
      </c>
      <c r="AC382" s="173"/>
      <c r="AD382" s="143"/>
      <c r="AE382" s="172" t="s">
        <v>166</v>
      </c>
      <c r="AF382" s="173"/>
      <c r="AG382" s="143"/>
      <c r="AH382" s="172" t="s">
        <v>167</v>
      </c>
      <c r="AI382" s="173"/>
      <c r="AJ382" s="143"/>
      <c r="AK382" s="172" t="s">
        <v>168</v>
      </c>
      <c r="AL382" s="173"/>
      <c r="AM382" s="143"/>
      <c r="AN382" s="172" t="s">
        <v>169</v>
      </c>
      <c r="AO382" s="173"/>
      <c r="AP382" s="143"/>
      <c r="AQ382" s="172" t="s">
        <v>170</v>
      </c>
      <c r="AR382" s="173"/>
      <c r="AS382" s="143"/>
      <c r="AT382" s="172" t="s">
        <v>171</v>
      </c>
      <c r="AU382" s="173"/>
      <c r="AV382" s="143"/>
      <c r="AW382" s="172" t="s">
        <v>172</v>
      </c>
      <c r="AX382" s="173"/>
      <c r="AY382" s="143"/>
      <c r="AZ382" s="172" t="s">
        <v>173</v>
      </c>
      <c r="BA382" s="173"/>
      <c r="BB382" s="143"/>
      <c r="BC382" s="172" t="s">
        <v>174</v>
      </c>
      <c r="BD382" s="173"/>
      <c r="BE382" s="143"/>
      <c r="BF382" s="172" t="s">
        <v>175</v>
      </c>
      <c r="BG382" s="173"/>
      <c r="BH382" s="143"/>
      <c r="BI382" s="172" t="s">
        <v>176</v>
      </c>
      <c r="BJ382" s="173"/>
      <c r="BK382" s="143"/>
      <c r="BL382" s="172" t="s">
        <v>177</v>
      </c>
      <c r="BM382" s="173"/>
      <c r="BN382" s="143"/>
      <c r="BO382" s="172" t="s">
        <v>178</v>
      </c>
      <c r="BP382" s="173"/>
      <c r="BQ382" s="143"/>
      <c r="BR382" s="172" t="s">
        <v>179</v>
      </c>
      <c r="BS382" s="173"/>
      <c r="BT382" s="143"/>
      <c r="BU382" s="172" t="s">
        <v>180</v>
      </c>
      <c r="BV382" s="173"/>
      <c r="BW382" s="143"/>
      <c r="BX382" s="172" t="s">
        <v>181</v>
      </c>
      <c r="BY382" s="173"/>
      <c r="BZ382" s="143"/>
      <c r="CA382" s="172" t="s">
        <v>182</v>
      </c>
      <c r="CB382" s="173"/>
      <c r="CC382" s="143"/>
      <c r="CD382" s="172" t="s">
        <v>183</v>
      </c>
      <c r="CE382" s="173"/>
      <c r="CF382" s="143"/>
      <c r="CG382" s="172" t="s">
        <v>184</v>
      </c>
      <c r="CH382" s="173"/>
      <c r="CI382" s="143"/>
      <c r="CJ382" s="172" t="s">
        <v>185</v>
      </c>
      <c r="CK382" s="173"/>
      <c r="CL382" s="143"/>
      <c r="CM382" s="172" t="s">
        <v>409</v>
      </c>
      <c r="CN382" s="173"/>
      <c r="CP382" s="188" t="s">
        <v>30</v>
      </c>
      <c r="CQ382" s="189"/>
      <c r="CS382" s="188" t="s">
        <v>490</v>
      </c>
      <c r="CT382" s="189"/>
      <c r="CU382" s="143"/>
      <c r="CV382" s="149" t="s">
        <v>32</v>
      </c>
    </row>
    <row r="383" spans="1:100" ht="16" thickBot="1" x14ac:dyDescent="0.25">
      <c r="A383" s="174" t="s">
        <v>446</v>
      </c>
      <c r="B383" s="175"/>
      <c r="C383" s="143"/>
      <c r="D383" s="174" t="s">
        <v>446</v>
      </c>
      <c r="E383" s="175"/>
      <c r="F383" s="143"/>
      <c r="G383" s="174" t="s">
        <v>446</v>
      </c>
      <c r="H383" s="175"/>
      <c r="I383" s="143"/>
      <c r="J383" s="174" t="s">
        <v>446</v>
      </c>
      <c r="K383" s="175"/>
      <c r="L383" s="143"/>
      <c r="M383" s="174" t="s">
        <v>446</v>
      </c>
      <c r="N383" s="175"/>
      <c r="O383" s="143"/>
      <c r="P383" s="174" t="s">
        <v>446</v>
      </c>
      <c r="Q383" s="175"/>
      <c r="R383" s="143"/>
      <c r="S383" s="174" t="s">
        <v>446</v>
      </c>
      <c r="T383" s="175"/>
      <c r="U383" s="143"/>
      <c r="V383" s="174" t="s">
        <v>446</v>
      </c>
      <c r="W383" s="175"/>
      <c r="X383" s="143"/>
      <c r="Y383" s="174" t="s">
        <v>446</v>
      </c>
      <c r="Z383" s="175"/>
      <c r="AA383" s="143"/>
      <c r="AB383" s="174" t="s">
        <v>446</v>
      </c>
      <c r="AC383" s="175"/>
      <c r="AD383" s="143"/>
      <c r="AE383" s="174" t="s">
        <v>446</v>
      </c>
      <c r="AF383" s="175"/>
      <c r="AG383" s="143"/>
      <c r="AH383" s="174" t="s">
        <v>446</v>
      </c>
      <c r="AI383" s="175"/>
      <c r="AJ383" s="143"/>
      <c r="AK383" s="174" t="s">
        <v>446</v>
      </c>
      <c r="AL383" s="175"/>
      <c r="AM383" s="143"/>
      <c r="AN383" s="174" t="s">
        <v>446</v>
      </c>
      <c r="AO383" s="175"/>
      <c r="AP383" s="143"/>
      <c r="AQ383" s="174" t="s">
        <v>446</v>
      </c>
      <c r="AR383" s="175"/>
      <c r="AS383" s="143"/>
      <c r="AT383" s="174" t="s">
        <v>446</v>
      </c>
      <c r="AU383" s="175"/>
      <c r="AV383" s="143"/>
      <c r="AW383" s="174" t="s">
        <v>446</v>
      </c>
      <c r="AX383" s="175"/>
      <c r="AY383" s="143"/>
      <c r="AZ383" s="174" t="s">
        <v>446</v>
      </c>
      <c r="BA383" s="175"/>
      <c r="BB383" s="143"/>
      <c r="BC383" s="174" t="s">
        <v>446</v>
      </c>
      <c r="BD383" s="175"/>
      <c r="BE383" s="143"/>
      <c r="BF383" s="174" t="s">
        <v>446</v>
      </c>
      <c r="BG383" s="175"/>
      <c r="BH383" s="143"/>
      <c r="BI383" s="174" t="s">
        <v>446</v>
      </c>
      <c r="BJ383" s="175"/>
      <c r="BK383" s="143"/>
      <c r="BL383" s="174" t="s">
        <v>446</v>
      </c>
      <c r="BM383" s="175"/>
      <c r="BN383" s="143"/>
      <c r="BO383" s="174" t="s">
        <v>446</v>
      </c>
      <c r="BP383" s="175"/>
      <c r="BQ383" s="143"/>
      <c r="BR383" s="174" t="s">
        <v>446</v>
      </c>
      <c r="BS383" s="175"/>
      <c r="BT383" s="143"/>
      <c r="BU383" s="174" t="s">
        <v>446</v>
      </c>
      <c r="BV383" s="175"/>
      <c r="BW383" s="143"/>
      <c r="BX383" s="174" t="s">
        <v>446</v>
      </c>
      <c r="BY383" s="175"/>
      <c r="BZ383" s="143"/>
      <c r="CA383" s="174" t="s">
        <v>446</v>
      </c>
      <c r="CB383" s="175"/>
      <c r="CC383" s="143"/>
      <c r="CD383" s="174" t="s">
        <v>446</v>
      </c>
      <c r="CE383" s="175"/>
      <c r="CF383" s="143"/>
      <c r="CG383" s="174" t="s">
        <v>446</v>
      </c>
      <c r="CH383" s="175"/>
      <c r="CI383" s="143"/>
      <c r="CJ383" s="174" t="s">
        <v>446</v>
      </c>
      <c r="CK383" s="175"/>
      <c r="CL383" s="143"/>
      <c r="CM383" s="174" t="s">
        <v>446</v>
      </c>
      <c r="CN383" s="175"/>
      <c r="CP383" s="174" t="s">
        <v>446</v>
      </c>
      <c r="CQ383" s="175"/>
      <c r="CS383" s="174" t="s">
        <v>446</v>
      </c>
      <c r="CT383" s="175"/>
      <c r="CU383" s="143"/>
      <c r="CV383" s="10"/>
    </row>
    <row r="384" spans="1:100" x14ac:dyDescent="0.2">
      <c r="A384" s="69" t="s">
        <v>818</v>
      </c>
      <c r="B384" s="79">
        <v>0</v>
      </c>
      <c r="C384" s="143"/>
      <c r="D384" s="69" t="s">
        <v>818</v>
      </c>
      <c r="E384" s="79">
        <v>0</v>
      </c>
      <c r="F384" s="143"/>
      <c r="G384" s="69" t="s">
        <v>818</v>
      </c>
      <c r="H384" s="79">
        <v>0</v>
      </c>
      <c r="I384" s="143"/>
      <c r="J384" s="69" t="s">
        <v>818</v>
      </c>
      <c r="K384" s="79">
        <v>0</v>
      </c>
      <c r="L384" s="143"/>
      <c r="M384" s="69" t="s">
        <v>818</v>
      </c>
      <c r="N384" s="79">
        <v>0</v>
      </c>
      <c r="O384" s="143"/>
      <c r="P384" s="69" t="s">
        <v>818</v>
      </c>
      <c r="Q384" s="79">
        <v>0</v>
      </c>
      <c r="R384" s="143"/>
      <c r="S384" s="69" t="s">
        <v>818</v>
      </c>
      <c r="T384" s="79">
        <v>0</v>
      </c>
      <c r="U384" s="143"/>
      <c r="V384" s="69" t="s">
        <v>818</v>
      </c>
      <c r="W384" s="79">
        <v>0</v>
      </c>
      <c r="X384" s="143"/>
      <c r="Y384" s="69" t="s">
        <v>818</v>
      </c>
      <c r="Z384" s="79">
        <v>0</v>
      </c>
      <c r="AA384" s="143"/>
      <c r="AB384" s="69" t="s">
        <v>818</v>
      </c>
      <c r="AC384" s="79">
        <v>0</v>
      </c>
      <c r="AD384" s="143"/>
      <c r="AE384" s="69" t="s">
        <v>818</v>
      </c>
      <c r="AF384" s="79">
        <v>0</v>
      </c>
      <c r="AG384" s="143"/>
      <c r="AH384" s="69" t="s">
        <v>818</v>
      </c>
      <c r="AI384" s="79">
        <v>0</v>
      </c>
      <c r="AJ384" s="143"/>
      <c r="AK384" s="69" t="s">
        <v>818</v>
      </c>
      <c r="AL384" s="79">
        <v>0</v>
      </c>
      <c r="AM384" s="143"/>
      <c r="AN384" s="69" t="s">
        <v>818</v>
      </c>
      <c r="AO384" s="79">
        <v>0</v>
      </c>
      <c r="AP384" s="143"/>
      <c r="AQ384" s="69" t="s">
        <v>818</v>
      </c>
      <c r="AR384" s="79">
        <v>0</v>
      </c>
      <c r="AS384" s="143"/>
      <c r="AT384" s="69" t="s">
        <v>818</v>
      </c>
      <c r="AU384" s="79">
        <v>0</v>
      </c>
      <c r="AV384" s="143"/>
      <c r="AW384" s="69" t="s">
        <v>818</v>
      </c>
      <c r="AX384" s="79">
        <v>0</v>
      </c>
      <c r="AY384" s="143"/>
      <c r="AZ384" s="69" t="s">
        <v>818</v>
      </c>
      <c r="BA384" s="79">
        <v>0</v>
      </c>
      <c r="BB384" s="143"/>
      <c r="BC384" s="69" t="s">
        <v>818</v>
      </c>
      <c r="BD384" s="79">
        <v>0</v>
      </c>
      <c r="BE384" s="143"/>
      <c r="BF384" s="69" t="s">
        <v>818</v>
      </c>
      <c r="BG384" s="79">
        <v>0</v>
      </c>
      <c r="BH384" s="143"/>
      <c r="BI384" s="69" t="s">
        <v>818</v>
      </c>
      <c r="BJ384" s="79">
        <v>0</v>
      </c>
      <c r="BK384" s="143"/>
      <c r="BL384" s="69" t="s">
        <v>818</v>
      </c>
      <c r="BM384" s="79">
        <v>0</v>
      </c>
      <c r="BN384" s="143"/>
      <c r="BO384" s="69" t="s">
        <v>818</v>
      </c>
      <c r="BP384" s="79">
        <v>0</v>
      </c>
      <c r="BQ384" s="143"/>
      <c r="BR384" s="69" t="s">
        <v>818</v>
      </c>
      <c r="BS384" s="79">
        <v>0</v>
      </c>
      <c r="BT384" s="143"/>
      <c r="BU384" s="69" t="s">
        <v>818</v>
      </c>
      <c r="BV384" s="79">
        <v>0</v>
      </c>
      <c r="BW384" s="143"/>
      <c r="BX384" s="69" t="s">
        <v>818</v>
      </c>
      <c r="BY384" s="79">
        <v>0</v>
      </c>
      <c r="BZ384" s="143"/>
      <c r="CA384" s="69" t="s">
        <v>818</v>
      </c>
      <c r="CB384" s="79">
        <v>0</v>
      </c>
      <c r="CC384" s="143"/>
      <c r="CD384" s="69" t="s">
        <v>818</v>
      </c>
      <c r="CE384" s="79">
        <v>0</v>
      </c>
      <c r="CF384" s="143"/>
      <c r="CG384" s="69" t="s">
        <v>818</v>
      </c>
      <c r="CH384" s="79">
        <v>0</v>
      </c>
      <c r="CI384" s="143"/>
      <c r="CJ384" s="69" t="s">
        <v>818</v>
      </c>
      <c r="CK384" s="79">
        <v>0</v>
      </c>
      <c r="CL384" s="143"/>
      <c r="CM384" s="69" t="s">
        <v>818</v>
      </c>
      <c r="CN384" s="79">
        <v>0</v>
      </c>
      <c r="CP384" s="69" t="s">
        <v>818</v>
      </c>
      <c r="CQ384" s="79">
        <f>SUM(CH384+CN384+CK384+CE384+CB384+BY384+BV384+BS384+BP384+BM384+BJ384+BG384+BD384+BA384+AX384+AU384+AR384+AO384+AL384+AI384+AF384+AC384+Z384+W384+T384+Q384+N384+K384+H384+E384+B384)</f>
        <v>0</v>
      </c>
      <c r="CS384" s="69" t="s">
        <v>818</v>
      </c>
      <c r="CT384" s="79">
        <v>0</v>
      </c>
      <c r="CU384" s="143"/>
      <c r="CV384" s="151">
        <f t="shared" ref="CV384:CV389" si="20">CQ384-CT384</f>
        <v>0</v>
      </c>
    </row>
    <row r="385" spans="1:100" x14ac:dyDescent="0.2">
      <c r="A385" s="69" t="s">
        <v>443</v>
      </c>
      <c r="B385" s="79">
        <v>0</v>
      </c>
      <c r="C385" s="143"/>
      <c r="D385" s="69" t="s">
        <v>443</v>
      </c>
      <c r="E385" s="79">
        <v>0</v>
      </c>
      <c r="F385" s="143"/>
      <c r="G385" s="69" t="s">
        <v>443</v>
      </c>
      <c r="H385" s="79">
        <v>0</v>
      </c>
      <c r="I385" s="143"/>
      <c r="J385" s="69" t="s">
        <v>443</v>
      </c>
      <c r="K385" s="79">
        <v>0</v>
      </c>
      <c r="L385" s="143"/>
      <c r="M385" s="69" t="s">
        <v>443</v>
      </c>
      <c r="N385" s="79">
        <v>0</v>
      </c>
      <c r="O385" s="143"/>
      <c r="P385" s="69" t="s">
        <v>443</v>
      </c>
      <c r="Q385" s="79">
        <v>0</v>
      </c>
      <c r="R385" s="143"/>
      <c r="S385" s="69" t="s">
        <v>443</v>
      </c>
      <c r="T385" s="79">
        <v>0</v>
      </c>
      <c r="U385" s="143"/>
      <c r="V385" s="69" t="s">
        <v>443</v>
      </c>
      <c r="W385" s="79">
        <v>0</v>
      </c>
      <c r="X385" s="143"/>
      <c r="Y385" s="69" t="s">
        <v>443</v>
      </c>
      <c r="Z385" s="79">
        <v>0</v>
      </c>
      <c r="AA385" s="143"/>
      <c r="AB385" s="69" t="s">
        <v>443</v>
      </c>
      <c r="AC385" s="79">
        <v>0</v>
      </c>
      <c r="AD385" s="143"/>
      <c r="AE385" s="69" t="s">
        <v>443</v>
      </c>
      <c r="AF385" s="79">
        <v>0</v>
      </c>
      <c r="AG385" s="143"/>
      <c r="AH385" s="69" t="s">
        <v>443</v>
      </c>
      <c r="AI385" s="79">
        <v>0</v>
      </c>
      <c r="AJ385" s="143"/>
      <c r="AK385" s="69" t="s">
        <v>443</v>
      </c>
      <c r="AL385" s="79">
        <v>0</v>
      </c>
      <c r="AM385" s="143"/>
      <c r="AN385" s="69" t="s">
        <v>443</v>
      </c>
      <c r="AO385" s="79">
        <v>0</v>
      </c>
      <c r="AP385" s="143"/>
      <c r="AQ385" s="69" t="s">
        <v>443</v>
      </c>
      <c r="AR385" s="79">
        <v>0</v>
      </c>
      <c r="AS385" s="143"/>
      <c r="AT385" s="69" t="s">
        <v>443</v>
      </c>
      <c r="AU385" s="79">
        <v>0</v>
      </c>
      <c r="AV385" s="143"/>
      <c r="AW385" s="69" t="s">
        <v>443</v>
      </c>
      <c r="AX385" s="79">
        <v>0</v>
      </c>
      <c r="AY385" s="143"/>
      <c r="AZ385" s="69" t="s">
        <v>443</v>
      </c>
      <c r="BA385" s="79">
        <v>0</v>
      </c>
      <c r="BB385" s="143"/>
      <c r="BC385" s="69" t="s">
        <v>443</v>
      </c>
      <c r="BD385" s="79">
        <v>0</v>
      </c>
      <c r="BE385" s="143"/>
      <c r="BF385" s="69" t="s">
        <v>443</v>
      </c>
      <c r="BG385" s="79">
        <v>0</v>
      </c>
      <c r="BH385" s="143"/>
      <c r="BI385" s="69" t="s">
        <v>443</v>
      </c>
      <c r="BJ385" s="79">
        <v>0</v>
      </c>
      <c r="BK385" s="143"/>
      <c r="BL385" s="69" t="s">
        <v>443</v>
      </c>
      <c r="BM385" s="79">
        <v>0</v>
      </c>
      <c r="BN385" s="143"/>
      <c r="BO385" s="69" t="s">
        <v>443</v>
      </c>
      <c r="BP385" s="79">
        <v>0</v>
      </c>
      <c r="BQ385" s="143"/>
      <c r="BR385" s="69" t="s">
        <v>443</v>
      </c>
      <c r="BS385" s="79">
        <v>0</v>
      </c>
      <c r="BT385" s="143"/>
      <c r="BU385" s="69" t="s">
        <v>443</v>
      </c>
      <c r="BV385" s="79">
        <v>0</v>
      </c>
      <c r="BW385" s="143"/>
      <c r="BX385" s="69" t="s">
        <v>443</v>
      </c>
      <c r="BY385" s="79">
        <v>0</v>
      </c>
      <c r="BZ385" s="143"/>
      <c r="CA385" s="69" t="s">
        <v>443</v>
      </c>
      <c r="CB385" s="79">
        <v>0</v>
      </c>
      <c r="CC385" s="143"/>
      <c r="CD385" s="69" t="s">
        <v>443</v>
      </c>
      <c r="CE385" s="79">
        <v>0</v>
      </c>
      <c r="CF385" s="143"/>
      <c r="CG385" s="69" t="s">
        <v>443</v>
      </c>
      <c r="CH385" s="79">
        <v>0</v>
      </c>
      <c r="CI385" s="143"/>
      <c r="CJ385" s="69" t="s">
        <v>443</v>
      </c>
      <c r="CK385" s="79">
        <v>0</v>
      </c>
      <c r="CL385" s="143"/>
      <c r="CM385" s="69" t="s">
        <v>443</v>
      </c>
      <c r="CN385" s="79">
        <v>0</v>
      </c>
      <c r="CP385" s="69" t="s">
        <v>443</v>
      </c>
      <c r="CQ385" s="79">
        <f>SUM(CH385+CN385+CK385+CE385+CB385+BY385+BV385+BS385+BP385+BM385+BJ385+BG385+BD385+BA385+AX385+AU385+AR385+AO385+AL385+AI385+AF385+AC385+Z385+W385+T385+Q385+N385+K385+H385+E385+B385)</f>
        <v>0</v>
      </c>
      <c r="CS385" s="69" t="s">
        <v>443</v>
      </c>
      <c r="CT385" s="79">
        <v>0</v>
      </c>
      <c r="CU385" s="143"/>
      <c r="CV385" s="151">
        <f t="shared" si="20"/>
        <v>0</v>
      </c>
    </row>
    <row r="386" spans="1:100" x14ac:dyDescent="0.2">
      <c r="A386" s="69" t="s">
        <v>444</v>
      </c>
      <c r="B386" s="79">
        <v>0</v>
      </c>
      <c r="C386" s="143"/>
      <c r="D386" s="69" t="s">
        <v>444</v>
      </c>
      <c r="E386" s="79">
        <v>0</v>
      </c>
      <c r="F386" s="143"/>
      <c r="G386" s="69" t="s">
        <v>444</v>
      </c>
      <c r="H386" s="79">
        <v>0</v>
      </c>
      <c r="I386" s="143"/>
      <c r="J386" s="69" t="s">
        <v>444</v>
      </c>
      <c r="K386" s="79">
        <v>0</v>
      </c>
      <c r="L386" s="143"/>
      <c r="M386" s="69" t="s">
        <v>444</v>
      </c>
      <c r="N386" s="79">
        <v>0</v>
      </c>
      <c r="O386" s="143"/>
      <c r="P386" s="69" t="s">
        <v>444</v>
      </c>
      <c r="Q386" s="79">
        <v>0</v>
      </c>
      <c r="R386" s="143"/>
      <c r="S386" s="69" t="s">
        <v>444</v>
      </c>
      <c r="T386" s="79">
        <v>0</v>
      </c>
      <c r="U386" s="143"/>
      <c r="V386" s="69" t="s">
        <v>444</v>
      </c>
      <c r="W386" s="79">
        <v>0</v>
      </c>
      <c r="X386" s="143"/>
      <c r="Y386" s="69" t="s">
        <v>444</v>
      </c>
      <c r="Z386" s="79">
        <v>0</v>
      </c>
      <c r="AA386" s="143"/>
      <c r="AB386" s="69" t="s">
        <v>444</v>
      </c>
      <c r="AC386" s="79">
        <v>0</v>
      </c>
      <c r="AD386" s="143"/>
      <c r="AE386" s="69" t="s">
        <v>444</v>
      </c>
      <c r="AF386" s="79">
        <v>0</v>
      </c>
      <c r="AG386" s="143"/>
      <c r="AH386" s="69" t="s">
        <v>444</v>
      </c>
      <c r="AI386" s="79">
        <v>0</v>
      </c>
      <c r="AJ386" s="143"/>
      <c r="AK386" s="69" t="s">
        <v>444</v>
      </c>
      <c r="AL386" s="79">
        <v>0</v>
      </c>
      <c r="AM386" s="143"/>
      <c r="AN386" s="69" t="s">
        <v>444</v>
      </c>
      <c r="AO386" s="79">
        <v>0</v>
      </c>
      <c r="AP386" s="143"/>
      <c r="AQ386" s="69" t="s">
        <v>444</v>
      </c>
      <c r="AR386" s="79">
        <v>0</v>
      </c>
      <c r="AS386" s="143"/>
      <c r="AT386" s="69" t="s">
        <v>444</v>
      </c>
      <c r="AU386" s="79">
        <v>0</v>
      </c>
      <c r="AV386" s="143"/>
      <c r="AW386" s="69" t="s">
        <v>444</v>
      </c>
      <c r="AX386" s="79">
        <v>0</v>
      </c>
      <c r="AY386" s="143"/>
      <c r="AZ386" s="69" t="s">
        <v>444</v>
      </c>
      <c r="BA386" s="79">
        <v>0</v>
      </c>
      <c r="BB386" s="143"/>
      <c r="BC386" s="69" t="s">
        <v>444</v>
      </c>
      <c r="BD386" s="79">
        <v>0</v>
      </c>
      <c r="BE386" s="143"/>
      <c r="BF386" s="69" t="s">
        <v>444</v>
      </c>
      <c r="BG386" s="79">
        <v>0</v>
      </c>
      <c r="BH386" s="143"/>
      <c r="BI386" s="69" t="s">
        <v>444</v>
      </c>
      <c r="BJ386" s="79">
        <v>0</v>
      </c>
      <c r="BK386" s="143"/>
      <c r="BL386" s="69" t="s">
        <v>444</v>
      </c>
      <c r="BM386" s="79">
        <v>0</v>
      </c>
      <c r="BN386" s="143"/>
      <c r="BO386" s="69" t="s">
        <v>444</v>
      </c>
      <c r="BP386" s="79">
        <v>0</v>
      </c>
      <c r="BQ386" s="143"/>
      <c r="BR386" s="69" t="s">
        <v>444</v>
      </c>
      <c r="BS386" s="79">
        <v>0</v>
      </c>
      <c r="BT386" s="143"/>
      <c r="BU386" s="69" t="s">
        <v>444</v>
      </c>
      <c r="BV386" s="79">
        <v>0</v>
      </c>
      <c r="BW386" s="143"/>
      <c r="BX386" s="69" t="s">
        <v>444</v>
      </c>
      <c r="BY386" s="79">
        <v>0</v>
      </c>
      <c r="BZ386" s="143"/>
      <c r="CA386" s="69" t="s">
        <v>444</v>
      </c>
      <c r="CB386" s="79">
        <v>0</v>
      </c>
      <c r="CC386" s="143"/>
      <c r="CD386" s="69" t="s">
        <v>444</v>
      </c>
      <c r="CE386" s="79">
        <v>0</v>
      </c>
      <c r="CF386" s="143"/>
      <c r="CG386" s="69" t="s">
        <v>444</v>
      </c>
      <c r="CH386" s="79">
        <v>0</v>
      </c>
      <c r="CI386" s="143"/>
      <c r="CJ386" s="69" t="s">
        <v>444</v>
      </c>
      <c r="CK386" s="79">
        <v>0</v>
      </c>
      <c r="CL386" s="143"/>
      <c r="CM386" s="69" t="s">
        <v>444</v>
      </c>
      <c r="CN386" s="79">
        <v>0</v>
      </c>
      <c r="CP386" s="69" t="s">
        <v>444</v>
      </c>
      <c r="CQ386" s="79">
        <f>SUM(CH386+CN386+CK386+CE386+CB386+BY386+BV386+BS386+BP386+BM386+BJ386+BG386+BD386+BA386+AX386+AU386+AR386+AO386+AL386+AI386+AF386+AC386+Z386+W386+T386+Q386+N386+K386+H386+E386+B386)</f>
        <v>0</v>
      </c>
      <c r="CS386" s="69" t="s">
        <v>444</v>
      </c>
      <c r="CT386" s="79">
        <v>0</v>
      </c>
      <c r="CU386" s="143"/>
      <c r="CV386" s="151">
        <f t="shared" si="20"/>
        <v>0</v>
      </c>
    </row>
    <row r="387" spans="1:100" x14ac:dyDescent="0.2">
      <c r="A387" s="69" t="s">
        <v>819</v>
      </c>
      <c r="B387" s="79">
        <v>0</v>
      </c>
      <c r="C387" s="143"/>
      <c r="D387" s="69" t="s">
        <v>819</v>
      </c>
      <c r="E387" s="79">
        <v>0</v>
      </c>
      <c r="F387" s="143"/>
      <c r="G387" s="69" t="s">
        <v>819</v>
      </c>
      <c r="H387" s="79">
        <v>0</v>
      </c>
      <c r="I387" s="143"/>
      <c r="J387" s="69" t="s">
        <v>819</v>
      </c>
      <c r="K387" s="79">
        <v>0</v>
      </c>
      <c r="L387" s="143"/>
      <c r="M387" s="69" t="s">
        <v>819</v>
      </c>
      <c r="N387" s="79">
        <v>0</v>
      </c>
      <c r="O387" s="143"/>
      <c r="P387" s="69" t="s">
        <v>819</v>
      </c>
      <c r="Q387" s="79">
        <v>0</v>
      </c>
      <c r="R387" s="143"/>
      <c r="S387" s="69" t="s">
        <v>819</v>
      </c>
      <c r="T387" s="79">
        <v>0</v>
      </c>
      <c r="U387" s="143"/>
      <c r="V387" s="69" t="s">
        <v>819</v>
      </c>
      <c r="W387" s="79">
        <v>0</v>
      </c>
      <c r="X387" s="143"/>
      <c r="Y387" s="69" t="s">
        <v>819</v>
      </c>
      <c r="Z387" s="79">
        <v>0</v>
      </c>
      <c r="AA387" s="143"/>
      <c r="AB387" s="69" t="s">
        <v>819</v>
      </c>
      <c r="AC387" s="79">
        <v>0</v>
      </c>
      <c r="AD387" s="143"/>
      <c r="AE387" s="69" t="s">
        <v>819</v>
      </c>
      <c r="AF387" s="79">
        <v>0</v>
      </c>
      <c r="AG387" s="143"/>
      <c r="AH387" s="69" t="s">
        <v>819</v>
      </c>
      <c r="AI387" s="79">
        <v>0</v>
      </c>
      <c r="AJ387" s="143"/>
      <c r="AK387" s="69" t="s">
        <v>819</v>
      </c>
      <c r="AL387" s="79">
        <v>0</v>
      </c>
      <c r="AM387" s="143"/>
      <c r="AN387" s="69" t="s">
        <v>819</v>
      </c>
      <c r="AO387" s="79">
        <v>0</v>
      </c>
      <c r="AP387" s="143"/>
      <c r="AQ387" s="69" t="s">
        <v>819</v>
      </c>
      <c r="AR387" s="79">
        <v>0</v>
      </c>
      <c r="AS387" s="143"/>
      <c r="AT387" s="69" t="s">
        <v>819</v>
      </c>
      <c r="AU387" s="79">
        <v>0</v>
      </c>
      <c r="AV387" s="143"/>
      <c r="AW387" s="69" t="s">
        <v>819</v>
      </c>
      <c r="AX387" s="79">
        <v>0</v>
      </c>
      <c r="AY387" s="143"/>
      <c r="AZ387" s="69" t="s">
        <v>819</v>
      </c>
      <c r="BA387" s="79">
        <v>0</v>
      </c>
      <c r="BB387" s="143"/>
      <c r="BC387" s="69" t="s">
        <v>819</v>
      </c>
      <c r="BD387" s="79">
        <v>0</v>
      </c>
      <c r="BE387" s="143"/>
      <c r="BF387" s="69" t="s">
        <v>819</v>
      </c>
      <c r="BG387" s="79">
        <v>0</v>
      </c>
      <c r="BH387" s="143"/>
      <c r="BI387" s="69" t="s">
        <v>819</v>
      </c>
      <c r="BJ387" s="79">
        <v>0</v>
      </c>
      <c r="BK387" s="143"/>
      <c r="BL387" s="69" t="s">
        <v>819</v>
      </c>
      <c r="BM387" s="79">
        <v>0</v>
      </c>
      <c r="BN387" s="143"/>
      <c r="BO387" s="69" t="s">
        <v>819</v>
      </c>
      <c r="BP387" s="79">
        <v>0</v>
      </c>
      <c r="BQ387" s="143"/>
      <c r="BR387" s="69" t="s">
        <v>819</v>
      </c>
      <c r="BS387" s="79">
        <v>0</v>
      </c>
      <c r="BT387" s="143"/>
      <c r="BU387" s="69" t="s">
        <v>819</v>
      </c>
      <c r="BV387" s="79">
        <v>0</v>
      </c>
      <c r="BW387" s="143"/>
      <c r="BX387" s="69" t="s">
        <v>819</v>
      </c>
      <c r="BY387" s="79">
        <v>0</v>
      </c>
      <c r="BZ387" s="143"/>
      <c r="CA387" s="69" t="s">
        <v>819</v>
      </c>
      <c r="CB387" s="79">
        <v>0</v>
      </c>
      <c r="CC387" s="143"/>
      <c r="CD387" s="69" t="s">
        <v>819</v>
      </c>
      <c r="CE387" s="79">
        <v>0</v>
      </c>
      <c r="CF387" s="143"/>
      <c r="CG387" s="69" t="s">
        <v>819</v>
      </c>
      <c r="CH387" s="79">
        <v>0</v>
      </c>
      <c r="CI387" s="143"/>
      <c r="CJ387" s="69" t="s">
        <v>819</v>
      </c>
      <c r="CK387" s="79">
        <v>0</v>
      </c>
      <c r="CL387" s="143"/>
      <c r="CM387" s="69" t="s">
        <v>819</v>
      </c>
      <c r="CN387" s="79">
        <v>0</v>
      </c>
      <c r="CP387" s="69" t="s">
        <v>819</v>
      </c>
      <c r="CQ387" s="79">
        <f>SUM(CH387+CN387+CK387+CE387+CB387+BY387+BV387+BS387+BP387+BM387+BJ387+BG387+BD387+BA387+AX387+AU387+AR387+AO387+AL387+AI387+AF387+AC387+Z387+W387+T387+Q387+N387+K387+H387+E387+B387)</f>
        <v>0</v>
      </c>
      <c r="CS387" s="69" t="s">
        <v>819</v>
      </c>
      <c r="CT387" s="79">
        <v>0</v>
      </c>
      <c r="CU387" s="143"/>
      <c r="CV387" s="13">
        <f t="shared" si="20"/>
        <v>0</v>
      </c>
    </row>
    <row r="388" spans="1:100" x14ac:dyDescent="0.2">
      <c r="A388" s="69" t="s">
        <v>197</v>
      </c>
      <c r="B388" s="79">
        <v>0</v>
      </c>
      <c r="C388" s="143"/>
      <c r="D388" s="69" t="s">
        <v>197</v>
      </c>
      <c r="E388" s="79">
        <v>0</v>
      </c>
      <c r="F388" s="143"/>
      <c r="G388" s="69" t="s">
        <v>197</v>
      </c>
      <c r="H388" s="79">
        <v>0</v>
      </c>
      <c r="I388" s="143"/>
      <c r="J388" s="69" t="s">
        <v>197</v>
      </c>
      <c r="K388" s="79">
        <v>0</v>
      </c>
      <c r="L388" s="143"/>
      <c r="M388" s="69" t="s">
        <v>197</v>
      </c>
      <c r="N388" s="79">
        <v>0</v>
      </c>
      <c r="O388" s="143"/>
      <c r="P388" s="69" t="s">
        <v>197</v>
      </c>
      <c r="Q388" s="79">
        <v>0</v>
      </c>
      <c r="R388" s="143"/>
      <c r="S388" s="69" t="s">
        <v>197</v>
      </c>
      <c r="T388" s="79">
        <v>0</v>
      </c>
      <c r="U388" s="143"/>
      <c r="V388" s="69" t="s">
        <v>197</v>
      </c>
      <c r="W388" s="79">
        <v>0</v>
      </c>
      <c r="X388" s="143"/>
      <c r="Y388" s="69" t="s">
        <v>197</v>
      </c>
      <c r="Z388" s="79">
        <v>0</v>
      </c>
      <c r="AA388" s="143"/>
      <c r="AB388" s="69" t="s">
        <v>197</v>
      </c>
      <c r="AC388" s="79">
        <v>0</v>
      </c>
      <c r="AD388" s="143"/>
      <c r="AE388" s="69" t="s">
        <v>197</v>
      </c>
      <c r="AF388" s="79">
        <v>0</v>
      </c>
      <c r="AG388" s="143"/>
      <c r="AH388" s="69" t="s">
        <v>197</v>
      </c>
      <c r="AI388" s="79">
        <v>0</v>
      </c>
      <c r="AJ388" s="143"/>
      <c r="AK388" s="69" t="s">
        <v>197</v>
      </c>
      <c r="AL388" s="79">
        <v>0</v>
      </c>
      <c r="AM388" s="143"/>
      <c r="AN388" s="69" t="s">
        <v>197</v>
      </c>
      <c r="AO388" s="79">
        <v>0</v>
      </c>
      <c r="AP388" s="143"/>
      <c r="AQ388" s="69" t="s">
        <v>197</v>
      </c>
      <c r="AR388" s="79">
        <v>0</v>
      </c>
      <c r="AS388" s="143"/>
      <c r="AT388" s="69" t="s">
        <v>197</v>
      </c>
      <c r="AU388" s="79">
        <v>0</v>
      </c>
      <c r="AV388" s="143"/>
      <c r="AW388" s="69" t="s">
        <v>197</v>
      </c>
      <c r="AX388" s="79">
        <v>0</v>
      </c>
      <c r="AY388" s="143"/>
      <c r="AZ388" s="69" t="s">
        <v>197</v>
      </c>
      <c r="BA388" s="79">
        <v>0</v>
      </c>
      <c r="BB388" s="143"/>
      <c r="BC388" s="69" t="s">
        <v>197</v>
      </c>
      <c r="BD388" s="79">
        <v>0</v>
      </c>
      <c r="BE388" s="143"/>
      <c r="BF388" s="69" t="s">
        <v>197</v>
      </c>
      <c r="BG388" s="79">
        <v>0</v>
      </c>
      <c r="BH388" s="143"/>
      <c r="BI388" s="69" t="s">
        <v>197</v>
      </c>
      <c r="BJ388" s="79">
        <v>0</v>
      </c>
      <c r="BK388" s="143"/>
      <c r="BL388" s="69" t="s">
        <v>197</v>
      </c>
      <c r="BM388" s="79">
        <v>0</v>
      </c>
      <c r="BN388" s="143"/>
      <c r="BO388" s="69" t="s">
        <v>197</v>
      </c>
      <c r="BP388" s="79">
        <v>0</v>
      </c>
      <c r="BQ388" s="143"/>
      <c r="BR388" s="69" t="s">
        <v>197</v>
      </c>
      <c r="BS388" s="79">
        <v>0</v>
      </c>
      <c r="BT388" s="143"/>
      <c r="BU388" s="69" t="s">
        <v>197</v>
      </c>
      <c r="BV388" s="79">
        <v>0</v>
      </c>
      <c r="BW388" s="143"/>
      <c r="BX388" s="69" t="s">
        <v>197</v>
      </c>
      <c r="BY388" s="79">
        <v>0</v>
      </c>
      <c r="BZ388" s="143"/>
      <c r="CA388" s="69" t="s">
        <v>197</v>
      </c>
      <c r="CB388" s="79">
        <v>0</v>
      </c>
      <c r="CC388" s="143"/>
      <c r="CD388" s="69" t="s">
        <v>197</v>
      </c>
      <c r="CE388" s="79">
        <v>0</v>
      </c>
      <c r="CF388" s="143"/>
      <c r="CG388" s="69" t="s">
        <v>197</v>
      </c>
      <c r="CH388" s="79">
        <v>0</v>
      </c>
      <c r="CI388" s="143"/>
      <c r="CJ388" s="69" t="s">
        <v>197</v>
      </c>
      <c r="CK388" s="79">
        <v>0</v>
      </c>
      <c r="CL388" s="143"/>
      <c r="CM388" s="69" t="s">
        <v>197</v>
      </c>
      <c r="CN388" s="79">
        <v>0</v>
      </c>
      <c r="CP388" s="69" t="s">
        <v>197</v>
      </c>
      <c r="CQ388" s="79">
        <f>SUM(CH388+CN388+CK388+CE388+CB388+BY388+BV388+BS388+BP388+BM388+BJ388+BG388+BD388+BA388+AX388+AU388+AR388+AO388+AL388+AI388+AF388+AC388+Z388+W388+T388+Q388+N388+K388+H388+E388+B388)</f>
        <v>0</v>
      </c>
      <c r="CS388" s="69" t="s">
        <v>197</v>
      </c>
      <c r="CT388" s="79">
        <v>0</v>
      </c>
      <c r="CU388" s="143"/>
      <c r="CV388" s="13">
        <f t="shared" si="20"/>
        <v>0</v>
      </c>
    </row>
    <row r="389" spans="1:100" ht="16" thickBot="1" x14ac:dyDescent="0.25">
      <c r="A389" s="77" t="s">
        <v>542</v>
      </c>
      <c r="B389" s="78">
        <f>SUM(B384:B388)</f>
        <v>0</v>
      </c>
      <c r="C389" s="143"/>
      <c r="D389" s="77" t="s">
        <v>542</v>
      </c>
      <c r="E389" s="78">
        <f>SUM(E384:E388)</f>
        <v>0</v>
      </c>
      <c r="F389" s="143"/>
      <c r="G389" s="77" t="s">
        <v>542</v>
      </c>
      <c r="H389" s="78">
        <f>SUM(H384:H388)</f>
        <v>0</v>
      </c>
      <c r="I389" s="143"/>
      <c r="J389" s="77" t="s">
        <v>542</v>
      </c>
      <c r="K389" s="78">
        <f>SUM(K384:K388)</f>
        <v>0</v>
      </c>
      <c r="L389" s="143"/>
      <c r="M389" s="77" t="s">
        <v>542</v>
      </c>
      <c r="N389" s="78">
        <f>SUM(N384:N388)</f>
        <v>0</v>
      </c>
      <c r="O389" s="143"/>
      <c r="P389" s="77" t="s">
        <v>542</v>
      </c>
      <c r="Q389" s="78">
        <f>SUM(Q384:Q388)</f>
        <v>0</v>
      </c>
      <c r="R389" s="143"/>
      <c r="S389" s="77" t="s">
        <v>542</v>
      </c>
      <c r="T389" s="78">
        <f>SUM(T384:T388)</f>
        <v>0</v>
      </c>
      <c r="U389" s="143"/>
      <c r="V389" s="77" t="s">
        <v>542</v>
      </c>
      <c r="W389" s="78">
        <f>SUM(W384:W388)</f>
        <v>0</v>
      </c>
      <c r="X389" s="143"/>
      <c r="Y389" s="77" t="s">
        <v>542</v>
      </c>
      <c r="Z389" s="78">
        <f>SUM(Z384:Z388)</f>
        <v>0</v>
      </c>
      <c r="AA389" s="143"/>
      <c r="AB389" s="77" t="s">
        <v>542</v>
      </c>
      <c r="AC389" s="78">
        <f>SUM(AC384:AC388)</f>
        <v>0</v>
      </c>
      <c r="AD389" s="143"/>
      <c r="AE389" s="77" t="s">
        <v>542</v>
      </c>
      <c r="AF389" s="78">
        <f>SUM(AF384:AF388)</f>
        <v>0</v>
      </c>
      <c r="AG389" s="143"/>
      <c r="AH389" s="77" t="s">
        <v>542</v>
      </c>
      <c r="AI389" s="78">
        <f>SUM(AI384:AI388)</f>
        <v>0</v>
      </c>
      <c r="AJ389" s="143"/>
      <c r="AK389" s="77" t="s">
        <v>542</v>
      </c>
      <c r="AL389" s="78">
        <f>SUM(AL384:AL388)</f>
        <v>0</v>
      </c>
      <c r="AM389" s="143"/>
      <c r="AN389" s="77" t="s">
        <v>542</v>
      </c>
      <c r="AO389" s="78">
        <f>SUM(AO384:AO388)</f>
        <v>0</v>
      </c>
      <c r="AP389" s="143"/>
      <c r="AQ389" s="77" t="s">
        <v>542</v>
      </c>
      <c r="AR389" s="78">
        <f>SUM(AR384:AR388)</f>
        <v>0</v>
      </c>
      <c r="AS389" s="143"/>
      <c r="AT389" s="77" t="s">
        <v>542</v>
      </c>
      <c r="AU389" s="78">
        <f>SUM(AU384:AU388)</f>
        <v>0</v>
      </c>
      <c r="AV389" s="143"/>
      <c r="AW389" s="77" t="s">
        <v>542</v>
      </c>
      <c r="AX389" s="78">
        <f>SUM(AX384:AX388)</f>
        <v>0</v>
      </c>
      <c r="AY389" s="143"/>
      <c r="AZ389" s="77" t="s">
        <v>542</v>
      </c>
      <c r="BA389" s="78">
        <f>SUM(BA384:BA388)</f>
        <v>0</v>
      </c>
      <c r="BB389" s="143"/>
      <c r="BC389" s="77" t="s">
        <v>542</v>
      </c>
      <c r="BD389" s="78">
        <f>SUM(BD384:BD388)</f>
        <v>0</v>
      </c>
      <c r="BE389" s="143"/>
      <c r="BF389" s="77" t="s">
        <v>542</v>
      </c>
      <c r="BG389" s="78">
        <f>SUM(BG384:BG388)</f>
        <v>0</v>
      </c>
      <c r="BH389" s="143"/>
      <c r="BI389" s="77" t="s">
        <v>542</v>
      </c>
      <c r="BJ389" s="78">
        <f>SUM(BJ384:BJ388)</f>
        <v>0</v>
      </c>
      <c r="BK389" s="143"/>
      <c r="BL389" s="77" t="s">
        <v>542</v>
      </c>
      <c r="BM389" s="78">
        <f>SUM(BM384:BM388)</f>
        <v>0</v>
      </c>
      <c r="BN389" s="143"/>
      <c r="BO389" s="77" t="s">
        <v>542</v>
      </c>
      <c r="BP389" s="78">
        <f>SUM(BP384:BP388)</f>
        <v>0</v>
      </c>
      <c r="BQ389" s="143"/>
      <c r="BR389" s="77" t="s">
        <v>542</v>
      </c>
      <c r="BS389" s="78">
        <f>SUM(BS384:BS388)</f>
        <v>0</v>
      </c>
      <c r="BT389" s="143"/>
      <c r="BU389" s="77" t="s">
        <v>542</v>
      </c>
      <c r="BV389" s="78">
        <f>SUM(BV384:BV388)</f>
        <v>0</v>
      </c>
      <c r="BW389" s="143"/>
      <c r="BX389" s="77" t="s">
        <v>542</v>
      </c>
      <c r="BY389" s="78">
        <f>SUM(BY384:BY388)</f>
        <v>0</v>
      </c>
      <c r="BZ389" s="143"/>
      <c r="CA389" s="77" t="s">
        <v>542</v>
      </c>
      <c r="CB389" s="78">
        <f>SUM(CB384:CB388)</f>
        <v>0</v>
      </c>
      <c r="CC389" s="143"/>
      <c r="CD389" s="77" t="s">
        <v>542</v>
      </c>
      <c r="CE389" s="78">
        <f>SUM(CE384:CE388)</f>
        <v>0</v>
      </c>
      <c r="CF389" s="143"/>
      <c r="CG389" s="77" t="s">
        <v>542</v>
      </c>
      <c r="CH389" s="78">
        <f>SUM(CH384:CH388)</f>
        <v>0</v>
      </c>
      <c r="CI389" s="143"/>
      <c r="CJ389" s="77" t="s">
        <v>542</v>
      </c>
      <c r="CK389" s="78">
        <f>SUM(CK384:CK388)</f>
        <v>0</v>
      </c>
      <c r="CL389" s="143"/>
      <c r="CM389" s="77" t="s">
        <v>542</v>
      </c>
      <c r="CN389" s="78">
        <f>SUM(CN384:CN388)</f>
        <v>0</v>
      </c>
      <c r="CP389" s="77" t="s">
        <v>492</v>
      </c>
      <c r="CQ389" s="78">
        <f>SUM(CQ384:CQ388)</f>
        <v>0</v>
      </c>
      <c r="CS389" s="77" t="s">
        <v>492</v>
      </c>
      <c r="CT389" s="78">
        <f>SUM(CT384:CT388)</f>
        <v>0</v>
      </c>
      <c r="CU389" s="143"/>
      <c r="CV389" s="150">
        <f t="shared" si="20"/>
        <v>0</v>
      </c>
    </row>
    <row r="390" spans="1:100" ht="16" thickBot="1" x14ac:dyDescent="0.25">
      <c r="A390" s="176" t="s">
        <v>447</v>
      </c>
      <c r="B390" s="177"/>
      <c r="C390" s="143"/>
      <c r="D390" s="176" t="s">
        <v>447</v>
      </c>
      <c r="E390" s="177"/>
      <c r="F390" s="143"/>
      <c r="G390" s="176" t="s">
        <v>447</v>
      </c>
      <c r="H390" s="177"/>
      <c r="I390" s="143"/>
      <c r="J390" s="176" t="s">
        <v>447</v>
      </c>
      <c r="K390" s="177"/>
      <c r="L390" s="143"/>
      <c r="M390" s="176" t="s">
        <v>447</v>
      </c>
      <c r="N390" s="177"/>
      <c r="O390" s="143"/>
      <c r="P390" s="176" t="s">
        <v>447</v>
      </c>
      <c r="Q390" s="177"/>
      <c r="R390" s="143"/>
      <c r="S390" s="176" t="s">
        <v>447</v>
      </c>
      <c r="T390" s="177"/>
      <c r="U390" s="143"/>
      <c r="V390" s="176" t="s">
        <v>447</v>
      </c>
      <c r="W390" s="177"/>
      <c r="X390" s="143"/>
      <c r="Y390" s="176" t="s">
        <v>447</v>
      </c>
      <c r="Z390" s="177"/>
      <c r="AA390" s="143"/>
      <c r="AB390" s="176" t="s">
        <v>447</v>
      </c>
      <c r="AC390" s="177"/>
      <c r="AD390" s="143"/>
      <c r="AE390" s="176" t="s">
        <v>447</v>
      </c>
      <c r="AF390" s="177"/>
      <c r="AG390" s="143"/>
      <c r="AH390" s="176" t="s">
        <v>447</v>
      </c>
      <c r="AI390" s="177"/>
      <c r="AJ390" s="143"/>
      <c r="AK390" s="176" t="s">
        <v>447</v>
      </c>
      <c r="AL390" s="177"/>
      <c r="AM390" s="143"/>
      <c r="AN390" s="176" t="s">
        <v>447</v>
      </c>
      <c r="AO390" s="177"/>
      <c r="AP390" s="143"/>
      <c r="AQ390" s="176" t="s">
        <v>447</v>
      </c>
      <c r="AR390" s="177"/>
      <c r="AS390" s="143"/>
      <c r="AT390" s="176" t="s">
        <v>447</v>
      </c>
      <c r="AU390" s="177"/>
      <c r="AV390" s="143"/>
      <c r="AW390" s="176" t="s">
        <v>447</v>
      </c>
      <c r="AX390" s="177"/>
      <c r="AY390" s="143"/>
      <c r="AZ390" s="176" t="s">
        <v>447</v>
      </c>
      <c r="BA390" s="177"/>
      <c r="BB390" s="143"/>
      <c r="BC390" s="176" t="s">
        <v>447</v>
      </c>
      <c r="BD390" s="177"/>
      <c r="BE390" s="143"/>
      <c r="BF390" s="176" t="s">
        <v>447</v>
      </c>
      <c r="BG390" s="177"/>
      <c r="BH390" s="143"/>
      <c r="BI390" s="176" t="s">
        <v>447</v>
      </c>
      <c r="BJ390" s="177"/>
      <c r="BK390" s="143"/>
      <c r="BL390" s="176" t="s">
        <v>447</v>
      </c>
      <c r="BM390" s="177"/>
      <c r="BN390" s="143"/>
      <c r="BO390" s="176" t="s">
        <v>447</v>
      </c>
      <c r="BP390" s="177"/>
      <c r="BQ390" s="143"/>
      <c r="BR390" s="176" t="s">
        <v>447</v>
      </c>
      <c r="BS390" s="177"/>
      <c r="BT390" s="143"/>
      <c r="BU390" s="176" t="s">
        <v>447</v>
      </c>
      <c r="BV390" s="177"/>
      <c r="BW390" s="143"/>
      <c r="BX390" s="176" t="s">
        <v>447</v>
      </c>
      <c r="BY390" s="177"/>
      <c r="BZ390" s="143"/>
      <c r="CA390" s="176" t="s">
        <v>447</v>
      </c>
      <c r="CB390" s="177"/>
      <c r="CC390" s="143"/>
      <c r="CD390" s="176" t="s">
        <v>447</v>
      </c>
      <c r="CE390" s="177"/>
      <c r="CF390" s="143"/>
      <c r="CG390" s="176" t="s">
        <v>447</v>
      </c>
      <c r="CH390" s="177"/>
      <c r="CI390" s="143"/>
      <c r="CJ390" s="176" t="s">
        <v>447</v>
      </c>
      <c r="CK390" s="177"/>
      <c r="CL390" s="143"/>
      <c r="CM390" s="176" t="s">
        <v>447</v>
      </c>
      <c r="CN390" s="177"/>
      <c r="CP390" s="176" t="s">
        <v>447</v>
      </c>
      <c r="CQ390" s="177"/>
      <c r="CS390" s="176" t="s">
        <v>447</v>
      </c>
      <c r="CT390" s="177"/>
      <c r="CU390" s="143"/>
      <c r="CV390" s="10"/>
    </row>
    <row r="391" spans="1:100" x14ac:dyDescent="0.2">
      <c r="A391" s="70" t="s">
        <v>445</v>
      </c>
      <c r="B391" s="67">
        <v>0</v>
      </c>
      <c r="C391" s="143"/>
      <c r="D391" s="70" t="s">
        <v>445</v>
      </c>
      <c r="E391" s="67">
        <v>0</v>
      </c>
      <c r="F391" s="143"/>
      <c r="G391" s="70" t="s">
        <v>445</v>
      </c>
      <c r="H391" s="67">
        <v>0</v>
      </c>
      <c r="I391" s="143"/>
      <c r="J391" s="70" t="s">
        <v>445</v>
      </c>
      <c r="K391" s="67">
        <v>0</v>
      </c>
      <c r="L391" s="143"/>
      <c r="M391" s="70" t="s">
        <v>445</v>
      </c>
      <c r="N391" s="67">
        <v>0</v>
      </c>
      <c r="O391" s="143"/>
      <c r="P391" s="70" t="s">
        <v>445</v>
      </c>
      <c r="Q391" s="67">
        <v>0</v>
      </c>
      <c r="R391" s="143"/>
      <c r="S391" s="70" t="s">
        <v>445</v>
      </c>
      <c r="T391" s="67">
        <v>0</v>
      </c>
      <c r="U391" s="143"/>
      <c r="V391" s="70" t="s">
        <v>445</v>
      </c>
      <c r="W391" s="67">
        <v>0</v>
      </c>
      <c r="X391" s="143"/>
      <c r="Y391" s="70" t="s">
        <v>445</v>
      </c>
      <c r="Z391" s="67">
        <v>0</v>
      </c>
      <c r="AA391" s="143"/>
      <c r="AB391" s="70" t="s">
        <v>445</v>
      </c>
      <c r="AC391" s="67">
        <v>0</v>
      </c>
      <c r="AD391" s="143"/>
      <c r="AE391" s="70" t="s">
        <v>445</v>
      </c>
      <c r="AF391" s="67">
        <v>0</v>
      </c>
      <c r="AG391" s="143"/>
      <c r="AH391" s="70" t="s">
        <v>445</v>
      </c>
      <c r="AI391" s="67">
        <v>0</v>
      </c>
      <c r="AJ391" s="143"/>
      <c r="AK391" s="70" t="s">
        <v>445</v>
      </c>
      <c r="AL391" s="67">
        <v>0</v>
      </c>
      <c r="AM391" s="143"/>
      <c r="AN391" s="70" t="s">
        <v>445</v>
      </c>
      <c r="AO391" s="67">
        <v>0</v>
      </c>
      <c r="AP391" s="143"/>
      <c r="AQ391" s="70" t="s">
        <v>445</v>
      </c>
      <c r="AR391" s="67">
        <v>0</v>
      </c>
      <c r="AS391" s="143"/>
      <c r="AT391" s="70" t="s">
        <v>445</v>
      </c>
      <c r="AU391" s="67">
        <v>0</v>
      </c>
      <c r="AV391" s="143"/>
      <c r="AW391" s="70" t="s">
        <v>445</v>
      </c>
      <c r="AX391" s="67">
        <v>0</v>
      </c>
      <c r="AY391" s="143"/>
      <c r="AZ391" s="70" t="s">
        <v>445</v>
      </c>
      <c r="BA391" s="67">
        <v>0</v>
      </c>
      <c r="BB391" s="143"/>
      <c r="BC391" s="70" t="s">
        <v>445</v>
      </c>
      <c r="BD391" s="67">
        <v>0</v>
      </c>
      <c r="BE391" s="143"/>
      <c r="BF391" s="70" t="s">
        <v>445</v>
      </c>
      <c r="BG391" s="67">
        <v>0</v>
      </c>
      <c r="BH391" s="143"/>
      <c r="BI391" s="70" t="s">
        <v>445</v>
      </c>
      <c r="BJ391" s="67">
        <v>0</v>
      </c>
      <c r="BK391" s="143"/>
      <c r="BL391" s="70" t="s">
        <v>445</v>
      </c>
      <c r="BM391" s="67">
        <v>0</v>
      </c>
      <c r="BN391" s="143"/>
      <c r="BO391" s="70" t="s">
        <v>445</v>
      </c>
      <c r="BP391" s="67">
        <v>0</v>
      </c>
      <c r="BQ391" s="143"/>
      <c r="BR391" s="70" t="s">
        <v>445</v>
      </c>
      <c r="BS391" s="67">
        <v>0</v>
      </c>
      <c r="BT391" s="143"/>
      <c r="BU391" s="70" t="s">
        <v>445</v>
      </c>
      <c r="BV391" s="67">
        <v>0</v>
      </c>
      <c r="BW391" s="143"/>
      <c r="BX391" s="70" t="s">
        <v>445</v>
      </c>
      <c r="BY391" s="67">
        <v>0</v>
      </c>
      <c r="BZ391" s="143"/>
      <c r="CA391" s="70" t="s">
        <v>445</v>
      </c>
      <c r="CB391" s="67">
        <v>0</v>
      </c>
      <c r="CC391" s="143"/>
      <c r="CD391" s="70" t="s">
        <v>445</v>
      </c>
      <c r="CE391" s="67">
        <v>0</v>
      </c>
      <c r="CF391" s="143"/>
      <c r="CG391" s="70" t="s">
        <v>445</v>
      </c>
      <c r="CH391" s="67">
        <v>0</v>
      </c>
      <c r="CI391" s="143"/>
      <c r="CJ391" s="70" t="s">
        <v>445</v>
      </c>
      <c r="CK391" s="67">
        <v>0</v>
      </c>
      <c r="CL391" s="143"/>
      <c r="CM391" s="70" t="s">
        <v>445</v>
      </c>
      <c r="CN391" s="67">
        <v>0</v>
      </c>
      <c r="CP391" s="70" t="s">
        <v>445</v>
      </c>
      <c r="CQ391" s="79">
        <f>SUM(CH391+CN391+CK391+CE391+CB391+BY391+BV391+BS391+BP391+BM391+BJ391+BG391+BD391+BA391+AX391+AU391+AR391+AO391+AL391+AI391+AF391+AC391+Z391+W391+T391+Q391+N391+K391+H391+E391+B391)</f>
        <v>0</v>
      </c>
      <c r="CS391" s="70" t="s">
        <v>445</v>
      </c>
      <c r="CT391" s="67">
        <v>0</v>
      </c>
      <c r="CU391" s="143"/>
      <c r="CV391" s="13">
        <f>CT391-CQ391</f>
        <v>0</v>
      </c>
    </row>
    <row r="392" spans="1:100" ht="16" thickBot="1" x14ac:dyDescent="0.25">
      <c r="A392" s="77" t="s">
        <v>454</v>
      </c>
      <c r="B392" s="78">
        <f>SUM(B391)</f>
        <v>0</v>
      </c>
      <c r="C392" s="143"/>
      <c r="D392" s="77" t="s">
        <v>454</v>
      </c>
      <c r="E392" s="78">
        <f>SUM(E391)</f>
        <v>0</v>
      </c>
      <c r="F392" s="143"/>
      <c r="G392" s="77" t="s">
        <v>454</v>
      </c>
      <c r="H392" s="78">
        <f>SUM(H391)</f>
        <v>0</v>
      </c>
      <c r="I392" s="143"/>
      <c r="J392" s="77" t="s">
        <v>454</v>
      </c>
      <c r="K392" s="78">
        <f>SUM(K391)</f>
        <v>0</v>
      </c>
      <c r="L392" s="143"/>
      <c r="M392" s="77" t="s">
        <v>454</v>
      </c>
      <c r="N392" s="78">
        <f>SUM(N391)</f>
        <v>0</v>
      </c>
      <c r="O392" s="143"/>
      <c r="P392" s="77" t="s">
        <v>454</v>
      </c>
      <c r="Q392" s="78">
        <f>SUM(Q391)</f>
        <v>0</v>
      </c>
      <c r="R392" s="143"/>
      <c r="S392" s="77" t="s">
        <v>454</v>
      </c>
      <c r="T392" s="78">
        <f>SUM(T391)</f>
        <v>0</v>
      </c>
      <c r="U392" s="143"/>
      <c r="V392" s="77" t="s">
        <v>454</v>
      </c>
      <c r="W392" s="78">
        <f>SUM(W391)</f>
        <v>0</v>
      </c>
      <c r="X392" s="143"/>
      <c r="Y392" s="77" t="s">
        <v>454</v>
      </c>
      <c r="Z392" s="78">
        <f>SUM(Z391)</f>
        <v>0</v>
      </c>
      <c r="AA392" s="143"/>
      <c r="AB392" s="77" t="s">
        <v>454</v>
      </c>
      <c r="AC392" s="78">
        <f>SUM(AC391)</f>
        <v>0</v>
      </c>
      <c r="AD392" s="143"/>
      <c r="AE392" s="77" t="s">
        <v>454</v>
      </c>
      <c r="AF392" s="78">
        <f>SUM(AF391)</f>
        <v>0</v>
      </c>
      <c r="AG392" s="143"/>
      <c r="AH392" s="77" t="s">
        <v>454</v>
      </c>
      <c r="AI392" s="78">
        <f>SUM(AI391)</f>
        <v>0</v>
      </c>
      <c r="AJ392" s="143"/>
      <c r="AK392" s="77" t="s">
        <v>454</v>
      </c>
      <c r="AL392" s="78">
        <f>SUM(AL391)</f>
        <v>0</v>
      </c>
      <c r="AM392" s="143"/>
      <c r="AN392" s="77" t="s">
        <v>454</v>
      </c>
      <c r="AO392" s="78">
        <f>SUM(AO391)</f>
        <v>0</v>
      </c>
      <c r="AP392" s="143"/>
      <c r="AQ392" s="77" t="s">
        <v>454</v>
      </c>
      <c r="AR392" s="78">
        <f>SUM(AR391)</f>
        <v>0</v>
      </c>
      <c r="AS392" s="143"/>
      <c r="AT392" s="77" t="s">
        <v>454</v>
      </c>
      <c r="AU392" s="78">
        <f>SUM(AU391)</f>
        <v>0</v>
      </c>
      <c r="AV392" s="143"/>
      <c r="AW392" s="77" t="s">
        <v>454</v>
      </c>
      <c r="AX392" s="78">
        <f>SUM(AX391)</f>
        <v>0</v>
      </c>
      <c r="AY392" s="143"/>
      <c r="AZ392" s="77" t="s">
        <v>454</v>
      </c>
      <c r="BA392" s="78">
        <f>SUM(BA391)</f>
        <v>0</v>
      </c>
      <c r="BB392" s="143"/>
      <c r="BC392" s="77" t="s">
        <v>454</v>
      </c>
      <c r="BD392" s="78">
        <f>SUM(BD391)</f>
        <v>0</v>
      </c>
      <c r="BE392" s="143"/>
      <c r="BF392" s="77" t="s">
        <v>454</v>
      </c>
      <c r="BG392" s="78">
        <f>SUM(BG391)</f>
        <v>0</v>
      </c>
      <c r="BH392" s="143"/>
      <c r="BI392" s="77" t="s">
        <v>454</v>
      </c>
      <c r="BJ392" s="78">
        <f>SUM(BJ391)</f>
        <v>0</v>
      </c>
      <c r="BK392" s="143"/>
      <c r="BL392" s="77" t="s">
        <v>454</v>
      </c>
      <c r="BM392" s="78">
        <f>SUM(BM391)</f>
        <v>0</v>
      </c>
      <c r="BN392" s="143"/>
      <c r="BO392" s="77" t="s">
        <v>454</v>
      </c>
      <c r="BP392" s="78">
        <f>SUM(BP391)</f>
        <v>0</v>
      </c>
      <c r="BQ392" s="143"/>
      <c r="BR392" s="77" t="s">
        <v>454</v>
      </c>
      <c r="BS392" s="78">
        <f>SUM(BS391)</f>
        <v>0</v>
      </c>
      <c r="BT392" s="143"/>
      <c r="BU392" s="77" t="s">
        <v>454</v>
      </c>
      <c r="BV392" s="78">
        <f>SUM(BV391)</f>
        <v>0</v>
      </c>
      <c r="BW392" s="143"/>
      <c r="BX392" s="77" t="s">
        <v>454</v>
      </c>
      <c r="BY392" s="78">
        <f>SUM(BY391)</f>
        <v>0</v>
      </c>
      <c r="BZ392" s="143"/>
      <c r="CA392" s="77" t="s">
        <v>454</v>
      </c>
      <c r="CB392" s="78">
        <f>SUM(CB391)</f>
        <v>0</v>
      </c>
      <c r="CC392" s="143"/>
      <c r="CD392" s="77" t="s">
        <v>454</v>
      </c>
      <c r="CE392" s="78">
        <f>SUM(CE391)</f>
        <v>0</v>
      </c>
      <c r="CF392" s="143"/>
      <c r="CG392" s="77" t="s">
        <v>454</v>
      </c>
      <c r="CH392" s="78">
        <f>SUM(CH391)</f>
        <v>0</v>
      </c>
      <c r="CI392" s="143"/>
      <c r="CJ392" s="77" t="s">
        <v>454</v>
      </c>
      <c r="CK392" s="78">
        <f>SUM(CK391)</f>
        <v>0</v>
      </c>
      <c r="CL392" s="143"/>
      <c r="CM392" s="77" t="s">
        <v>454</v>
      </c>
      <c r="CN392" s="78">
        <f>SUM(CN391)</f>
        <v>0</v>
      </c>
      <c r="CP392" s="77" t="s">
        <v>493</v>
      </c>
      <c r="CQ392" s="78">
        <f>SUM(CQ391)</f>
        <v>0</v>
      </c>
      <c r="CS392" s="77" t="s">
        <v>493</v>
      </c>
      <c r="CT392" s="78">
        <f>SUM(CT391)</f>
        <v>0</v>
      </c>
      <c r="CU392" s="143"/>
      <c r="CV392" s="150">
        <f>CT392-CQ392</f>
        <v>0</v>
      </c>
    </row>
    <row r="393" spans="1:100" ht="16" thickBot="1" x14ac:dyDescent="0.25">
      <c r="A393" s="141" t="s">
        <v>455</v>
      </c>
      <c r="B393" s="142"/>
      <c r="C393" s="143"/>
      <c r="D393" s="141" t="s">
        <v>455</v>
      </c>
      <c r="E393" s="142"/>
      <c r="F393" s="143"/>
      <c r="G393" s="141" t="s">
        <v>455</v>
      </c>
      <c r="H393" s="142"/>
      <c r="I393" s="143"/>
      <c r="J393" s="141" t="s">
        <v>455</v>
      </c>
      <c r="K393" s="142"/>
      <c r="L393" s="143"/>
      <c r="M393" s="141" t="s">
        <v>455</v>
      </c>
      <c r="N393" s="142"/>
      <c r="O393" s="143"/>
      <c r="P393" s="141" t="s">
        <v>455</v>
      </c>
      <c r="Q393" s="142"/>
      <c r="R393" s="143"/>
      <c r="S393" s="141" t="s">
        <v>455</v>
      </c>
      <c r="T393" s="142"/>
      <c r="U393" s="143"/>
      <c r="V393" s="141" t="s">
        <v>455</v>
      </c>
      <c r="W393" s="142"/>
      <c r="X393" s="143"/>
      <c r="Y393" s="141" t="s">
        <v>455</v>
      </c>
      <c r="Z393" s="142"/>
      <c r="AA393" s="143"/>
      <c r="AB393" s="141" t="s">
        <v>455</v>
      </c>
      <c r="AC393" s="142"/>
      <c r="AD393" s="143"/>
      <c r="AE393" s="141" t="s">
        <v>455</v>
      </c>
      <c r="AF393" s="142"/>
      <c r="AG393" s="143"/>
      <c r="AH393" s="141" t="s">
        <v>455</v>
      </c>
      <c r="AI393" s="142"/>
      <c r="AJ393" s="143"/>
      <c r="AK393" s="141" t="s">
        <v>455</v>
      </c>
      <c r="AL393" s="142"/>
      <c r="AM393" s="143"/>
      <c r="AN393" s="141" t="s">
        <v>455</v>
      </c>
      <c r="AO393" s="142"/>
      <c r="AP393" s="143"/>
      <c r="AQ393" s="141" t="s">
        <v>455</v>
      </c>
      <c r="AR393" s="142"/>
      <c r="AS393" s="143"/>
      <c r="AT393" s="141" t="s">
        <v>455</v>
      </c>
      <c r="AU393" s="142"/>
      <c r="AV393" s="143"/>
      <c r="AW393" s="141" t="s">
        <v>455</v>
      </c>
      <c r="AX393" s="142"/>
      <c r="AY393" s="143"/>
      <c r="AZ393" s="141" t="s">
        <v>455</v>
      </c>
      <c r="BA393" s="142"/>
      <c r="BB393" s="143"/>
      <c r="BC393" s="141" t="s">
        <v>455</v>
      </c>
      <c r="BD393" s="142"/>
      <c r="BE393" s="143"/>
      <c r="BF393" s="141" t="s">
        <v>455</v>
      </c>
      <c r="BG393" s="142"/>
      <c r="BH393" s="143"/>
      <c r="BI393" s="141" t="s">
        <v>455</v>
      </c>
      <c r="BJ393" s="142"/>
      <c r="BK393" s="143"/>
      <c r="BL393" s="141" t="s">
        <v>455</v>
      </c>
      <c r="BM393" s="142"/>
      <c r="BN393" s="143"/>
      <c r="BO393" s="141" t="s">
        <v>455</v>
      </c>
      <c r="BP393" s="142"/>
      <c r="BQ393" s="143"/>
      <c r="BR393" s="141" t="s">
        <v>455</v>
      </c>
      <c r="BS393" s="142"/>
      <c r="BT393" s="143"/>
      <c r="BU393" s="141" t="s">
        <v>455</v>
      </c>
      <c r="BV393" s="142"/>
      <c r="BW393" s="143"/>
      <c r="BX393" s="141" t="s">
        <v>455</v>
      </c>
      <c r="BY393" s="142"/>
      <c r="BZ393" s="143"/>
      <c r="CA393" s="141" t="s">
        <v>455</v>
      </c>
      <c r="CB393" s="142"/>
      <c r="CC393" s="143"/>
      <c r="CD393" s="141" t="s">
        <v>455</v>
      </c>
      <c r="CE393" s="142"/>
      <c r="CF393" s="143"/>
      <c r="CG393" s="141" t="s">
        <v>455</v>
      </c>
      <c r="CH393" s="142"/>
      <c r="CI393" s="143"/>
      <c r="CJ393" s="141" t="s">
        <v>455</v>
      </c>
      <c r="CK393" s="142"/>
      <c r="CL393" s="143"/>
      <c r="CM393" s="141" t="s">
        <v>455</v>
      </c>
      <c r="CN393" s="142"/>
      <c r="CP393" s="141" t="s">
        <v>455</v>
      </c>
      <c r="CQ393" s="142"/>
      <c r="CS393" s="141" t="s">
        <v>455</v>
      </c>
      <c r="CT393" s="142"/>
      <c r="CU393" s="143"/>
      <c r="CV393" s="10"/>
    </row>
    <row r="394" spans="1:100" x14ac:dyDescent="0.2">
      <c r="A394" s="71" t="s">
        <v>156</v>
      </c>
      <c r="B394" s="67">
        <v>0</v>
      </c>
      <c r="C394" s="143"/>
      <c r="D394" s="71" t="s">
        <v>156</v>
      </c>
      <c r="E394" s="67">
        <v>0</v>
      </c>
      <c r="F394" s="143"/>
      <c r="G394" s="71" t="s">
        <v>156</v>
      </c>
      <c r="H394" s="67">
        <v>0</v>
      </c>
      <c r="I394" s="143"/>
      <c r="J394" s="71" t="s">
        <v>156</v>
      </c>
      <c r="K394" s="67">
        <v>0</v>
      </c>
      <c r="L394" s="143"/>
      <c r="M394" s="71" t="s">
        <v>156</v>
      </c>
      <c r="N394" s="67">
        <v>0</v>
      </c>
      <c r="O394" s="143"/>
      <c r="P394" s="71" t="s">
        <v>156</v>
      </c>
      <c r="Q394" s="67">
        <v>0</v>
      </c>
      <c r="R394" s="143"/>
      <c r="S394" s="71" t="s">
        <v>156</v>
      </c>
      <c r="T394" s="67">
        <v>0</v>
      </c>
      <c r="U394" s="143"/>
      <c r="V394" s="71" t="s">
        <v>156</v>
      </c>
      <c r="W394" s="67">
        <v>0</v>
      </c>
      <c r="X394" s="143"/>
      <c r="Y394" s="71" t="s">
        <v>156</v>
      </c>
      <c r="Z394" s="67">
        <v>0</v>
      </c>
      <c r="AA394" s="143"/>
      <c r="AB394" s="71" t="s">
        <v>156</v>
      </c>
      <c r="AC394" s="67">
        <v>0</v>
      </c>
      <c r="AD394" s="143"/>
      <c r="AE394" s="71" t="s">
        <v>156</v>
      </c>
      <c r="AF394" s="67">
        <v>0</v>
      </c>
      <c r="AG394" s="143"/>
      <c r="AH394" s="71" t="s">
        <v>156</v>
      </c>
      <c r="AI394" s="67">
        <v>0</v>
      </c>
      <c r="AJ394" s="143"/>
      <c r="AK394" s="71" t="s">
        <v>156</v>
      </c>
      <c r="AL394" s="67">
        <v>0</v>
      </c>
      <c r="AM394" s="143"/>
      <c r="AN394" s="71" t="s">
        <v>156</v>
      </c>
      <c r="AO394" s="67">
        <v>0</v>
      </c>
      <c r="AP394" s="143"/>
      <c r="AQ394" s="71" t="s">
        <v>156</v>
      </c>
      <c r="AR394" s="67">
        <v>0</v>
      </c>
      <c r="AS394" s="143"/>
      <c r="AT394" s="71" t="s">
        <v>156</v>
      </c>
      <c r="AU394" s="67">
        <v>0</v>
      </c>
      <c r="AV394" s="143"/>
      <c r="AW394" s="71" t="s">
        <v>156</v>
      </c>
      <c r="AX394" s="67">
        <v>0</v>
      </c>
      <c r="AY394" s="143"/>
      <c r="AZ394" s="71" t="s">
        <v>156</v>
      </c>
      <c r="BA394" s="67">
        <v>0</v>
      </c>
      <c r="BB394" s="143"/>
      <c r="BC394" s="71" t="s">
        <v>156</v>
      </c>
      <c r="BD394" s="67">
        <v>0</v>
      </c>
      <c r="BE394" s="143"/>
      <c r="BF394" s="71" t="s">
        <v>156</v>
      </c>
      <c r="BG394" s="67">
        <v>0</v>
      </c>
      <c r="BH394" s="143"/>
      <c r="BI394" s="71" t="s">
        <v>156</v>
      </c>
      <c r="BJ394" s="67">
        <v>0</v>
      </c>
      <c r="BK394" s="143"/>
      <c r="BL394" s="71" t="s">
        <v>156</v>
      </c>
      <c r="BM394" s="67">
        <v>0</v>
      </c>
      <c r="BN394" s="143"/>
      <c r="BO394" s="71" t="s">
        <v>156</v>
      </c>
      <c r="BP394" s="67">
        <v>0</v>
      </c>
      <c r="BQ394" s="143"/>
      <c r="BR394" s="71" t="s">
        <v>156</v>
      </c>
      <c r="BS394" s="67">
        <v>0</v>
      </c>
      <c r="BT394" s="143"/>
      <c r="BU394" s="71" t="s">
        <v>156</v>
      </c>
      <c r="BV394" s="67">
        <v>0</v>
      </c>
      <c r="BW394" s="143"/>
      <c r="BX394" s="71" t="s">
        <v>156</v>
      </c>
      <c r="BY394" s="67">
        <v>0</v>
      </c>
      <c r="BZ394" s="143"/>
      <c r="CA394" s="71" t="s">
        <v>156</v>
      </c>
      <c r="CB394" s="67">
        <v>0</v>
      </c>
      <c r="CC394" s="143"/>
      <c r="CD394" s="71" t="s">
        <v>156</v>
      </c>
      <c r="CE394" s="67">
        <v>0</v>
      </c>
      <c r="CF394" s="143"/>
      <c r="CG394" s="71" t="s">
        <v>156</v>
      </c>
      <c r="CH394" s="67">
        <v>0</v>
      </c>
      <c r="CI394" s="143"/>
      <c r="CJ394" s="71" t="s">
        <v>156</v>
      </c>
      <c r="CK394" s="67">
        <v>0</v>
      </c>
      <c r="CL394" s="143"/>
      <c r="CM394" s="71" t="s">
        <v>156</v>
      </c>
      <c r="CN394" s="67">
        <v>0</v>
      </c>
      <c r="CP394" s="71" t="s">
        <v>156</v>
      </c>
      <c r="CQ394" s="79">
        <f>SUM(CH394+CN394+CK394+CE394+CB394+BY394+BV394+BS394+BP394+BM394+BJ394+BG394+BD394+BA394+AX394+AU394+AR394+AO394+AL394+AI394+AF394+AC394+Z394+W394+T394+Q394+N394+K394+H394+E394+B394)</f>
        <v>0</v>
      </c>
      <c r="CS394" s="71" t="s">
        <v>156</v>
      </c>
      <c r="CT394" s="67">
        <f>519.12+260</f>
        <v>779.12</v>
      </c>
      <c r="CU394" s="143"/>
      <c r="CV394" s="150">
        <f t="shared" ref="CV394:CV413" si="21">CT394-CQ394</f>
        <v>779.12</v>
      </c>
    </row>
    <row r="395" spans="1:100" x14ac:dyDescent="0.2">
      <c r="A395" s="71" t="s">
        <v>449</v>
      </c>
      <c r="B395" s="67">
        <v>0</v>
      </c>
      <c r="C395" s="143"/>
      <c r="D395" s="71" t="s">
        <v>449</v>
      </c>
      <c r="E395" s="67">
        <v>0</v>
      </c>
      <c r="F395" s="143"/>
      <c r="G395" s="71" t="s">
        <v>449</v>
      </c>
      <c r="H395" s="67">
        <v>0</v>
      </c>
      <c r="I395" s="143"/>
      <c r="J395" s="71" t="s">
        <v>449</v>
      </c>
      <c r="K395" s="67">
        <v>0</v>
      </c>
      <c r="L395" s="143"/>
      <c r="M395" s="71" t="s">
        <v>449</v>
      </c>
      <c r="N395" s="67">
        <v>0</v>
      </c>
      <c r="O395" s="143"/>
      <c r="P395" s="71" t="s">
        <v>449</v>
      </c>
      <c r="Q395" s="67">
        <v>0</v>
      </c>
      <c r="R395" s="143"/>
      <c r="S395" s="71" t="s">
        <v>449</v>
      </c>
      <c r="T395" s="67">
        <v>0</v>
      </c>
      <c r="U395" s="143"/>
      <c r="V395" s="71" t="s">
        <v>449</v>
      </c>
      <c r="W395" s="67">
        <v>0</v>
      </c>
      <c r="X395" s="143"/>
      <c r="Y395" s="71" t="s">
        <v>449</v>
      </c>
      <c r="Z395" s="67">
        <v>0</v>
      </c>
      <c r="AA395" s="143"/>
      <c r="AB395" s="71" t="s">
        <v>449</v>
      </c>
      <c r="AC395" s="67">
        <v>0</v>
      </c>
      <c r="AD395" s="143"/>
      <c r="AE395" s="71" t="s">
        <v>449</v>
      </c>
      <c r="AF395" s="67">
        <v>0</v>
      </c>
      <c r="AG395" s="143"/>
      <c r="AH395" s="71" t="s">
        <v>449</v>
      </c>
      <c r="AI395" s="67">
        <v>0</v>
      </c>
      <c r="AJ395" s="143"/>
      <c r="AK395" s="71" t="s">
        <v>449</v>
      </c>
      <c r="AL395" s="67">
        <v>0</v>
      </c>
      <c r="AM395" s="143"/>
      <c r="AN395" s="71" t="s">
        <v>449</v>
      </c>
      <c r="AO395" s="67">
        <v>0</v>
      </c>
      <c r="AP395" s="143"/>
      <c r="AQ395" s="71" t="s">
        <v>449</v>
      </c>
      <c r="AR395" s="67">
        <v>0</v>
      </c>
      <c r="AS395" s="143"/>
      <c r="AT395" s="71" t="s">
        <v>449</v>
      </c>
      <c r="AU395" s="67">
        <v>0</v>
      </c>
      <c r="AV395" s="143"/>
      <c r="AW395" s="71" t="s">
        <v>449</v>
      </c>
      <c r="AX395" s="67">
        <v>0</v>
      </c>
      <c r="AY395" s="143"/>
      <c r="AZ395" s="71" t="s">
        <v>449</v>
      </c>
      <c r="BA395" s="67">
        <v>0</v>
      </c>
      <c r="BB395" s="143"/>
      <c r="BC395" s="71" t="s">
        <v>449</v>
      </c>
      <c r="BD395" s="67">
        <v>0</v>
      </c>
      <c r="BE395" s="143"/>
      <c r="BF395" s="71" t="s">
        <v>449</v>
      </c>
      <c r="BG395" s="67">
        <v>0</v>
      </c>
      <c r="BH395" s="143"/>
      <c r="BI395" s="71" t="s">
        <v>449</v>
      </c>
      <c r="BJ395" s="67">
        <v>0</v>
      </c>
      <c r="BK395" s="143"/>
      <c r="BL395" s="71" t="s">
        <v>449</v>
      </c>
      <c r="BM395" s="67">
        <v>0</v>
      </c>
      <c r="BN395" s="143"/>
      <c r="BO395" s="71" t="s">
        <v>449</v>
      </c>
      <c r="BP395" s="67">
        <v>0</v>
      </c>
      <c r="BQ395" s="143"/>
      <c r="BR395" s="71" t="s">
        <v>449</v>
      </c>
      <c r="BS395" s="67">
        <v>0</v>
      </c>
      <c r="BT395" s="143"/>
      <c r="BU395" s="71" t="s">
        <v>449</v>
      </c>
      <c r="BV395" s="67">
        <v>0</v>
      </c>
      <c r="BW395" s="143"/>
      <c r="BX395" s="71" t="s">
        <v>449</v>
      </c>
      <c r="BY395" s="67">
        <v>0</v>
      </c>
      <c r="BZ395" s="143"/>
      <c r="CA395" s="71" t="s">
        <v>449</v>
      </c>
      <c r="CB395" s="67">
        <v>0</v>
      </c>
      <c r="CC395" s="143"/>
      <c r="CD395" s="71" t="s">
        <v>449</v>
      </c>
      <c r="CE395" s="67">
        <v>0</v>
      </c>
      <c r="CF395" s="143"/>
      <c r="CG395" s="71" t="s">
        <v>449</v>
      </c>
      <c r="CH395" s="67">
        <v>0</v>
      </c>
      <c r="CI395" s="143"/>
      <c r="CJ395" s="71" t="s">
        <v>449</v>
      </c>
      <c r="CK395" s="67">
        <v>0</v>
      </c>
      <c r="CL395" s="143"/>
      <c r="CM395" s="71" t="s">
        <v>449</v>
      </c>
      <c r="CN395" s="67">
        <v>0</v>
      </c>
      <c r="CP395" s="71" t="s">
        <v>449</v>
      </c>
      <c r="CQ395" s="79">
        <f>SUM(CH395+CN395+CK395+CE395+CB395+BY395+BV395+BS395+BP395+BM395+BJ395+BG395+BD395+BA395+AX395+AU395+AR395+AO395+AL395+AI395+AF395+AC395+Z395+W395+T395+Q395+N395+K395+H395+E395+B395)</f>
        <v>0</v>
      </c>
      <c r="CS395" s="71" t="s">
        <v>449</v>
      </c>
      <c r="CT395" s="67">
        <v>140</v>
      </c>
      <c r="CU395" s="143"/>
      <c r="CV395" s="150">
        <f t="shared" si="21"/>
        <v>140</v>
      </c>
    </row>
    <row r="396" spans="1:100" x14ac:dyDescent="0.2">
      <c r="A396" s="71" t="s">
        <v>450</v>
      </c>
      <c r="B396" s="67">
        <v>0</v>
      </c>
      <c r="C396" s="143"/>
      <c r="D396" s="71" t="s">
        <v>450</v>
      </c>
      <c r="E396" s="67">
        <v>0</v>
      </c>
      <c r="F396" s="143"/>
      <c r="G396" s="71" t="s">
        <v>450</v>
      </c>
      <c r="H396" s="67">
        <v>0</v>
      </c>
      <c r="I396" s="143"/>
      <c r="J396" s="71" t="s">
        <v>450</v>
      </c>
      <c r="K396" s="67">
        <v>0</v>
      </c>
      <c r="L396" s="143"/>
      <c r="M396" s="71" t="s">
        <v>450</v>
      </c>
      <c r="N396" s="67">
        <v>0</v>
      </c>
      <c r="O396" s="143"/>
      <c r="P396" s="71" t="s">
        <v>450</v>
      </c>
      <c r="Q396" s="67">
        <v>0</v>
      </c>
      <c r="R396" s="143"/>
      <c r="S396" s="71" t="s">
        <v>450</v>
      </c>
      <c r="T396" s="67">
        <v>0</v>
      </c>
      <c r="U396" s="143"/>
      <c r="V396" s="71" t="s">
        <v>450</v>
      </c>
      <c r="W396" s="67">
        <v>0</v>
      </c>
      <c r="X396" s="143"/>
      <c r="Y396" s="71" t="s">
        <v>450</v>
      </c>
      <c r="Z396" s="67">
        <v>0</v>
      </c>
      <c r="AA396" s="143"/>
      <c r="AB396" s="71" t="s">
        <v>450</v>
      </c>
      <c r="AC396" s="67">
        <v>0</v>
      </c>
      <c r="AD396" s="143"/>
      <c r="AE396" s="71" t="s">
        <v>450</v>
      </c>
      <c r="AF396" s="67">
        <v>0</v>
      </c>
      <c r="AG396" s="143"/>
      <c r="AH396" s="71" t="s">
        <v>450</v>
      </c>
      <c r="AI396" s="67">
        <v>0</v>
      </c>
      <c r="AJ396" s="143"/>
      <c r="AK396" s="71" t="s">
        <v>450</v>
      </c>
      <c r="AL396" s="67">
        <v>0</v>
      </c>
      <c r="AM396" s="143"/>
      <c r="AN396" s="71" t="s">
        <v>450</v>
      </c>
      <c r="AO396" s="67">
        <v>0</v>
      </c>
      <c r="AP396" s="143"/>
      <c r="AQ396" s="71" t="s">
        <v>450</v>
      </c>
      <c r="AR396" s="67">
        <v>0</v>
      </c>
      <c r="AS396" s="143"/>
      <c r="AT396" s="71" t="s">
        <v>450</v>
      </c>
      <c r="AU396" s="67">
        <v>0</v>
      </c>
      <c r="AV396" s="143"/>
      <c r="AW396" s="71" t="s">
        <v>450</v>
      </c>
      <c r="AX396" s="67">
        <v>0</v>
      </c>
      <c r="AY396" s="143"/>
      <c r="AZ396" s="71" t="s">
        <v>450</v>
      </c>
      <c r="BA396" s="67">
        <v>0</v>
      </c>
      <c r="BB396" s="143"/>
      <c r="BC396" s="71" t="s">
        <v>450</v>
      </c>
      <c r="BD396" s="67">
        <v>0</v>
      </c>
      <c r="BE396" s="143"/>
      <c r="BF396" s="71" t="s">
        <v>450</v>
      </c>
      <c r="BG396" s="67">
        <v>0</v>
      </c>
      <c r="BH396" s="143"/>
      <c r="BI396" s="71" t="s">
        <v>450</v>
      </c>
      <c r="BJ396" s="67">
        <v>0</v>
      </c>
      <c r="BK396" s="143"/>
      <c r="BL396" s="71" t="s">
        <v>450</v>
      </c>
      <c r="BM396" s="67">
        <v>0</v>
      </c>
      <c r="BN396" s="143"/>
      <c r="BO396" s="71" t="s">
        <v>450</v>
      </c>
      <c r="BP396" s="67">
        <v>0</v>
      </c>
      <c r="BQ396" s="143"/>
      <c r="BR396" s="71" t="s">
        <v>450</v>
      </c>
      <c r="BS396" s="67">
        <v>0</v>
      </c>
      <c r="BT396" s="143"/>
      <c r="BU396" s="71" t="s">
        <v>450</v>
      </c>
      <c r="BV396" s="67">
        <v>0</v>
      </c>
      <c r="BW396" s="143"/>
      <c r="BX396" s="71" t="s">
        <v>450</v>
      </c>
      <c r="BY396" s="67">
        <v>0</v>
      </c>
      <c r="BZ396" s="143"/>
      <c r="CA396" s="71" t="s">
        <v>450</v>
      </c>
      <c r="CB396" s="67">
        <v>0</v>
      </c>
      <c r="CC396" s="143"/>
      <c r="CD396" s="71" t="s">
        <v>450</v>
      </c>
      <c r="CE396" s="67">
        <v>0</v>
      </c>
      <c r="CF396" s="143"/>
      <c r="CG396" s="71" t="s">
        <v>450</v>
      </c>
      <c r="CH396" s="67">
        <v>0</v>
      </c>
      <c r="CI396" s="143"/>
      <c r="CJ396" s="71" t="s">
        <v>450</v>
      </c>
      <c r="CK396" s="67">
        <v>0</v>
      </c>
      <c r="CL396" s="143"/>
      <c r="CM396" s="71" t="s">
        <v>450</v>
      </c>
      <c r="CN396" s="67">
        <v>0</v>
      </c>
      <c r="CP396" s="71" t="s">
        <v>450</v>
      </c>
      <c r="CQ396" s="79">
        <f>SUM(CH396+CN396+CK396+CE396+CB396+BY396+BV396+BS396+BP396+BM396+BJ396+BG396+BD396+BA396+AX396+AU396+AR396+AO396+AL396+AI396+AF396+AC396+Z396+W396+T396+Q396+N396+K396+H396+E396+B396)</f>
        <v>0</v>
      </c>
      <c r="CS396" s="71" t="s">
        <v>450</v>
      </c>
      <c r="CT396" s="67">
        <v>116.44</v>
      </c>
      <c r="CU396" s="143"/>
      <c r="CV396" s="150">
        <f t="shared" si="21"/>
        <v>116.44</v>
      </c>
    </row>
    <row r="397" spans="1:100" x14ac:dyDescent="0.2">
      <c r="A397" s="71" t="s">
        <v>4</v>
      </c>
      <c r="B397" s="67">
        <v>0</v>
      </c>
      <c r="C397" s="143"/>
      <c r="D397" s="71" t="s">
        <v>4</v>
      </c>
      <c r="E397" s="67">
        <v>0</v>
      </c>
      <c r="F397" s="143"/>
      <c r="G397" s="71" t="s">
        <v>4</v>
      </c>
      <c r="H397" s="67">
        <v>0</v>
      </c>
      <c r="I397" s="143"/>
      <c r="J397" s="71" t="s">
        <v>4</v>
      </c>
      <c r="K397" s="67">
        <v>0</v>
      </c>
      <c r="L397" s="143"/>
      <c r="M397" s="71" t="s">
        <v>4</v>
      </c>
      <c r="N397" s="67">
        <v>0</v>
      </c>
      <c r="O397" s="143"/>
      <c r="P397" s="71" t="s">
        <v>4</v>
      </c>
      <c r="Q397" s="67">
        <v>0</v>
      </c>
      <c r="R397" s="143"/>
      <c r="S397" s="71" t="s">
        <v>4</v>
      </c>
      <c r="T397" s="67">
        <v>0</v>
      </c>
      <c r="U397" s="143"/>
      <c r="V397" s="71" t="s">
        <v>4</v>
      </c>
      <c r="W397" s="67">
        <v>0</v>
      </c>
      <c r="X397" s="143"/>
      <c r="Y397" s="71" t="s">
        <v>4</v>
      </c>
      <c r="Z397" s="67">
        <v>0</v>
      </c>
      <c r="AA397" s="143"/>
      <c r="AB397" s="71" t="s">
        <v>4</v>
      </c>
      <c r="AC397" s="67">
        <v>0</v>
      </c>
      <c r="AD397" s="143"/>
      <c r="AE397" s="71" t="s">
        <v>4</v>
      </c>
      <c r="AF397" s="67">
        <v>0</v>
      </c>
      <c r="AG397" s="143"/>
      <c r="AH397" s="71" t="s">
        <v>4</v>
      </c>
      <c r="AI397" s="67">
        <v>0</v>
      </c>
      <c r="AJ397" s="143"/>
      <c r="AK397" s="71" t="s">
        <v>4</v>
      </c>
      <c r="AL397" s="67">
        <v>0</v>
      </c>
      <c r="AM397" s="143"/>
      <c r="AN397" s="71" t="s">
        <v>4</v>
      </c>
      <c r="AO397" s="67">
        <v>0</v>
      </c>
      <c r="AP397" s="143"/>
      <c r="AQ397" s="71" t="s">
        <v>4</v>
      </c>
      <c r="AR397" s="67">
        <v>0</v>
      </c>
      <c r="AS397" s="143"/>
      <c r="AT397" s="71" t="s">
        <v>4</v>
      </c>
      <c r="AU397" s="67">
        <v>0</v>
      </c>
      <c r="AV397" s="143"/>
      <c r="AW397" s="71" t="s">
        <v>4</v>
      </c>
      <c r="AX397" s="67">
        <v>0</v>
      </c>
      <c r="AY397" s="143"/>
      <c r="AZ397" s="71" t="s">
        <v>4</v>
      </c>
      <c r="BA397" s="67">
        <v>0</v>
      </c>
      <c r="BB397" s="143"/>
      <c r="BC397" s="71" t="s">
        <v>4</v>
      </c>
      <c r="BD397" s="67">
        <v>0</v>
      </c>
      <c r="BE397" s="143"/>
      <c r="BF397" s="71" t="s">
        <v>4</v>
      </c>
      <c r="BG397" s="67">
        <v>0</v>
      </c>
      <c r="BH397" s="143"/>
      <c r="BI397" s="71" t="s">
        <v>4</v>
      </c>
      <c r="BJ397" s="67">
        <v>0</v>
      </c>
      <c r="BK397" s="143"/>
      <c r="BL397" s="71" t="s">
        <v>4</v>
      </c>
      <c r="BM397" s="67">
        <v>0</v>
      </c>
      <c r="BN397" s="143"/>
      <c r="BO397" s="71" t="s">
        <v>4</v>
      </c>
      <c r="BP397" s="67">
        <v>0</v>
      </c>
      <c r="BQ397" s="143"/>
      <c r="BR397" s="71" t="s">
        <v>4</v>
      </c>
      <c r="BS397" s="67">
        <v>0</v>
      </c>
      <c r="BT397" s="143"/>
      <c r="BU397" s="71" t="s">
        <v>4</v>
      </c>
      <c r="BV397" s="67">
        <v>0</v>
      </c>
      <c r="BW397" s="143"/>
      <c r="BX397" s="71" t="s">
        <v>4</v>
      </c>
      <c r="BY397" s="67">
        <v>0</v>
      </c>
      <c r="BZ397" s="143"/>
      <c r="CA397" s="71" t="s">
        <v>4</v>
      </c>
      <c r="CB397" s="67">
        <v>0</v>
      </c>
      <c r="CC397" s="143"/>
      <c r="CD397" s="71" t="s">
        <v>4</v>
      </c>
      <c r="CE397" s="67">
        <v>0</v>
      </c>
      <c r="CF397" s="143"/>
      <c r="CG397" s="71" t="s">
        <v>4</v>
      </c>
      <c r="CH397" s="67">
        <v>0</v>
      </c>
      <c r="CI397" s="143"/>
      <c r="CJ397" s="71" t="s">
        <v>4</v>
      </c>
      <c r="CK397" s="67">
        <v>0</v>
      </c>
      <c r="CL397" s="143"/>
      <c r="CM397" s="71" t="s">
        <v>4</v>
      </c>
      <c r="CN397" s="67">
        <v>0</v>
      </c>
      <c r="CP397" s="71" t="s">
        <v>4</v>
      </c>
      <c r="CQ397" s="79">
        <f>SUM(CH397+CN397+CK397+CE397+CB397+BY397+BV397+BS397+BP397+BM397+BJ397+BG397+BD397+BA397+AX397+AU397+AR397+AO397+AL397+AI397+AF397+AC397+Z397+W397+T397+Q397+N397+K397+H397+E397+B397)</f>
        <v>0</v>
      </c>
      <c r="CS397" s="71" t="s">
        <v>4</v>
      </c>
      <c r="CT397" s="67">
        <v>180</v>
      </c>
      <c r="CU397" s="143"/>
      <c r="CV397" s="150">
        <f t="shared" si="21"/>
        <v>180</v>
      </c>
    </row>
    <row r="398" spans="1:100" x14ac:dyDescent="0.2">
      <c r="A398" s="71" t="s">
        <v>5</v>
      </c>
      <c r="B398" s="67">
        <f>SUM(B399:B401)</f>
        <v>0</v>
      </c>
      <c r="C398" s="143"/>
      <c r="D398" s="71" t="s">
        <v>5</v>
      </c>
      <c r="E398" s="67">
        <f>SUM(E399:E401)</f>
        <v>0</v>
      </c>
      <c r="F398" s="143"/>
      <c r="G398" s="71" t="s">
        <v>5</v>
      </c>
      <c r="H398" s="67">
        <f>SUM(H399:H401)</f>
        <v>0</v>
      </c>
      <c r="I398" s="143"/>
      <c r="J398" s="71" t="s">
        <v>5</v>
      </c>
      <c r="K398" s="67">
        <f>SUM(K399:K401)</f>
        <v>0</v>
      </c>
      <c r="L398" s="143"/>
      <c r="M398" s="71" t="s">
        <v>5</v>
      </c>
      <c r="N398" s="67">
        <f>SUM(N399:N401)</f>
        <v>0</v>
      </c>
      <c r="O398" s="143"/>
      <c r="P398" s="71" t="s">
        <v>5</v>
      </c>
      <c r="Q398" s="67">
        <f>SUM(Q399:Q401)</f>
        <v>0</v>
      </c>
      <c r="R398" s="143"/>
      <c r="S398" s="71" t="s">
        <v>5</v>
      </c>
      <c r="T398" s="67">
        <f>SUM(T399:T401)</f>
        <v>0</v>
      </c>
      <c r="U398" s="143"/>
      <c r="V398" s="71" t="s">
        <v>5</v>
      </c>
      <c r="W398" s="67">
        <f>SUM(W399:W401)</f>
        <v>0</v>
      </c>
      <c r="X398" s="143"/>
      <c r="Y398" s="71" t="s">
        <v>5</v>
      </c>
      <c r="Z398" s="67">
        <f>SUM(Z399:Z401)</f>
        <v>0</v>
      </c>
      <c r="AA398" s="143"/>
      <c r="AB398" s="71" t="s">
        <v>5</v>
      </c>
      <c r="AC398" s="67">
        <f>SUM(AC399:AC401)</f>
        <v>0</v>
      </c>
      <c r="AD398" s="143"/>
      <c r="AE398" s="71" t="s">
        <v>5</v>
      </c>
      <c r="AF398" s="67">
        <f>SUM(AF399:AF401)</f>
        <v>0</v>
      </c>
      <c r="AG398" s="143"/>
      <c r="AH398" s="71" t="s">
        <v>5</v>
      </c>
      <c r="AI398" s="67">
        <f>SUM(AI399:AI401)</f>
        <v>0</v>
      </c>
      <c r="AJ398" s="143"/>
      <c r="AK398" s="71" t="s">
        <v>5</v>
      </c>
      <c r="AL398" s="67">
        <f>SUM(AL399:AL401)</f>
        <v>0</v>
      </c>
      <c r="AM398" s="143"/>
      <c r="AN398" s="71" t="s">
        <v>5</v>
      </c>
      <c r="AO398" s="67">
        <f>SUM(AO399:AO401)</f>
        <v>0</v>
      </c>
      <c r="AP398" s="143"/>
      <c r="AQ398" s="71" t="s">
        <v>5</v>
      </c>
      <c r="AR398" s="67">
        <f>SUM(AR399:AR401)</f>
        <v>0</v>
      </c>
      <c r="AS398" s="143"/>
      <c r="AT398" s="71" t="s">
        <v>5</v>
      </c>
      <c r="AU398" s="67">
        <f>SUM(AU399:AU401)</f>
        <v>0</v>
      </c>
      <c r="AV398" s="143"/>
      <c r="AW398" s="71" t="s">
        <v>5</v>
      </c>
      <c r="AX398" s="67">
        <f>SUM(AX399:AX401)</f>
        <v>0</v>
      </c>
      <c r="AY398" s="143"/>
      <c r="AZ398" s="71" t="s">
        <v>5</v>
      </c>
      <c r="BA398" s="67">
        <f>SUM(BA399:BA401)</f>
        <v>0</v>
      </c>
      <c r="BB398" s="143"/>
      <c r="BC398" s="71" t="s">
        <v>5</v>
      </c>
      <c r="BD398" s="67">
        <f>SUM(BD399:BD401)</f>
        <v>0</v>
      </c>
      <c r="BE398" s="143"/>
      <c r="BF398" s="71" t="s">
        <v>5</v>
      </c>
      <c r="BG398" s="67">
        <f>SUM(BG399:BG401)</f>
        <v>0</v>
      </c>
      <c r="BH398" s="143"/>
      <c r="BI398" s="71" t="s">
        <v>5</v>
      </c>
      <c r="BJ398" s="67">
        <f>SUM(BJ399:BJ401)</f>
        <v>0</v>
      </c>
      <c r="BK398" s="143"/>
      <c r="BL398" s="71" t="s">
        <v>5</v>
      </c>
      <c r="BM398" s="67">
        <f>SUM(BM399:BM401)</f>
        <v>0</v>
      </c>
      <c r="BN398" s="143"/>
      <c r="BO398" s="71" t="s">
        <v>5</v>
      </c>
      <c r="BP398" s="67">
        <f>SUM(BP399:BP401)</f>
        <v>0</v>
      </c>
      <c r="BQ398" s="143"/>
      <c r="BR398" s="71" t="s">
        <v>5</v>
      </c>
      <c r="BS398" s="67">
        <f>SUM(BS399:BS401)</f>
        <v>0</v>
      </c>
      <c r="BT398" s="143"/>
      <c r="BU398" s="71" t="s">
        <v>5</v>
      </c>
      <c r="BV398" s="67">
        <f>SUM(BV399:BV401)</f>
        <v>0</v>
      </c>
      <c r="BW398" s="143"/>
      <c r="BX398" s="71" t="s">
        <v>5</v>
      </c>
      <c r="BY398" s="67">
        <f>SUM(BY399:BY401)</f>
        <v>0</v>
      </c>
      <c r="BZ398" s="143"/>
      <c r="CA398" s="71" t="s">
        <v>5</v>
      </c>
      <c r="CB398" s="67">
        <f>SUM(CB399:CB401)</f>
        <v>0</v>
      </c>
      <c r="CC398" s="143"/>
      <c r="CD398" s="71" t="s">
        <v>5</v>
      </c>
      <c r="CE398" s="67">
        <f>SUM(CE399:CE401)</f>
        <v>0</v>
      </c>
      <c r="CF398" s="143"/>
      <c r="CG398" s="71" t="s">
        <v>5</v>
      </c>
      <c r="CH398" s="67">
        <f>SUM(CH399:CH401)</f>
        <v>0</v>
      </c>
      <c r="CI398" s="143"/>
      <c r="CJ398" s="71" t="s">
        <v>5</v>
      </c>
      <c r="CK398" s="67">
        <f>SUM(CK399:CK401)</f>
        <v>0</v>
      </c>
      <c r="CL398" s="143"/>
      <c r="CM398" s="71" t="s">
        <v>5</v>
      </c>
      <c r="CN398" s="67">
        <f>SUM(CN399:CN401)</f>
        <v>0</v>
      </c>
      <c r="CP398" s="71" t="s">
        <v>5</v>
      </c>
      <c r="CQ398" s="67">
        <f>SUM(CQ399:CQ401)</f>
        <v>0</v>
      </c>
      <c r="CS398" s="71" t="s">
        <v>5</v>
      </c>
      <c r="CT398" s="67">
        <f>SUM(CT399:CT401)</f>
        <v>130</v>
      </c>
      <c r="CU398" s="143"/>
      <c r="CV398" s="150">
        <f t="shared" si="21"/>
        <v>130</v>
      </c>
    </row>
    <row r="399" spans="1:100" x14ac:dyDescent="0.2">
      <c r="A399" s="68" t="s">
        <v>207</v>
      </c>
      <c r="B399" s="67">
        <v>0</v>
      </c>
      <c r="C399" s="143"/>
      <c r="D399" s="68" t="s">
        <v>207</v>
      </c>
      <c r="E399" s="67">
        <v>0</v>
      </c>
      <c r="F399" s="143"/>
      <c r="G399" s="68" t="s">
        <v>207</v>
      </c>
      <c r="H399" s="67">
        <v>0</v>
      </c>
      <c r="I399" s="143"/>
      <c r="J399" s="68" t="s">
        <v>207</v>
      </c>
      <c r="K399" s="67">
        <v>0</v>
      </c>
      <c r="L399" s="143"/>
      <c r="M399" s="68" t="s">
        <v>207</v>
      </c>
      <c r="N399" s="67">
        <v>0</v>
      </c>
      <c r="O399" s="143"/>
      <c r="P399" s="68" t="s">
        <v>207</v>
      </c>
      <c r="Q399" s="67">
        <v>0</v>
      </c>
      <c r="R399" s="143"/>
      <c r="S399" s="68" t="s">
        <v>207</v>
      </c>
      <c r="T399" s="67">
        <v>0</v>
      </c>
      <c r="U399" s="143"/>
      <c r="V399" s="68" t="s">
        <v>207</v>
      </c>
      <c r="W399" s="67">
        <v>0</v>
      </c>
      <c r="X399" s="143"/>
      <c r="Y399" s="68" t="s">
        <v>207</v>
      </c>
      <c r="Z399" s="67">
        <v>0</v>
      </c>
      <c r="AA399" s="143"/>
      <c r="AB399" s="68" t="s">
        <v>207</v>
      </c>
      <c r="AC399" s="67">
        <v>0</v>
      </c>
      <c r="AD399" s="143"/>
      <c r="AE399" s="68" t="s">
        <v>207</v>
      </c>
      <c r="AF399" s="67">
        <v>0</v>
      </c>
      <c r="AG399" s="143"/>
      <c r="AH399" s="68" t="s">
        <v>207</v>
      </c>
      <c r="AI399" s="67">
        <v>0</v>
      </c>
      <c r="AJ399" s="143"/>
      <c r="AK399" s="68" t="s">
        <v>207</v>
      </c>
      <c r="AL399" s="67">
        <v>0</v>
      </c>
      <c r="AM399" s="143"/>
      <c r="AN399" s="68" t="s">
        <v>207</v>
      </c>
      <c r="AO399" s="67">
        <v>0</v>
      </c>
      <c r="AP399" s="143"/>
      <c r="AQ399" s="68" t="s">
        <v>207</v>
      </c>
      <c r="AR399" s="67">
        <v>0</v>
      </c>
      <c r="AS399" s="143"/>
      <c r="AT399" s="68" t="s">
        <v>207</v>
      </c>
      <c r="AU399" s="67">
        <v>0</v>
      </c>
      <c r="AV399" s="143"/>
      <c r="AW399" s="68" t="s">
        <v>207</v>
      </c>
      <c r="AX399" s="67">
        <v>0</v>
      </c>
      <c r="AY399" s="143"/>
      <c r="AZ399" s="68" t="s">
        <v>207</v>
      </c>
      <c r="BA399" s="67">
        <v>0</v>
      </c>
      <c r="BB399" s="143"/>
      <c r="BC399" s="68" t="s">
        <v>207</v>
      </c>
      <c r="BD399" s="67">
        <v>0</v>
      </c>
      <c r="BE399" s="143"/>
      <c r="BF399" s="68" t="s">
        <v>207</v>
      </c>
      <c r="BG399" s="67">
        <v>0</v>
      </c>
      <c r="BH399" s="143"/>
      <c r="BI399" s="68" t="s">
        <v>207</v>
      </c>
      <c r="BJ399" s="67">
        <v>0</v>
      </c>
      <c r="BK399" s="143"/>
      <c r="BL399" s="68" t="s">
        <v>207</v>
      </c>
      <c r="BM399" s="67">
        <v>0</v>
      </c>
      <c r="BN399" s="143"/>
      <c r="BO399" s="68" t="s">
        <v>207</v>
      </c>
      <c r="BP399" s="67">
        <v>0</v>
      </c>
      <c r="BQ399" s="143"/>
      <c r="BR399" s="68" t="s">
        <v>207</v>
      </c>
      <c r="BS399" s="67">
        <v>0</v>
      </c>
      <c r="BT399" s="143"/>
      <c r="BU399" s="68" t="s">
        <v>207</v>
      </c>
      <c r="BV399" s="67">
        <v>0</v>
      </c>
      <c r="BW399" s="143"/>
      <c r="BX399" s="68" t="s">
        <v>207</v>
      </c>
      <c r="BY399" s="67">
        <v>0</v>
      </c>
      <c r="BZ399" s="143"/>
      <c r="CA399" s="68" t="s">
        <v>207</v>
      </c>
      <c r="CB399" s="67">
        <v>0</v>
      </c>
      <c r="CC399" s="143"/>
      <c r="CD399" s="68" t="s">
        <v>207</v>
      </c>
      <c r="CE399" s="67">
        <v>0</v>
      </c>
      <c r="CF399" s="143"/>
      <c r="CG399" s="68" t="s">
        <v>207</v>
      </c>
      <c r="CH399" s="67">
        <v>0</v>
      </c>
      <c r="CI399" s="143"/>
      <c r="CJ399" s="68" t="s">
        <v>207</v>
      </c>
      <c r="CK399" s="67">
        <v>0</v>
      </c>
      <c r="CL399" s="143"/>
      <c r="CM399" s="68" t="s">
        <v>207</v>
      </c>
      <c r="CN399" s="67">
        <v>0</v>
      </c>
      <c r="CP399" s="68" t="s">
        <v>207</v>
      </c>
      <c r="CQ399" s="79">
        <f>SUM(CH399+CN399+CK399+CE399+CB399+BY399+BV399+BS399+BP399+BM399+BJ399+BG399+BD399+BA399+AX399+AU399+AR399+AO399+AL399+AI399+AF399+AC399+Z399+W399+T399+Q399+N399+K399+H399+E399+B399)</f>
        <v>0</v>
      </c>
      <c r="CS399" s="68" t="s">
        <v>207</v>
      </c>
      <c r="CT399" s="67">
        <v>130</v>
      </c>
      <c r="CU399" s="143"/>
      <c r="CV399" s="13">
        <f t="shared" si="21"/>
        <v>130</v>
      </c>
    </row>
    <row r="400" spans="1:100" x14ac:dyDescent="0.2">
      <c r="A400" s="72" t="s">
        <v>448</v>
      </c>
      <c r="B400" s="90">
        <v>0</v>
      </c>
      <c r="C400" s="143"/>
      <c r="D400" s="72" t="s">
        <v>448</v>
      </c>
      <c r="E400" s="90">
        <v>0</v>
      </c>
      <c r="F400" s="143"/>
      <c r="G400" s="72" t="s">
        <v>448</v>
      </c>
      <c r="H400" s="90">
        <v>0</v>
      </c>
      <c r="I400" s="143"/>
      <c r="J400" s="72" t="s">
        <v>448</v>
      </c>
      <c r="K400" s="90">
        <v>0</v>
      </c>
      <c r="L400" s="143"/>
      <c r="M400" s="72" t="s">
        <v>448</v>
      </c>
      <c r="N400" s="90">
        <v>0</v>
      </c>
      <c r="O400" s="143"/>
      <c r="P400" s="72" t="s">
        <v>448</v>
      </c>
      <c r="Q400" s="90">
        <v>0</v>
      </c>
      <c r="R400" s="143"/>
      <c r="S400" s="72" t="s">
        <v>448</v>
      </c>
      <c r="T400" s="90">
        <v>0</v>
      </c>
      <c r="U400" s="143"/>
      <c r="V400" s="72" t="s">
        <v>448</v>
      </c>
      <c r="W400" s="90">
        <v>0</v>
      </c>
      <c r="X400" s="143"/>
      <c r="Y400" s="72" t="s">
        <v>448</v>
      </c>
      <c r="Z400" s="90">
        <v>0</v>
      </c>
      <c r="AA400" s="143"/>
      <c r="AB400" s="72" t="s">
        <v>448</v>
      </c>
      <c r="AC400" s="90">
        <v>0</v>
      </c>
      <c r="AD400" s="143"/>
      <c r="AE400" s="72" t="s">
        <v>448</v>
      </c>
      <c r="AF400" s="90">
        <v>0</v>
      </c>
      <c r="AG400" s="143"/>
      <c r="AH400" s="72" t="s">
        <v>448</v>
      </c>
      <c r="AI400" s="90">
        <v>0</v>
      </c>
      <c r="AJ400" s="143"/>
      <c r="AK400" s="72" t="s">
        <v>448</v>
      </c>
      <c r="AL400" s="90">
        <v>0</v>
      </c>
      <c r="AM400" s="143"/>
      <c r="AN400" s="72" t="s">
        <v>448</v>
      </c>
      <c r="AO400" s="90">
        <v>0</v>
      </c>
      <c r="AP400" s="143"/>
      <c r="AQ400" s="72" t="s">
        <v>448</v>
      </c>
      <c r="AR400" s="90">
        <v>0</v>
      </c>
      <c r="AS400" s="143"/>
      <c r="AT400" s="72" t="s">
        <v>448</v>
      </c>
      <c r="AU400" s="90">
        <v>0</v>
      </c>
      <c r="AV400" s="143"/>
      <c r="AW400" s="72" t="s">
        <v>448</v>
      </c>
      <c r="AX400" s="90">
        <v>0</v>
      </c>
      <c r="AY400" s="143"/>
      <c r="AZ400" s="72" t="s">
        <v>448</v>
      </c>
      <c r="BA400" s="90">
        <v>0</v>
      </c>
      <c r="BB400" s="143"/>
      <c r="BC400" s="72" t="s">
        <v>448</v>
      </c>
      <c r="BD400" s="90">
        <v>0</v>
      </c>
      <c r="BE400" s="143"/>
      <c r="BF400" s="72" t="s">
        <v>448</v>
      </c>
      <c r="BG400" s="90">
        <v>0</v>
      </c>
      <c r="BH400" s="143"/>
      <c r="BI400" s="72" t="s">
        <v>448</v>
      </c>
      <c r="BJ400" s="90">
        <v>0</v>
      </c>
      <c r="BK400" s="143"/>
      <c r="BL400" s="72" t="s">
        <v>448</v>
      </c>
      <c r="BM400" s="90">
        <v>0</v>
      </c>
      <c r="BN400" s="143"/>
      <c r="BO400" s="72" t="s">
        <v>448</v>
      </c>
      <c r="BP400" s="90">
        <v>0</v>
      </c>
      <c r="BQ400" s="143"/>
      <c r="BR400" s="72" t="s">
        <v>448</v>
      </c>
      <c r="BS400" s="90">
        <v>0</v>
      </c>
      <c r="BT400" s="143"/>
      <c r="BU400" s="72" t="s">
        <v>448</v>
      </c>
      <c r="BV400" s="90">
        <v>0</v>
      </c>
      <c r="BW400" s="143"/>
      <c r="BX400" s="72" t="s">
        <v>448</v>
      </c>
      <c r="BY400" s="90">
        <v>0</v>
      </c>
      <c r="BZ400" s="143"/>
      <c r="CA400" s="72" t="s">
        <v>448</v>
      </c>
      <c r="CB400" s="90">
        <v>0</v>
      </c>
      <c r="CC400" s="143"/>
      <c r="CD400" s="72" t="s">
        <v>448</v>
      </c>
      <c r="CE400" s="90">
        <v>0</v>
      </c>
      <c r="CF400" s="143"/>
      <c r="CG400" s="72" t="s">
        <v>448</v>
      </c>
      <c r="CH400" s="90">
        <v>0</v>
      </c>
      <c r="CI400" s="143"/>
      <c r="CJ400" s="72" t="s">
        <v>448</v>
      </c>
      <c r="CK400" s="90">
        <v>0</v>
      </c>
      <c r="CL400" s="143"/>
      <c r="CM400" s="72" t="s">
        <v>448</v>
      </c>
      <c r="CN400" s="90">
        <v>0</v>
      </c>
      <c r="CP400" s="72" t="s">
        <v>448</v>
      </c>
      <c r="CQ400" s="79">
        <f>SUM(CH400+CN400+CK400+CE400+CB400+BY400+BV400+BS400+BP400+BM400+BJ400+BG400+BD400+BA400+AX400+AU400+AR400+AO400+AL400+AI400+AF400+AC400+Z400+W400+T400+Q400+N400+K400+H400+E400+B400)</f>
        <v>0</v>
      </c>
      <c r="CS400" s="72" t="s">
        <v>448</v>
      </c>
      <c r="CT400" s="90">
        <v>0</v>
      </c>
      <c r="CU400" s="143"/>
      <c r="CV400" s="13">
        <f t="shared" si="21"/>
        <v>0</v>
      </c>
    </row>
    <row r="401" spans="1:100" x14ac:dyDescent="0.2">
      <c r="A401" s="121" t="s">
        <v>778</v>
      </c>
      <c r="B401" s="79">
        <v>0</v>
      </c>
      <c r="C401" s="143"/>
      <c r="D401" s="121" t="s">
        <v>778</v>
      </c>
      <c r="E401" s="79">
        <v>0</v>
      </c>
      <c r="F401" s="143"/>
      <c r="G401" s="121" t="s">
        <v>778</v>
      </c>
      <c r="H401" s="79">
        <v>0</v>
      </c>
      <c r="I401" s="143"/>
      <c r="J401" s="121" t="s">
        <v>778</v>
      </c>
      <c r="K401" s="79">
        <v>0</v>
      </c>
      <c r="L401" s="143"/>
      <c r="M401" s="121" t="s">
        <v>778</v>
      </c>
      <c r="N401" s="79">
        <v>0</v>
      </c>
      <c r="O401" s="143"/>
      <c r="P401" s="121" t="s">
        <v>778</v>
      </c>
      <c r="Q401" s="79">
        <v>0</v>
      </c>
      <c r="R401" s="143"/>
      <c r="S401" s="121" t="s">
        <v>778</v>
      </c>
      <c r="T401" s="79">
        <v>0</v>
      </c>
      <c r="U401" s="143"/>
      <c r="V401" s="121" t="s">
        <v>778</v>
      </c>
      <c r="W401" s="79">
        <v>0</v>
      </c>
      <c r="X401" s="143"/>
      <c r="Y401" s="121" t="s">
        <v>778</v>
      </c>
      <c r="Z401" s="79">
        <v>0</v>
      </c>
      <c r="AA401" s="143"/>
      <c r="AB401" s="121" t="s">
        <v>778</v>
      </c>
      <c r="AC401" s="79">
        <v>0</v>
      </c>
      <c r="AD401" s="143"/>
      <c r="AE401" s="121" t="s">
        <v>778</v>
      </c>
      <c r="AF401" s="79">
        <v>0</v>
      </c>
      <c r="AG401" s="143"/>
      <c r="AH401" s="121" t="s">
        <v>778</v>
      </c>
      <c r="AI401" s="79">
        <v>0</v>
      </c>
      <c r="AJ401" s="143"/>
      <c r="AK401" s="121" t="s">
        <v>778</v>
      </c>
      <c r="AL401" s="79">
        <v>0</v>
      </c>
      <c r="AM401" s="143"/>
      <c r="AN401" s="121" t="s">
        <v>778</v>
      </c>
      <c r="AO401" s="79">
        <v>0</v>
      </c>
      <c r="AP401" s="143"/>
      <c r="AQ401" s="121" t="s">
        <v>778</v>
      </c>
      <c r="AR401" s="79">
        <v>0</v>
      </c>
      <c r="AS401" s="143"/>
      <c r="AT401" s="121" t="s">
        <v>778</v>
      </c>
      <c r="AU401" s="79">
        <v>0</v>
      </c>
      <c r="AV401" s="143"/>
      <c r="AW401" s="121" t="s">
        <v>778</v>
      </c>
      <c r="AX401" s="79">
        <v>0</v>
      </c>
      <c r="AY401" s="143"/>
      <c r="AZ401" s="121" t="s">
        <v>778</v>
      </c>
      <c r="BA401" s="79">
        <v>0</v>
      </c>
      <c r="BB401" s="143"/>
      <c r="BC401" s="121" t="s">
        <v>778</v>
      </c>
      <c r="BD401" s="79">
        <v>0</v>
      </c>
      <c r="BE401" s="143"/>
      <c r="BF401" s="121" t="s">
        <v>778</v>
      </c>
      <c r="BG401" s="79">
        <v>0</v>
      </c>
      <c r="BH401" s="143"/>
      <c r="BI401" s="121" t="s">
        <v>778</v>
      </c>
      <c r="BJ401" s="79">
        <v>0</v>
      </c>
      <c r="BK401" s="143"/>
      <c r="BL401" s="121" t="s">
        <v>778</v>
      </c>
      <c r="BM401" s="79">
        <v>0</v>
      </c>
      <c r="BN401" s="143"/>
      <c r="BO401" s="121" t="s">
        <v>778</v>
      </c>
      <c r="BP401" s="79">
        <v>0</v>
      </c>
      <c r="BQ401" s="143"/>
      <c r="BR401" s="121" t="s">
        <v>778</v>
      </c>
      <c r="BS401" s="79">
        <v>0</v>
      </c>
      <c r="BT401" s="143"/>
      <c r="BU401" s="121" t="s">
        <v>778</v>
      </c>
      <c r="BV401" s="79">
        <v>0</v>
      </c>
      <c r="BW401" s="143"/>
      <c r="BX401" s="121" t="s">
        <v>778</v>
      </c>
      <c r="BY401" s="79">
        <v>0</v>
      </c>
      <c r="BZ401" s="143"/>
      <c r="CA401" s="121" t="s">
        <v>778</v>
      </c>
      <c r="CB401" s="79">
        <v>0</v>
      </c>
      <c r="CC401" s="143"/>
      <c r="CD401" s="121" t="s">
        <v>778</v>
      </c>
      <c r="CE401" s="79">
        <v>0</v>
      </c>
      <c r="CF401" s="143"/>
      <c r="CG401" s="121" t="s">
        <v>778</v>
      </c>
      <c r="CH401" s="79">
        <v>0</v>
      </c>
      <c r="CI401" s="143"/>
      <c r="CJ401" s="121" t="s">
        <v>778</v>
      </c>
      <c r="CK401" s="79">
        <v>0</v>
      </c>
      <c r="CL401" s="143"/>
      <c r="CM401" s="121" t="s">
        <v>778</v>
      </c>
      <c r="CN401" s="79">
        <v>0</v>
      </c>
      <c r="CP401" s="121" t="s">
        <v>778</v>
      </c>
      <c r="CQ401" s="79">
        <f>SUM(CH401+CN401+CK401+CE401+CB401+BY401+BV401+BS401+BP401+BM401+BJ401+BG401+BD401+BA401+AX401+AU401+AR401+AO401+AL401+AI401+AF401+AC401+Z401+W401+T401+Q401+N401+K401+H401+E401+B401)</f>
        <v>0</v>
      </c>
      <c r="CS401" s="121" t="s">
        <v>778</v>
      </c>
      <c r="CT401" s="79">
        <v>0</v>
      </c>
      <c r="CU401" s="143"/>
      <c r="CV401" s="13">
        <f t="shared" si="21"/>
        <v>0</v>
      </c>
    </row>
    <row r="402" spans="1:100" x14ac:dyDescent="0.2">
      <c r="A402" s="71" t="s">
        <v>6</v>
      </c>
      <c r="B402" s="67">
        <v>0</v>
      </c>
      <c r="C402" s="143"/>
      <c r="D402" s="71" t="s">
        <v>6</v>
      </c>
      <c r="E402" s="67">
        <v>0</v>
      </c>
      <c r="F402" s="143"/>
      <c r="G402" s="71" t="s">
        <v>6</v>
      </c>
      <c r="H402" s="67">
        <v>0</v>
      </c>
      <c r="I402" s="143"/>
      <c r="J402" s="71" t="s">
        <v>6</v>
      </c>
      <c r="K402" s="67">
        <v>0</v>
      </c>
      <c r="L402" s="143"/>
      <c r="M402" s="71" t="s">
        <v>6</v>
      </c>
      <c r="N402" s="67">
        <v>0</v>
      </c>
      <c r="O402" s="143"/>
      <c r="P402" s="71" t="s">
        <v>6</v>
      </c>
      <c r="Q402" s="67">
        <v>0</v>
      </c>
      <c r="R402" s="143"/>
      <c r="S402" s="71" t="s">
        <v>6</v>
      </c>
      <c r="T402" s="67">
        <v>0</v>
      </c>
      <c r="U402" s="143"/>
      <c r="V402" s="71" t="s">
        <v>6</v>
      </c>
      <c r="W402" s="67">
        <v>0</v>
      </c>
      <c r="X402" s="143"/>
      <c r="Y402" s="71" t="s">
        <v>6</v>
      </c>
      <c r="Z402" s="67">
        <v>0</v>
      </c>
      <c r="AA402" s="143"/>
      <c r="AB402" s="71" t="s">
        <v>6</v>
      </c>
      <c r="AC402" s="67">
        <v>0</v>
      </c>
      <c r="AD402" s="143"/>
      <c r="AE402" s="71" t="s">
        <v>6</v>
      </c>
      <c r="AF402" s="67">
        <v>0</v>
      </c>
      <c r="AG402" s="143"/>
      <c r="AH402" s="71" t="s">
        <v>6</v>
      </c>
      <c r="AI402" s="67">
        <v>0</v>
      </c>
      <c r="AJ402" s="143"/>
      <c r="AK402" s="71" t="s">
        <v>6</v>
      </c>
      <c r="AL402" s="67">
        <v>0</v>
      </c>
      <c r="AM402" s="143"/>
      <c r="AN402" s="71" t="s">
        <v>6</v>
      </c>
      <c r="AO402" s="67">
        <v>0</v>
      </c>
      <c r="AP402" s="143"/>
      <c r="AQ402" s="71" t="s">
        <v>6</v>
      </c>
      <c r="AR402" s="67">
        <v>0</v>
      </c>
      <c r="AS402" s="143"/>
      <c r="AT402" s="71" t="s">
        <v>6</v>
      </c>
      <c r="AU402" s="67">
        <v>0</v>
      </c>
      <c r="AV402" s="143"/>
      <c r="AW402" s="71" t="s">
        <v>6</v>
      </c>
      <c r="AX402" s="67">
        <v>0</v>
      </c>
      <c r="AY402" s="143"/>
      <c r="AZ402" s="71" t="s">
        <v>6</v>
      </c>
      <c r="BA402" s="67">
        <v>0</v>
      </c>
      <c r="BB402" s="143"/>
      <c r="BC402" s="71" t="s">
        <v>6</v>
      </c>
      <c r="BD402" s="67">
        <v>0</v>
      </c>
      <c r="BE402" s="143"/>
      <c r="BF402" s="71" t="s">
        <v>6</v>
      </c>
      <c r="BG402" s="67">
        <v>0</v>
      </c>
      <c r="BH402" s="143"/>
      <c r="BI402" s="71" t="s">
        <v>6</v>
      </c>
      <c r="BJ402" s="67">
        <v>0</v>
      </c>
      <c r="BK402" s="143"/>
      <c r="BL402" s="71" t="s">
        <v>6</v>
      </c>
      <c r="BM402" s="67">
        <v>0</v>
      </c>
      <c r="BN402" s="143"/>
      <c r="BO402" s="71" t="s">
        <v>6</v>
      </c>
      <c r="BP402" s="67">
        <v>0</v>
      </c>
      <c r="BQ402" s="143"/>
      <c r="BR402" s="71" t="s">
        <v>6</v>
      </c>
      <c r="BS402" s="67">
        <v>0</v>
      </c>
      <c r="BT402" s="143"/>
      <c r="BU402" s="71" t="s">
        <v>6</v>
      </c>
      <c r="BV402" s="67">
        <v>0</v>
      </c>
      <c r="BW402" s="143"/>
      <c r="BX402" s="71" t="s">
        <v>6</v>
      </c>
      <c r="BY402" s="67">
        <v>0</v>
      </c>
      <c r="BZ402" s="143"/>
      <c r="CA402" s="71" t="s">
        <v>6</v>
      </c>
      <c r="CB402" s="67">
        <v>0</v>
      </c>
      <c r="CC402" s="143"/>
      <c r="CD402" s="71" t="s">
        <v>6</v>
      </c>
      <c r="CE402" s="67">
        <v>0</v>
      </c>
      <c r="CF402" s="143"/>
      <c r="CG402" s="71" t="s">
        <v>6</v>
      </c>
      <c r="CH402" s="67">
        <v>0</v>
      </c>
      <c r="CI402" s="143"/>
      <c r="CJ402" s="71" t="s">
        <v>6</v>
      </c>
      <c r="CK402" s="67">
        <v>0</v>
      </c>
      <c r="CL402" s="143"/>
      <c r="CM402" s="71" t="s">
        <v>6</v>
      </c>
      <c r="CN402" s="67">
        <v>0</v>
      </c>
      <c r="CP402" s="71" t="s">
        <v>6</v>
      </c>
      <c r="CQ402" s="79">
        <f>SUM(CH402+CN402+CK402+CE402+CB402+BY402+BV402+BS402+BP402+BM402+BJ402+BG402+BD402+BA402+AX402+AU402+AR402+AO402+AL402+AI402+AF402+AC402+Z402+W402+T402+Q402+N402+K402+H402+E402+B402)</f>
        <v>0</v>
      </c>
      <c r="CS402" s="71" t="s">
        <v>6</v>
      </c>
      <c r="CT402" s="67">
        <v>75</v>
      </c>
      <c r="CU402" s="143"/>
      <c r="CV402" s="150">
        <f t="shared" si="21"/>
        <v>75</v>
      </c>
    </row>
    <row r="403" spans="1:100" x14ac:dyDescent="0.2">
      <c r="A403" s="71" t="s">
        <v>777</v>
      </c>
      <c r="B403" s="67">
        <v>0</v>
      </c>
      <c r="C403" s="143"/>
      <c r="D403" s="71" t="s">
        <v>777</v>
      </c>
      <c r="E403" s="67">
        <v>0</v>
      </c>
      <c r="F403" s="143"/>
      <c r="G403" s="71" t="s">
        <v>777</v>
      </c>
      <c r="H403" s="67">
        <v>0</v>
      </c>
      <c r="I403" s="143"/>
      <c r="J403" s="71" t="s">
        <v>777</v>
      </c>
      <c r="K403" s="67">
        <v>0</v>
      </c>
      <c r="L403" s="143"/>
      <c r="M403" s="71" t="s">
        <v>777</v>
      </c>
      <c r="N403" s="67">
        <v>0</v>
      </c>
      <c r="O403" s="143"/>
      <c r="P403" s="71" t="s">
        <v>777</v>
      </c>
      <c r="Q403" s="67">
        <v>0</v>
      </c>
      <c r="R403" s="143"/>
      <c r="S403" s="71" t="s">
        <v>777</v>
      </c>
      <c r="T403" s="67">
        <v>0</v>
      </c>
      <c r="U403" s="143"/>
      <c r="V403" s="71" t="s">
        <v>777</v>
      </c>
      <c r="W403" s="67">
        <v>0</v>
      </c>
      <c r="X403" s="143"/>
      <c r="Y403" s="71" t="s">
        <v>777</v>
      </c>
      <c r="Z403" s="67">
        <v>0</v>
      </c>
      <c r="AA403" s="143"/>
      <c r="AB403" s="71" t="s">
        <v>777</v>
      </c>
      <c r="AC403" s="67">
        <v>0</v>
      </c>
      <c r="AD403" s="143"/>
      <c r="AE403" s="71" t="s">
        <v>777</v>
      </c>
      <c r="AF403" s="67">
        <v>0</v>
      </c>
      <c r="AG403" s="143"/>
      <c r="AH403" s="71" t="s">
        <v>777</v>
      </c>
      <c r="AI403" s="67">
        <v>0</v>
      </c>
      <c r="AJ403" s="143"/>
      <c r="AK403" s="71" t="s">
        <v>777</v>
      </c>
      <c r="AL403" s="67">
        <v>0</v>
      </c>
      <c r="AM403" s="143"/>
      <c r="AN403" s="71" t="s">
        <v>777</v>
      </c>
      <c r="AO403" s="67">
        <v>0</v>
      </c>
      <c r="AP403" s="143"/>
      <c r="AQ403" s="71" t="s">
        <v>777</v>
      </c>
      <c r="AR403" s="67">
        <v>0</v>
      </c>
      <c r="AS403" s="143"/>
      <c r="AT403" s="71" t="s">
        <v>777</v>
      </c>
      <c r="AU403" s="67">
        <v>0</v>
      </c>
      <c r="AV403" s="143"/>
      <c r="AW403" s="71" t="s">
        <v>777</v>
      </c>
      <c r="AX403" s="67">
        <v>0</v>
      </c>
      <c r="AY403" s="143"/>
      <c r="AZ403" s="71" t="s">
        <v>777</v>
      </c>
      <c r="BA403" s="67">
        <v>0</v>
      </c>
      <c r="BB403" s="143"/>
      <c r="BC403" s="71" t="s">
        <v>777</v>
      </c>
      <c r="BD403" s="67">
        <v>0</v>
      </c>
      <c r="BE403" s="143"/>
      <c r="BF403" s="71" t="s">
        <v>777</v>
      </c>
      <c r="BG403" s="67">
        <v>0</v>
      </c>
      <c r="BH403" s="143"/>
      <c r="BI403" s="71" t="s">
        <v>777</v>
      </c>
      <c r="BJ403" s="67">
        <v>0</v>
      </c>
      <c r="BK403" s="143"/>
      <c r="BL403" s="71" t="s">
        <v>777</v>
      </c>
      <c r="BM403" s="67">
        <v>0</v>
      </c>
      <c r="BN403" s="143"/>
      <c r="BO403" s="71" t="s">
        <v>777</v>
      </c>
      <c r="BP403" s="67">
        <v>0</v>
      </c>
      <c r="BQ403" s="143"/>
      <c r="BR403" s="71" t="s">
        <v>777</v>
      </c>
      <c r="BS403" s="67">
        <v>0</v>
      </c>
      <c r="BT403" s="143"/>
      <c r="BU403" s="71" t="s">
        <v>777</v>
      </c>
      <c r="BV403" s="67">
        <v>0</v>
      </c>
      <c r="BW403" s="143"/>
      <c r="BX403" s="71" t="s">
        <v>777</v>
      </c>
      <c r="BY403" s="67">
        <v>0</v>
      </c>
      <c r="BZ403" s="143"/>
      <c r="CA403" s="71" t="s">
        <v>777</v>
      </c>
      <c r="CB403" s="67">
        <v>0</v>
      </c>
      <c r="CC403" s="143"/>
      <c r="CD403" s="71" t="s">
        <v>777</v>
      </c>
      <c r="CE403" s="67">
        <v>0</v>
      </c>
      <c r="CF403" s="143"/>
      <c r="CG403" s="71" t="s">
        <v>777</v>
      </c>
      <c r="CH403" s="67">
        <v>0</v>
      </c>
      <c r="CI403" s="143"/>
      <c r="CJ403" s="71" t="s">
        <v>777</v>
      </c>
      <c r="CK403" s="67">
        <v>0</v>
      </c>
      <c r="CL403" s="143"/>
      <c r="CM403" s="71" t="s">
        <v>777</v>
      </c>
      <c r="CN403" s="67">
        <v>0</v>
      </c>
      <c r="CP403" s="71" t="s">
        <v>777</v>
      </c>
      <c r="CQ403" s="79">
        <f>SUM(CH403+CN403+CK403+CE403+CB403+BY403+BV403+BS403+BP403+BM403+BJ403+BG403+BD403+BA403+AX403+AU403+AR403+AO403+AL403+AI403+AF403+AC403+Z403+W403+T403+Q403+N403+K403+H403+E403+B403)</f>
        <v>0</v>
      </c>
      <c r="CS403" s="71" t="s">
        <v>777</v>
      </c>
      <c r="CT403" s="67">
        <v>0</v>
      </c>
      <c r="CU403" s="143"/>
      <c r="CV403" s="150">
        <f t="shared" si="21"/>
        <v>0</v>
      </c>
    </row>
    <row r="404" spans="1:100" x14ac:dyDescent="0.2">
      <c r="A404" s="71" t="s">
        <v>821</v>
      </c>
      <c r="B404" s="67">
        <f>SUM(B405:B407)</f>
        <v>0</v>
      </c>
      <c r="C404" s="143"/>
      <c r="D404" s="71" t="s">
        <v>821</v>
      </c>
      <c r="E404" s="67">
        <f>SUM(E405:E407)</f>
        <v>0</v>
      </c>
      <c r="F404" s="143"/>
      <c r="G404" s="71" t="s">
        <v>821</v>
      </c>
      <c r="H404" s="67">
        <f>SUM(H405:H407)</f>
        <v>0</v>
      </c>
      <c r="I404" s="143"/>
      <c r="J404" s="71" t="s">
        <v>821</v>
      </c>
      <c r="K404" s="67">
        <f>SUM(K405:K407)</f>
        <v>0</v>
      </c>
      <c r="L404" s="143"/>
      <c r="M404" s="71" t="s">
        <v>821</v>
      </c>
      <c r="N404" s="67">
        <f>SUM(N405:N407)</f>
        <v>0</v>
      </c>
      <c r="O404" s="143"/>
      <c r="P404" s="71" t="s">
        <v>821</v>
      </c>
      <c r="Q404" s="67">
        <f>SUM(Q405:Q407)</f>
        <v>0</v>
      </c>
      <c r="R404" s="143"/>
      <c r="S404" s="71" t="s">
        <v>821</v>
      </c>
      <c r="T404" s="67">
        <f>SUM(T405:T407)</f>
        <v>0</v>
      </c>
      <c r="U404" s="143"/>
      <c r="V404" s="71" t="s">
        <v>821</v>
      </c>
      <c r="W404" s="67">
        <f>SUM(W405:W407)</f>
        <v>0</v>
      </c>
      <c r="X404" s="143"/>
      <c r="Y404" s="71" t="s">
        <v>821</v>
      </c>
      <c r="Z404" s="67">
        <f>SUM(Z405:Z407)</f>
        <v>0</v>
      </c>
      <c r="AA404" s="143"/>
      <c r="AB404" s="71" t="s">
        <v>821</v>
      </c>
      <c r="AC404" s="67">
        <f>SUM(AC405:AC407)</f>
        <v>0</v>
      </c>
      <c r="AD404" s="143"/>
      <c r="AE404" s="71" t="s">
        <v>821</v>
      </c>
      <c r="AF404" s="67">
        <f>SUM(AF405:AF407)</f>
        <v>0</v>
      </c>
      <c r="AG404" s="143"/>
      <c r="AH404" s="71" t="s">
        <v>821</v>
      </c>
      <c r="AI404" s="67">
        <f>SUM(AI405:AI407)</f>
        <v>0</v>
      </c>
      <c r="AJ404" s="143"/>
      <c r="AK404" s="71" t="s">
        <v>821</v>
      </c>
      <c r="AL404" s="67">
        <f>SUM(AL405:AL407)</f>
        <v>0</v>
      </c>
      <c r="AM404" s="143"/>
      <c r="AN404" s="71" t="s">
        <v>821</v>
      </c>
      <c r="AO404" s="67">
        <f>SUM(AO405:AO407)</f>
        <v>0</v>
      </c>
      <c r="AP404" s="143"/>
      <c r="AQ404" s="71" t="s">
        <v>821</v>
      </c>
      <c r="AR404" s="67">
        <f>SUM(AR405:AR407)</f>
        <v>0</v>
      </c>
      <c r="AS404" s="143"/>
      <c r="AT404" s="71" t="s">
        <v>821</v>
      </c>
      <c r="AU404" s="67">
        <f>SUM(AU405:AU407)</f>
        <v>0</v>
      </c>
      <c r="AV404" s="143"/>
      <c r="AW404" s="71" t="s">
        <v>821</v>
      </c>
      <c r="AX404" s="67">
        <f>SUM(AX405:AX407)</f>
        <v>0</v>
      </c>
      <c r="AY404" s="143"/>
      <c r="AZ404" s="71" t="s">
        <v>821</v>
      </c>
      <c r="BA404" s="67">
        <f>SUM(BA405:BA407)</f>
        <v>0</v>
      </c>
      <c r="BB404" s="143"/>
      <c r="BC404" s="71" t="s">
        <v>821</v>
      </c>
      <c r="BD404" s="67">
        <f>SUM(BD405:BD407)</f>
        <v>0</v>
      </c>
      <c r="BE404" s="143"/>
      <c r="BF404" s="71" t="s">
        <v>821</v>
      </c>
      <c r="BG404" s="67">
        <f>SUM(BG405:BG407)</f>
        <v>0</v>
      </c>
      <c r="BH404" s="143"/>
      <c r="BI404" s="71" t="s">
        <v>821</v>
      </c>
      <c r="BJ404" s="67">
        <f>SUM(BJ405:BJ407)</f>
        <v>0</v>
      </c>
      <c r="BK404" s="143"/>
      <c r="BL404" s="71" t="s">
        <v>821</v>
      </c>
      <c r="BM404" s="67">
        <f>SUM(BM405:BM407)</f>
        <v>0</v>
      </c>
      <c r="BN404" s="143"/>
      <c r="BO404" s="71" t="s">
        <v>821</v>
      </c>
      <c r="BP404" s="67">
        <f>SUM(BP405:BP407)</f>
        <v>0</v>
      </c>
      <c r="BQ404" s="143"/>
      <c r="BR404" s="71" t="s">
        <v>821</v>
      </c>
      <c r="BS404" s="67">
        <f>SUM(BS405:BS407)</f>
        <v>0</v>
      </c>
      <c r="BT404" s="143"/>
      <c r="BU404" s="71" t="s">
        <v>821</v>
      </c>
      <c r="BV404" s="67">
        <f>SUM(BV405:BV407)</f>
        <v>0</v>
      </c>
      <c r="BW404" s="143"/>
      <c r="BX404" s="71" t="s">
        <v>821</v>
      </c>
      <c r="BY404" s="67">
        <f>SUM(BY405:BY407)</f>
        <v>0</v>
      </c>
      <c r="BZ404" s="143"/>
      <c r="CA404" s="71" t="s">
        <v>821</v>
      </c>
      <c r="CB404" s="67">
        <f>SUM(CB405:CB407)</f>
        <v>0</v>
      </c>
      <c r="CC404" s="143"/>
      <c r="CD404" s="71" t="s">
        <v>821</v>
      </c>
      <c r="CE404" s="67">
        <f>SUM(CE405:CE407)</f>
        <v>0</v>
      </c>
      <c r="CF404" s="143"/>
      <c r="CG404" s="71" t="s">
        <v>821</v>
      </c>
      <c r="CH404" s="67">
        <f>SUM(CH405:CH407)</f>
        <v>0</v>
      </c>
      <c r="CI404" s="143"/>
      <c r="CJ404" s="71" t="s">
        <v>821</v>
      </c>
      <c r="CK404" s="67">
        <f>SUM(CK405:CK407)</f>
        <v>0</v>
      </c>
      <c r="CL404" s="143"/>
      <c r="CM404" s="71" t="s">
        <v>821</v>
      </c>
      <c r="CN404" s="67">
        <f>SUM(CN405:CN407)</f>
        <v>0</v>
      </c>
      <c r="CP404" s="71" t="s">
        <v>821</v>
      </c>
      <c r="CQ404" s="67">
        <f>SUM(CQ405:CQ407)</f>
        <v>0</v>
      </c>
      <c r="CS404" s="71" t="s">
        <v>821</v>
      </c>
      <c r="CT404" s="67">
        <f>SUM(CT405:CT407)</f>
        <v>7.99</v>
      </c>
      <c r="CU404" s="143"/>
      <c r="CV404" s="150">
        <f t="shared" si="21"/>
        <v>7.99</v>
      </c>
    </row>
    <row r="405" spans="1:100" x14ac:dyDescent="0.2">
      <c r="A405" s="132" t="s">
        <v>211</v>
      </c>
      <c r="B405" s="67">
        <v>0</v>
      </c>
      <c r="C405" s="143"/>
      <c r="D405" s="132" t="s">
        <v>211</v>
      </c>
      <c r="E405" s="67">
        <v>0</v>
      </c>
      <c r="F405" s="143"/>
      <c r="G405" s="132" t="s">
        <v>211</v>
      </c>
      <c r="H405" s="67">
        <v>0</v>
      </c>
      <c r="I405" s="143"/>
      <c r="J405" s="132" t="s">
        <v>211</v>
      </c>
      <c r="K405" s="67">
        <v>0</v>
      </c>
      <c r="L405" s="143"/>
      <c r="M405" s="132" t="s">
        <v>211</v>
      </c>
      <c r="N405" s="67">
        <v>0</v>
      </c>
      <c r="O405" s="143"/>
      <c r="P405" s="132" t="s">
        <v>211</v>
      </c>
      <c r="Q405" s="67">
        <v>0</v>
      </c>
      <c r="R405" s="143"/>
      <c r="S405" s="132" t="s">
        <v>211</v>
      </c>
      <c r="T405" s="67">
        <v>0</v>
      </c>
      <c r="U405" s="143"/>
      <c r="V405" s="132" t="s">
        <v>211</v>
      </c>
      <c r="W405" s="67">
        <v>0</v>
      </c>
      <c r="X405" s="143"/>
      <c r="Y405" s="132" t="s">
        <v>211</v>
      </c>
      <c r="Z405" s="67">
        <v>0</v>
      </c>
      <c r="AA405" s="143"/>
      <c r="AB405" s="132" t="s">
        <v>211</v>
      </c>
      <c r="AC405" s="67">
        <v>0</v>
      </c>
      <c r="AD405" s="143"/>
      <c r="AE405" s="132" t="s">
        <v>211</v>
      </c>
      <c r="AF405" s="67">
        <v>0</v>
      </c>
      <c r="AG405" s="143"/>
      <c r="AH405" s="132" t="s">
        <v>211</v>
      </c>
      <c r="AI405" s="67">
        <v>0</v>
      </c>
      <c r="AJ405" s="143"/>
      <c r="AK405" s="132" t="s">
        <v>211</v>
      </c>
      <c r="AL405" s="67">
        <v>0</v>
      </c>
      <c r="AM405" s="143"/>
      <c r="AN405" s="132" t="s">
        <v>211</v>
      </c>
      <c r="AO405" s="67">
        <v>0</v>
      </c>
      <c r="AP405" s="143"/>
      <c r="AQ405" s="132" t="s">
        <v>211</v>
      </c>
      <c r="AR405" s="67">
        <v>0</v>
      </c>
      <c r="AS405" s="143"/>
      <c r="AT405" s="132" t="s">
        <v>211</v>
      </c>
      <c r="AU405" s="67">
        <v>0</v>
      </c>
      <c r="AV405" s="143"/>
      <c r="AW405" s="132" t="s">
        <v>211</v>
      </c>
      <c r="AX405" s="67">
        <v>0</v>
      </c>
      <c r="AY405" s="143"/>
      <c r="AZ405" s="132" t="s">
        <v>211</v>
      </c>
      <c r="BA405" s="67">
        <v>0</v>
      </c>
      <c r="BB405" s="143"/>
      <c r="BC405" s="132" t="s">
        <v>211</v>
      </c>
      <c r="BD405" s="67">
        <v>0</v>
      </c>
      <c r="BE405" s="143"/>
      <c r="BF405" s="132" t="s">
        <v>211</v>
      </c>
      <c r="BG405" s="67">
        <v>0</v>
      </c>
      <c r="BH405" s="143"/>
      <c r="BI405" s="132" t="s">
        <v>211</v>
      </c>
      <c r="BJ405" s="67">
        <v>0</v>
      </c>
      <c r="BK405" s="143"/>
      <c r="BL405" s="132" t="s">
        <v>211</v>
      </c>
      <c r="BM405" s="67">
        <v>0</v>
      </c>
      <c r="BN405" s="143"/>
      <c r="BO405" s="132" t="s">
        <v>211</v>
      </c>
      <c r="BP405" s="67">
        <v>0</v>
      </c>
      <c r="BQ405" s="143"/>
      <c r="BR405" s="132" t="s">
        <v>211</v>
      </c>
      <c r="BS405" s="67">
        <v>0</v>
      </c>
      <c r="BT405" s="143"/>
      <c r="BU405" s="132" t="s">
        <v>211</v>
      </c>
      <c r="BV405" s="67">
        <v>0</v>
      </c>
      <c r="BW405" s="143"/>
      <c r="BX405" s="132" t="s">
        <v>211</v>
      </c>
      <c r="BY405" s="67">
        <v>0</v>
      </c>
      <c r="BZ405" s="143"/>
      <c r="CA405" s="132" t="s">
        <v>211</v>
      </c>
      <c r="CB405" s="67">
        <v>0</v>
      </c>
      <c r="CC405" s="143"/>
      <c r="CD405" s="132" t="s">
        <v>211</v>
      </c>
      <c r="CE405" s="67">
        <v>0</v>
      </c>
      <c r="CF405" s="143"/>
      <c r="CG405" s="132" t="s">
        <v>211</v>
      </c>
      <c r="CH405" s="67">
        <v>0</v>
      </c>
      <c r="CI405" s="143"/>
      <c r="CJ405" s="132" t="s">
        <v>211</v>
      </c>
      <c r="CK405" s="67">
        <v>0</v>
      </c>
      <c r="CL405" s="143"/>
      <c r="CM405" s="132" t="s">
        <v>211</v>
      </c>
      <c r="CN405" s="67">
        <v>0</v>
      </c>
      <c r="CP405" s="132" t="s">
        <v>211</v>
      </c>
      <c r="CQ405" s="79">
        <f>SUM(CH405+CN405+CK405+CE405+CB405+BY405+BV405+BS405+BP405+BM405+BJ405+BG405+BD405+BA405+AX405+AU405+AR405+AO405+AL405+AI405+AF405+AC405+Z405+W405+T405+Q405+N405+K405+H405+E405+B405)</f>
        <v>0</v>
      </c>
      <c r="CS405" s="132" t="s">
        <v>211</v>
      </c>
      <c r="CT405" s="67">
        <v>7.99</v>
      </c>
      <c r="CU405" s="143"/>
      <c r="CV405" s="13">
        <f t="shared" si="21"/>
        <v>7.99</v>
      </c>
    </row>
    <row r="406" spans="1:100" x14ac:dyDescent="0.2">
      <c r="A406" s="72" t="s">
        <v>456</v>
      </c>
      <c r="B406" s="67">
        <v>0</v>
      </c>
      <c r="C406" s="143"/>
      <c r="D406" s="72" t="s">
        <v>456</v>
      </c>
      <c r="E406" s="67">
        <v>0</v>
      </c>
      <c r="F406" s="143"/>
      <c r="G406" s="72" t="s">
        <v>456</v>
      </c>
      <c r="H406" s="67">
        <v>0</v>
      </c>
      <c r="I406" s="143"/>
      <c r="J406" s="72" t="s">
        <v>456</v>
      </c>
      <c r="K406" s="67">
        <v>0</v>
      </c>
      <c r="L406" s="143"/>
      <c r="M406" s="72" t="s">
        <v>456</v>
      </c>
      <c r="N406" s="67">
        <v>0</v>
      </c>
      <c r="O406" s="143"/>
      <c r="P406" s="72" t="s">
        <v>456</v>
      </c>
      <c r="Q406" s="67">
        <v>0</v>
      </c>
      <c r="R406" s="143"/>
      <c r="S406" s="72" t="s">
        <v>456</v>
      </c>
      <c r="T406" s="67">
        <v>0</v>
      </c>
      <c r="U406" s="143"/>
      <c r="V406" s="72" t="s">
        <v>456</v>
      </c>
      <c r="W406" s="67">
        <v>0</v>
      </c>
      <c r="X406" s="143"/>
      <c r="Y406" s="72" t="s">
        <v>456</v>
      </c>
      <c r="Z406" s="67">
        <v>0</v>
      </c>
      <c r="AA406" s="143"/>
      <c r="AB406" s="72" t="s">
        <v>456</v>
      </c>
      <c r="AC406" s="67">
        <v>0</v>
      </c>
      <c r="AD406" s="143"/>
      <c r="AE406" s="72" t="s">
        <v>456</v>
      </c>
      <c r="AF406" s="67">
        <v>0</v>
      </c>
      <c r="AG406" s="143"/>
      <c r="AH406" s="72" t="s">
        <v>456</v>
      </c>
      <c r="AI406" s="67">
        <v>0</v>
      </c>
      <c r="AJ406" s="143"/>
      <c r="AK406" s="72" t="s">
        <v>456</v>
      </c>
      <c r="AL406" s="67">
        <v>0</v>
      </c>
      <c r="AM406" s="143"/>
      <c r="AN406" s="72" t="s">
        <v>456</v>
      </c>
      <c r="AO406" s="67">
        <v>0</v>
      </c>
      <c r="AP406" s="143"/>
      <c r="AQ406" s="72" t="s">
        <v>456</v>
      </c>
      <c r="AR406" s="67">
        <v>0</v>
      </c>
      <c r="AS406" s="143"/>
      <c r="AT406" s="72" t="s">
        <v>456</v>
      </c>
      <c r="AU406" s="67">
        <v>0</v>
      </c>
      <c r="AV406" s="143"/>
      <c r="AW406" s="72" t="s">
        <v>456</v>
      </c>
      <c r="AX406" s="67">
        <v>0</v>
      </c>
      <c r="AY406" s="143"/>
      <c r="AZ406" s="72" t="s">
        <v>456</v>
      </c>
      <c r="BA406" s="67">
        <v>0</v>
      </c>
      <c r="BB406" s="143"/>
      <c r="BC406" s="72" t="s">
        <v>456</v>
      </c>
      <c r="BD406" s="67">
        <v>0</v>
      </c>
      <c r="BE406" s="143"/>
      <c r="BF406" s="72" t="s">
        <v>456</v>
      </c>
      <c r="BG406" s="67">
        <v>0</v>
      </c>
      <c r="BH406" s="143"/>
      <c r="BI406" s="72" t="s">
        <v>456</v>
      </c>
      <c r="BJ406" s="67">
        <v>0</v>
      </c>
      <c r="BK406" s="143"/>
      <c r="BL406" s="72" t="s">
        <v>456</v>
      </c>
      <c r="BM406" s="67">
        <v>0</v>
      </c>
      <c r="BN406" s="143"/>
      <c r="BO406" s="72" t="s">
        <v>456</v>
      </c>
      <c r="BP406" s="67">
        <v>0</v>
      </c>
      <c r="BQ406" s="143"/>
      <c r="BR406" s="72" t="s">
        <v>456</v>
      </c>
      <c r="BS406" s="67">
        <v>0</v>
      </c>
      <c r="BT406" s="143"/>
      <c r="BU406" s="72" t="s">
        <v>456</v>
      </c>
      <c r="BV406" s="67">
        <v>0</v>
      </c>
      <c r="BW406" s="143"/>
      <c r="BX406" s="72" t="s">
        <v>456</v>
      </c>
      <c r="BY406" s="67">
        <v>0</v>
      </c>
      <c r="BZ406" s="143"/>
      <c r="CA406" s="72" t="s">
        <v>456</v>
      </c>
      <c r="CB406" s="67">
        <v>0</v>
      </c>
      <c r="CC406" s="143"/>
      <c r="CD406" s="72" t="s">
        <v>456</v>
      </c>
      <c r="CE406" s="67">
        <v>0</v>
      </c>
      <c r="CF406" s="143"/>
      <c r="CG406" s="72" t="s">
        <v>456</v>
      </c>
      <c r="CH406" s="67">
        <v>0</v>
      </c>
      <c r="CI406" s="143"/>
      <c r="CJ406" s="72" t="s">
        <v>456</v>
      </c>
      <c r="CK406" s="67">
        <v>0</v>
      </c>
      <c r="CL406" s="143"/>
      <c r="CM406" s="72" t="s">
        <v>456</v>
      </c>
      <c r="CN406" s="67">
        <v>0</v>
      </c>
      <c r="CP406" s="72" t="s">
        <v>456</v>
      </c>
      <c r="CQ406" s="79">
        <f>SUM(CH406+CN406+CK406+CE406+CB406+BY406+BV406+BS406+BP406+BM406+BJ406+BG406+BD406+BA406+AX406+AU406+AR406+AO406+AL406+AI406+AF406+AC406+Z406+W406+T406+Q406+N406+K406+H406+E406+B406)</f>
        <v>0</v>
      </c>
      <c r="CS406" s="72" t="s">
        <v>456</v>
      </c>
      <c r="CT406" s="67">
        <v>0</v>
      </c>
      <c r="CU406" s="143"/>
      <c r="CV406" s="13">
        <f t="shared" si="21"/>
        <v>0</v>
      </c>
    </row>
    <row r="407" spans="1:100" x14ac:dyDescent="0.2">
      <c r="A407" s="72" t="s">
        <v>456</v>
      </c>
      <c r="B407" s="67">
        <v>0</v>
      </c>
      <c r="C407" s="143"/>
      <c r="D407" s="72" t="s">
        <v>456</v>
      </c>
      <c r="E407" s="67">
        <v>0</v>
      </c>
      <c r="F407" s="143"/>
      <c r="G407" s="72" t="s">
        <v>456</v>
      </c>
      <c r="H407" s="67">
        <v>0</v>
      </c>
      <c r="I407" s="143"/>
      <c r="J407" s="72" t="s">
        <v>456</v>
      </c>
      <c r="K407" s="67">
        <v>0</v>
      </c>
      <c r="L407" s="143"/>
      <c r="M407" s="72" t="s">
        <v>456</v>
      </c>
      <c r="N407" s="67">
        <v>0</v>
      </c>
      <c r="O407" s="143"/>
      <c r="P407" s="72" t="s">
        <v>456</v>
      </c>
      <c r="Q407" s="67">
        <v>0</v>
      </c>
      <c r="R407" s="143"/>
      <c r="S407" s="72" t="s">
        <v>456</v>
      </c>
      <c r="T407" s="67">
        <v>0</v>
      </c>
      <c r="U407" s="143"/>
      <c r="V407" s="72" t="s">
        <v>456</v>
      </c>
      <c r="W407" s="67">
        <v>0</v>
      </c>
      <c r="X407" s="143"/>
      <c r="Y407" s="72" t="s">
        <v>456</v>
      </c>
      <c r="Z407" s="67">
        <v>0</v>
      </c>
      <c r="AA407" s="143"/>
      <c r="AB407" s="72" t="s">
        <v>456</v>
      </c>
      <c r="AC407" s="67">
        <v>0</v>
      </c>
      <c r="AD407" s="143"/>
      <c r="AE407" s="72" t="s">
        <v>456</v>
      </c>
      <c r="AF407" s="67">
        <v>0</v>
      </c>
      <c r="AG407" s="143"/>
      <c r="AH407" s="72" t="s">
        <v>456</v>
      </c>
      <c r="AI407" s="67">
        <v>0</v>
      </c>
      <c r="AJ407" s="143"/>
      <c r="AK407" s="72" t="s">
        <v>456</v>
      </c>
      <c r="AL407" s="67">
        <v>0</v>
      </c>
      <c r="AM407" s="143"/>
      <c r="AN407" s="72" t="s">
        <v>456</v>
      </c>
      <c r="AO407" s="67">
        <v>0</v>
      </c>
      <c r="AP407" s="143"/>
      <c r="AQ407" s="72" t="s">
        <v>456</v>
      </c>
      <c r="AR407" s="67">
        <v>0</v>
      </c>
      <c r="AS407" s="143"/>
      <c r="AT407" s="72" t="s">
        <v>456</v>
      </c>
      <c r="AU407" s="67">
        <v>0</v>
      </c>
      <c r="AV407" s="143"/>
      <c r="AW407" s="72" t="s">
        <v>456</v>
      </c>
      <c r="AX407" s="67">
        <v>0</v>
      </c>
      <c r="AY407" s="143"/>
      <c r="AZ407" s="72" t="s">
        <v>456</v>
      </c>
      <c r="BA407" s="67">
        <v>0</v>
      </c>
      <c r="BB407" s="143"/>
      <c r="BC407" s="72" t="s">
        <v>456</v>
      </c>
      <c r="BD407" s="67">
        <v>0</v>
      </c>
      <c r="BE407" s="143"/>
      <c r="BF407" s="72" t="s">
        <v>456</v>
      </c>
      <c r="BG407" s="67">
        <v>0</v>
      </c>
      <c r="BH407" s="143"/>
      <c r="BI407" s="72" t="s">
        <v>456</v>
      </c>
      <c r="BJ407" s="67">
        <v>0</v>
      </c>
      <c r="BK407" s="143"/>
      <c r="BL407" s="72" t="s">
        <v>456</v>
      </c>
      <c r="BM407" s="67">
        <v>0</v>
      </c>
      <c r="BN407" s="143"/>
      <c r="BO407" s="72" t="s">
        <v>456</v>
      </c>
      <c r="BP407" s="67">
        <v>0</v>
      </c>
      <c r="BQ407" s="143"/>
      <c r="BR407" s="72" t="s">
        <v>456</v>
      </c>
      <c r="BS407" s="67">
        <v>0</v>
      </c>
      <c r="BT407" s="143"/>
      <c r="BU407" s="72" t="s">
        <v>456</v>
      </c>
      <c r="BV407" s="67">
        <v>0</v>
      </c>
      <c r="BW407" s="143"/>
      <c r="BX407" s="72" t="s">
        <v>456</v>
      </c>
      <c r="BY407" s="67">
        <v>0</v>
      </c>
      <c r="BZ407" s="143"/>
      <c r="CA407" s="72" t="s">
        <v>456</v>
      </c>
      <c r="CB407" s="67">
        <v>0</v>
      </c>
      <c r="CC407" s="143"/>
      <c r="CD407" s="72" t="s">
        <v>456</v>
      </c>
      <c r="CE407" s="67">
        <v>0</v>
      </c>
      <c r="CF407" s="143"/>
      <c r="CG407" s="72" t="s">
        <v>456</v>
      </c>
      <c r="CH407" s="67">
        <v>0</v>
      </c>
      <c r="CI407" s="143"/>
      <c r="CJ407" s="72" t="s">
        <v>456</v>
      </c>
      <c r="CK407" s="67">
        <v>0</v>
      </c>
      <c r="CL407" s="143"/>
      <c r="CM407" s="72" t="s">
        <v>456</v>
      </c>
      <c r="CN407" s="67">
        <v>0</v>
      </c>
      <c r="CP407" s="72" t="s">
        <v>456</v>
      </c>
      <c r="CQ407" s="79">
        <f>SUM(CH407+CN407+CK407+CE407+CB407+BY407+BV407+BS407+BP407+BM407+BJ407+BG407+BD407+BA407+AX407+AU407+AR407+AO407+AL407+AI407+AF407+AC407+Z407+W407+T407+Q407+N407+K407+H407+E407+B407)</f>
        <v>0</v>
      </c>
      <c r="CS407" s="72" t="s">
        <v>456</v>
      </c>
      <c r="CT407" s="67">
        <v>0</v>
      </c>
      <c r="CU407" s="143"/>
      <c r="CV407" s="13">
        <f t="shared" si="21"/>
        <v>0</v>
      </c>
    </row>
    <row r="408" spans="1:100" x14ac:dyDescent="0.2">
      <c r="A408" s="144" t="s">
        <v>451</v>
      </c>
      <c r="B408" s="122">
        <f>SUM(B409:B412)</f>
        <v>0</v>
      </c>
      <c r="C408" s="143"/>
      <c r="D408" s="144" t="s">
        <v>451</v>
      </c>
      <c r="E408" s="122">
        <f>SUM(E409:E412)</f>
        <v>0</v>
      </c>
      <c r="F408" s="143"/>
      <c r="G408" s="144" t="s">
        <v>451</v>
      </c>
      <c r="H408" s="122">
        <f>SUM(H409:H412)</f>
        <v>0</v>
      </c>
      <c r="I408" s="143"/>
      <c r="J408" s="144" t="s">
        <v>451</v>
      </c>
      <c r="K408" s="122">
        <f>SUM(K409:K412)</f>
        <v>0</v>
      </c>
      <c r="L408" s="143"/>
      <c r="M408" s="144" t="s">
        <v>451</v>
      </c>
      <c r="N408" s="122">
        <f>SUM(N409:N412)</f>
        <v>0</v>
      </c>
      <c r="O408" s="143"/>
      <c r="P408" s="144" t="s">
        <v>451</v>
      </c>
      <c r="Q408" s="122">
        <f>SUM(Q409:Q412)</f>
        <v>0</v>
      </c>
      <c r="R408" s="143"/>
      <c r="S408" s="144" t="s">
        <v>451</v>
      </c>
      <c r="T408" s="122">
        <f>SUM(T409:T412)</f>
        <v>0</v>
      </c>
      <c r="U408" s="143"/>
      <c r="V408" s="144" t="s">
        <v>451</v>
      </c>
      <c r="W408" s="122">
        <f>SUM(W409:W412)</f>
        <v>0</v>
      </c>
      <c r="X408" s="143"/>
      <c r="Y408" s="144" t="s">
        <v>451</v>
      </c>
      <c r="Z408" s="122">
        <f>SUM(Z409:Z412)</f>
        <v>0</v>
      </c>
      <c r="AA408" s="143"/>
      <c r="AB408" s="144" t="s">
        <v>451</v>
      </c>
      <c r="AC408" s="122">
        <f>SUM(AC409:AC412)</f>
        <v>0</v>
      </c>
      <c r="AD408" s="143"/>
      <c r="AE408" s="144" t="s">
        <v>451</v>
      </c>
      <c r="AF408" s="122">
        <f>SUM(AF409:AF412)</f>
        <v>0</v>
      </c>
      <c r="AG408" s="143"/>
      <c r="AH408" s="144" t="s">
        <v>451</v>
      </c>
      <c r="AI408" s="122">
        <f>SUM(AI409:AI412)</f>
        <v>0</v>
      </c>
      <c r="AJ408" s="143"/>
      <c r="AK408" s="144" t="s">
        <v>451</v>
      </c>
      <c r="AL408" s="122">
        <f>SUM(AL409:AL412)</f>
        <v>0</v>
      </c>
      <c r="AM408" s="143"/>
      <c r="AN408" s="144" t="s">
        <v>451</v>
      </c>
      <c r="AO408" s="122">
        <f>SUM(AO409:AO412)</f>
        <v>0</v>
      </c>
      <c r="AP408" s="143"/>
      <c r="AQ408" s="144" t="s">
        <v>451</v>
      </c>
      <c r="AR408" s="122">
        <f>SUM(AR409:AR412)</f>
        <v>0</v>
      </c>
      <c r="AS408" s="143"/>
      <c r="AT408" s="144" t="s">
        <v>451</v>
      </c>
      <c r="AU408" s="122">
        <f>SUM(AU409:AU412)</f>
        <v>0</v>
      </c>
      <c r="AV408" s="143"/>
      <c r="AW408" s="144" t="s">
        <v>451</v>
      </c>
      <c r="AX408" s="122">
        <f>SUM(AX409:AX412)</f>
        <v>0</v>
      </c>
      <c r="AY408" s="143"/>
      <c r="AZ408" s="144" t="s">
        <v>451</v>
      </c>
      <c r="BA408" s="122">
        <f>SUM(BA409:BA412)</f>
        <v>0</v>
      </c>
      <c r="BB408" s="143"/>
      <c r="BC408" s="144" t="s">
        <v>451</v>
      </c>
      <c r="BD408" s="122">
        <f>SUM(BD409:BD412)</f>
        <v>0</v>
      </c>
      <c r="BE408" s="143"/>
      <c r="BF408" s="144" t="s">
        <v>451</v>
      </c>
      <c r="BG408" s="122">
        <f>SUM(BG409:BG412)</f>
        <v>0</v>
      </c>
      <c r="BH408" s="143"/>
      <c r="BI408" s="144" t="s">
        <v>451</v>
      </c>
      <c r="BJ408" s="122">
        <f>SUM(BJ409:BJ412)</f>
        <v>0</v>
      </c>
      <c r="BK408" s="143"/>
      <c r="BL408" s="144" t="s">
        <v>451</v>
      </c>
      <c r="BM408" s="122">
        <f>SUM(BM409:BM412)</f>
        <v>0</v>
      </c>
      <c r="BN408" s="143"/>
      <c r="BO408" s="144" t="s">
        <v>451</v>
      </c>
      <c r="BP408" s="122">
        <f>SUM(BP409:BP412)</f>
        <v>0</v>
      </c>
      <c r="BQ408" s="143"/>
      <c r="BR408" s="144" t="s">
        <v>451</v>
      </c>
      <c r="BS408" s="122">
        <f>SUM(BS409:BS412)</f>
        <v>0</v>
      </c>
      <c r="BT408" s="143"/>
      <c r="BU408" s="144" t="s">
        <v>451</v>
      </c>
      <c r="BV408" s="122">
        <f>SUM(BV409:BV412)</f>
        <v>0</v>
      </c>
      <c r="BW408" s="143"/>
      <c r="BX408" s="144" t="s">
        <v>451</v>
      </c>
      <c r="BY408" s="122">
        <f>SUM(BY409:BY412)</f>
        <v>0</v>
      </c>
      <c r="BZ408" s="143"/>
      <c r="CA408" s="144" t="s">
        <v>451</v>
      </c>
      <c r="CB408" s="122">
        <f>SUM(CB409:CB412)</f>
        <v>0</v>
      </c>
      <c r="CC408" s="143"/>
      <c r="CD408" s="144" t="s">
        <v>451</v>
      </c>
      <c r="CE408" s="122">
        <f>SUM(CE409:CE412)</f>
        <v>0</v>
      </c>
      <c r="CF408" s="143"/>
      <c r="CG408" s="144" t="s">
        <v>451</v>
      </c>
      <c r="CH408" s="122">
        <f>SUM(CH409:CH412)</f>
        <v>0</v>
      </c>
      <c r="CI408" s="143"/>
      <c r="CJ408" s="144" t="s">
        <v>451</v>
      </c>
      <c r="CK408" s="122">
        <f>SUM(CK409:CK412)</f>
        <v>0</v>
      </c>
      <c r="CL408" s="143"/>
      <c r="CM408" s="144" t="s">
        <v>451</v>
      </c>
      <c r="CN408" s="122">
        <f>SUM(CN409:CN412)</f>
        <v>0</v>
      </c>
      <c r="CP408" s="144" t="s">
        <v>451</v>
      </c>
      <c r="CQ408" s="122">
        <f>SUM(CQ409:CQ412)</f>
        <v>0</v>
      </c>
      <c r="CS408" s="144" t="s">
        <v>451</v>
      </c>
      <c r="CT408" s="122">
        <f>SUM(CT409:CT412)</f>
        <v>0</v>
      </c>
      <c r="CU408" s="143"/>
      <c r="CV408" s="150">
        <f t="shared" si="21"/>
        <v>0</v>
      </c>
    </row>
    <row r="409" spans="1:100" x14ac:dyDescent="0.2">
      <c r="A409" s="132" t="s">
        <v>452</v>
      </c>
      <c r="B409" s="122">
        <v>0</v>
      </c>
      <c r="C409" s="143"/>
      <c r="D409" s="132" t="s">
        <v>452</v>
      </c>
      <c r="E409" s="122">
        <v>0</v>
      </c>
      <c r="F409" s="143"/>
      <c r="G409" s="132" t="s">
        <v>452</v>
      </c>
      <c r="H409" s="122">
        <v>0</v>
      </c>
      <c r="I409" s="143"/>
      <c r="J409" s="132" t="s">
        <v>452</v>
      </c>
      <c r="K409" s="122">
        <v>0</v>
      </c>
      <c r="L409" s="143"/>
      <c r="M409" s="132" t="s">
        <v>452</v>
      </c>
      <c r="N409" s="122">
        <v>0</v>
      </c>
      <c r="O409" s="143"/>
      <c r="P409" s="132" t="s">
        <v>452</v>
      </c>
      <c r="Q409" s="122">
        <v>0</v>
      </c>
      <c r="R409" s="143"/>
      <c r="S409" s="132" t="s">
        <v>452</v>
      </c>
      <c r="T409" s="122">
        <v>0</v>
      </c>
      <c r="U409" s="143"/>
      <c r="V409" s="132" t="s">
        <v>452</v>
      </c>
      <c r="W409" s="122">
        <v>0</v>
      </c>
      <c r="X409" s="143"/>
      <c r="Y409" s="132" t="s">
        <v>452</v>
      </c>
      <c r="Z409" s="122">
        <v>0</v>
      </c>
      <c r="AA409" s="143"/>
      <c r="AB409" s="132" t="s">
        <v>452</v>
      </c>
      <c r="AC409" s="122">
        <v>0</v>
      </c>
      <c r="AD409" s="143"/>
      <c r="AE409" s="132" t="s">
        <v>452</v>
      </c>
      <c r="AF409" s="122">
        <v>0</v>
      </c>
      <c r="AG409" s="143"/>
      <c r="AH409" s="132" t="s">
        <v>452</v>
      </c>
      <c r="AI409" s="122">
        <v>0</v>
      </c>
      <c r="AJ409" s="143"/>
      <c r="AK409" s="132" t="s">
        <v>452</v>
      </c>
      <c r="AL409" s="122">
        <v>0</v>
      </c>
      <c r="AM409" s="143"/>
      <c r="AN409" s="132" t="s">
        <v>452</v>
      </c>
      <c r="AO409" s="122">
        <v>0</v>
      </c>
      <c r="AP409" s="143"/>
      <c r="AQ409" s="132" t="s">
        <v>452</v>
      </c>
      <c r="AR409" s="122">
        <v>0</v>
      </c>
      <c r="AS409" s="143"/>
      <c r="AT409" s="132" t="s">
        <v>452</v>
      </c>
      <c r="AU409" s="122">
        <v>0</v>
      </c>
      <c r="AV409" s="143"/>
      <c r="AW409" s="132" t="s">
        <v>452</v>
      </c>
      <c r="AX409" s="122">
        <v>0</v>
      </c>
      <c r="AY409" s="143"/>
      <c r="AZ409" s="132" t="s">
        <v>452</v>
      </c>
      <c r="BA409" s="122">
        <v>0</v>
      </c>
      <c r="BB409" s="143"/>
      <c r="BC409" s="132" t="s">
        <v>452</v>
      </c>
      <c r="BD409" s="122">
        <v>0</v>
      </c>
      <c r="BE409" s="143"/>
      <c r="BF409" s="132" t="s">
        <v>452</v>
      </c>
      <c r="BG409" s="122">
        <v>0</v>
      </c>
      <c r="BH409" s="143"/>
      <c r="BI409" s="132" t="s">
        <v>452</v>
      </c>
      <c r="BJ409" s="122">
        <v>0</v>
      </c>
      <c r="BK409" s="143"/>
      <c r="BL409" s="132" t="s">
        <v>452</v>
      </c>
      <c r="BM409" s="122">
        <v>0</v>
      </c>
      <c r="BN409" s="143"/>
      <c r="BO409" s="132" t="s">
        <v>452</v>
      </c>
      <c r="BP409" s="122">
        <v>0</v>
      </c>
      <c r="BQ409" s="143"/>
      <c r="BR409" s="132" t="s">
        <v>452</v>
      </c>
      <c r="BS409" s="122">
        <v>0</v>
      </c>
      <c r="BT409" s="143"/>
      <c r="BU409" s="132" t="s">
        <v>452</v>
      </c>
      <c r="BV409" s="122">
        <v>0</v>
      </c>
      <c r="BW409" s="143"/>
      <c r="BX409" s="132" t="s">
        <v>452</v>
      </c>
      <c r="BY409" s="122">
        <v>0</v>
      </c>
      <c r="BZ409" s="143"/>
      <c r="CA409" s="132" t="s">
        <v>452</v>
      </c>
      <c r="CB409" s="122">
        <v>0</v>
      </c>
      <c r="CC409" s="143"/>
      <c r="CD409" s="132" t="s">
        <v>452</v>
      </c>
      <c r="CE409" s="122">
        <v>0</v>
      </c>
      <c r="CF409" s="143"/>
      <c r="CG409" s="132" t="s">
        <v>452</v>
      </c>
      <c r="CH409" s="122">
        <v>0</v>
      </c>
      <c r="CI409" s="143"/>
      <c r="CJ409" s="132" t="s">
        <v>452</v>
      </c>
      <c r="CK409" s="122">
        <v>0</v>
      </c>
      <c r="CL409" s="143"/>
      <c r="CM409" s="132" t="s">
        <v>452</v>
      </c>
      <c r="CN409" s="122">
        <v>0</v>
      </c>
      <c r="CP409" s="132" t="s">
        <v>452</v>
      </c>
      <c r="CQ409" s="79">
        <f>SUM(CH409+CN409+CK409+CE409+CB409+BY409+BV409+BS409+BP409+BM409+BJ409+BG409+BD409+BA409+AX409+AU409+AR409+AO409+AL409+AI409+AF409+AC409+Z409+W409+T409+Q409+N409+K409+H409+E409+B409)</f>
        <v>0</v>
      </c>
      <c r="CS409" s="132" t="s">
        <v>452</v>
      </c>
      <c r="CT409" s="122">
        <v>0</v>
      </c>
      <c r="CU409" s="143"/>
      <c r="CV409" s="13">
        <f t="shared" si="21"/>
        <v>0</v>
      </c>
    </row>
    <row r="410" spans="1:100" x14ac:dyDescent="0.2">
      <c r="A410" s="132" t="s">
        <v>820</v>
      </c>
      <c r="B410" s="122">
        <v>0</v>
      </c>
      <c r="C410" s="143"/>
      <c r="D410" s="132" t="s">
        <v>820</v>
      </c>
      <c r="E410" s="122">
        <v>0</v>
      </c>
      <c r="F410" s="143"/>
      <c r="G410" s="132" t="s">
        <v>820</v>
      </c>
      <c r="H410" s="122">
        <v>0</v>
      </c>
      <c r="I410" s="143"/>
      <c r="J410" s="132" t="s">
        <v>820</v>
      </c>
      <c r="K410" s="122">
        <v>0</v>
      </c>
      <c r="L410" s="143"/>
      <c r="M410" s="132" t="s">
        <v>820</v>
      </c>
      <c r="N410" s="122">
        <v>0</v>
      </c>
      <c r="O410" s="143"/>
      <c r="P410" s="132" t="s">
        <v>820</v>
      </c>
      <c r="Q410" s="122">
        <v>0</v>
      </c>
      <c r="R410" s="143"/>
      <c r="S410" s="132" t="s">
        <v>820</v>
      </c>
      <c r="T410" s="122">
        <v>0</v>
      </c>
      <c r="U410" s="143"/>
      <c r="V410" s="132" t="s">
        <v>820</v>
      </c>
      <c r="W410" s="122">
        <v>0</v>
      </c>
      <c r="X410" s="143"/>
      <c r="Y410" s="132" t="s">
        <v>820</v>
      </c>
      <c r="Z410" s="122">
        <v>0</v>
      </c>
      <c r="AA410" s="143"/>
      <c r="AB410" s="132" t="s">
        <v>820</v>
      </c>
      <c r="AC410" s="122">
        <v>0</v>
      </c>
      <c r="AD410" s="143"/>
      <c r="AE410" s="132" t="s">
        <v>820</v>
      </c>
      <c r="AF410" s="122">
        <v>0</v>
      </c>
      <c r="AG410" s="143"/>
      <c r="AH410" s="132" t="s">
        <v>820</v>
      </c>
      <c r="AI410" s="122">
        <v>0</v>
      </c>
      <c r="AJ410" s="143"/>
      <c r="AK410" s="132" t="s">
        <v>820</v>
      </c>
      <c r="AL410" s="122">
        <v>0</v>
      </c>
      <c r="AM410" s="143"/>
      <c r="AN410" s="132" t="s">
        <v>820</v>
      </c>
      <c r="AO410" s="122">
        <v>0</v>
      </c>
      <c r="AP410" s="143"/>
      <c r="AQ410" s="132" t="s">
        <v>820</v>
      </c>
      <c r="AR410" s="122">
        <v>0</v>
      </c>
      <c r="AS410" s="143"/>
      <c r="AT410" s="132" t="s">
        <v>820</v>
      </c>
      <c r="AU410" s="122">
        <v>0</v>
      </c>
      <c r="AV410" s="143"/>
      <c r="AW410" s="132" t="s">
        <v>820</v>
      </c>
      <c r="AX410" s="122">
        <v>0</v>
      </c>
      <c r="AY410" s="143"/>
      <c r="AZ410" s="132" t="s">
        <v>820</v>
      </c>
      <c r="BA410" s="122">
        <v>0</v>
      </c>
      <c r="BB410" s="143"/>
      <c r="BC410" s="132" t="s">
        <v>820</v>
      </c>
      <c r="BD410" s="122">
        <v>0</v>
      </c>
      <c r="BE410" s="143"/>
      <c r="BF410" s="132" t="s">
        <v>820</v>
      </c>
      <c r="BG410" s="122">
        <v>0</v>
      </c>
      <c r="BH410" s="143"/>
      <c r="BI410" s="132" t="s">
        <v>820</v>
      </c>
      <c r="BJ410" s="122">
        <v>0</v>
      </c>
      <c r="BK410" s="143"/>
      <c r="BL410" s="132" t="s">
        <v>820</v>
      </c>
      <c r="BM410" s="122">
        <v>0</v>
      </c>
      <c r="BN410" s="143"/>
      <c r="BO410" s="132" t="s">
        <v>820</v>
      </c>
      <c r="BP410" s="122">
        <v>0</v>
      </c>
      <c r="BQ410" s="143"/>
      <c r="BR410" s="132" t="s">
        <v>820</v>
      </c>
      <c r="BS410" s="122">
        <v>0</v>
      </c>
      <c r="BT410" s="143"/>
      <c r="BU410" s="132" t="s">
        <v>820</v>
      </c>
      <c r="BV410" s="122">
        <v>0</v>
      </c>
      <c r="BW410" s="143"/>
      <c r="BX410" s="132" t="s">
        <v>820</v>
      </c>
      <c r="BY410" s="122">
        <v>0</v>
      </c>
      <c r="BZ410" s="143"/>
      <c r="CA410" s="132" t="s">
        <v>820</v>
      </c>
      <c r="CB410" s="122">
        <v>0</v>
      </c>
      <c r="CC410" s="143"/>
      <c r="CD410" s="132" t="s">
        <v>820</v>
      </c>
      <c r="CE410" s="122">
        <v>0</v>
      </c>
      <c r="CF410" s="143"/>
      <c r="CG410" s="132" t="s">
        <v>820</v>
      </c>
      <c r="CH410" s="122">
        <v>0</v>
      </c>
      <c r="CI410" s="143"/>
      <c r="CJ410" s="132" t="s">
        <v>820</v>
      </c>
      <c r="CK410" s="122">
        <v>0</v>
      </c>
      <c r="CL410" s="143"/>
      <c r="CM410" s="132" t="s">
        <v>820</v>
      </c>
      <c r="CN410" s="122">
        <v>0</v>
      </c>
      <c r="CP410" s="132" t="s">
        <v>820</v>
      </c>
      <c r="CQ410" s="79">
        <f>SUM(CH410+CN410+CK410+CE410+CB410+BY410+BV410+BS410+BP410+BM410+BJ410+BG410+BD410+BA410+AX410+AU410+AR410+AO410+AL410+AI410+AF410+AC410+Z410+W410+T410+Q410+N410+K410+H410+E410+B410)</f>
        <v>0</v>
      </c>
      <c r="CS410" s="132" t="s">
        <v>820</v>
      </c>
      <c r="CT410" s="122">
        <v>0</v>
      </c>
      <c r="CU410" s="143"/>
      <c r="CV410" s="13">
        <f t="shared" si="21"/>
        <v>0</v>
      </c>
    </row>
    <row r="411" spans="1:100" x14ac:dyDescent="0.2">
      <c r="A411" s="132" t="s">
        <v>197</v>
      </c>
      <c r="B411" s="122">
        <v>0</v>
      </c>
      <c r="C411" s="143"/>
      <c r="D411" s="132" t="s">
        <v>197</v>
      </c>
      <c r="E411" s="122">
        <v>0</v>
      </c>
      <c r="F411" s="143"/>
      <c r="G411" s="132" t="s">
        <v>197</v>
      </c>
      <c r="H411" s="122">
        <v>0</v>
      </c>
      <c r="I411" s="143"/>
      <c r="J411" s="132" t="s">
        <v>197</v>
      </c>
      <c r="K411" s="122">
        <v>0</v>
      </c>
      <c r="L411" s="143"/>
      <c r="M411" s="132" t="s">
        <v>197</v>
      </c>
      <c r="N411" s="122">
        <v>0</v>
      </c>
      <c r="O411" s="143"/>
      <c r="P411" s="132" t="s">
        <v>197</v>
      </c>
      <c r="Q411" s="122">
        <v>0</v>
      </c>
      <c r="R411" s="143"/>
      <c r="S411" s="132" t="s">
        <v>197</v>
      </c>
      <c r="T411" s="122">
        <v>0</v>
      </c>
      <c r="U411" s="143"/>
      <c r="V411" s="132" t="s">
        <v>197</v>
      </c>
      <c r="W411" s="122">
        <v>0</v>
      </c>
      <c r="X411" s="143"/>
      <c r="Y411" s="132" t="s">
        <v>197</v>
      </c>
      <c r="Z411" s="122">
        <v>0</v>
      </c>
      <c r="AA411" s="143"/>
      <c r="AB411" s="132" t="s">
        <v>197</v>
      </c>
      <c r="AC411" s="122">
        <v>0</v>
      </c>
      <c r="AD411" s="143"/>
      <c r="AE411" s="132" t="s">
        <v>197</v>
      </c>
      <c r="AF411" s="122">
        <v>0</v>
      </c>
      <c r="AG411" s="143"/>
      <c r="AH411" s="132" t="s">
        <v>197</v>
      </c>
      <c r="AI411" s="122">
        <v>0</v>
      </c>
      <c r="AJ411" s="143"/>
      <c r="AK411" s="132" t="s">
        <v>197</v>
      </c>
      <c r="AL411" s="122">
        <v>0</v>
      </c>
      <c r="AM411" s="143"/>
      <c r="AN411" s="132" t="s">
        <v>197</v>
      </c>
      <c r="AO411" s="122">
        <v>0</v>
      </c>
      <c r="AP411" s="143"/>
      <c r="AQ411" s="132" t="s">
        <v>197</v>
      </c>
      <c r="AR411" s="122">
        <v>0</v>
      </c>
      <c r="AS411" s="143"/>
      <c r="AT411" s="132" t="s">
        <v>197</v>
      </c>
      <c r="AU411" s="122">
        <v>0</v>
      </c>
      <c r="AV411" s="143"/>
      <c r="AW411" s="132" t="s">
        <v>197</v>
      </c>
      <c r="AX411" s="122">
        <v>0</v>
      </c>
      <c r="AY411" s="143"/>
      <c r="AZ411" s="132" t="s">
        <v>197</v>
      </c>
      <c r="BA411" s="122">
        <v>0</v>
      </c>
      <c r="BB411" s="143"/>
      <c r="BC411" s="132" t="s">
        <v>197</v>
      </c>
      <c r="BD411" s="122">
        <v>0</v>
      </c>
      <c r="BE411" s="143"/>
      <c r="BF411" s="132" t="s">
        <v>197</v>
      </c>
      <c r="BG411" s="122">
        <v>0</v>
      </c>
      <c r="BH411" s="143"/>
      <c r="BI411" s="132" t="s">
        <v>197</v>
      </c>
      <c r="BJ411" s="122">
        <v>0</v>
      </c>
      <c r="BK411" s="143"/>
      <c r="BL411" s="132" t="s">
        <v>197</v>
      </c>
      <c r="BM411" s="122">
        <v>0</v>
      </c>
      <c r="BN411" s="143"/>
      <c r="BO411" s="132" t="s">
        <v>197</v>
      </c>
      <c r="BP411" s="122">
        <v>0</v>
      </c>
      <c r="BQ411" s="143"/>
      <c r="BR411" s="132" t="s">
        <v>197</v>
      </c>
      <c r="BS411" s="122">
        <v>0</v>
      </c>
      <c r="BT411" s="143"/>
      <c r="BU411" s="132" t="s">
        <v>197</v>
      </c>
      <c r="BV411" s="122">
        <v>0</v>
      </c>
      <c r="BW411" s="143"/>
      <c r="BX411" s="132" t="s">
        <v>197</v>
      </c>
      <c r="BY411" s="122">
        <v>0</v>
      </c>
      <c r="BZ411" s="143"/>
      <c r="CA411" s="132" t="s">
        <v>197</v>
      </c>
      <c r="CB411" s="122">
        <v>0</v>
      </c>
      <c r="CC411" s="143"/>
      <c r="CD411" s="132" t="s">
        <v>197</v>
      </c>
      <c r="CE411" s="122">
        <v>0</v>
      </c>
      <c r="CF411" s="143"/>
      <c r="CG411" s="132" t="s">
        <v>197</v>
      </c>
      <c r="CH411" s="122">
        <v>0</v>
      </c>
      <c r="CI411" s="143"/>
      <c r="CJ411" s="132" t="s">
        <v>197</v>
      </c>
      <c r="CK411" s="122">
        <v>0</v>
      </c>
      <c r="CL411" s="143"/>
      <c r="CM411" s="132" t="s">
        <v>197</v>
      </c>
      <c r="CN411" s="122">
        <v>0</v>
      </c>
      <c r="CP411" s="132" t="s">
        <v>197</v>
      </c>
      <c r="CQ411" s="79">
        <f>SUM(CH411+CN411+CK411+CE411+CB411+BY411+BV411+BS411+BP411+BM411+BJ411+BG411+BD411+BA411+AX411+AU411+AR411+AO411+AL411+AI411+AF411+AC411+Z411+W411+T411+Q411+N411+K411+H411+E411+B411)</f>
        <v>0</v>
      </c>
      <c r="CS411" s="132" t="s">
        <v>197</v>
      </c>
      <c r="CT411" s="122">
        <v>0</v>
      </c>
      <c r="CU411" s="143"/>
      <c r="CV411" s="13">
        <f t="shared" si="21"/>
        <v>0</v>
      </c>
    </row>
    <row r="412" spans="1:100" x14ac:dyDescent="0.2">
      <c r="A412" s="72" t="s">
        <v>456</v>
      </c>
      <c r="B412" s="122">
        <v>0</v>
      </c>
      <c r="C412" s="143"/>
      <c r="D412" s="72" t="s">
        <v>456</v>
      </c>
      <c r="E412" s="122">
        <v>0</v>
      </c>
      <c r="F412" s="143"/>
      <c r="G412" s="72" t="s">
        <v>456</v>
      </c>
      <c r="H412" s="122">
        <v>0</v>
      </c>
      <c r="I412" s="143"/>
      <c r="J412" s="72" t="s">
        <v>456</v>
      </c>
      <c r="K412" s="122">
        <v>0</v>
      </c>
      <c r="L412" s="143"/>
      <c r="M412" s="72" t="s">
        <v>456</v>
      </c>
      <c r="N412" s="122">
        <v>0</v>
      </c>
      <c r="O412" s="143"/>
      <c r="P412" s="72" t="s">
        <v>456</v>
      </c>
      <c r="Q412" s="122">
        <v>0</v>
      </c>
      <c r="R412" s="143"/>
      <c r="S412" s="72" t="s">
        <v>456</v>
      </c>
      <c r="T412" s="122">
        <v>0</v>
      </c>
      <c r="U412" s="143"/>
      <c r="V412" s="72" t="s">
        <v>456</v>
      </c>
      <c r="W412" s="122">
        <v>0</v>
      </c>
      <c r="X412" s="143"/>
      <c r="Y412" s="72" t="s">
        <v>456</v>
      </c>
      <c r="Z412" s="122">
        <v>0</v>
      </c>
      <c r="AA412" s="143"/>
      <c r="AB412" s="72" t="s">
        <v>456</v>
      </c>
      <c r="AC412" s="122">
        <v>0</v>
      </c>
      <c r="AD412" s="143"/>
      <c r="AE412" s="72" t="s">
        <v>456</v>
      </c>
      <c r="AF412" s="122">
        <v>0</v>
      </c>
      <c r="AG412" s="143"/>
      <c r="AH412" s="72" t="s">
        <v>456</v>
      </c>
      <c r="AI412" s="122">
        <v>0</v>
      </c>
      <c r="AJ412" s="143"/>
      <c r="AK412" s="72" t="s">
        <v>456</v>
      </c>
      <c r="AL412" s="122">
        <v>0</v>
      </c>
      <c r="AM412" s="143"/>
      <c r="AN412" s="72" t="s">
        <v>456</v>
      </c>
      <c r="AO412" s="122">
        <v>0</v>
      </c>
      <c r="AP412" s="143"/>
      <c r="AQ412" s="72" t="s">
        <v>456</v>
      </c>
      <c r="AR412" s="122">
        <v>0</v>
      </c>
      <c r="AS412" s="143"/>
      <c r="AT412" s="72" t="s">
        <v>456</v>
      </c>
      <c r="AU412" s="122">
        <v>0</v>
      </c>
      <c r="AV412" s="143"/>
      <c r="AW412" s="72" t="s">
        <v>456</v>
      </c>
      <c r="AX412" s="122">
        <v>0</v>
      </c>
      <c r="AY412" s="143"/>
      <c r="AZ412" s="72" t="s">
        <v>456</v>
      </c>
      <c r="BA412" s="122">
        <v>0</v>
      </c>
      <c r="BB412" s="143"/>
      <c r="BC412" s="72" t="s">
        <v>456</v>
      </c>
      <c r="BD412" s="122">
        <v>0</v>
      </c>
      <c r="BE412" s="143"/>
      <c r="BF412" s="72" t="s">
        <v>456</v>
      </c>
      <c r="BG412" s="122">
        <v>0</v>
      </c>
      <c r="BH412" s="143"/>
      <c r="BI412" s="72" t="s">
        <v>456</v>
      </c>
      <c r="BJ412" s="122">
        <v>0</v>
      </c>
      <c r="BK412" s="143"/>
      <c r="BL412" s="72" t="s">
        <v>456</v>
      </c>
      <c r="BM412" s="122">
        <v>0</v>
      </c>
      <c r="BN412" s="143"/>
      <c r="BO412" s="72" t="s">
        <v>456</v>
      </c>
      <c r="BP412" s="122">
        <v>0</v>
      </c>
      <c r="BQ412" s="143"/>
      <c r="BR412" s="72" t="s">
        <v>456</v>
      </c>
      <c r="BS412" s="122">
        <v>0</v>
      </c>
      <c r="BT412" s="143"/>
      <c r="BU412" s="72" t="s">
        <v>456</v>
      </c>
      <c r="BV412" s="122">
        <v>0</v>
      </c>
      <c r="BW412" s="143"/>
      <c r="BX412" s="72" t="s">
        <v>456</v>
      </c>
      <c r="BY412" s="122">
        <v>0</v>
      </c>
      <c r="BZ412" s="143"/>
      <c r="CA412" s="72" t="s">
        <v>456</v>
      </c>
      <c r="CB412" s="122">
        <v>0</v>
      </c>
      <c r="CC412" s="143"/>
      <c r="CD412" s="72" t="s">
        <v>456</v>
      </c>
      <c r="CE412" s="122">
        <v>0</v>
      </c>
      <c r="CF412" s="143"/>
      <c r="CG412" s="72" t="s">
        <v>456</v>
      </c>
      <c r="CH412" s="122">
        <v>0</v>
      </c>
      <c r="CI412" s="143"/>
      <c r="CJ412" s="72" t="s">
        <v>456</v>
      </c>
      <c r="CK412" s="122">
        <v>0</v>
      </c>
      <c r="CL412" s="143"/>
      <c r="CM412" s="72" t="s">
        <v>456</v>
      </c>
      <c r="CN412" s="122">
        <v>0</v>
      </c>
      <c r="CP412" s="72" t="s">
        <v>456</v>
      </c>
      <c r="CQ412" s="79">
        <f>SUM(CH412+CN412+CK412+CE412+CB412+BY412+BV412+BS412+BP412+BM412+BJ412+BG412+BD412+BA412+AX412+AU412+AR412+AO412+AL412+AI412+AF412+AC412+Z412+W412+T412+Q412+N412+K412+H412+E412+B412)</f>
        <v>0</v>
      </c>
      <c r="CS412" s="72" t="s">
        <v>456</v>
      </c>
      <c r="CT412" s="122">
        <v>0</v>
      </c>
      <c r="CU412" s="143"/>
      <c r="CV412" s="13">
        <f t="shared" si="21"/>
        <v>0</v>
      </c>
    </row>
    <row r="413" spans="1:100" x14ac:dyDescent="0.2">
      <c r="A413" s="73" t="s">
        <v>453</v>
      </c>
      <c r="B413" s="74">
        <f>SUM(B394,B395,B396,B397,B398,B402,B403,B404,B408)</f>
        <v>0</v>
      </c>
      <c r="C413" s="143"/>
      <c r="D413" s="73" t="s">
        <v>453</v>
      </c>
      <c r="E413" s="74">
        <f>SUM(E394,E395,E396,E397,E398,E402,E403,E404,E408)</f>
        <v>0</v>
      </c>
      <c r="F413" s="143"/>
      <c r="G413" s="73" t="s">
        <v>453</v>
      </c>
      <c r="H413" s="74">
        <f>SUM(H394,H395,H396,H397,H398,H402,H403,H404,H408)</f>
        <v>0</v>
      </c>
      <c r="I413" s="143"/>
      <c r="J413" s="73" t="s">
        <v>453</v>
      </c>
      <c r="K413" s="74">
        <f>SUM(K394,K395,K396,K397,K398,K402,K403,K404,K408)</f>
        <v>0</v>
      </c>
      <c r="L413" s="143"/>
      <c r="M413" s="73" t="s">
        <v>453</v>
      </c>
      <c r="N413" s="74">
        <f>SUM(N394,N395,N396,N397,N398,N402,N403,N404,N408)</f>
        <v>0</v>
      </c>
      <c r="O413" s="143"/>
      <c r="P413" s="73" t="s">
        <v>453</v>
      </c>
      <c r="Q413" s="74">
        <f>SUM(Q394,Q395,Q396,Q397,Q398,Q402,Q403,Q404,Q408)</f>
        <v>0</v>
      </c>
      <c r="R413" s="143"/>
      <c r="S413" s="73" t="s">
        <v>453</v>
      </c>
      <c r="T413" s="74">
        <f>SUM(T394,T395,T396,T397,T398,T402,T403,T404,T408)</f>
        <v>0</v>
      </c>
      <c r="U413" s="143"/>
      <c r="V413" s="73" t="s">
        <v>453</v>
      </c>
      <c r="W413" s="74">
        <f>SUM(W394,W395,W396,W397,W398,W402,W403,W404,W408)</f>
        <v>0</v>
      </c>
      <c r="X413" s="143"/>
      <c r="Y413" s="73" t="s">
        <v>453</v>
      </c>
      <c r="Z413" s="74">
        <f>SUM(Z394,Z395,Z396,Z397,Z398,Z402,Z403,Z404,Z408)</f>
        <v>0</v>
      </c>
      <c r="AA413" s="143"/>
      <c r="AB413" s="73" t="s">
        <v>453</v>
      </c>
      <c r="AC413" s="74">
        <f>SUM(AC394,AC395,AC396,AC397,AC398,AC402,AC403,AC404,AC408)</f>
        <v>0</v>
      </c>
      <c r="AD413" s="143"/>
      <c r="AE413" s="73" t="s">
        <v>453</v>
      </c>
      <c r="AF413" s="74">
        <f>SUM(AF394,AF395,AF396,AF397,AF398,AF402,AF403,AF404,AF408)</f>
        <v>0</v>
      </c>
      <c r="AG413" s="143"/>
      <c r="AH413" s="73" t="s">
        <v>453</v>
      </c>
      <c r="AI413" s="74">
        <f>SUM(AI394,AI395,AI396,AI397,AI398,AI402,AI403,AI404,AI408)</f>
        <v>0</v>
      </c>
      <c r="AJ413" s="143"/>
      <c r="AK413" s="73" t="s">
        <v>453</v>
      </c>
      <c r="AL413" s="74">
        <f>SUM(AL394,AL395,AL396,AL397,AL398,AL402,AL403,AL404,AL408)</f>
        <v>0</v>
      </c>
      <c r="AM413" s="143"/>
      <c r="AN413" s="73" t="s">
        <v>453</v>
      </c>
      <c r="AO413" s="74">
        <f>SUM(AO394,AO395,AO396,AO397,AO398,AO402,AO403,AO404,AO408)</f>
        <v>0</v>
      </c>
      <c r="AP413" s="143"/>
      <c r="AQ413" s="73" t="s">
        <v>453</v>
      </c>
      <c r="AR413" s="74">
        <f>SUM(AR394,AR395,AR396,AR397,AR398,AR402,AR403,AR404,AR408)</f>
        <v>0</v>
      </c>
      <c r="AS413" s="143"/>
      <c r="AT413" s="73" t="s">
        <v>453</v>
      </c>
      <c r="AU413" s="74">
        <f>SUM(AU394,AU395,AU396,AU397,AU398,AU402,AU403,AU404,AU408)</f>
        <v>0</v>
      </c>
      <c r="AV413" s="143"/>
      <c r="AW413" s="73" t="s">
        <v>453</v>
      </c>
      <c r="AX413" s="74">
        <f>SUM(AX394,AX395,AX396,AX397,AX398,AX402,AX403,AX404,AX408)</f>
        <v>0</v>
      </c>
      <c r="AY413" s="143"/>
      <c r="AZ413" s="73" t="s">
        <v>453</v>
      </c>
      <c r="BA413" s="74">
        <f>SUM(BA394,BA395,BA396,BA397,BA398,BA402,BA403,BA404,BA408)</f>
        <v>0</v>
      </c>
      <c r="BB413" s="143"/>
      <c r="BC413" s="73" t="s">
        <v>453</v>
      </c>
      <c r="BD413" s="74">
        <f>SUM(BD394,BD395,BD396,BD397,BD398,BD402,BD403,BD404,BD408)</f>
        <v>0</v>
      </c>
      <c r="BE413" s="143"/>
      <c r="BF413" s="73" t="s">
        <v>453</v>
      </c>
      <c r="BG413" s="74">
        <f>SUM(BG394,BG395,BG396,BG397,BG398,BG402,BG403,BG404,BG408)</f>
        <v>0</v>
      </c>
      <c r="BH413" s="143"/>
      <c r="BI413" s="73" t="s">
        <v>453</v>
      </c>
      <c r="BJ413" s="74">
        <f>SUM(BJ394,BJ395,BJ396,BJ397,BJ398,BJ402,BJ403,BJ404,BJ408)</f>
        <v>0</v>
      </c>
      <c r="BK413" s="143"/>
      <c r="BL413" s="73" t="s">
        <v>453</v>
      </c>
      <c r="BM413" s="74">
        <f>SUM(BM394,BM395,BM396,BM397,BM398,BM402,BM403,BM404,BM408)</f>
        <v>0</v>
      </c>
      <c r="BN413" s="143"/>
      <c r="BO413" s="73" t="s">
        <v>453</v>
      </c>
      <c r="BP413" s="74">
        <f>SUM(BP394,BP395,BP396,BP397,BP398,BP402,BP403,BP404,BP408)</f>
        <v>0</v>
      </c>
      <c r="BQ413" s="143"/>
      <c r="BR413" s="73" t="s">
        <v>453</v>
      </c>
      <c r="BS413" s="74">
        <f>SUM(BS394,BS395,BS396,BS397,BS398,BS402,BS403,BS404,BS408)</f>
        <v>0</v>
      </c>
      <c r="BT413" s="143"/>
      <c r="BU413" s="73" t="s">
        <v>453</v>
      </c>
      <c r="BV413" s="74">
        <f>SUM(BV394,BV395,BV396,BV397,BV398,BV402,BV403,BV404,BV408)</f>
        <v>0</v>
      </c>
      <c r="BW413" s="143"/>
      <c r="BX413" s="73" t="s">
        <v>453</v>
      </c>
      <c r="BY413" s="74">
        <f>SUM(BY394,BY395,BY396,BY397,BY398,BY402,BY403,BY404,BY408)</f>
        <v>0</v>
      </c>
      <c r="BZ413" s="143"/>
      <c r="CA413" s="73" t="s">
        <v>453</v>
      </c>
      <c r="CB413" s="74">
        <f>SUM(CB394,CB395,CB396,CB397,CB398,CB402,CB403,CB404,CB408)</f>
        <v>0</v>
      </c>
      <c r="CC413" s="143"/>
      <c r="CD413" s="73" t="s">
        <v>453</v>
      </c>
      <c r="CE413" s="74">
        <f>SUM(CE394,CE395,CE396,CE397,CE398,CE402,CE403,CE404,CE408)</f>
        <v>0</v>
      </c>
      <c r="CF413" s="143"/>
      <c r="CG413" s="73" t="s">
        <v>453</v>
      </c>
      <c r="CH413" s="74">
        <f>SUM(CH394,CH395,CH396,CH397,CH398,CH402,CH403,CH404,CH408)</f>
        <v>0</v>
      </c>
      <c r="CI413" s="143"/>
      <c r="CJ413" s="73" t="s">
        <v>453</v>
      </c>
      <c r="CK413" s="74">
        <f>SUM(CK394,CK395,CK396,CK397,CK398,CK402,CK403,CK404,CK408)</f>
        <v>0</v>
      </c>
      <c r="CL413" s="143"/>
      <c r="CM413" s="73" t="s">
        <v>453</v>
      </c>
      <c r="CN413" s="74">
        <f>SUM(CN394,CN395,CN396,CN397,CN398,CN402,CN403,CN404,CN408)</f>
        <v>0</v>
      </c>
      <c r="CP413" s="73" t="s">
        <v>494</v>
      </c>
      <c r="CQ413" s="74">
        <f>SUM(CQ394,CQ395,CQ396,CQ397,CQ398,CQ402,CQ403,CQ404,CQ408)</f>
        <v>0</v>
      </c>
      <c r="CS413" s="73" t="s">
        <v>494</v>
      </c>
      <c r="CT413" s="74">
        <f>SUM(CT394,CT395,CT396,CT397,CT398,CT402,CT403,CT404,CT408)</f>
        <v>1428.55</v>
      </c>
      <c r="CU413" s="143"/>
      <c r="CV413" s="150">
        <f t="shared" si="21"/>
        <v>1428.55</v>
      </c>
    </row>
    <row r="414" spans="1:100" ht="16" thickBot="1" x14ac:dyDescent="0.25">
      <c r="A414" s="117" t="s">
        <v>457</v>
      </c>
      <c r="B414" s="118">
        <f>B389-B392-B413</f>
        <v>0</v>
      </c>
      <c r="C414" s="143"/>
      <c r="D414" s="117" t="s">
        <v>457</v>
      </c>
      <c r="E414" s="118">
        <f>E389-E392-E413</f>
        <v>0</v>
      </c>
      <c r="F414" s="143"/>
      <c r="G414" s="117" t="s">
        <v>457</v>
      </c>
      <c r="H414" s="118">
        <f>H389-H392-H413</f>
        <v>0</v>
      </c>
      <c r="I414" s="143"/>
      <c r="J414" s="117" t="s">
        <v>457</v>
      </c>
      <c r="K414" s="118">
        <f>K389-K392-K413</f>
        <v>0</v>
      </c>
      <c r="L414" s="143"/>
      <c r="M414" s="117" t="s">
        <v>457</v>
      </c>
      <c r="N414" s="118">
        <f>N389-N392-N413</f>
        <v>0</v>
      </c>
      <c r="O414" s="143"/>
      <c r="P414" s="117" t="s">
        <v>457</v>
      </c>
      <c r="Q414" s="118">
        <f>Q389-Q392-Q413</f>
        <v>0</v>
      </c>
      <c r="R414" s="143"/>
      <c r="S414" s="117" t="s">
        <v>457</v>
      </c>
      <c r="T414" s="118">
        <f>T389-T392-T413</f>
        <v>0</v>
      </c>
      <c r="U414" s="143"/>
      <c r="V414" s="117" t="s">
        <v>457</v>
      </c>
      <c r="W414" s="118">
        <f>W389-W392-W413</f>
        <v>0</v>
      </c>
      <c r="X414" s="143"/>
      <c r="Y414" s="117" t="s">
        <v>457</v>
      </c>
      <c r="Z414" s="118">
        <f>Z389-Z392-Z413</f>
        <v>0</v>
      </c>
      <c r="AA414" s="143"/>
      <c r="AB414" s="117" t="s">
        <v>457</v>
      </c>
      <c r="AC414" s="118">
        <f>AC389-AC392-AC413</f>
        <v>0</v>
      </c>
      <c r="AD414" s="143"/>
      <c r="AE414" s="117" t="s">
        <v>457</v>
      </c>
      <c r="AF414" s="118">
        <f>AF389-AF392-AF413</f>
        <v>0</v>
      </c>
      <c r="AG414" s="143"/>
      <c r="AH414" s="117" t="s">
        <v>457</v>
      </c>
      <c r="AI414" s="118">
        <f>AI389-AI392-AI413</f>
        <v>0</v>
      </c>
      <c r="AJ414" s="143"/>
      <c r="AK414" s="117" t="s">
        <v>457</v>
      </c>
      <c r="AL414" s="118">
        <f>AL389-AL392-AL413</f>
        <v>0</v>
      </c>
      <c r="AM414" s="143"/>
      <c r="AN414" s="117" t="s">
        <v>457</v>
      </c>
      <c r="AO414" s="118">
        <f>AO389-AO392-AO413</f>
        <v>0</v>
      </c>
      <c r="AP414" s="143"/>
      <c r="AQ414" s="117" t="s">
        <v>457</v>
      </c>
      <c r="AR414" s="118">
        <f>AR389-AR392-AR413</f>
        <v>0</v>
      </c>
      <c r="AS414" s="143"/>
      <c r="AT414" s="117" t="s">
        <v>457</v>
      </c>
      <c r="AU414" s="118">
        <f>AU389-AU392-AU413</f>
        <v>0</v>
      </c>
      <c r="AV414" s="143"/>
      <c r="AW414" s="117" t="s">
        <v>457</v>
      </c>
      <c r="AX414" s="118">
        <f>AX389-AX392-AX413</f>
        <v>0</v>
      </c>
      <c r="AY414" s="143"/>
      <c r="AZ414" s="117" t="s">
        <v>457</v>
      </c>
      <c r="BA414" s="118">
        <f>BA389-BA392-BA413</f>
        <v>0</v>
      </c>
      <c r="BB414" s="143"/>
      <c r="BC414" s="117" t="s">
        <v>457</v>
      </c>
      <c r="BD414" s="118">
        <f>BD389-BD392-BD413</f>
        <v>0</v>
      </c>
      <c r="BE414" s="143"/>
      <c r="BF414" s="117" t="s">
        <v>457</v>
      </c>
      <c r="BG414" s="118">
        <f>BG389-BG392-BG413</f>
        <v>0</v>
      </c>
      <c r="BH414" s="143"/>
      <c r="BI414" s="117" t="s">
        <v>457</v>
      </c>
      <c r="BJ414" s="118">
        <f>BJ389-BJ392-BJ413</f>
        <v>0</v>
      </c>
      <c r="BK414" s="143"/>
      <c r="BL414" s="117" t="s">
        <v>457</v>
      </c>
      <c r="BM414" s="118">
        <f>BM389-BM392-BM413</f>
        <v>0</v>
      </c>
      <c r="BN414" s="143"/>
      <c r="BO414" s="117" t="s">
        <v>457</v>
      </c>
      <c r="BP414" s="118">
        <f>BP389-BP392-BP413</f>
        <v>0</v>
      </c>
      <c r="BQ414" s="143"/>
      <c r="BR414" s="117" t="s">
        <v>457</v>
      </c>
      <c r="BS414" s="118">
        <f>BS389-BS392-BS413</f>
        <v>0</v>
      </c>
      <c r="BT414" s="143"/>
      <c r="BU414" s="117" t="s">
        <v>457</v>
      </c>
      <c r="BV414" s="118">
        <f>BV389-BV392-BV413</f>
        <v>0</v>
      </c>
      <c r="BW414" s="143"/>
      <c r="BX414" s="117" t="s">
        <v>457</v>
      </c>
      <c r="BY414" s="118">
        <f>BY389-BY392-BY413</f>
        <v>0</v>
      </c>
      <c r="BZ414" s="143"/>
      <c r="CA414" s="117" t="s">
        <v>457</v>
      </c>
      <c r="CB414" s="118">
        <f>CB389-CB392-CB413</f>
        <v>0</v>
      </c>
      <c r="CC414" s="143"/>
      <c r="CD414" s="117" t="s">
        <v>457</v>
      </c>
      <c r="CE414" s="118">
        <f>CE389-CE392-CE413</f>
        <v>0</v>
      </c>
      <c r="CF414" s="143"/>
      <c r="CG414" s="117" t="s">
        <v>457</v>
      </c>
      <c r="CH414" s="118">
        <f>CH389-CH392-CH413</f>
        <v>0</v>
      </c>
      <c r="CI414" s="143"/>
      <c r="CJ414" s="117" t="s">
        <v>457</v>
      </c>
      <c r="CK414" s="118">
        <f>CK389-CK392-CK413</f>
        <v>0</v>
      </c>
      <c r="CL414" s="143"/>
      <c r="CM414" s="117" t="s">
        <v>457</v>
      </c>
      <c r="CN414" s="118">
        <f>CN389-CN392-CN413</f>
        <v>0</v>
      </c>
      <c r="CP414" s="145" t="s">
        <v>491</v>
      </c>
      <c r="CQ414" s="146">
        <f>CQ389-CQ392-CQ413</f>
        <v>0</v>
      </c>
      <c r="CS414" s="147" t="s">
        <v>496</v>
      </c>
      <c r="CT414" s="148">
        <f>CT384+CT387-CT392-CT413</f>
        <v>-1428.55</v>
      </c>
      <c r="CU414" s="143"/>
      <c r="CV414" s="143"/>
    </row>
    <row r="415" spans="1:100" s="155" customFormat="1" ht="16" thickBot="1" x14ac:dyDescent="0.25">
      <c r="A415" s="178"/>
      <c r="B415" s="179"/>
      <c r="D415" s="178"/>
      <c r="E415" s="179"/>
      <c r="G415" s="178"/>
      <c r="H415" s="179"/>
      <c r="J415" s="178"/>
      <c r="K415" s="179"/>
      <c r="M415" s="178"/>
      <c r="N415" s="179"/>
      <c r="P415" s="178"/>
      <c r="Q415" s="179"/>
      <c r="S415" s="178"/>
      <c r="T415" s="179"/>
      <c r="V415" s="178"/>
      <c r="W415" s="179"/>
      <c r="Y415" s="178"/>
      <c r="Z415" s="179"/>
      <c r="AB415" s="178"/>
      <c r="AC415" s="179"/>
      <c r="AE415" s="178"/>
      <c r="AF415" s="179"/>
      <c r="AH415" s="178"/>
      <c r="AI415" s="179"/>
      <c r="AK415" s="178"/>
      <c r="AL415" s="179"/>
      <c r="AN415" s="178"/>
      <c r="AO415" s="179"/>
      <c r="AQ415" s="178"/>
      <c r="AR415" s="179"/>
      <c r="AT415" s="178"/>
      <c r="AU415" s="179"/>
      <c r="AW415" s="178"/>
      <c r="AX415" s="179"/>
      <c r="AZ415" s="178"/>
      <c r="BA415" s="179"/>
      <c r="BC415" s="178"/>
      <c r="BD415" s="179"/>
      <c r="BF415" s="178"/>
      <c r="BG415" s="179"/>
      <c r="BI415" s="178"/>
      <c r="BJ415" s="179"/>
      <c r="BL415" s="178"/>
      <c r="BM415" s="179"/>
      <c r="BO415" s="178"/>
      <c r="BP415" s="179"/>
      <c r="BR415" s="178"/>
      <c r="BS415" s="179"/>
      <c r="BU415" s="178"/>
      <c r="BV415" s="179"/>
      <c r="BX415" s="178"/>
      <c r="BY415" s="179"/>
      <c r="CA415" s="178"/>
      <c r="CB415" s="179"/>
      <c r="CD415" s="178"/>
      <c r="CE415" s="179"/>
      <c r="CG415" s="178"/>
      <c r="CH415" s="179"/>
      <c r="CJ415" s="178"/>
      <c r="CK415" s="179"/>
      <c r="CM415" s="178"/>
      <c r="CN415" s="179"/>
      <c r="CP415" s="156" t="s">
        <v>834</v>
      </c>
      <c r="CQ415" s="157">
        <f>CQ384+CQ387-CQ392-CQ413</f>
        <v>0</v>
      </c>
      <c r="CS415" s="178"/>
      <c r="CT415" s="179"/>
    </row>
    <row r="416" spans="1:100" s="155" customFormat="1" ht="16" thickTop="1" x14ac:dyDescent="0.2">
      <c r="A416" s="180"/>
      <c r="B416" s="181"/>
      <c r="D416" s="180"/>
      <c r="E416" s="181"/>
      <c r="G416" s="180"/>
      <c r="H416" s="181"/>
      <c r="J416" s="180"/>
      <c r="K416" s="181"/>
      <c r="M416" s="180"/>
      <c r="N416" s="181"/>
      <c r="P416" s="180"/>
      <c r="Q416" s="181"/>
      <c r="S416" s="180"/>
      <c r="T416" s="181"/>
      <c r="V416" s="180"/>
      <c r="W416" s="181"/>
      <c r="Y416" s="180"/>
      <c r="Z416" s="181"/>
      <c r="AB416" s="180"/>
      <c r="AC416" s="181"/>
      <c r="AE416" s="180"/>
      <c r="AF416" s="181"/>
      <c r="AH416" s="180"/>
      <c r="AI416" s="181"/>
      <c r="AK416" s="180"/>
      <c r="AL416" s="181"/>
      <c r="AN416" s="180"/>
      <c r="AO416" s="181"/>
      <c r="AQ416" s="180"/>
      <c r="AR416" s="181"/>
      <c r="AT416" s="180"/>
      <c r="AU416" s="181"/>
      <c r="AW416" s="180"/>
      <c r="AX416" s="181"/>
      <c r="AZ416" s="180"/>
      <c r="BA416" s="181"/>
      <c r="BC416" s="180"/>
      <c r="BD416" s="181"/>
      <c r="BF416" s="180"/>
      <c r="BG416" s="181"/>
      <c r="BI416" s="180"/>
      <c r="BJ416" s="181"/>
      <c r="BL416" s="180"/>
      <c r="BM416" s="181"/>
      <c r="BO416" s="180"/>
      <c r="BP416" s="181"/>
      <c r="BR416" s="180"/>
      <c r="BS416" s="181"/>
      <c r="BU416" s="180"/>
      <c r="BV416" s="181"/>
      <c r="BX416" s="180"/>
      <c r="BY416" s="181"/>
      <c r="CA416" s="180"/>
      <c r="CB416" s="181"/>
      <c r="CD416" s="180"/>
      <c r="CE416" s="181"/>
      <c r="CG416" s="180"/>
      <c r="CH416" s="181"/>
      <c r="CJ416" s="180"/>
      <c r="CK416" s="181"/>
      <c r="CM416" s="180"/>
      <c r="CN416" s="181"/>
      <c r="CP416" s="190"/>
      <c r="CQ416" s="191"/>
      <c r="CS416" s="180"/>
      <c r="CT416" s="181"/>
    </row>
    <row r="417" spans="1:100" s="155" customFormat="1" ht="16" thickBot="1" x14ac:dyDescent="0.25">
      <c r="A417" s="182"/>
      <c r="B417" s="183"/>
      <c r="D417" s="182"/>
      <c r="E417" s="183"/>
      <c r="G417" s="182"/>
      <c r="H417" s="183"/>
      <c r="J417" s="182"/>
      <c r="K417" s="183"/>
      <c r="M417" s="182"/>
      <c r="N417" s="183"/>
      <c r="P417" s="182"/>
      <c r="Q417" s="183"/>
      <c r="S417" s="182"/>
      <c r="T417" s="183"/>
      <c r="V417" s="182"/>
      <c r="W417" s="183"/>
      <c r="Y417" s="182"/>
      <c r="Z417" s="183"/>
      <c r="AB417" s="182"/>
      <c r="AC417" s="183"/>
      <c r="AE417" s="182"/>
      <c r="AF417" s="183"/>
      <c r="AH417" s="182"/>
      <c r="AI417" s="183"/>
      <c r="AK417" s="182"/>
      <c r="AL417" s="183"/>
      <c r="AN417" s="182"/>
      <c r="AO417" s="183"/>
      <c r="AQ417" s="182"/>
      <c r="AR417" s="183"/>
      <c r="AT417" s="182"/>
      <c r="AU417" s="183"/>
      <c r="AW417" s="182"/>
      <c r="AX417" s="183"/>
      <c r="AZ417" s="182"/>
      <c r="BA417" s="183"/>
      <c r="BC417" s="182"/>
      <c r="BD417" s="183"/>
      <c r="BF417" s="182"/>
      <c r="BG417" s="183"/>
      <c r="BI417" s="182"/>
      <c r="BJ417" s="183"/>
      <c r="BL417" s="182"/>
      <c r="BM417" s="183"/>
      <c r="BO417" s="182"/>
      <c r="BP417" s="183"/>
      <c r="BR417" s="182"/>
      <c r="BS417" s="183"/>
      <c r="BU417" s="182"/>
      <c r="BV417" s="183"/>
      <c r="BX417" s="182"/>
      <c r="BY417" s="183"/>
      <c r="CA417" s="182"/>
      <c r="CB417" s="183"/>
      <c r="CD417" s="182"/>
      <c r="CE417" s="183"/>
      <c r="CG417" s="182"/>
      <c r="CH417" s="183"/>
      <c r="CJ417" s="182"/>
      <c r="CK417" s="183"/>
      <c r="CM417" s="182"/>
      <c r="CN417" s="183"/>
      <c r="CP417" s="182"/>
      <c r="CQ417" s="183"/>
      <c r="CS417" s="182"/>
      <c r="CT417" s="183"/>
    </row>
    <row r="419" spans="1:100" ht="22" thickBot="1" x14ac:dyDescent="0.3">
      <c r="A419" s="36" t="s">
        <v>833</v>
      </c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  <c r="BP419" s="143"/>
      <c r="BQ419" s="143"/>
      <c r="BR419" s="143"/>
      <c r="BS419" s="143"/>
      <c r="BT419" s="143"/>
      <c r="BU419" s="143"/>
      <c r="BV419" s="143"/>
      <c r="BW419" s="143"/>
      <c r="BX419" s="143"/>
      <c r="BY419" s="143"/>
      <c r="BZ419" s="143"/>
      <c r="CA419" s="143"/>
      <c r="CB419" s="143"/>
      <c r="CC419" s="143"/>
      <c r="CD419" s="143"/>
      <c r="CE419" s="143"/>
      <c r="CF419" s="143"/>
      <c r="CG419" s="143"/>
      <c r="CH419" s="143"/>
      <c r="CI419" s="143"/>
      <c r="CJ419" s="143"/>
      <c r="CK419" s="143"/>
      <c r="CL419" s="143"/>
      <c r="CM419" s="143"/>
      <c r="CN419" s="143"/>
    </row>
    <row r="420" spans="1:100" ht="16" thickBot="1" x14ac:dyDescent="0.25">
      <c r="A420" s="172" t="s">
        <v>94</v>
      </c>
      <c r="B420" s="173"/>
      <c r="C420" s="143"/>
      <c r="D420" s="172" t="s">
        <v>157</v>
      </c>
      <c r="E420" s="173"/>
      <c r="F420" s="143"/>
      <c r="G420" s="172" t="s">
        <v>158</v>
      </c>
      <c r="H420" s="173"/>
      <c r="I420" s="143"/>
      <c r="J420" s="172" t="s">
        <v>159</v>
      </c>
      <c r="K420" s="173"/>
      <c r="L420" s="143"/>
      <c r="M420" s="172" t="s">
        <v>160</v>
      </c>
      <c r="N420" s="173"/>
      <c r="O420" s="143"/>
      <c r="P420" s="172" t="s">
        <v>161</v>
      </c>
      <c r="Q420" s="173"/>
      <c r="R420" s="143"/>
      <c r="S420" s="172" t="s">
        <v>162</v>
      </c>
      <c r="T420" s="173"/>
      <c r="U420" s="143"/>
      <c r="V420" s="172" t="s">
        <v>163</v>
      </c>
      <c r="W420" s="173"/>
      <c r="X420" s="143"/>
      <c r="Y420" s="172" t="s">
        <v>164</v>
      </c>
      <c r="Z420" s="173"/>
      <c r="AA420" s="143"/>
      <c r="AB420" s="172" t="s">
        <v>165</v>
      </c>
      <c r="AC420" s="173"/>
      <c r="AD420" s="143"/>
      <c r="AE420" s="172" t="s">
        <v>166</v>
      </c>
      <c r="AF420" s="173"/>
      <c r="AG420" s="143"/>
      <c r="AH420" s="172" t="s">
        <v>167</v>
      </c>
      <c r="AI420" s="173"/>
      <c r="AJ420" s="143"/>
      <c r="AK420" s="172" t="s">
        <v>168</v>
      </c>
      <c r="AL420" s="173"/>
      <c r="AM420" s="143"/>
      <c r="AN420" s="172" t="s">
        <v>169</v>
      </c>
      <c r="AO420" s="173"/>
      <c r="AP420" s="143"/>
      <c r="AQ420" s="172" t="s">
        <v>170</v>
      </c>
      <c r="AR420" s="173"/>
      <c r="AS420" s="143"/>
      <c r="AT420" s="172" t="s">
        <v>171</v>
      </c>
      <c r="AU420" s="173"/>
      <c r="AV420" s="143"/>
      <c r="AW420" s="172" t="s">
        <v>172</v>
      </c>
      <c r="AX420" s="173"/>
      <c r="AY420" s="143"/>
      <c r="AZ420" s="172" t="s">
        <v>173</v>
      </c>
      <c r="BA420" s="173"/>
      <c r="BB420" s="143"/>
      <c r="BC420" s="172" t="s">
        <v>174</v>
      </c>
      <c r="BD420" s="173"/>
      <c r="BE420" s="143"/>
      <c r="BF420" s="172" t="s">
        <v>175</v>
      </c>
      <c r="BG420" s="173"/>
      <c r="BH420" s="143"/>
      <c r="BI420" s="172" t="s">
        <v>176</v>
      </c>
      <c r="BJ420" s="173"/>
      <c r="BK420" s="143"/>
      <c r="BL420" s="172" t="s">
        <v>177</v>
      </c>
      <c r="BM420" s="173"/>
      <c r="BN420" s="143"/>
      <c r="BO420" s="172" t="s">
        <v>178</v>
      </c>
      <c r="BP420" s="173"/>
      <c r="BQ420" s="143"/>
      <c r="BR420" s="172" t="s">
        <v>179</v>
      </c>
      <c r="BS420" s="173"/>
      <c r="BT420" s="143"/>
      <c r="BU420" s="172" t="s">
        <v>180</v>
      </c>
      <c r="BV420" s="173"/>
      <c r="BW420" s="143"/>
      <c r="BX420" s="172" t="s">
        <v>181</v>
      </c>
      <c r="BY420" s="173"/>
      <c r="BZ420" s="143"/>
      <c r="CA420" s="172" t="s">
        <v>182</v>
      </c>
      <c r="CB420" s="173"/>
      <c r="CC420" s="143"/>
      <c r="CD420" s="172" t="s">
        <v>183</v>
      </c>
      <c r="CE420" s="173"/>
      <c r="CF420" s="143"/>
      <c r="CG420" s="172" t="s">
        <v>184</v>
      </c>
      <c r="CH420" s="173"/>
      <c r="CI420" s="143"/>
      <c r="CJ420" s="172" t="s">
        <v>185</v>
      </c>
      <c r="CK420" s="173"/>
      <c r="CL420" s="143"/>
      <c r="CM420" s="172" t="s">
        <v>409</v>
      </c>
      <c r="CN420" s="173"/>
      <c r="CP420" s="188" t="s">
        <v>30</v>
      </c>
      <c r="CQ420" s="189"/>
      <c r="CS420" s="188" t="s">
        <v>490</v>
      </c>
      <c r="CT420" s="189"/>
      <c r="CU420" s="143"/>
      <c r="CV420" s="149" t="s">
        <v>32</v>
      </c>
    </row>
    <row r="421" spans="1:100" ht="16" thickBot="1" x14ac:dyDescent="0.25">
      <c r="A421" s="174" t="s">
        <v>446</v>
      </c>
      <c r="B421" s="175"/>
      <c r="C421" s="143"/>
      <c r="D421" s="174" t="s">
        <v>446</v>
      </c>
      <c r="E421" s="175"/>
      <c r="F421" s="143"/>
      <c r="G421" s="174" t="s">
        <v>446</v>
      </c>
      <c r="H421" s="175"/>
      <c r="I421" s="143"/>
      <c r="J421" s="174" t="s">
        <v>446</v>
      </c>
      <c r="K421" s="175"/>
      <c r="L421" s="143"/>
      <c r="M421" s="174" t="s">
        <v>446</v>
      </c>
      <c r="N421" s="175"/>
      <c r="O421" s="143"/>
      <c r="P421" s="174" t="s">
        <v>446</v>
      </c>
      <c r="Q421" s="175"/>
      <c r="R421" s="143"/>
      <c r="S421" s="174" t="s">
        <v>446</v>
      </c>
      <c r="T421" s="175"/>
      <c r="U421" s="143"/>
      <c r="V421" s="174" t="s">
        <v>446</v>
      </c>
      <c r="W421" s="175"/>
      <c r="X421" s="143"/>
      <c r="Y421" s="174" t="s">
        <v>446</v>
      </c>
      <c r="Z421" s="175"/>
      <c r="AA421" s="143"/>
      <c r="AB421" s="174" t="s">
        <v>446</v>
      </c>
      <c r="AC421" s="175"/>
      <c r="AD421" s="143"/>
      <c r="AE421" s="174" t="s">
        <v>446</v>
      </c>
      <c r="AF421" s="175"/>
      <c r="AG421" s="143"/>
      <c r="AH421" s="174" t="s">
        <v>446</v>
      </c>
      <c r="AI421" s="175"/>
      <c r="AJ421" s="143"/>
      <c r="AK421" s="174" t="s">
        <v>446</v>
      </c>
      <c r="AL421" s="175"/>
      <c r="AM421" s="143"/>
      <c r="AN421" s="174" t="s">
        <v>446</v>
      </c>
      <c r="AO421" s="175"/>
      <c r="AP421" s="143"/>
      <c r="AQ421" s="174" t="s">
        <v>446</v>
      </c>
      <c r="AR421" s="175"/>
      <c r="AS421" s="143"/>
      <c r="AT421" s="174" t="s">
        <v>446</v>
      </c>
      <c r="AU421" s="175"/>
      <c r="AV421" s="143"/>
      <c r="AW421" s="174" t="s">
        <v>446</v>
      </c>
      <c r="AX421" s="175"/>
      <c r="AY421" s="143"/>
      <c r="AZ421" s="174" t="s">
        <v>446</v>
      </c>
      <c r="BA421" s="175"/>
      <c r="BB421" s="143"/>
      <c r="BC421" s="174" t="s">
        <v>446</v>
      </c>
      <c r="BD421" s="175"/>
      <c r="BE421" s="143"/>
      <c r="BF421" s="174" t="s">
        <v>446</v>
      </c>
      <c r="BG421" s="175"/>
      <c r="BH421" s="143"/>
      <c r="BI421" s="174" t="s">
        <v>446</v>
      </c>
      <c r="BJ421" s="175"/>
      <c r="BK421" s="143"/>
      <c r="BL421" s="174" t="s">
        <v>446</v>
      </c>
      <c r="BM421" s="175"/>
      <c r="BN421" s="143"/>
      <c r="BO421" s="174" t="s">
        <v>446</v>
      </c>
      <c r="BP421" s="175"/>
      <c r="BQ421" s="143"/>
      <c r="BR421" s="174" t="s">
        <v>446</v>
      </c>
      <c r="BS421" s="175"/>
      <c r="BT421" s="143"/>
      <c r="BU421" s="174" t="s">
        <v>446</v>
      </c>
      <c r="BV421" s="175"/>
      <c r="BW421" s="143"/>
      <c r="BX421" s="174" t="s">
        <v>446</v>
      </c>
      <c r="BY421" s="175"/>
      <c r="BZ421" s="143"/>
      <c r="CA421" s="174" t="s">
        <v>446</v>
      </c>
      <c r="CB421" s="175"/>
      <c r="CC421" s="143"/>
      <c r="CD421" s="174" t="s">
        <v>446</v>
      </c>
      <c r="CE421" s="175"/>
      <c r="CF421" s="143"/>
      <c r="CG421" s="174" t="s">
        <v>446</v>
      </c>
      <c r="CH421" s="175"/>
      <c r="CI421" s="143"/>
      <c r="CJ421" s="174" t="s">
        <v>446</v>
      </c>
      <c r="CK421" s="175"/>
      <c r="CL421" s="143"/>
      <c r="CM421" s="174" t="s">
        <v>446</v>
      </c>
      <c r="CN421" s="175"/>
      <c r="CP421" s="174" t="s">
        <v>446</v>
      </c>
      <c r="CQ421" s="175"/>
      <c r="CS421" s="174" t="s">
        <v>446</v>
      </c>
      <c r="CT421" s="175"/>
      <c r="CU421" s="143"/>
      <c r="CV421" s="10"/>
    </row>
    <row r="422" spans="1:100" x14ac:dyDescent="0.2">
      <c r="A422" s="69" t="s">
        <v>818</v>
      </c>
      <c r="B422" s="79">
        <v>0</v>
      </c>
      <c r="C422" s="143"/>
      <c r="D422" s="69" t="s">
        <v>818</v>
      </c>
      <c r="E422" s="79">
        <v>0</v>
      </c>
      <c r="F422" s="143"/>
      <c r="G422" s="69" t="s">
        <v>818</v>
      </c>
      <c r="H422" s="79">
        <v>0</v>
      </c>
      <c r="I422" s="143"/>
      <c r="J422" s="69" t="s">
        <v>818</v>
      </c>
      <c r="K422" s="79">
        <v>0</v>
      </c>
      <c r="L422" s="143"/>
      <c r="M422" s="69" t="s">
        <v>818</v>
      </c>
      <c r="N422" s="79">
        <v>0</v>
      </c>
      <c r="O422" s="143"/>
      <c r="P422" s="69" t="s">
        <v>818</v>
      </c>
      <c r="Q422" s="79">
        <v>0</v>
      </c>
      <c r="R422" s="143"/>
      <c r="S422" s="69" t="s">
        <v>818</v>
      </c>
      <c r="T422" s="79">
        <v>0</v>
      </c>
      <c r="U422" s="143"/>
      <c r="V422" s="69" t="s">
        <v>818</v>
      </c>
      <c r="W422" s="79">
        <v>0</v>
      </c>
      <c r="X422" s="143"/>
      <c r="Y422" s="69" t="s">
        <v>818</v>
      </c>
      <c r="Z422" s="79">
        <v>0</v>
      </c>
      <c r="AA422" s="143"/>
      <c r="AB422" s="69" t="s">
        <v>818</v>
      </c>
      <c r="AC422" s="79">
        <v>0</v>
      </c>
      <c r="AD422" s="143"/>
      <c r="AE422" s="69" t="s">
        <v>818</v>
      </c>
      <c r="AF422" s="79">
        <v>0</v>
      </c>
      <c r="AG422" s="143"/>
      <c r="AH422" s="69" t="s">
        <v>818</v>
      </c>
      <c r="AI422" s="79">
        <v>0</v>
      </c>
      <c r="AJ422" s="143"/>
      <c r="AK422" s="69" t="s">
        <v>818</v>
      </c>
      <c r="AL422" s="79">
        <v>0</v>
      </c>
      <c r="AM422" s="143"/>
      <c r="AN422" s="69" t="s">
        <v>818</v>
      </c>
      <c r="AO422" s="79">
        <v>0</v>
      </c>
      <c r="AP422" s="143"/>
      <c r="AQ422" s="69" t="s">
        <v>818</v>
      </c>
      <c r="AR422" s="79">
        <v>0</v>
      </c>
      <c r="AS422" s="143"/>
      <c r="AT422" s="69" t="s">
        <v>818</v>
      </c>
      <c r="AU422" s="79">
        <v>0</v>
      </c>
      <c r="AV422" s="143"/>
      <c r="AW422" s="69" t="s">
        <v>818</v>
      </c>
      <c r="AX422" s="79">
        <v>0</v>
      </c>
      <c r="AY422" s="143"/>
      <c r="AZ422" s="69" t="s">
        <v>818</v>
      </c>
      <c r="BA422" s="79">
        <v>0</v>
      </c>
      <c r="BB422" s="143"/>
      <c r="BC422" s="69" t="s">
        <v>818</v>
      </c>
      <c r="BD422" s="79">
        <v>0</v>
      </c>
      <c r="BE422" s="143"/>
      <c r="BF422" s="69" t="s">
        <v>818</v>
      </c>
      <c r="BG422" s="79">
        <v>0</v>
      </c>
      <c r="BH422" s="143"/>
      <c r="BI422" s="69" t="s">
        <v>818</v>
      </c>
      <c r="BJ422" s="79">
        <v>0</v>
      </c>
      <c r="BK422" s="143"/>
      <c r="BL422" s="69" t="s">
        <v>818</v>
      </c>
      <c r="BM422" s="79">
        <v>0</v>
      </c>
      <c r="BN422" s="143"/>
      <c r="BO422" s="69" t="s">
        <v>818</v>
      </c>
      <c r="BP422" s="79">
        <v>0</v>
      </c>
      <c r="BQ422" s="143"/>
      <c r="BR422" s="69" t="s">
        <v>818</v>
      </c>
      <c r="BS422" s="79">
        <v>0</v>
      </c>
      <c r="BT422" s="143"/>
      <c r="BU422" s="69" t="s">
        <v>818</v>
      </c>
      <c r="BV422" s="79">
        <v>0</v>
      </c>
      <c r="BW422" s="143"/>
      <c r="BX422" s="69" t="s">
        <v>818</v>
      </c>
      <c r="BY422" s="79">
        <v>0</v>
      </c>
      <c r="BZ422" s="143"/>
      <c r="CA422" s="69" t="s">
        <v>818</v>
      </c>
      <c r="CB422" s="79">
        <v>0</v>
      </c>
      <c r="CC422" s="143"/>
      <c r="CD422" s="69" t="s">
        <v>818</v>
      </c>
      <c r="CE422" s="79">
        <v>0</v>
      </c>
      <c r="CF422" s="143"/>
      <c r="CG422" s="69" t="s">
        <v>818</v>
      </c>
      <c r="CH422" s="79">
        <v>0</v>
      </c>
      <c r="CI422" s="143"/>
      <c r="CJ422" s="69" t="s">
        <v>818</v>
      </c>
      <c r="CK422" s="79">
        <v>0</v>
      </c>
      <c r="CL422" s="143"/>
      <c r="CM422" s="69" t="s">
        <v>818</v>
      </c>
      <c r="CN422" s="79">
        <v>0</v>
      </c>
      <c r="CP422" s="69" t="s">
        <v>818</v>
      </c>
      <c r="CQ422" s="79">
        <f>SUM(CH422+CN422+CK422+CE422+CB422+BY422+BV422+BS422+BP422+BM422+BJ422+BG422+BD422+BA422+AX422+AU422+AR422+AO422+AL422+AI422+AF422+AC422+Z422+W422+T422+Q422+N422+K422+H422+E422+B422)</f>
        <v>0</v>
      </c>
      <c r="CS422" s="69" t="s">
        <v>818</v>
      </c>
      <c r="CT422" s="79">
        <v>0</v>
      </c>
      <c r="CU422" s="143"/>
      <c r="CV422" s="151">
        <f t="shared" ref="CV422:CV427" si="22">CQ422-CT422</f>
        <v>0</v>
      </c>
    </row>
    <row r="423" spans="1:100" x14ac:dyDescent="0.2">
      <c r="A423" s="69" t="s">
        <v>443</v>
      </c>
      <c r="B423" s="79">
        <v>0</v>
      </c>
      <c r="C423" s="143"/>
      <c r="D423" s="69" t="s">
        <v>443</v>
      </c>
      <c r="E423" s="79">
        <v>0</v>
      </c>
      <c r="F423" s="143"/>
      <c r="G423" s="69" t="s">
        <v>443</v>
      </c>
      <c r="H423" s="79">
        <v>0</v>
      </c>
      <c r="I423" s="143"/>
      <c r="J423" s="69" t="s">
        <v>443</v>
      </c>
      <c r="K423" s="79">
        <v>0</v>
      </c>
      <c r="L423" s="143"/>
      <c r="M423" s="69" t="s">
        <v>443</v>
      </c>
      <c r="N423" s="79">
        <v>0</v>
      </c>
      <c r="O423" s="143"/>
      <c r="P423" s="69" t="s">
        <v>443</v>
      </c>
      <c r="Q423" s="79">
        <v>0</v>
      </c>
      <c r="R423" s="143"/>
      <c r="S423" s="69" t="s">
        <v>443</v>
      </c>
      <c r="T423" s="79">
        <v>0</v>
      </c>
      <c r="U423" s="143"/>
      <c r="V423" s="69" t="s">
        <v>443</v>
      </c>
      <c r="W423" s="79">
        <v>0</v>
      </c>
      <c r="X423" s="143"/>
      <c r="Y423" s="69" t="s">
        <v>443</v>
      </c>
      <c r="Z423" s="79">
        <v>0</v>
      </c>
      <c r="AA423" s="143"/>
      <c r="AB423" s="69" t="s">
        <v>443</v>
      </c>
      <c r="AC423" s="79">
        <v>0</v>
      </c>
      <c r="AD423" s="143"/>
      <c r="AE423" s="69" t="s">
        <v>443</v>
      </c>
      <c r="AF423" s="79">
        <v>0</v>
      </c>
      <c r="AG423" s="143"/>
      <c r="AH423" s="69" t="s">
        <v>443</v>
      </c>
      <c r="AI423" s="79">
        <v>0</v>
      </c>
      <c r="AJ423" s="143"/>
      <c r="AK423" s="69" t="s">
        <v>443</v>
      </c>
      <c r="AL423" s="79">
        <v>0</v>
      </c>
      <c r="AM423" s="143"/>
      <c r="AN423" s="69" t="s">
        <v>443</v>
      </c>
      <c r="AO423" s="79">
        <v>0</v>
      </c>
      <c r="AP423" s="143"/>
      <c r="AQ423" s="69" t="s">
        <v>443</v>
      </c>
      <c r="AR423" s="79">
        <v>0</v>
      </c>
      <c r="AS423" s="143"/>
      <c r="AT423" s="69" t="s">
        <v>443</v>
      </c>
      <c r="AU423" s="79">
        <v>0</v>
      </c>
      <c r="AV423" s="143"/>
      <c r="AW423" s="69" t="s">
        <v>443</v>
      </c>
      <c r="AX423" s="79">
        <v>0</v>
      </c>
      <c r="AY423" s="143"/>
      <c r="AZ423" s="69" t="s">
        <v>443</v>
      </c>
      <c r="BA423" s="79">
        <v>0</v>
      </c>
      <c r="BB423" s="143"/>
      <c r="BC423" s="69" t="s">
        <v>443</v>
      </c>
      <c r="BD423" s="79">
        <v>0</v>
      </c>
      <c r="BE423" s="143"/>
      <c r="BF423" s="69" t="s">
        <v>443</v>
      </c>
      <c r="BG423" s="79">
        <v>0</v>
      </c>
      <c r="BH423" s="143"/>
      <c r="BI423" s="69" t="s">
        <v>443</v>
      </c>
      <c r="BJ423" s="79">
        <v>0</v>
      </c>
      <c r="BK423" s="143"/>
      <c r="BL423" s="69" t="s">
        <v>443</v>
      </c>
      <c r="BM423" s="79">
        <v>0</v>
      </c>
      <c r="BN423" s="143"/>
      <c r="BO423" s="69" t="s">
        <v>443</v>
      </c>
      <c r="BP423" s="79">
        <v>0</v>
      </c>
      <c r="BQ423" s="143"/>
      <c r="BR423" s="69" t="s">
        <v>443</v>
      </c>
      <c r="BS423" s="79">
        <v>0</v>
      </c>
      <c r="BT423" s="143"/>
      <c r="BU423" s="69" t="s">
        <v>443</v>
      </c>
      <c r="BV423" s="79">
        <v>0</v>
      </c>
      <c r="BW423" s="143"/>
      <c r="BX423" s="69" t="s">
        <v>443</v>
      </c>
      <c r="BY423" s="79">
        <v>0</v>
      </c>
      <c r="BZ423" s="143"/>
      <c r="CA423" s="69" t="s">
        <v>443</v>
      </c>
      <c r="CB423" s="79">
        <v>0</v>
      </c>
      <c r="CC423" s="143"/>
      <c r="CD423" s="69" t="s">
        <v>443</v>
      </c>
      <c r="CE423" s="79">
        <v>0</v>
      </c>
      <c r="CF423" s="143"/>
      <c r="CG423" s="69" t="s">
        <v>443</v>
      </c>
      <c r="CH423" s="79">
        <v>0</v>
      </c>
      <c r="CI423" s="143"/>
      <c r="CJ423" s="69" t="s">
        <v>443</v>
      </c>
      <c r="CK423" s="79">
        <v>0</v>
      </c>
      <c r="CL423" s="143"/>
      <c r="CM423" s="69" t="s">
        <v>443</v>
      </c>
      <c r="CN423" s="79">
        <v>0</v>
      </c>
      <c r="CP423" s="69" t="s">
        <v>443</v>
      </c>
      <c r="CQ423" s="79">
        <f>SUM(CH423+CN423+CK423+CE423+CB423+BY423+BV423+BS423+BP423+BM423+BJ423+BG423+BD423+BA423+AX423+AU423+AR423+AO423+AL423+AI423+AF423+AC423+Z423+W423+T423+Q423+N423+K423+H423+E423+B423)</f>
        <v>0</v>
      </c>
      <c r="CS423" s="69" t="s">
        <v>443</v>
      </c>
      <c r="CT423" s="79">
        <v>0</v>
      </c>
      <c r="CU423" s="143"/>
      <c r="CV423" s="151">
        <f t="shared" si="22"/>
        <v>0</v>
      </c>
    </row>
    <row r="424" spans="1:100" x14ac:dyDescent="0.2">
      <c r="A424" s="69" t="s">
        <v>444</v>
      </c>
      <c r="B424" s="79">
        <v>0</v>
      </c>
      <c r="C424" s="143"/>
      <c r="D424" s="69" t="s">
        <v>444</v>
      </c>
      <c r="E424" s="79">
        <v>0</v>
      </c>
      <c r="F424" s="143"/>
      <c r="G424" s="69" t="s">
        <v>444</v>
      </c>
      <c r="H424" s="79">
        <v>0</v>
      </c>
      <c r="I424" s="143"/>
      <c r="J424" s="69" t="s">
        <v>444</v>
      </c>
      <c r="K424" s="79">
        <v>0</v>
      </c>
      <c r="L424" s="143"/>
      <c r="M424" s="69" t="s">
        <v>444</v>
      </c>
      <c r="N424" s="79">
        <v>0</v>
      </c>
      <c r="O424" s="143"/>
      <c r="P424" s="69" t="s">
        <v>444</v>
      </c>
      <c r="Q424" s="79">
        <v>0</v>
      </c>
      <c r="R424" s="143"/>
      <c r="S424" s="69" t="s">
        <v>444</v>
      </c>
      <c r="T424" s="79">
        <v>0</v>
      </c>
      <c r="U424" s="143"/>
      <c r="V424" s="69" t="s">
        <v>444</v>
      </c>
      <c r="W424" s="79">
        <v>0</v>
      </c>
      <c r="X424" s="143"/>
      <c r="Y424" s="69" t="s">
        <v>444</v>
      </c>
      <c r="Z424" s="79">
        <v>0</v>
      </c>
      <c r="AA424" s="143"/>
      <c r="AB424" s="69" t="s">
        <v>444</v>
      </c>
      <c r="AC424" s="79">
        <v>0</v>
      </c>
      <c r="AD424" s="143"/>
      <c r="AE424" s="69" t="s">
        <v>444</v>
      </c>
      <c r="AF424" s="79">
        <v>0</v>
      </c>
      <c r="AG424" s="143"/>
      <c r="AH424" s="69" t="s">
        <v>444</v>
      </c>
      <c r="AI424" s="79">
        <v>0</v>
      </c>
      <c r="AJ424" s="143"/>
      <c r="AK424" s="69" t="s">
        <v>444</v>
      </c>
      <c r="AL424" s="79">
        <v>0</v>
      </c>
      <c r="AM424" s="143"/>
      <c r="AN424" s="69" t="s">
        <v>444</v>
      </c>
      <c r="AO424" s="79">
        <v>0</v>
      </c>
      <c r="AP424" s="143"/>
      <c r="AQ424" s="69" t="s">
        <v>444</v>
      </c>
      <c r="AR424" s="79">
        <v>0</v>
      </c>
      <c r="AS424" s="143"/>
      <c r="AT424" s="69" t="s">
        <v>444</v>
      </c>
      <c r="AU424" s="79">
        <v>0</v>
      </c>
      <c r="AV424" s="143"/>
      <c r="AW424" s="69" t="s">
        <v>444</v>
      </c>
      <c r="AX424" s="79">
        <v>0</v>
      </c>
      <c r="AY424" s="143"/>
      <c r="AZ424" s="69" t="s">
        <v>444</v>
      </c>
      <c r="BA424" s="79">
        <v>0</v>
      </c>
      <c r="BB424" s="143"/>
      <c r="BC424" s="69" t="s">
        <v>444</v>
      </c>
      <c r="BD424" s="79">
        <v>0</v>
      </c>
      <c r="BE424" s="143"/>
      <c r="BF424" s="69" t="s">
        <v>444</v>
      </c>
      <c r="BG424" s="79">
        <v>0</v>
      </c>
      <c r="BH424" s="143"/>
      <c r="BI424" s="69" t="s">
        <v>444</v>
      </c>
      <c r="BJ424" s="79">
        <v>0</v>
      </c>
      <c r="BK424" s="143"/>
      <c r="BL424" s="69" t="s">
        <v>444</v>
      </c>
      <c r="BM424" s="79">
        <v>0</v>
      </c>
      <c r="BN424" s="143"/>
      <c r="BO424" s="69" t="s">
        <v>444</v>
      </c>
      <c r="BP424" s="79">
        <v>0</v>
      </c>
      <c r="BQ424" s="143"/>
      <c r="BR424" s="69" t="s">
        <v>444</v>
      </c>
      <c r="BS424" s="79">
        <v>0</v>
      </c>
      <c r="BT424" s="143"/>
      <c r="BU424" s="69" t="s">
        <v>444</v>
      </c>
      <c r="BV424" s="79">
        <v>0</v>
      </c>
      <c r="BW424" s="143"/>
      <c r="BX424" s="69" t="s">
        <v>444</v>
      </c>
      <c r="BY424" s="79">
        <v>0</v>
      </c>
      <c r="BZ424" s="143"/>
      <c r="CA424" s="69" t="s">
        <v>444</v>
      </c>
      <c r="CB424" s="79">
        <v>0</v>
      </c>
      <c r="CC424" s="143"/>
      <c r="CD424" s="69" t="s">
        <v>444</v>
      </c>
      <c r="CE424" s="79">
        <v>0</v>
      </c>
      <c r="CF424" s="143"/>
      <c r="CG424" s="69" t="s">
        <v>444</v>
      </c>
      <c r="CH424" s="79">
        <v>0</v>
      </c>
      <c r="CI424" s="143"/>
      <c r="CJ424" s="69" t="s">
        <v>444</v>
      </c>
      <c r="CK424" s="79">
        <v>0</v>
      </c>
      <c r="CL424" s="143"/>
      <c r="CM424" s="69" t="s">
        <v>444</v>
      </c>
      <c r="CN424" s="79">
        <v>0</v>
      </c>
      <c r="CP424" s="69" t="s">
        <v>444</v>
      </c>
      <c r="CQ424" s="79">
        <f>SUM(CH424+CN424+CK424+CE424+CB424+BY424+BV424+BS424+BP424+BM424+BJ424+BG424+BD424+BA424+AX424+AU424+AR424+AO424+AL424+AI424+AF424+AC424+Z424+W424+T424+Q424+N424+K424+H424+E424+B424)</f>
        <v>0</v>
      </c>
      <c r="CS424" s="69" t="s">
        <v>444</v>
      </c>
      <c r="CT424" s="79">
        <v>0</v>
      </c>
      <c r="CU424" s="143"/>
      <c r="CV424" s="151">
        <f t="shared" si="22"/>
        <v>0</v>
      </c>
    </row>
    <row r="425" spans="1:100" x14ac:dyDescent="0.2">
      <c r="A425" s="69" t="s">
        <v>819</v>
      </c>
      <c r="B425" s="79">
        <v>0</v>
      </c>
      <c r="C425" s="143"/>
      <c r="D425" s="69" t="s">
        <v>819</v>
      </c>
      <c r="E425" s="79">
        <v>0</v>
      </c>
      <c r="F425" s="143"/>
      <c r="G425" s="69" t="s">
        <v>819</v>
      </c>
      <c r="H425" s="79">
        <v>0</v>
      </c>
      <c r="I425" s="143"/>
      <c r="J425" s="69" t="s">
        <v>819</v>
      </c>
      <c r="K425" s="79">
        <v>0</v>
      </c>
      <c r="L425" s="143"/>
      <c r="M425" s="69" t="s">
        <v>819</v>
      </c>
      <c r="N425" s="79">
        <v>0</v>
      </c>
      <c r="O425" s="143"/>
      <c r="P425" s="69" t="s">
        <v>819</v>
      </c>
      <c r="Q425" s="79">
        <v>0</v>
      </c>
      <c r="R425" s="143"/>
      <c r="S425" s="69" t="s">
        <v>819</v>
      </c>
      <c r="T425" s="79">
        <v>0</v>
      </c>
      <c r="U425" s="143"/>
      <c r="V425" s="69" t="s">
        <v>819</v>
      </c>
      <c r="W425" s="79">
        <v>0</v>
      </c>
      <c r="X425" s="143"/>
      <c r="Y425" s="69" t="s">
        <v>819</v>
      </c>
      <c r="Z425" s="79">
        <v>0</v>
      </c>
      <c r="AA425" s="143"/>
      <c r="AB425" s="69" t="s">
        <v>819</v>
      </c>
      <c r="AC425" s="79">
        <v>0</v>
      </c>
      <c r="AD425" s="143"/>
      <c r="AE425" s="69" t="s">
        <v>819</v>
      </c>
      <c r="AF425" s="79">
        <v>0</v>
      </c>
      <c r="AG425" s="143"/>
      <c r="AH425" s="69" t="s">
        <v>819</v>
      </c>
      <c r="AI425" s="79">
        <v>0</v>
      </c>
      <c r="AJ425" s="143"/>
      <c r="AK425" s="69" t="s">
        <v>819</v>
      </c>
      <c r="AL425" s="79">
        <v>0</v>
      </c>
      <c r="AM425" s="143"/>
      <c r="AN425" s="69" t="s">
        <v>819</v>
      </c>
      <c r="AO425" s="79">
        <v>0</v>
      </c>
      <c r="AP425" s="143"/>
      <c r="AQ425" s="69" t="s">
        <v>819</v>
      </c>
      <c r="AR425" s="79">
        <v>0</v>
      </c>
      <c r="AS425" s="143"/>
      <c r="AT425" s="69" t="s">
        <v>819</v>
      </c>
      <c r="AU425" s="79">
        <v>0</v>
      </c>
      <c r="AV425" s="143"/>
      <c r="AW425" s="69" t="s">
        <v>819</v>
      </c>
      <c r="AX425" s="79">
        <v>0</v>
      </c>
      <c r="AY425" s="143"/>
      <c r="AZ425" s="69" t="s">
        <v>819</v>
      </c>
      <c r="BA425" s="79">
        <v>0</v>
      </c>
      <c r="BB425" s="143"/>
      <c r="BC425" s="69" t="s">
        <v>819</v>
      </c>
      <c r="BD425" s="79">
        <v>0</v>
      </c>
      <c r="BE425" s="143"/>
      <c r="BF425" s="69" t="s">
        <v>819</v>
      </c>
      <c r="BG425" s="79">
        <v>0</v>
      </c>
      <c r="BH425" s="143"/>
      <c r="BI425" s="69" t="s">
        <v>819</v>
      </c>
      <c r="BJ425" s="79">
        <v>0</v>
      </c>
      <c r="BK425" s="143"/>
      <c r="BL425" s="69" t="s">
        <v>819</v>
      </c>
      <c r="BM425" s="79">
        <v>0</v>
      </c>
      <c r="BN425" s="143"/>
      <c r="BO425" s="69" t="s">
        <v>819</v>
      </c>
      <c r="BP425" s="79">
        <v>0</v>
      </c>
      <c r="BQ425" s="143"/>
      <c r="BR425" s="69" t="s">
        <v>819</v>
      </c>
      <c r="BS425" s="79">
        <v>0</v>
      </c>
      <c r="BT425" s="143"/>
      <c r="BU425" s="69" t="s">
        <v>819</v>
      </c>
      <c r="BV425" s="79">
        <v>0</v>
      </c>
      <c r="BW425" s="143"/>
      <c r="BX425" s="69" t="s">
        <v>819</v>
      </c>
      <c r="BY425" s="79">
        <v>0</v>
      </c>
      <c r="BZ425" s="143"/>
      <c r="CA425" s="69" t="s">
        <v>819</v>
      </c>
      <c r="CB425" s="79">
        <v>0</v>
      </c>
      <c r="CC425" s="143"/>
      <c r="CD425" s="69" t="s">
        <v>819</v>
      </c>
      <c r="CE425" s="79">
        <v>0</v>
      </c>
      <c r="CF425" s="143"/>
      <c r="CG425" s="69" t="s">
        <v>819</v>
      </c>
      <c r="CH425" s="79">
        <v>0</v>
      </c>
      <c r="CI425" s="143"/>
      <c r="CJ425" s="69" t="s">
        <v>819</v>
      </c>
      <c r="CK425" s="79">
        <v>0</v>
      </c>
      <c r="CL425" s="143"/>
      <c r="CM425" s="69" t="s">
        <v>819</v>
      </c>
      <c r="CN425" s="79">
        <v>0</v>
      </c>
      <c r="CP425" s="69" t="s">
        <v>819</v>
      </c>
      <c r="CQ425" s="79">
        <f>SUM(CH425+CN425+CK425+CE425+CB425+BY425+BV425+BS425+BP425+BM425+BJ425+BG425+BD425+BA425+AX425+AU425+AR425+AO425+AL425+AI425+AF425+AC425+Z425+W425+T425+Q425+N425+K425+H425+E425+B425)</f>
        <v>0</v>
      </c>
      <c r="CS425" s="69" t="s">
        <v>819</v>
      </c>
      <c r="CT425" s="79">
        <v>0</v>
      </c>
      <c r="CU425" s="143"/>
      <c r="CV425" s="13">
        <f t="shared" si="22"/>
        <v>0</v>
      </c>
    </row>
    <row r="426" spans="1:100" x14ac:dyDescent="0.2">
      <c r="A426" s="69" t="s">
        <v>197</v>
      </c>
      <c r="B426" s="79">
        <v>0</v>
      </c>
      <c r="C426" s="143"/>
      <c r="D426" s="69" t="s">
        <v>197</v>
      </c>
      <c r="E426" s="79">
        <v>0</v>
      </c>
      <c r="F426" s="143"/>
      <c r="G426" s="69" t="s">
        <v>197</v>
      </c>
      <c r="H426" s="79">
        <v>0</v>
      </c>
      <c r="I426" s="143"/>
      <c r="J426" s="69" t="s">
        <v>197</v>
      </c>
      <c r="K426" s="79">
        <v>0</v>
      </c>
      <c r="L426" s="143"/>
      <c r="M426" s="69" t="s">
        <v>197</v>
      </c>
      <c r="N426" s="79">
        <v>0</v>
      </c>
      <c r="O426" s="143"/>
      <c r="P426" s="69" t="s">
        <v>197</v>
      </c>
      <c r="Q426" s="79">
        <v>0</v>
      </c>
      <c r="R426" s="143"/>
      <c r="S426" s="69" t="s">
        <v>197</v>
      </c>
      <c r="T426" s="79">
        <v>0</v>
      </c>
      <c r="U426" s="143"/>
      <c r="V426" s="69" t="s">
        <v>197</v>
      </c>
      <c r="W426" s="79">
        <v>0</v>
      </c>
      <c r="X426" s="143"/>
      <c r="Y426" s="69" t="s">
        <v>197</v>
      </c>
      <c r="Z426" s="79">
        <v>0</v>
      </c>
      <c r="AA426" s="143"/>
      <c r="AB426" s="69" t="s">
        <v>197</v>
      </c>
      <c r="AC426" s="79">
        <v>0</v>
      </c>
      <c r="AD426" s="143"/>
      <c r="AE426" s="69" t="s">
        <v>197</v>
      </c>
      <c r="AF426" s="79">
        <v>0</v>
      </c>
      <c r="AG426" s="143"/>
      <c r="AH426" s="69" t="s">
        <v>197</v>
      </c>
      <c r="AI426" s="79">
        <v>0</v>
      </c>
      <c r="AJ426" s="143"/>
      <c r="AK426" s="69" t="s">
        <v>197</v>
      </c>
      <c r="AL426" s="79">
        <v>0</v>
      </c>
      <c r="AM426" s="143"/>
      <c r="AN426" s="69" t="s">
        <v>197</v>
      </c>
      <c r="AO426" s="79">
        <v>0</v>
      </c>
      <c r="AP426" s="143"/>
      <c r="AQ426" s="69" t="s">
        <v>197</v>
      </c>
      <c r="AR426" s="79">
        <v>0</v>
      </c>
      <c r="AS426" s="143"/>
      <c r="AT426" s="69" t="s">
        <v>197</v>
      </c>
      <c r="AU426" s="79">
        <v>0</v>
      </c>
      <c r="AV426" s="143"/>
      <c r="AW426" s="69" t="s">
        <v>197</v>
      </c>
      <c r="AX426" s="79">
        <v>0</v>
      </c>
      <c r="AY426" s="143"/>
      <c r="AZ426" s="69" t="s">
        <v>197</v>
      </c>
      <c r="BA426" s="79">
        <v>0</v>
      </c>
      <c r="BB426" s="143"/>
      <c r="BC426" s="69" t="s">
        <v>197</v>
      </c>
      <c r="BD426" s="79">
        <v>0</v>
      </c>
      <c r="BE426" s="143"/>
      <c r="BF426" s="69" t="s">
        <v>197</v>
      </c>
      <c r="BG426" s="79">
        <v>0</v>
      </c>
      <c r="BH426" s="143"/>
      <c r="BI426" s="69" t="s">
        <v>197</v>
      </c>
      <c r="BJ426" s="79">
        <v>0</v>
      </c>
      <c r="BK426" s="143"/>
      <c r="BL426" s="69" t="s">
        <v>197</v>
      </c>
      <c r="BM426" s="79">
        <v>0</v>
      </c>
      <c r="BN426" s="143"/>
      <c r="BO426" s="69" t="s">
        <v>197</v>
      </c>
      <c r="BP426" s="79">
        <v>0</v>
      </c>
      <c r="BQ426" s="143"/>
      <c r="BR426" s="69" t="s">
        <v>197</v>
      </c>
      <c r="BS426" s="79">
        <v>0</v>
      </c>
      <c r="BT426" s="143"/>
      <c r="BU426" s="69" t="s">
        <v>197</v>
      </c>
      <c r="BV426" s="79">
        <v>0</v>
      </c>
      <c r="BW426" s="143"/>
      <c r="BX426" s="69" t="s">
        <v>197</v>
      </c>
      <c r="BY426" s="79">
        <v>0</v>
      </c>
      <c r="BZ426" s="143"/>
      <c r="CA426" s="69" t="s">
        <v>197</v>
      </c>
      <c r="CB426" s="79">
        <v>0</v>
      </c>
      <c r="CC426" s="143"/>
      <c r="CD426" s="69" t="s">
        <v>197</v>
      </c>
      <c r="CE426" s="79">
        <v>0</v>
      </c>
      <c r="CF426" s="143"/>
      <c r="CG426" s="69" t="s">
        <v>197</v>
      </c>
      <c r="CH426" s="79">
        <v>0</v>
      </c>
      <c r="CI426" s="143"/>
      <c r="CJ426" s="69" t="s">
        <v>197</v>
      </c>
      <c r="CK426" s="79">
        <v>0</v>
      </c>
      <c r="CL426" s="143"/>
      <c r="CM426" s="69" t="s">
        <v>197</v>
      </c>
      <c r="CN426" s="79">
        <v>0</v>
      </c>
      <c r="CP426" s="69" t="s">
        <v>197</v>
      </c>
      <c r="CQ426" s="79">
        <f>SUM(CH426+CN426+CK426+CE426+CB426+BY426+BV426+BS426+BP426+BM426+BJ426+BG426+BD426+BA426+AX426+AU426+AR426+AO426+AL426+AI426+AF426+AC426+Z426+W426+T426+Q426+N426+K426+H426+E426+B426)</f>
        <v>0</v>
      </c>
      <c r="CS426" s="69" t="s">
        <v>197</v>
      </c>
      <c r="CT426" s="79">
        <v>0</v>
      </c>
      <c r="CU426" s="143"/>
      <c r="CV426" s="13">
        <f t="shared" si="22"/>
        <v>0</v>
      </c>
    </row>
    <row r="427" spans="1:100" ht="16" thickBot="1" x14ac:dyDescent="0.25">
      <c r="A427" s="77" t="s">
        <v>542</v>
      </c>
      <c r="B427" s="78">
        <f>SUM(B422:B426)</f>
        <v>0</v>
      </c>
      <c r="C427" s="143"/>
      <c r="D427" s="77" t="s">
        <v>542</v>
      </c>
      <c r="E427" s="78">
        <f>SUM(E422:E426)</f>
        <v>0</v>
      </c>
      <c r="F427" s="143"/>
      <c r="G427" s="77" t="s">
        <v>542</v>
      </c>
      <c r="H427" s="78">
        <f>SUM(H422:H426)</f>
        <v>0</v>
      </c>
      <c r="I427" s="143"/>
      <c r="J427" s="77" t="s">
        <v>542</v>
      </c>
      <c r="K427" s="78">
        <f>SUM(K422:K426)</f>
        <v>0</v>
      </c>
      <c r="L427" s="143"/>
      <c r="M427" s="77" t="s">
        <v>542</v>
      </c>
      <c r="N427" s="78">
        <f>SUM(N422:N426)</f>
        <v>0</v>
      </c>
      <c r="O427" s="143"/>
      <c r="P427" s="77" t="s">
        <v>542</v>
      </c>
      <c r="Q427" s="78">
        <f>SUM(Q422:Q426)</f>
        <v>0</v>
      </c>
      <c r="R427" s="143"/>
      <c r="S427" s="77" t="s">
        <v>542</v>
      </c>
      <c r="T427" s="78">
        <f>SUM(T422:T426)</f>
        <v>0</v>
      </c>
      <c r="U427" s="143"/>
      <c r="V427" s="77" t="s">
        <v>542</v>
      </c>
      <c r="W427" s="78">
        <f>SUM(W422:W426)</f>
        <v>0</v>
      </c>
      <c r="X427" s="143"/>
      <c r="Y427" s="77" t="s">
        <v>542</v>
      </c>
      <c r="Z427" s="78">
        <f>SUM(Z422:Z426)</f>
        <v>0</v>
      </c>
      <c r="AA427" s="143"/>
      <c r="AB427" s="77" t="s">
        <v>542</v>
      </c>
      <c r="AC427" s="78">
        <f>SUM(AC422:AC426)</f>
        <v>0</v>
      </c>
      <c r="AD427" s="143"/>
      <c r="AE427" s="77" t="s">
        <v>542</v>
      </c>
      <c r="AF427" s="78">
        <f>SUM(AF422:AF426)</f>
        <v>0</v>
      </c>
      <c r="AG427" s="143"/>
      <c r="AH427" s="77" t="s">
        <v>542</v>
      </c>
      <c r="AI427" s="78">
        <f>SUM(AI422:AI426)</f>
        <v>0</v>
      </c>
      <c r="AJ427" s="143"/>
      <c r="AK427" s="77" t="s">
        <v>542</v>
      </c>
      <c r="AL427" s="78">
        <f>SUM(AL422:AL426)</f>
        <v>0</v>
      </c>
      <c r="AM427" s="143"/>
      <c r="AN427" s="77" t="s">
        <v>542</v>
      </c>
      <c r="AO427" s="78">
        <f>SUM(AO422:AO426)</f>
        <v>0</v>
      </c>
      <c r="AP427" s="143"/>
      <c r="AQ427" s="77" t="s">
        <v>542</v>
      </c>
      <c r="AR427" s="78">
        <f>SUM(AR422:AR426)</f>
        <v>0</v>
      </c>
      <c r="AS427" s="143"/>
      <c r="AT427" s="77" t="s">
        <v>542</v>
      </c>
      <c r="AU427" s="78">
        <f>SUM(AU422:AU426)</f>
        <v>0</v>
      </c>
      <c r="AV427" s="143"/>
      <c r="AW427" s="77" t="s">
        <v>542</v>
      </c>
      <c r="AX427" s="78">
        <f>SUM(AX422:AX426)</f>
        <v>0</v>
      </c>
      <c r="AY427" s="143"/>
      <c r="AZ427" s="77" t="s">
        <v>542</v>
      </c>
      <c r="BA427" s="78">
        <f>SUM(BA422:BA426)</f>
        <v>0</v>
      </c>
      <c r="BB427" s="143"/>
      <c r="BC427" s="77" t="s">
        <v>542</v>
      </c>
      <c r="BD427" s="78">
        <f>SUM(BD422:BD426)</f>
        <v>0</v>
      </c>
      <c r="BE427" s="143"/>
      <c r="BF427" s="77" t="s">
        <v>542</v>
      </c>
      <c r="BG427" s="78">
        <f>SUM(BG422:BG426)</f>
        <v>0</v>
      </c>
      <c r="BH427" s="143"/>
      <c r="BI427" s="77" t="s">
        <v>542</v>
      </c>
      <c r="BJ427" s="78">
        <f>SUM(BJ422:BJ426)</f>
        <v>0</v>
      </c>
      <c r="BK427" s="143"/>
      <c r="BL427" s="77" t="s">
        <v>542</v>
      </c>
      <c r="BM427" s="78">
        <f>SUM(BM422:BM426)</f>
        <v>0</v>
      </c>
      <c r="BN427" s="143"/>
      <c r="BO427" s="77" t="s">
        <v>542</v>
      </c>
      <c r="BP427" s="78">
        <f>SUM(BP422:BP426)</f>
        <v>0</v>
      </c>
      <c r="BQ427" s="143"/>
      <c r="BR427" s="77" t="s">
        <v>542</v>
      </c>
      <c r="BS427" s="78">
        <f>SUM(BS422:BS426)</f>
        <v>0</v>
      </c>
      <c r="BT427" s="143"/>
      <c r="BU427" s="77" t="s">
        <v>542</v>
      </c>
      <c r="BV427" s="78">
        <f>SUM(BV422:BV426)</f>
        <v>0</v>
      </c>
      <c r="BW427" s="143"/>
      <c r="BX427" s="77" t="s">
        <v>542</v>
      </c>
      <c r="BY427" s="78">
        <f>SUM(BY422:BY426)</f>
        <v>0</v>
      </c>
      <c r="BZ427" s="143"/>
      <c r="CA427" s="77" t="s">
        <v>542</v>
      </c>
      <c r="CB427" s="78">
        <f>SUM(CB422:CB426)</f>
        <v>0</v>
      </c>
      <c r="CC427" s="143"/>
      <c r="CD427" s="77" t="s">
        <v>542</v>
      </c>
      <c r="CE427" s="78">
        <f>SUM(CE422:CE426)</f>
        <v>0</v>
      </c>
      <c r="CF427" s="143"/>
      <c r="CG427" s="77" t="s">
        <v>542</v>
      </c>
      <c r="CH427" s="78">
        <f>SUM(CH422:CH426)</f>
        <v>0</v>
      </c>
      <c r="CI427" s="143"/>
      <c r="CJ427" s="77" t="s">
        <v>542</v>
      </c>
      <c r="CK427" s="78">
        <f>SUM(CK422:CK426)</f>
        <v>0</v>
      </c>
      <c r="CL427" s="143"/>
      <c r="CM427" s="77" t="s">
        <v>542</v>
      </c>
      <c r="CN427" s="78">
        <f>SUM(CN422:CN426)</f>
        <v>0</v>
      </c>
      <c r="CP427" s="77" t="s">
        <v>492</v>
      </c>
      <c r="CQ427" s="78">
        <f>SUM(CQ422:CQ426)</f>
        <v>0</v>
      </c>
      <c r="CS427" s="77" t="s">
        <v>492</v>
      </c>
      <c r="CT427" s="78">
        <f>SUM(CT422:CT426)</f>
        <v>0</v>
      </c>
      <c r="CU427" s="143"/>
      <c r="CV427" s="150">
        <f t="shared" si="22"/>
        <v>0</v>
      </c>
    </row>
    <row r="428" spans="1:100" ht="16" thickBot="1" x14ac:dyDescent="0.25">
      <c r="A428" s="176" t="s">
        <v>447</v>
      </c>
      <c r="B428" s="177"/>
      <c r="C428" s="143"/>
      <c r="D428" s="176" t="s">
        <v>447</v>
      </c>
      <c r="E428" s="177"/>
      <c r="F428" s="143"/>
      <c r="G428" s="176" t="s">
        <v>447</v>
      </c>
      <c r="H428" s="177"/>
      <c r="I428" s="143"/>
      <c r="J428" s="176" t="s">
        <v>447</v>
      </c>
      <c r="K428" s="177"/>
      <c r="L428" s="143"/>
      <c r="M428" s="176" t="s">
        <v>447</v>
      </c>
      <c r="N428" s="177"/>
      <c r="O428" s="143"/>
      <c r="P428" s="176" t="s">
        <v>447</v>
      </c>
      <c r="Q428" s="177"/>
      <c r="R428" s="143"/>
      <c r="S428" s="176" t="s">
        <v>447</v>
      </c>
      <c r="T428" s="177"/>
      <c r="U428" s="143"/>
      <c r="V428" s="176" t="s">
        <v>447</v>
      </c>
      <c r="W428" s="177"/>
      <c r="X428" s="143"/>
      <c r="Y428" s="176" t="s">
        <v>447</v>
      </c>
      <c r="Z428" s="177"/>
      <c r="AA428" s="143"/>
      <c r="AB428" s="176" t="s">
        <v>447</v>
      </c>
      <c r="AC428" s="177"/>
      <c r="AD428" s="143"/>
      <c r="AE428" s="176" t="s">
        <v>447</v>
      </c>
      <c r="AF428" s="177"/>
      <c r="AG428" s="143"/>
      <c r="AH428" s="176" t="s">
        <v>447</v>
      </c>
      <c r="AI428" s="177"/>
      <c r="AJ428" s="143"/>
      <c r="AK428" s="176" t="s">
        <v>447</v>
      </c>
      <c r="AL428" s="177"/>
      <c r="AM428" s="143"/>
      <c r="AN428" s="176" t="s">
        <v>447</v>
      </c>
      <c r="AO428" s="177"/>
      <c r="AP428" s="143"/>
      <c r="AQ428" s="176" t="s">
        <v>447</v>
      </c>
      <c r="AR428" s="177"/>
      <c r="AS428" s="143"/>
      <c r="AT428" s="176" t="s">
        <v>447</v>
      </c>
      <c r="AU428" s="177"/>
      <c r="AV428" s="143"/>
      <c r="AW428" s="176" t="s">
        <v>447</v>
      </c>
      <c r="AX428" s="177"/>
      <c r="AY428" s="143"/>
      <c r="AZ428" s="176" t="s">
        <v>447</v>
      </c>
      <c r="BA428" s="177"/>
      <c r="BB428" s="143"/>
      <c r="BC428" s="176" t="s">
        <v>447</v>
      </c>
      <c r="BD428" s="177"/>
      <c r="BE428" s="143"/>
      <c r="BF428" s="176" t="s">
        <v>447</v>
      </c>
      <c r="BG428" s="177"/>
      <c r="BH428" s="143"/>
      <c r="BI428" s="176" t="s">
        <v>447</v>
      </c>
      <c r="BJ428" s="177"/>
      <c r="BK428" s="143"/>
      <c r="BL428" s="176" t="s">
        <v>447</v>
      </c>
      <c r="BM428" s="177"/>
      <c r="BN428" s="143"/>
      <c r="BO428" s="176" t="s">
        <v>447</v>
      </c>
      <c r="BP428" s="177"/>
      <c r="BQ428" s="143"/>
      <c r="BR428" s="176" t="s">
        <v>447</v>
      </c>
      <c r="BS428" s="177"/>
      <c r="BT428" s="143"/>
      <c r="BU428" s="176" t="s">
        <v>447</v>
      </c>
      <c r="BV428" s="177"/>
      <c r="BW428" s="143"/>
      <c r="BX428" s="176" t="s">
        <v>447</v>
      </c>
      <c r="BY428" s="177"/>
      <c r="BZ428" s="143"/>
      <c r="CA428" s="176" t="s">
        <v>447</v>
      </c>
      <c r="CB428" s="177"/>
      <c r="CC428" s="143"/>
      <c r="CD428" s="176" t="s">
        <v>447</v>
      </c>
      <c r="CE428" s="177"/>
      <c r="CF428" s="143"/>
      <c r="CG428" s="176" t="s">
        <v>447</v>
      </c>
      <c r="CH428" s="177"/>
      <c r="CI428" s="143"/>
      <c r="CJ428" s="176" t="s">
        <v>447</v>
      </c>
      <c r="CK428" s="177"/>
      <c r="CL428" s="143"/>
      <c r="CM428" s="176" t="s">
        <v>447</v>
      </c>
      <c r="CN428" s="177"/>
      <c r="CP428" s="176" t="s">
        <v>447</v>
      </c>
      <c r="CQ428" s="177"/>
      <c r="CS428" s="176" t="s">
        <v>447</v>
      </c>
      <c r="CT428" s="177"/>
      <c r="CU428" s="143"/>
      <c r="CV428" s="10"/>
    </row>
    <row r="429" spans="1:100" x14ac:dyDescent="0.2">
      <c r="A429" s="70" t="s">
        <v>445</v>
      </c>
      <c r="B429" s="67">
        <v>0</v>
      </c>
      <c r="C429" s="143"/>
      <c r="D429" s="70" t="s">
        <v>445</v>
      </c>
      <c r="E429" s="67">
        <v>0</v>
      </c>
      <c r="F429" s="143"/>
      <c r="G429" s="70" t="s">
        <v>445</v>
      </c>
      <c r="H429" s="67">
        <v>0</v>
      </c>
      <c r="I429" s="143"/>
      <c r="J429" s="70" t="s">
        <v>445</v>
      </c>
      <c r="K429" s="67">
        <v>0</v>
      </c>
      <c r="L429" s="143"/>
      <c r="M429" s="70" t="s">
        <v>445</v>
      </c>
      <c r="N429" s="67">
        <v>0</v>
      </c>
      <c r="O429" s="143"/>
      <c r="P429" s="70" t="s">
        <v>445</v>
      </c>
      <c r="Q429" s="67">
        <v>0</v>
      </c>
      <c r="R429" s="143"/>
      <c r="S429" s="70" t="s">
        <v>445</v>
      </c>
      <c r="T429" s="67">
        <v>0</v>
      </c>
      <c r="U429" s="143"/>
      <c r="V429" s="70" t="s">
        <v>445</v>
      </c>
      <c r="W429" s="67">
        <v>0</v>
      </c>
      <c r="X429" s="143"/>
      <c r="Y429" s="70" t="s">
        <v>445</v>
      </c>
      <c r="Z429" s="67">
        <v>0</v>
      </c>
      <c r="AA429" s="143"/>
      <c r="AB429" s="70" t="s">
        <v>445</v>
      </c>
      <c r="AC429" s="67">
        <v>0</v>
      </c>
      <c r="AD429" s="143"/>
      <c r="AE429" s="70" t="s">
        <v>445</v>
      </c>
      <c r="AF429" s="67">
        <v>0</v>
      </c>
      <c r="AG429" s="143"/>
      <c r="AH429" s="70" t="s">
        <v>445</v>
      </c>
      <c r="AI429" s="67">
        <v>0</v>
      </c>
      <c r="AJ429" s="143"/>
      <c r="AK429" s="70" t="s">
        <v>445</v>
      </c>
      <c r="AL429" s="67">
        <v>0</v>
      </c>
      <c r="AM429" s="143"/>
      <c r="AN429" s="70" t="s">
        <v>445</v>
      </c>
      <c r="AO429" s="67">
        <v>0</v>
      </c>
      <c r="AP429" s="143"/>
      <c r="AQ429" s="70" t="s">
        <v>445</v>
      </c>
      <c r="AR429" s="67">
        <v>0</v>
      </c>
      <c r="AS429" s="143"/>
      <c r="AT429" s="70" t="s">
        <v>445</v>
      </c>
      <c r="AU429" s="67">
        <v>0</v>
      </c>
      <c r="AV429" s="143"/>
      <c r="AW429" s="70" t="s">
        <v>445</v>
      </c>
      <c r="AX429" s="67">
        <v>0</v>
      </c>
      <c r="AY429" s="143"/>
      <c r="AZ429" s="70" t="s">
        <v>445</v>
      </c>
      <c r="BA429" s="67">
        <v>0</v>
      </c>
      <c r="BB429" s="143"/>
      <c r="BC429" s="70" t="s">
        <v>445</v>
      </c>
      <c r="BD429" s="67">
        <v>0</v>
      </c>
      <c r="BE429" s="143"/>
      <c r="BF429" s="70" t="s">
        <v>445</v>
      </c>
      <c r="BG429" s="67">
        <v>0</v>
      </c>
      <c r="BH429" s="143"/>
      <c r="BI429" s="70" t="s">
        <v>445</v>
      </c>
      <c r="BJ429" s="67">
        <v>0</v>
      </c>
      <c r="BK429" s="143"/>
      <c r="BL429" s="70" t="s">
        <v>445</v>
      </c>
      <c r="BM429" s="67">
        <v>0</v>
      </c>
      <c r="BN429" s="143"/>
      <c r="BO429" s="70" t="s">
        <v>445</v>
      </c>
      <c r="BP429" s="67">
        <v>0</v>
      </c>
      <c r="BQ429" s="143"/>
      <c r="BR429" s="70" t="s">
        <v>445</v>
      </c>
      <c r="BS429" s="67">
        <v>0</v>
      </c>
      <c r="BT429" s="143"/>
      <c r="BU429" s="70" t="s">
        <v>445</v>
      </c>
      <c r="BV429" s="67">
        <v>0</v>
      </c>
      <c r="BW429" s="143"/>
      <c r="BX429" s="70" t="s">
        <v>445</v>
      </c>
      <c r="BY429" s="67">
        <v>0</v>
      </c>
      <c r="BZ429" s="143"/>
      <c r="CA429" s="70" t="s">
        <v>445</v>
      </c>
      <c r="CB429" s="67">
        <v>0</v>
      </c>
      <c r="CC429" s="143"/>
      <c r="CD429" s="70" t="s">
        <v>445</v>
      </c>
      <c r="CE429" s="67">
        <v>0</v>
      </c>
      <c r="CF429" s="143"/>
      <c r="CG429" s="70" t="s">
        <v>445</v>
      </c>
      <c r="CH429" s="67">
        <v>0</v>
      </c>
      <c r="CI429" s="143"/>
      <c r="CJ429" s="70" t="s">
        <v>445</v>
      </c>
      <c r="CK429" s="67">
        <v>0</v>
      </c>
      <c r="CL429" s="143"/>
      <c r="CM429" s="70" t="s">
        <v>445</v>
      </c>
      <c r="CN429" s="67">
        <v>0</v>
      </c>
      <c r="CP429" s="70" t="s">
        <v>445</v>
      </c>
      <c r="CQ429" s="79">
        <f>SUM(CH429+CN429+CK429+CE429+CB429+BY429+BV429+BS429+BP429+BM429+BJ429+BG429+BD429+BA429+AX429+AU429+AR429+AO429+AL429+AI429+AF429+AC429+Z429+W429+T429+Q429+N429+K429+H429+E429+B429)</f>
        <v>0</v>
      </c>
      <c r="CS429" s="70" t="s">
        <v>445</v>
      </c>
      <c r="CT429" s="67">
        <v>0</v>
      </c>
      <c r="CU429" s="143"/>
      <c r="CV429" s="13">
        <f>CT429-CQ429</f>
        <v>0</v>
      </c>
    </row>
    <row r="430" spans="1:100" ht="16" thickBot="1" x14ac:dyDescent="0.25">
      <c r="A430" s="77" t="s">
        <v>454</v>
      </c>
      <c r="B430" s="78">
        <f>SUM(B429)</f>
        <v>0</v>
      </c>
      <c r="C430" s="143"/>
      <c r="D430" s="77" t="s">
        <v>454</v>
      </c>
      <c r="E430" s="78">
        <f>SUM(E429)</f>
        <v>0</v>
      </c>
      <c r="F430" s="143"/>
      <c r="G430" s="77" t="s">
        <v>454</v>
      </c>
      <c r="H430" s="78">
        <f>SUM(H429)</f>
        <v>0</v>
      </c>
      <c r="I430" s="143"/>
      <c r="J430" s="77" t="s">
        <v>454</v>
      </c>
      <c r="K430" s="78">
        <f>SUM(K429)</f>
        <v>0</v>
      </c>
      <c r="L430" s="143"/>
      <c r="M430" s="77" t="s">
        <v>454</v>
      </c>
      <c r="N430" s="78">
        <f>SUM(N429)</f>
        <v>0</v>
      </c>
      <c r="O430" s="143"/>
      <c r="P430" s="77" t="s">
        <v>454</v>
      </c>
      <c r="Q430" s="78">
        <f>SUM(Q429)</f>
        <v>0</v>
      </c>
      <c r="R430" s="143"/>
      <c r="S430" s="77" t="s">
        <v>454</v>
      </c>
      <c r="T430" s="78">
        <f>SUM(T429)</f>
        <v>0</v>
      </c>
      <c r="U430" s="143"/>
      <c r="V430" s="77" t="s">
        <v>454</v>
      </c>
      <c r="W430" s="78">
        <f>SUM(W429)</f>
        <v>0</v>
      </c>
      <c r="X430" s="143"/>
      <c r="Y430" s="77" t="s">
        <v>454</v>
      </c>
      <c r="Z430" s="78">
        <f>SUM(Z429)</f>
        <v>0</v>
      </c>
      <c r="AA430" s="143"/>
      <c r="AB430" s="77" t="s">
        <v>454</v>
      </c>
      <c r="AC430" s="78">
        <f>SUM(AC429)</f>
        <v>0</v>
      </c>
      <c r="AD430" s="143"/>
      <c r="AE430" s="77" t="s">
        <v>454</v>
      </c>
      <c r="AF430" s="78">
        <f>SUM(AF429)</f>
        <v>0</v>
      </c>
      <c r="AG430" s="143"/>
      <c r="AH430" s="77" t="s">
        <v>454</v>
      </c>
      <c r="AI430" s="78">
        <f>SUM(AI429)</f>
        <v>0</v>
      </c>
      <c r="AJ430" s="143"/>
      <c r="AK430" s="77" t="s">
        <v>454</v>
      </c>
      <c r="AL430" s="78">
        <f>SUM(AL429)</f>
        <v>0</v>
      </c>
      <c r="AM430" s="143"/>
      <c r="AN430" s="77" t="s">
        <v>454</v>
      </c>
      <c r="AO430" s="78">
        <f>SUM(AO429)</f>
        <v>0</v>
      </c>
      <c r="AP430" s="143"/>
      <c r="AQ430" s="77" t="s">
        <v>454</v>
      </c>
      <c r="AR430" s="78">
        <f>SUM(AR429)</f>
        <v>0</v>
      </c>
      <c r="AS430" s="143"/>
      <c r="AT430" s="77" t="s">
        <v>454</v>
      </c>
      <c r="AU430" s="78">
        <f>SUM(AU429)</f>
        <v>0</v>
      </c>
      <c r="AV430" s="143"/>
      <c r="AW430" s="77" t="s">
        <v>454</v>
      </c>
      <c r="AX430" s="78">
        <f>SUM(AX429)</f>
        <v>0</v>
      </c>
      <c r="AY430" s="143"/>
      <c r="AZ430" s="77" t="s">
        <v>454</v>
      </c>
      <c r="BA430" s="78">
        <f>SUM(BA429)</f>
        <v>0</v>
      </c>
      <c r="BB430" s="143"/>
      <c r="BC430" s="77" t="s">
        <v>454</v>
      </c>
      <c r="BD430" s="78">
        <f>SUM(BD429)</f>
        <v>0</v>
      </c>
      <c r="BE430" s="143"/>
      <c r="BF430" s="77" t="s">
        <v>454</v>
      </c>
      <c r="BG430" s="78">
        <f>SUM(BG429)</f>
        <v>0</v>
      </c>
      <c r="BH430" s="143"/>
      <c r="BI430" s="77" t="s">
        <v>454</v>
      </c>
      <c r="BJ430" s="78">
        <f>SUM(BJ429)</f>
        <v>0</v>
      </c>
      <c r="BK430" s="143"/>
      <c r="BL430" s="77" t="s">
        <v>454</v>
      </c>
      <c r="BM430" s="78">
        <f>SUM(BM429)</f>
        <v>0</v>
      </c>
      <c r="BN430" s="143"/>
      <c r="BO430" s="77" t="s">
        <v>454</v>
      </c>
      <c r="BP430" s="78">
        <f>SUM(BP429)</f>
        <v>0</v>
      </c>
      <c r="BQ430" s="143"/>
      <c r="BR430" s="77" t="s">
        <v>454</v>
      </c>
      <c r="BS430" s="78">
        <f>SUM(BS429)</f>
        <v>0</v>
      </c>
      <c r="BT430" s="143"/>
      <c r="BU430" s="77" t="s">
        <v>454</v>
      </c>
      <c r="BV430" s="78">
        <f>SUM(BV429)</f>
        <v>0</v>
      </c>
      <c r="BW430" s="143"/>
      <c r="BX430" s="77" t="s">
        <v>454</v>
      </c>
      <c r="BY430" s="78">
        <f>SUM(BY429)</f>
        <v>0</v>
      </c>
      <c r="BZ430" s="143"/>
      <c r="CA430" s="77" t="s">
        <v>454</v>
      </c>
      <c r="CB430" s="78">
        <f>SUM(CB429)</f>
        <v>0</v>
      </c>
      <c r="CC430" s="143"/>
      <c r="CD430" s="77" t="s">
        <v>454</v>
      </c>
      <c r="CE430" s="78">
        <f>SUM(CE429)</f>
        <v>0</v>
      </c>
      <c r="CF430" s="143"/>
      <c r="CG430" s="77" t="s">
        <v>454</v>
      </c>
      <c r="CH430" s="78">
        <f>SUM(CH429)</f>
        <v>0</v>
      </c>
      <c r="CI430" s="143"/>
      <c r="CJ430" s="77" t="s">
        <v>454</v>
      </c>
      <c r="CK430" s="78">
        <f>SUM(CK429)</f>
        <v>0</v>
      </c>
      <c r="CL430" s="143"/>
      <c r="CM430" s="77" t="s">
        <v>454</v>
      </c>
      <c r="CN430" s="78">
        <f>SUM(CN429)</f>
        <v>0</v>
      </c>
      <c r="CP430" s="77" t="s">
        <v>493</v>
      </c>
      <c r="CQ430" s="78">
        <f>SUM(CQ429)</f>
        <v>0</v>
      </c>
      <c r="CS430" s="77" t="s">
        <v>493</v>
      </c>
      <c r="CT430" s="78">
        <f>SUM(CT429)</f>
        <v>0</v>
      </c>
      <c r="CU430" s="143"/>
      <c r="CV430" s="150">
        <f>CT430-CQ430</f>
        <v>0</v>
      </c>
    </row>
    <row r="431" spans="1:100" ht="16" thickBot="1" x14ac:dyDescent="0.25">
      <c r="A431" s="141" t="s">
        <v>455</v>
      </c>
      <c r="B431" s="142"/>
      <c r="C431" s="143"/>
      <c r="D431" s="141" t="s">
        <v>455</v>
      </c>
      <c r="E431" s="142"/>
      <c r="F431" s="143"/>
      <c r="G431" s="141" t="s">
        <v>455</v>
      </c>
      <c r="H431" s="142"/>
      <c r="I431" s="143"/>
      <c r="J431" s="141" t="s">
        <v>455</v>
      </c>
      <c r="K431" s="142"/>
      <c r="L431" s="143"/>
      <c r="M431" s="141" t="s">
        <v>455</v>
      </c>
      <c r="N431" s="142"/>
      <c r="O431" s="143"/>
      <c r="P431" s="141" t="s">
        <v>455</v>
      </c>
      <c r="Q431" s="142"/>
      <c r="R431" s="143"/>
      <c r="S431" s="141" t="s">
        <v>455</v>
      </c>
      <c r="T431" s="142"/>
      <c r="U431" s="143"/>
      <c r="V431" s="141" t="s">
        <v>455</v>
      </c>
      <c r="W431" s="142"/>
      <c r="X431" s="143"/>
      <c r="Y431" s="141" t="s">
        <v>455</v>
      </c>
      <c r="Z431" s="142"/>
      <c r="AA431" s="143"/>
      <c r="AB431" s="141" t="s">
        <v>455</v>
      </c>
      <c r="AC431" s="142"/>
      <c r="AD431" s="143"/>
      <c r="AE431" s="141" t="s">
        <v>455</v>
      </c>
      <c r="AF431" s="142"/>
      <c r="AG431" s="143"/>
      <c r="AH431" s="141" t="s">
        <v>455</v>
      </c>
      <c r="AI431" s="142"/>
      <c r="AJ431" s="143"/>
      <c r="AK431" s="141" t="s">
        <v>455</v>
      </c>
      <c r="AL431" s="142"/>
      <c r="AM431" s="143"/>
      <c r="AN431" s="141" t="s">
        <v>455</v>
      </c>
      <c r="AO431" s="142"/>
      <c r="AP431" s="143"/>
      <c r="AQ431" s="141" t="s">
        <v>455</v>
      </c>
      <c r="AR431" s="142"/>
      <c r="AS431" s="143"/>
      <c r="AT431" s="141" t="s">
        <v>455</v>
      </c>
      <c r="AU431" s="142"/>
      <c r="AV431" s="143"/>
      <c r="AW431" s="141" t="s">
        <v>455</v>
      </c>
      <c r="AX431" s="142"/>
      <c r="AY431" s="143"/>
      <c r="AZ431" s="141" t="s">
        <v>455</v>
      </c>
      <c r="BA431" s="142"/>
      <c r="BB431" s="143"/>
      <c r="BC431" s="141" t="s">
        <v>455</v>
      </c>
      <c r="BD431" s="142"/>
      <c r="BE431" s="143"/>
      <c r="BF431" s="141" t="s">
        <v>455</v>
      </c>
      <c r="BG431" s="142"/>
      <c r="BH431" s="143"/>
      <c r="BI431" s="141" t="s">
        <v>455</v>
      </c>
      <c r="BJ431" s="142"/>
      <c r="BK431" s="143"/>
      <c r="BL431" s="141" t="s">
        <v>455</v>
      </c>
      <c r="BM431" s="142"/>
      <c r="BN431" s="143"/>
      <c r="BO431" s="141" t="s">
        <v>455</v>
      </c>
      <c r="BP431" s="142"/>
      <c r="BQ431" s="143"/>
      <c r="BR431" s="141" t="s">
        <v>455</v>
      </c>
      <c r="BS431" s="142"/>
      <c r="BT431" s="143"/>
      <c r="BU431" s="141" t="s">
        <v>455</v>
      </c>
      <c r="BV431" s="142"/>
      <c r="BW431" s="143"/>
      <c r="BX431" s="141" t="s">
        <v>455</v>
      </c>
      <c r="BY431" s="142"/>
      <c r="BZ431" s="143"/>
      <c r="CA431" s="141" t="s">
        <v>455</v>
      </c>
      <c r="CB431" s="142"/>
      <c r="CC431" s="143"/>
      <c r="CD431" s="141" t="s">
        <v>455</v>
      </c>
      <c r="CE431" s="142"/>
      <c r="CF431" s="143"/>
      <c r="CG431" s="141" t="s">
        <v>455</v>
      </c>
      <c r="CH431" s="142"/>
      <c r="CI431" s="143"/>
      <c r="CJ431" s="141" t="s">
        <v>455</v>
      </c>
      <c r="CK431" s="142"/>
      <c r="CL431" s="143"/>
      <c r="CM431" s="141" t="s">
        <v>455</v>
      </c>
      <c r="CN431" s="142"/>
      <c r="CP431" s="141" t="s">
        <v>455</v>
      </c>
      <c r="CQ431" s="142"/>
      <c r="CS431" s="141" t="s">
        <v>455</v>
      </c>
      <c r="CT431" s="142"/>
      <c r="CU431" s="143"/>
      <c r="CV431" s="10"/>
    </row>
    <row r="432" spans="1:100" x14ac:dyDescent="0.2">
      <c r="A432" s="71" t="s">
        <v>156</v>
      </c>
      <c r="B432" s="67">
        <v>0</v>
      </c>
      <c r="C432" s="143"/>
      <c r="D432" s="71" t="s">
        <v>156</v>
      </c>
      <c r="E432" s="67">
        <v>0</v>
      </c>
      <c r="F432" s="143"/>
      <c r="G432" s="71" t="s">
        <v>156</v>
      </c>
      <c r="H432" s="67">
        <v>0</v>
      </c>
      <c r="I432" s="143"/>
      <c r="J432" s="71" t="s">
        <v>156</v>
      </c>
      <c r="K432" s="67">
        <v>0</v>
      </c>
      <c r="L432" s="143"/>
      <c r="M432" s="71" t="s">
        <v>156</v>
      </c>
      <c r="N432" s="67">
        <v>0</v>
      </c>
      <c r="O432" s="143"/>
      <c r="P432" s="71" t="s">
        <v>156</v>
      </c>
      <c r="Q432" s="67">
        <v>0</v>
      </c>
      <c r="R432" s="143"/>
      <c r="S432" s="71" t="s">
        <v>156</v>
      </c>
      <c r="T432" s="67">
        <v>0</v>
      </c>
      <c r="U432" s="143"/>
      <c r="V432" s="71" t="s">
        <v>156</v>
      </c>
      <c r="W432" s="67">
        <v>0</v>
      </c>
      <c r="X432" s="143"/>
      <c r="Y432" s="71" t="s">
        <v>156</v>
      </c>
      <c r="Z432" s="67">
        <v>0</v>
      </c>
      <c r="AA432" s="143"/>
      <c r="AB432" s="71" t="s">
        <v>156</v>
      </c>
      <c r="AC432" s="67">
        <v>0</v>
      </c>
      <c r="AD432" s="143"/>
      <c r="AE432" s="71" t="s">
        <v>156</v>
      </c>
      <c r="AF432" s="67">
        <v>0</v>
      </c>
      <c r="AG432" s="143"/>
      <c r="AH432" s="71" t="s">
        <v>156</v>
      </c>
      <c r="AI432" s="67">
        <v>0</v>
      </c>
      <c r="AJ432" s="143"/>
      <c r="AK432" s="71" t="s">
        <v>156</v>
      </c>
      <c r="AL432" s="67">
        <v>0</v>
      </c>
      <c r="AM432" s="143"/>
      <c r="AN432" s="71" t="s">
        <v>156</v>
      </c>
      <c r="AO432" s="67">
        <v>0</v>
      </c>
      <c r="AP432" s="143"/>
      <c r="AQ432" s="71" t="s">
        <v>156</v>
      </c>
      <c r="AR432" s="67">
        <v>0</v>
      </c>
      <c r="AS432" s="143"/>
      <c r="AT432" s="71" t="s">
        <v>156</v>
      </c>
      <c r="AU432" s="67">
        <v>0</v>
      </c>
      <c r="AV432" s="143"/>
      <c r="AW432" s="71" t="s">
        <v>156</v>
      </c>
      <c r="AX432" s="67">
        <v>0</v>
      </c>
      <c r="AY432" s="143"/>
      <c r="AZ432" s="71" t="s">
        <v>156</v>
      </c>
      <c r="BA432" s="67">
        <v>0</v>
      </c>
      <c r="BB432" s="143"/>
      <c r="BC432" s="71" t="s">
        <v>156</v>
      </c>
      <c r="BD432" s="67">
        <v>0</v>
      </c>
      <c r="BE432" s="143"/>
      <c r="BF432" s="71" t="s">
        <v>156</v>
      </c>
      <c r="BG432" s="67">
        <v>0</v>
      </c>
      <c r="BH432" s="143"/>
      <c r="BI432" s="71" t="s">
        <v>156</v>
      </c>
      <c r="BJ432" s="67">
        <v>0</v>
      </c>
      <c r="BK432" s="143"/>
      <c r="BL432" s="71" t="s">
        <v>156</v>
      </c>
      <c r="BM432" s="67">
        <v>0</v>
      </c>
      <c r="BN432" s="143"/>
      <c r="BO432" s="71" t="s">
        <v>156</v>
      </c>
      <c r="BP432" s="67">
        <v>0</v>
      </c>
      <c r="BQ432" s="143"/>
      <c r="BR432" s="71" t="s">
        <v>156</v>
      </c>
      <c r="BS432" s="67">
        <v>0</v>
      </c>
      <c r="BT432" s="143"/>
      <c r="BU432" s="71" t="s">
        <v>156</v>
      </c>
      <c r="BV432" s="67">
        <v>0</v>
      </c>
      <c r="BW432" s="143"/>
      <c r="BX432" s="71" t="s">
        <v>156</v>
      </c>
      <c r="BY432" s="67">
        <v>0</v>
      </c>
      <c r="BZ432" s="143"/>
      <c r="CA432" s="71" t="s">
        <v>156</v>
      </c>
      <c r="CB432" s="67">
        <v>0</v>
      </c>
      <c r="CC432" s="143"/>
      <c r="CD432" s="71" t="s">
        <v>156</v>
      </c>
      <c r="CE432" s="67">
        <v>0</v>
      </c>
      <c r="CF432" s="143"/>
      <c r="CG432" s="71" t="s">
        <v>156</v>
      </c>
      <c r="CH432" s="67">
        <v>0</v>
      </c>
      <c r="CI432" s="143"/>
      <c r="CJ432" s="71" t="s">
        <v>156</v>
      </c>
      <c r="CK432" s="67">
        <v>0</v>
      </c>
      <c r="CL432" s="143"/>
      <c r="CM432" s="71" t="s">
        <v>156</v>
      </c>
      <c r="CN432" s="67">
        <v>0</v>
      </c>
      <c r="CP432" s="71" t="s">
        <v>156</v>
      </c>
      <c r="CQ432" s="79">
        <f>SUM(CH432+CN432+CK432+CE432+CB432+BY432+BV432+BS432+BP432+BM432+BJ432+BG432+BD432+BA432+AX432+AU432+AR432+AO432+AL432+AI432+AF432+AC432+Z432+W432+T432+Q432+N432+K432+H432+E432+B432)</f>
        <v>0</v>
      </c>
      <c r="CS432" s="71" t="s">
        <v>156</v>
      </c>
      <c r="CT432" s="67">
        <f>519.12+260</f>
        <v>779.12</v>
      </c>
      <c r="CU432" s="143"/>
      <c r="CV432" s="150">
        <f t="shared" ref="CV432:CV451" si="23">CT432-CQ432</f>
        <v>779.12</v>
      </c>
    </row>
    <row r="433" spans="1:100" x14ac:dyDescent="0.2">
      <c r="A433" s="71" t="s">
        <v>449</v>
      </c>
      <c r="B433" s="67">
        <v>0</v>
      </c>
      <c r="C433" s="143"/>
      <c r="D433" s="71" t="s">
        <v>449</v>
      </c>
      <c r="E433" s="67">
        <v>0</v>
      </c>
      <c r="F433" s="143"/>
      <c r="G433" s="71" t="s">
        <v>449</v>
      </c>
      <c r="H433" s="67">
        <v>0</v>
      </c>
      <c r="I433" s="143"/>
      <c r="J433" s="71" t="s">
        <v>449</v>
      </c>
      <c r="K433" s="67">
        <v>0</v>
      </c>
      <c r="L433" s="143"/>
      <c r="M433" s="71" t="s">
        <v>449</v>
      </c>
      <c r="N433" s="67">
        <v>0</v>
      </c>
      <c r="O433" s="143"/>
      <c r="P433" s="71" t="s">
        <v>449</v>
      </c>
      <c r="Q433" s="67">
        <v>0</v>
      </c>
      <c r="R433" s="143"/>
      <c r="S433" s="71" t="s">
        <v>449</v>
      </c>
      <c r="T433" s="67">
        <v>0</v>
      </c>
      <c r="U433" s="143"/>
      <c r="V433" s="71" t="s">
        <v>449</v>
      </c>
      <c r="W433" s="67">
        <v>0</v>
      </c>
      <c r="X433" s="143"/>
      <c r="Y433" s="71" t="s">
        <v>449</v>
      </c>
      <c r="Z433" s="67">
        <v>0</v>
      </c>
      <c r="AA433" s="143"/>
      <c r="AB433" s="71" t="s">
        <v>449</v>
      </c>
      <c r="AC433" s="67">
        <v>0</v>
      </c>
      <c r="AD433" s="143"/>
      <c r="AE433" s="71" t="s">
        <v>449</v>
      </c>
      <c r="AF433" s="67">
        <v>0</v>
      </c>
      <c r="AG433" s="143"/>
      <c r="AH433" s="71" t="s">
        <v>449</v>
      </c>
      <c r="AI433" s="67">
        <v>0</v>
      </c>
      <c r="AJ433" s="143"/>
      <c r="AK433" s="71" t="s">
        <v>449</v>
      </c>
      <c r="AL433" s="67">
        <v>0</v>
      </c>
      <c r="AM433" s="143"/>
      <c r="AN433" s="71" t="s">
        <v>449</v>
      </c>
      <c r="AO433" s="67">
        <v>0</v>
      </c>
      <c r="AP433" s="143"/>
      <c r="AQ433" s="71" t="s">
        <v>449</v>
      </c>
      <c r="AR433" s="67">
        <v>0</v>
      </c>
      <c r="AS433" s="143"/>
      <c r="AT433" s="71" t="s">
        <v>449</v>
      </c>
      <c r="AU433" s="67">
        <v>0</v>
      </c>
      <c r="AV433" s="143"/>
      <c r="AW433" s="71" t="s">
        <v>449</v>
      </c>
      <c r="AX433" s="67">
        <v>0</v>
      </c>
      <c r="AY433" s="143"/>
      <c r="AZ433" s="71" t="s">
        <v>449</v>
      </c>
      <c r="BA433" s="67">
        <v>0</v>
      </c>
      <c r="BB433" s="143"/>
      <c r="BC433" s="71" t="s">
        <v>449</v>
      </c>
      <c r="BD433" s="67">
        <v>0</v>
      </c>
      <c r="BE433" s="143"/>
      <c r="BF433" s="71" t="s">
        <v>449</v>
      </c>
      <c r="BG433" s="67">
        <v>0</v>
      </c>
      <c r="BH433" s="143"/>
      <c r="BI433" s="71" t="s">
        <v>449</v>
      </c>
      <c r="BJ433" s="67">
        <v>0</v>
      </c>
      <c r="BK433" s="143"/>
      <c r="BL433" s="71" t="s">
        <v>449</v>
      </c>
      <c r="BM433" s="67">
        <v>0</v>
      </c>
      <c r="BN433" s="143"/>
      <c r="BO433" s="71" t="s">
        <v>449</v>
      </c>
      <c r="BP433" s="67">
        <v>0</v>
      </c>
      <c r="BQ433" s="143"/>
      <c r="BR433" s="71" t="s">
        <v>449</v>
      </c>
      <c r="BS433" s="67">
        <v>0</v>
      </c>
      <c r="BT433" s="143"/>
      <c r="BU433" s="71" t="s">
        <v>449</v>
      </c>
      <c r="BV433" s="67">
        <v>0</v>
      </c>
      <c r="BW433" s="143"/>
      <c r="BX433" s="71" t="s">
        <v>449</v>
      </c>
      <c r="BY433" s="67">
        <v>0</v>
      </c>
      <c r="BZ433" s="143"/>
      <c r="CA433" s="71" t="s">
        <v>449</v>
      </c>
      <c r="CB433" s="67">
        <v>0</v>
      </c>
      <c r="CC433" s="143"/>
      <c r="CD433" s="71" t="s">
        <v>449</v>
      </c>
      <c r="CE433" s="67">
        <v>0</v>
      </c>
      <c r="CF433" s="143"/>
      <c r="CG433" s="71" t="s">
        <v>449</v>
      </c>
      <c r="CH433" s="67">
        <v>0</v>
      </c>
      <c r="CI433" s="143"/>
      <c r="CJ433" s="71" t="s">
        <v>449</v>
      </c>
      <c r="CK433" s="67">
        <v>0</v>
      </c>
      <c r="CL433" s="143"/>
      <c r="CM433" s="71" t="s">
        <v>449</v>
      </c>
      <c r="CN433" s="67">
        <v>0</v>
      </c>
      <c r="CP433" s="71" t="s">
        <v>449</v>
      </c>
      <c r="CQ433" s="79">
        <f>SUM(CH433+CN433+CK433+CE433+CB433+BY433+BV433+BS433+BP433+BM433+BJ433+BG433+BD433+BA433+AX433+AU433+AR433+AO433+AL433+AI433+AF433+AC433+Z433+W433+T433+Q433+N433+K433+H433+E433+B433)</f>
        <v>0</v>
      </c>
      <c r="CS433" s="71" t="s">
        <v>449</v>
      </c>
      <c r="CT433" s="67">
        <v>140</v>
      </c>
      <c r="CU433" s="143"/>
      <c r="CV433" s="150">
        <f t="shared" si="23"/>
        <v>140</v>
      </c>
    </row>
    <row r="434" spans="1:100" x14ac:dyDescent="0.2">
      <c r="A434" s="71" t="s">
        <v>450</v>
      </c>
      <c r="B434" s="67">
        <v>0</v>
      </c>
      <c r="C434" s="143"/>
      <c r="D434" s="71" t="s">
        <v>450</v>
      </c>
      <c r="E434" s="67">
        <v>0</v>
      </c>
      <c r="F434" s="143"/>
      <c r="G434" s="71" t="s">
        <v>450</v>
      </c>
      <c r="H434" s="67">
        <v>0</v>
      </c>
      <c r="I434" s="143"/>
      <c r="J434" s="71" t="s">
        <v>450</v>
      </c>
      <c r="K434" s="67">
        <v>0</v>
      </c>
      <c r="L434" s="143"/>
      <c r="M434" s="71" t="s">
        <v>450</v>
      </c>
      <c r="N434" s="67">
        <v>0</v>
      </c>
      <c r="O434" s="143"/>
      <c r="P434" s="71" t="s">
        <v>450</v>
      </c>
      <c r="Q434" s="67">
        <v>0</v>
      </c>
      <c r="R434" s="143"/>
      <c r="S434" s="71" t="s">
        <v>450</v>
      </c>
      <c r="T434" s="67">
        <v>0</v>
      </c>
      <c r="U434" s="143"/>
      <c r="V434" s="71" t="s">
        <v>450</v>
      </c>
      <c r="W434" s="67">
        <v>0</v>
      </c>
      <c r="X434" s="143"/>
      <c r="Y434" s="71" t="s">
        <v>450</v>
      </c>
      <c r="Z434" s="67">
        <v>0</v>
      </c>
      <c r="AA434" s="143"/>
      <c r="AB434" s="71" t="s">
        <v>450</v>
      </c>
      <c r="AC434" s="67">
        <v>0</v>
      </c>
      <c r="AD434" s="143"/>
      <c r="AE434" s="71" t="s">
        <v>450</v>
      </c>
      <c r="AF434" s="67">
        <v>0</v>
      </c>
      <c r="AG434" s="143"/>
      <c r="AH434" s="71" t="s">
        <v>450</v>
      </c>
      <c r="AI434" s="67">
        <v>0</v>
      </c>
      <c r="AJ434" s="143"/>
      <c r="AK434" s="71" t="s">
        <v>450</v>
      </c>
      <c r="AL434" s="67">
        <v>0</v>
      </c>
      <c r="AM434" s="143"/>
      <c r="AN434" s="71" t="s">
        <v>450</v>
      </c>
      <c r="AO434" s="67">
        <v>0</v>
      </c>
      <c r="AP434" s="143"/>
      <c r="AQ434" s="71" t="s">
        <v>450</v>
      </c>
      <c r="AR434" s="67">
        <v>0</v>
      </c>
      <c r="AS434" s="143"/>
      <c r="AT434" s="71" t="s">
        <v>450</v>
      </c>
      <c r="AU434" s="67">
        <v>0</v>
      </c>
      <c r="AV434" s="143"/>
      <c r="AW434" s="71" t="s">
        <v>450</v>
      </c>
      <c r="AX434" s="67">
        <v>0</v>
      </c>
      <c r="AY434" s="143"/>
      <c r="AZ434" s="71" t="s">
        <v>450</v>
      </c>
      <c r="BA434" s="67">
        <v>0</v>
      </c>
      <c r="BB434" s="143"/>
      <c r="BC434" s="71" t="s">
        <v>450</v>
      </c>
      <c r="BD434" s="67">
        <v>0</v>
      </c>
      <c r="BE434" s="143"/>
      <c r="BF434" s="71" t="s">
        <v>450</v>
      </c>
      <c r="BG434" s="67">
        <v>0</v>
      </c>
      <c r="BH434" s="143"/>
      <c r="BI434" s="71" t="s">
        <v>450</v>
      </c>
      <c r="BJ434" s="67">
        <v>0</v>
      </c>
      <c r="BK434" s="143"/>
      <c r="BL434" s="71" t="s">
        <v>450</v>
      </c>
      <c r="BM434" s="67">
        <v>0</v>
      </c>
      <c r="BN434" s="143"/>
      <c r="BO434" s="71" t="s">
        <v>450</v>
      </c>
      <c r="BP434" s="67">
        <v>0</v>
      </c>
      <c r="BQ434" s="143"/>
      <c r="BR434" s="71" t="s">
        <v>450</v>
      </c>
      <c r="BS434" s="67">
        <v>0</v>
      </c>
      <c r="BT434" s="143"/>
      <c r="BU434" s="71" t="s">
        <v>450</v>
      </c>
      <c r="BV434" s="67">
        <v>0</v>
      </c>
      <c r="BW434" s="143"/>
      <c r="BX434" s="71" t="s">
        <v>450</v>
      </c>
      <c r="BY434" s="67">
        <v>0</v>
      </c>
      <c r="BZ434" s="143"/>
      <c r="CA434" s="71" t="s">
        <v>450</v>
      </c>
      <c r="CB434" s="67">
        <v>0</v>
      </c>
      <c r="CC434" s="143"/>
      <c r="CD434" s="71" t="s">
        <v>450</v>
      </c>
      <c r="CE434" s="67">
        <v>0</v>
      </c>
      <c r="CF434" s="143"/>
      <c r="CG434" s="71" t="s">
        <v>450</v>
      </c>
      <c r="CH434" s="67">
        <v>0</v>
      </c>
      <c r="CI434" s="143"/>
      <c r="CJ434" s="71" t="s">
        <v>450</v>
      </c>
      <c r="CK434" s="67">
        <v>0</v>
      </c>
      <c r="CL434" s="143"/>
      <c r="CM434" s="71" t="s">
        <v>450</v>
      </c>
      <c r="CN434" s="67">
        <v>0</v>
      </c>
      <c r="CP434" s="71" t="s">
        <v>450</v>
      </c>
      <c r="CQ434" s="79">
        <f>SUM(CH434+CN434+CK434+CE434+CB434+BY434+BV434+BS434+BP434+BM434+BJ434+BG434+BD434+BA434+AX434+AU434+AR434+AO434+AL434+AI434+AF434+AC434+Z434+W434+T434+Q434+N434+K434+H434+E434+B434)</f>
        <v>0</v>
      </c>
      <c r="CS434" s="71" t="s">
        <v>450</v>
      </c>
      <c r="CT434" s="67">
        <v>116.44</v>
      </c>
      <c r="CU434" s="143"/>
      <c r="CV434" s="150">
        <f t="shared" si="23"/>
        <v>116.44</v>
      </c>
    </row>
    <row r="435" spans="1:100" x14ac:dyDescent="0.2">
      <c r="A435" s="71" t="s">
        <v>4</v>
      </c>
      <c r="B435" s="67">
        <v>0</v>
      </c>
      <c r="C435" s="143"/>
      <c r="D435" s="71" t="s">
        <v>4</v>
      </c>
      <c r="E435" s="67">
        <v>0</v>
      </c>
      <c r="F435" s="143"/>
      <c r="G435" s="71" t="s">
        <v>4</v>
      </c>
      <c r="H435" s="67">
        <v>0</v>
      </c>
      <c r="I435" s="143"/>
      <c r="J435" s="71" t="s">
        <v>4</v>
      </c>
      <c r="K435" s="67">
        <v>0</v>
      </c>
      <c r="L435" s="143"/>
      <c r="M435" s="71" t="s">
        <v>4</v>
      </c>
      <c r="N435" s="67">
        <v>0</v>
      </c>
      <c r="O435" s="143"/>
      <c r="P435" s="71" t="s">
        <v>4</v>
      </c>
      <c r="Q435" s="67">
        <v>0</v>
      </c>
      <c r="R435" s="143"/>
      <c r="S435" s="71" t="s">
        <v>4</v>
      </c>
      <c r="T435" s="67">
        <v>0</v>
      </c>
      <c r="U435" s="143"/>
      <c r="V435" s="71" t="s">
        <v>4</v>
      </c>
      <c r="W435" s="67">
        <v>0</v>
      </c>
      <c r="X435" s="143"/>
      <c r="Y435" s="71" t="s">
        <v>4</v>
      </c>
      <c r="Z435" s="67">
        <v>0</v>
      </c>
      <c r="AA435" s="143"/>
      <c r="AB435" s="71" t="s">
        <v>4</v>
      </c>
      <c r="AC435" s="67">
        <v>0</v>
      </c>
      <c r="AD435" s="143"/>
      <c r="AE435" s="71" t="s">
        <v>4</v>
      </c>
      <c r="AF435" s="67">
        <v>0</v>
      </c>
      <c r="AG435" s="143"/>
      <c r="AH435" s="71" t="s">
        <v>4</v>
      </c>
      <c r="AI435" s="67">
        <v>0</v>
      </c>
      <c r="AJ435" s="143"/>
      <c r="AK435" s="71" t="s">
        <v>4</v>
      </c>
      <c r="AL435" s="67">
        <v>0</v>
      </c>
      <c r="AM435" s="143"/>
      <c r="AN435" s="71" t="s">
        <v>4</v>
      </c>
      <c r="AO435" s="67">
        <v>0</v>
      </c>
      <c r="AP435" s="143"/>
      <c r="AQ435" s="71" t="s">
        <v>4</v>
      </c>
      <c r="AR435" s="67">
        <v>0</v>
      </c>
      <c r="AS435" s="143"/>
      <c r="AT435" s="71" t="s">
        <v>4</v>
      </c>
      <c r="AU435" s="67">
        <v>0</v>
      </c>
      <c r="AV435" s="143"/>
      <c r="AW435" s="71" t="s">
        <v>4</v>
      </c>
      <c r="AX435" s="67">
        <v>0</v>
      </c>
      <c r="AY435" s="143"/>
      <c r="AZ435" s="71" t="s">
        <v>4</v>
      </c>
      <c r="BA435" s="67">
        <v>0</v>
      </c>
      <c r="BB435" s="143"/>
      <c r="BC435" s="71" t="s">
        <v>4</v>
      </c>
      <c r="BD435" s="67">
        <v>0</v>
      </c>
      <c r="BE435" s="143"/>
      <c r="BF435" s="71" t="s">
        <v>4</v>
      </c>
      <c r="BG435" s="67">
        <v>0</v>
      </c>
      <c r="BH435" s="143"/>
      <c r="BI435" s="71" t="s">
        <v>4</v>
      </c>
      <c r="BJ435" s="67">
        <v>0</v>
      </c>
      <c r="BK435" s="143"/>
      <c r="BL435" s="71" t="s">
        <v>4</v>
      </c>
      <c r="BM435" s="67">
        <v>0</v>
      </c>
      <c r="BN435" s="143"/>
      <c r="BO435" s="71" t="s">
        <v>4</v>
      </c>
      <c r="BP435" s="67">
        <v>0</v>
      </c>
      <c r="BQ435" s="143"/>
      <c r="BR435" s="71" t="s">
        <v>4</v>
      </c>
      <c r="BS435" s="67">
        <v>0</v>
      </c>
      <c r="BT435" s="143"/>
      <c r="BU435" s="71" t="s">
        <v>4</v>
      </c>
      <c r="BV435" s="67">
        <v>0</v>
      </c>
      <c r="BW435" s="143"/>
      <c r="BX435" s="71" t="s">
        <v>4</v>
      </c>
      <c r="BY435" s="67">
        <v>0</v>
      </c>
      <c r="BZ435" s="143"/>
      <c r="CA435" s="71" t="s">
        <v>4</v>
      </c>
      <c r="CB435" s="67">
        <v>0</v>
      </c>
      <c r="CC435" s="143"/>
      <c r="CD435" s="71" t="s">
        <v>4</v>
      </c>
      <c r="CE435" s="67">
        <v>0</v>
      </c>
      <c r="CF435" s="143"/>
      <c r="CG435" s="71" t="s">
        <v>4</v>
      </c>
      <c r="CH435" s="67">
        <v>0</v>
      </c>
      <c r="CI435" s="143"/>
      <c r="CJ435" s="71" t="s">
        <v>4</v>
      </c>
      <c r="CK435" s="67">
        <v>0</v>
      </c>
      <c r="CL435" s="143"/>
      <c r="CM435" s="71" t="s">
        <v>4</v>
      </c>
      <c r="CN435" s="67">
        <v>0</v>
      </c>
      <c r="CP435" s="71" t="s">
        <v>4</v>
      </c>
      <c r="CQ435" s="79">
        <f>SUM(CH435+CN435+CK435+CE435+CB435+BY435+BV435+BS435+BP435+BM435+BJ435+BG435+BD435+BA435+AX435+AU435+AR435+AO435+AL435+AI435+AF435+AC435+Z435+W435+T435+Q435+N435+K435+H435+E435+B435)</f>
        <v>0</v>
      </c>
      <c r="CS435" s="71" t="s">
        <v>4</v>
      </c>
      <c r="CT435" s="67">
        <v>180</v>
      </c>
      <c r="CU435" s="143"/>
      <c r="CV435" s="150">
        <f t="shared" si="23"/>
        <v>180</v>
      </c>
    </row>
    <row r="436" spans="1:100" x14ac:dyDescent="0.2">
      <c r="A436" s="71" t="s">
        <v>5</v>
      </c>
      <c r="B436" s="67">
        <f>SUM(B437:B439)</f>
        <v>0</v>
      </c>
      <c r="C436" s="143"/>
      <c r="D436" s="71" t="s">
        <v>5</v>
      </c>
      <c r="E436" s="67">
        <f>SUM(E437:E439)</f>
        <v>0</v>
      </c>
      <c r="F436" s="143"/>
      <c r="G436" s="71" t="s">
        <v>5</v>
      </c>
      <c r="H436" s="67">
        <f>SUM(H437:H439)</f>
        <v>0</v>
      </c>
      <c r="I436" s="143"/>
      <c r="J436" s="71" t="s">
        <v>5</v>
      </c>
      <c r="K436" s="67">
        <f>SUM(K437:K439)</f>
        <v>0</v>
      </c>
      <c r="L436" s="143"/>
      <c r="M436" s="71" t="s">
        <v>5</v>
      </c>
      <c r="N436" s="67">
        <f>SUM(N437:N439)</f>
        <v>0</v>
      </c>
      <c r="O436" s="143"/>
      <c r="P436" s="71" t="s">
        <v>5</v>
      </c>
      <c r="Q436" s="67">
        <f>SUM(Q437:Q439)</f>
        <v>0</v>
      </c>
      <c r="R436" s="143"/>
      <c r="S436" s="71" t="s">
        <v>5</v>
      </c>
      <c r="T436" s="67">
        <f>SUM(T437:T439)</f>
        <v>0</v>
      </c>
      <c r="U436" s="143"/>
      <c r="V436" s="71" t="s">
        <v>5</v>
      </c>
      <c r="W436" s="67">
        <f>SUM(W437:W439)</f>
        <v>0</v>
      </c>
      <c r="X436" s="143"/>
      <c r="Y436" s="71" t="s">
        <v>5</v>
      </c>
      <c r="Z436" s="67">
        <f>SUM(Z437:Z439)</f>
        <v>0</v>
      </c>
      <c r="AA436" s="143"/>
      <c r="AB436" s="71" t="s">
        <v>5</v>
      </c>
      <c r="AC436" s="67">
        <f>SUM(AC437:AC439)</f>
        <v>0</v>
      </c>
      <c r="AD436" s="143"/>
      <c r="AE436" s="71" t="s">
        <v>5</v>
      </c>
      <c r="AF436" s="67">
        <f>SUM(AF437:AF439)</f>
        <v>0</v>
      </c>
      <c r="AG436" s="143"/>
      <c r="AH436" s="71" t="s">
        <v>5</v>
      </c>
      <c r="AI436" s="67">
        <f>SUM(AI437:AI439)</f>
        <v>0</v>
      </c>
      <c r="AJ436" s="143"/>
      <c r="AK436" s="71" t="s">
        <v>5</v>
      </c>
      <c r="AL436" s="67">
        <f>SUM(AL437:AL439)</f>
        <v>0</v>
      </c>
      <c r="AM436" s="143"/>
      <c r="AN436" s="71" t="s">
        <v>5</v>
      </c>
      <c r="AO436" s="67">
        <f>SUM(AO437:AO439)</f>
        <v>0</v>
      </c>
      <c r="AP436" s="143"/>
      <c r="AQ436" s="71" t="s">
        <v>5</v>
      </c>
      <c r="AR436" s="67">
        <f>SUM(AR437:AR439)</f>
        <v>0</v>
      </c>
      <c r="AS436" s="143"/>
      <c r="AT436" s="71" t="s">
        <v>5</v>
      </c>
      <c r="AU436" s="67">
        <f>SUM(AU437:AU439)</f>
        <v>0</v>
      </c>
      <c r="AV436" s="143"/>
      <c r="AW436" s="71" t="s">
        <v>5</v>
      </c>
      <c r="AX436" s="67">
        <f>SUM(AX437:AX439)</f>
        <v>0</v>
      </c>
      <c r="AY436" s="143"/>
      <c r="AZ436" s="71" t="s">
        <v>5</v>
      </c>
      <c r="BA436" s="67">
        <f>SUM(BA437:BA439)</f>
        <v>0</v>
      </c>
      <c r="BB436" s="143"/>
      <c r="BC436" s="71" t="s">
        <v>5</v>
      </c>
      <c r="BD436" s="67">
        <f>SUM(BD437:BD439)</f>
        <v>0</v>
      </c>
      <c r="BE436" s="143"/>
      <c r="BF436" s="71" t="s">
        <v>5</v>
      </c>
      <c r="BG436" s="67">
        <f>SUM(BG437:BG439)</f>
        <v>0</v>
      </c>
      <c r="BH436" s="143"/>
      <c r="BI436" s="71" t="s">
        <v>5</v>
      </c>
      <c r="BJ436" s="67">
        <f>SUM(BJ437:BJ439)</f>
        <v>0</v>
      </c>
      <c r="BK436" s="143"/>
      <c r="BL436" s="71" t="s">
        <v>5</v>
      </c>
      <c r="BM436" s="67">
        <f>SUM(BM437:BM439)</f>
        <v>0</v>
      </c>
      <c r="BN436" s="143"/>
      <c r="BO436" s="71" t="s">
        <v>5</v>
      </c>
      <c r="BP436" s="67">
        <f>SUM(BP437:BP439)</f>
        <v>0</v>
      </c>
      <c r="BQ436" s="143"/>
      <c r="BR436" s="71" t="s">
        <v>5</v>
      </c>
      <c r="BS436" s="67">
        <f>SUM(BS437:BS439)</f>
        <v>0</v>
      </c>
      <c r="BT436" s="143"/>
      <c r="BU436" s="71" t="s">
        <v>5</v>
      </c>
      <c r="BV436" s="67">
        <f>SUM(BV437:BV439)</f>
        <v>0</v>
      </c>
      <c r="BW436" s="143"/>
      <c r="BX436" s="71" t="s">
        <v>5</v>
      </c>
      <c r="BY436" s="67">
        <f>SUM(BY437:BY439)</f>
        <v>0</v>
      </c>
      <c r="BZ436" s="143"/>
      <c r="CA436" s="71" t="s">
        <v>5</v>
      </c>
      <c r="CB436" s="67">
        <f>SUM(CB437:CB439)</f>
        <v>0</v>
      </c>
      <c r="CC436" s="143"/>
      <c r="CD436" s="71" t="s">
        <v>5</v>
      </c>
      <c r="CE436" s="67">
        <f>SUM(CE437:CE439)</f>
        <v>0</v>
      </c>
      <c r="CF436" s="143"/>
      <c r="CG436" s="71" t="s">
        <v>5</v>
      </c>
      <c r="CH436" s="67">
        <f>SUM(CH437:CH439)</f>
        <v>0</v>
      </c>
      <c r="CI436" s="143"/>
      <c r="CJ436" s="71" t="s">
        <v>5</v>
      </c>
      <c r="CK436" s="67">
        <f>SUM(CK437:CK439)</f>
        <v>0</v>
      </c>
      <c r="CL436" s="143"/>
      <c r="CM436" s="71" t="s">
        <v>5</v>
      </c>
      <c r="CN436" s="67">
        <f>SUM(CN437:CN439)</f>
        <v>0</v>
      </c>
      <c r="CP436" s="71" t="s">
        <v>5</v>
      </c>
      <c r="CQ436" s="67">
        <f>SUM(CQ437:CQ439)</f>
        <v>0</v>
      </c>
      <c r="CS436" s="71" t="s">
        <v>5</v>
      </c>
      <c r="CT436" s="67">
        <f>SUM(CT437:CT439)</f>
        <v>130</v>
      </c>
      <c r="CU436" s="143"/>
      <c r="CV436" s="150">
        <f t="shared" si="23"/>
        <v>130</v>
      </c>
    </row>
    <row r="437" spans="1:100" x14ac:dyDescent="0.2">
      <c r="A437" s="68" t="s">
        <v>207</v>
      </c>
      <c r="B437" s="67">
        <v>0</v>
      </c>
      <c r="C437" s="143"/>
      <c r="D437" s="68" t="s">
        <v>207</v>
      </c>
      <c r="E437" s="67">
        <v>0</v>
      </c>
      <c r="F437" s="143"/>
      <c r="G437" s="68" t="s">
        <v>207</v>
      </c>
      <c r="H437" s="67">
        <v>0</v>
      </c>
      <c r="I437" s="143"/>
      <c r="J437" s="68" t="s">
        <v>207</v>
      </c>
      <c r="K437" s="67">
        <v>0</v>
      </c>
      <c r="L437" s="143"/>
      <c r="M437" s="68" t="s">
        <v>207</v>
      </c>
      <c r="N437" s="67">
        <v>0</v>
      </c>
      <c r="O437" s="143"/>
      <c r="P437" s="68" t="s">
        <v>207</v>
      </c>
      <c r="Q437" s="67">
        <v>0</v>
      </c>
      <c r="R437" s="143"/>
      <c r="S437" s="68" t="s">
        <v>207</v>
      </c>
      <c r="T437" s="67">
        <v>0</v>
      </c>
      <c r="U437" s="143"/>
      <c r="V437" s="68" t="s">
        <v>207</v>
      </c>
      <c r="W437" s="67">
        <v>0</v>
      </c>
      <c r="X437" s="143"/>
      <c r="Y437" s="68" t="s">
        <v>207</v>
      </c>
      <c r="Z437" s="67">
        <v>0</v>
      </c>
      <c r="AA437" s="143"/>
      <c r="AB437" s="68" t="s">
        <v>207</v>
      </c>
      <c r="AC437" s="67">
        <v>0</v>
      </c>
      <c r="AD437" s="143"/>
      <c r="AE437" s="68" t="s">
        <v>207</v>
      </c>
      <c r="AF437" s="67">
        <v>0</v>
      </c>
      <c r="AG437" s="143"/>
      <c r="AH437" s="68" t="s">
        <v>207</v>
      </c>
      <c r="AI437" s="67">
        <v>0</v>
      </c>
      <c r="AJ437" s="143"/>
      <c r="AK437" s="68" t="s">
        <v>207</v>
      </c>
      <c r="AL437" s="67">
        <v>0</v>
      </c>
      <c r="AM437" s="143"/>
      <c r="AN437" s="68" t="s">
        <v>207</v>
      </c>
      <c r="AO437" s="67">
        <v>0</v>
      </c>
      <c r="AP437" s="143"/>
      <c r="AQ437" s="68" t="s">
        <v>207</v>
      </c>
      <c r="AR437" s="67">
        <v>0</v>
      </c>
      <c r="AS437" s="143"/>
      <c r="AT437" s="68" t="s">
        <v>207</v>
      </c>
      <c r="AU437" s="67">
        <v>0</v>
      </c>
      <c r="AV437" s="143"/>
      <c r="AW437" s="68" t="s">
        <v>207</v>
      </c>
      <c r="AX437" s="67">
        <v>0</v>
      </c>
      <c r="AY437" s="143"/>
      <c r="AZ437" s="68" t="s">
        <v>207</v>
      </c>
      <c r="BA437" s="67">
        <v>0</v>
      </c>
      <c r="BB437" s="143"/>
      <c r="BC437" s="68" t="s">
        <v>207</v>
      </c>
      <c r="BD437" s="67">
        <v>0</v>
      </c>
      <c r="BE437" s="143"/>
      <c r="BF437" s="68" t="s">
        <v>207</v>
      </c>
      <c r="BG437" s="67">
        <v>0</v>
      </c>
      <c r="BH437" s="143"/>
      <c r="BI437" s="68" t="s">
        <v>207</v>
      </c>
      <c r="BJ437" s="67">
        <v>0</v>
      </c>
      <c r="BK437" s="143"/>
      <c r="BL437" s="68" t="s">
        <v>207</v>
      </c>
      <c r="BM437" s="67">
        <v>0</v>
      </c>
      <c r="BN437" s="143"/>
      <c r="BO437" s="68" t="s">
        <v>207</v>
      </c>
      <c r="BP437" s="67">
        <v>0</v>
      </c>
      <c r="BQ437" s="143"/>
      <c r="BR437" s="68" t="s">
        <v>207</v>
      </c>
      <c r="BS437" s="67">
        <v>0</v>
      </c>
      <c r="BT437" s="143"/>
      <c r="BU437" s="68" t="s">
        <v>207</v>
      </c>
      <c r="BV437" s="67">
        <v>0</v>
      </c>
      <c r="BW437" s="143"/>
      <c r="BX437" s="68" t="s">
        <v>207</v>
      </c>
      <c r="BY437" s="67">
        <v>0</v>
      </c>
      <c r="BZ437" s="143"/>
      <c r="CA437" s="68" t="s">
        <v>207</v>
      </c>
      <c r="CB437" s="67">
        <v>0</v>
      </c>
      <c r="CC437" s="143"/>
      <c r="CD437" s="68" t="s">
        <v>207</v>
      </c>
      <c r="CE437" s="67">
        <v>0</v>
      </c>
      <c r="CF437" s="143"/>
      <c r="CG437" s="68" t="s">
        <v>207</v>
      </c>
      <c r="CH437" s="67">
        <v>0</v>
      </c>
      <c r="CI437" s="143"/>
      <c r="CJ437" s="68" t="s">
        <v>207</v>
      </c>
      <c r="CK437" s="67">
        <v>0</v>
      </c>
      <c r="CL437" s="143"/>
      <c r="CM437" s="68" t="s">
        <v>207</v>
      </c>
      <c r="CN437" s="67">
        <v>0</v>
      </c>
      <c r="CP437" s="68" t="s">
        <v>207</v>
      </c>
      <c r="CQ437" s="79">
        <f>SUM(CH437+CN437+CK437+CE437+CB437+BY437+BV437+BS437+BP437+BM437+BJ437+BG437+BD437+BA437+AX437+AU437+AR437+AO437+AL437+AI437+AF437+AC437+Z437+W437+T437+Q437+N437+K437+H437+E437+B437)</f>
        <v>0</v>
      </c>
      <c r="CS437" s="68" t="s">
        <v>207</v>
      </c>
      <c r="CT437" s="67">
        <v>130</v>
      </c>
      <c r="CU437" s="143"/>
      <c r="CV437" s="13">
        <f t="shared" si="23"/>
        <v>130</v>
      </c>
    </row>
    <row r="438" spans="1:100" x14ac:dyDescent="0.2">
      <c r="A438" s="72" t="s">
        <v>448</v>
      </c>
      <c r="B438" s="90">
        <v>0</v>
      </c>
      <c r="C438" s="143"/>
      <c r="D438" s="72" t="s">
        <v>448</v>
      </c>
      <c r="E438" s="90">
        <v>0</v>
      </c>
      <c r="F438" s="143"/>
      <c r="G438" s="72" t="s">
        <v>448</v>
      </c>
      <c r="H438" s="90">
        <v>0</v>
      </c>
      <c r="I438" s="143"/>
      <c r="J438" s="72" t="s">
        <v>448</v>
      </c>
      <c r="K438" s="90">
        <v>0</v>
      </c>
      <c r="L438" s="143"/>
      <c r="M438" s="72" t="s">
        <v>448</v>
      </c>
      <c r="N438" s="90">
        <v>0</v>
      </c>
      <c r="O438" s="143"/>
      <c r="P438" s="72" t="s">
        <v>448</v>
      </c>
      <c r="Q438" s="90">
        <v>0</v>
      </c>
      <c r="R438" s="143"/>
      <c r="S438" s="72" t="s">
        <v>448</v>
      </c>
      <c r="T438" s="90">
        <v>0</v>
      </c>
      <c r="U438" s="143"/>
      <c r="V438" s="72" t="s">
        <v>448</v>
      </c>
      <c r="W438" s="90">
        <v>0</v>
      </c>
      <c r="X438" s="143"/>
      <c r="Y438" s="72" t="s">
        <v>448</v>
      </c>
      <c r="Z438" s="90">
        <v>0</v>
      </c>
      <c r="AA438" s="143"/>
      <c r="AB438" s="72" t="s">
        <v>448</v>
      </c>
      <c r="AC438" s="90">
        <v>0</v>
      </c>
      <c r="AD438" s="143"/>
      <c r="AE438" s="72" t="s">
        <v>448</v>
      </c>
      <c r="AF438" s="90">
        <v>0</v>
      </c>
      <c r="AG438" s="143"/>
      <c r="AH438" s="72" t="s">
        <v>448</v>
      </c>
      <c r="AI438" s="90">
        <v>0</v>
      </c>
      <c r="AJ438" s="143"/>
      <c r="AK438" s="72" t="s">
        <v>448</v>
      </c>
      <c r="AL438" s="90">
        <v>0</v>
      </c>
      <c r="AM438" s="143"/>
      <c r="AN438" s="72" t="s">
        <v>448</v>
      </c>
      <c r="AO438" s="90">
        <v>0</v>
      </c>
      <c r="AP438" s="143"/>
      <c r="AQ438" s="72" t="s">
        <v>448</v>
      </c>
      <c r="AR438" s="90">
        <v>0</v>
      </c>
      <c r="AS438" s="143"/>
      <c r="AT438" s="72" t="s">
        <v>448</v>
      </c>
      <c r="AU438" s="90">
        <v>0</v>
      </c>
      <c r="AV438" s="143"/>
      <c r="AW438" s="72" t="s">
        <v>448</v>
      </c>
      <c r="AX438" s="90">
        <v>0</v>
      </c>
      <c r="AY438" s="143"/>
      <c r="AZ438" s="72" t="s">
        <v>448</v>
      </c>
      <c r="BA438" s="90">
        <v>0</v>
      </c>
      <c r="BB438" s="143"/>
      <c r="BC438" s="72" t="s">
        <v>448</v>
      </c>
      <c r="BD438" s="90">
        <v>0</v>
      </c>
      <c r="BE438" s="143"/>
      <c r="BF438" s="72" t="s">
        <v>448</v>
      </c>
      <c r="BG438" s="90">
        <v>0</v>
      </c>
      <c r="BH438" s="143"/>
      <c r="BI438" s="72" t="s">
        <v>448</v>
      </c>
      <c r="BJ438" s="90">
        <v>0</v>
      </c>
      <c r="BK438" s="143"/>
      <c r="BL438" s="72" t="s">
        <v>448</v>
      </c>
      <c r="BM438" s="90">
        <v>0</v>
      </c>
      <c r="BN438" s="143"/>
      <c r="BO438" s="72" t="s">
        <v>448</v>
      </c>
      <c r="BP438" s="90">
        <v>0</v>
      </c>
      <c r="BQ438" s="143"/>
      <c r="BR438" s="72" t="s">
        <v>448</v>
      </c>
      <c r="BS438" s="90">
        <v>0</v>
      </c>
      <c r="BT438" s="143"/>
      <c r="BU438" s="72" t="s">
        <v>448</v>
      </c>
      <c r="BV438" s="90">
        <v>0</v>
      </c>
      <c r="BW438" s="143"/>
      <c r="BX438" s="72" t="s">
        <v>448</v>
      </c>
      <c r="BY438" s="90">
        <v>0</v>
      </c>
      <c r="BZ438" s="143"/>
      <c r="CA438" s="72" t="s">
        <v>448</v>
      </c>
      <c r="CB438" s="90">
        <v>0</v>
      </c>
      <c r="CC438" s="143"/>
      <c r="CD438" s="72" t="s">
        <v>448</v>
      </c>
      <c r="CE438" s="90">
        <v>0</v>
      </c>
      <c r="CF438" s="143"/>
      <c r="CG438" s="72" t="s">
        <v>448</v>
      </c>
      <c r="CH438" s="90">
        <v>0</v>
      </c>
      <c r="CI438" s="143"/>
      <c r="CJ438" s="72" t="s">
        <v>448</v>
      </c>
      <c r="CK438" s="90">
        <v>0</v>
      </c>
      <c r="CL438" s="143"/>
      <c r="CM438" s="72" t="s">
        <v>448</v>
      </c>
      <c r="CN438" s="90">
        <v>0</v>
      </c>
      <c r="CP438" s="72" t="s">
        <v>448</v>
      </c>
      <c r="CQ438" s="79">
        <f>SUM(CH438+CN438+CK438+CE438+CB438+BY438+BV438+BS438+BP438+BM438+BJ438+BG438+BD438+BA438+AX438+AU438+AR438+AO438+AL438+AI438+AF438+AC438+Z438+W438+T438+Q438+N438+K438+H438+E438+B438)</f>
        <v>0</v>
      </c>
      <c r="CS438" s="72" t="s">
        <v>448</v>
      </c>
      <c r="CT438" s="90">
        <v>0</v>
      </c>
      <c r="CU438" s="143"/>
      <c r="CV438" s="13">
        <f t="shared" si="23"/>
        <v>0</v>
      </c>
    </row>
    <row r="439" spans="1:100" x14ac:dyDescent="0.2">
      <c r="A439" s="121" t="s">
        <v>778</v>
      </c>
      <c r="B439" s="79">
        <v>0</v>
      </c>
      <c r="C439" s="143"/>
      <c r="D439" s="121" t="s">
        <v>778</v>
      </c>
      <c r="E439" s="79">
        <v>0</v>
      </c>
      <c r="F439" s="143"/>
      <c r="G439" s="121" t="s">
        <v>778</v>
      </c>
      <c r="H439" s="79">
        <v>0</v>
      </c>
      <c r="I439" s="143"/>
      <c r="J439" s="121" t="s">
        <v>778</v>
      </c>
      <c r="K439" s="79">
        <v>0</v>
      </c>
      <c r="L439" s="143"/>
      <c r="M439" s="121" t="s">
        <v>778</v>
      </c>
      <c r="N439" s="79">
        <v>0</v>
      </c>
      <c r="O439" s="143"/>
      <c r="P439" s="121" t="s">
        <v>778</v>
      </c>
      <c r="Q439" s="79">
        <v>0</v>
      </c>
      <c r="R439" s="143"/>
      <c r="S439" s="121" t="s">
        <v>778</v>
      </c>
      <c r="T439" s="79">
        <v>0</v>
      </c>
      <c r="U439" s="143"/>
      <c r="V439" s="121" t="s">
        <v>778</v>
      </c>
      <c r="W439" s="79">
        <v>0</v>
      </c>
      <c r="X439" s="143"/>
      <c r="Y439" s="121" t="s">
        <v>778</v>
      </c>
      <c r="Z439" s="79">
        <v>0</v>
      </c>
      <c r="AA439" s="143"/>
      <c r="AB439" s="121" t="s">
        <v>778</v>
      </c>
      <c r="AC439" s="79">
        <v>0</v>
      </c>
      <c r="AD439" s="143"/>
      <c r="AE439" s="121" t="s">
        <v>778</v>
      </c>
      <c r="AF439" s="79">
        <v>0</v>
      </c>
      <c r="AG439" s="143"/>
      <c r="AH439" s="121" t="s">
        <v>778</v>
      </c>
      <c r="AI439" s="79">
        <v>0</v>
      </c>
      <c r="AJ439" s="143"/>
      <c r="AK439" s="121" t="s">
        <v>778</v>
      </c>
      <c r="AL439" s="79">
        <v>0</v>
      </c>
      <c r="AM439" s="143"/>
      <c r="AN439" s="121" t="s">
        <v>778</v>
      </c>
      <c r="AO439" s="79">
        <v>0</v>
      </c>
      <c r="AP439" s="143"/>
      <c r="AQ439" s="121" t="s">
        <v>778</v>
      </c>
      <c r="AR439" s="79">
        <v>0</v>
      </c>
      <c r="AS439" s="143"/>
      <c r="AT439" s="121" t="s">
        <v>778</v>
      </c>
      <c r="AU439" s="79">
        <v>0</v>
      </c>
      <c r="AV439" s="143"/>
      <c r="AW439" s="121" t="s">
        <v>778</v>
      </c>
      <c r="AX439" s="79">
        <v>0</v>
      </c>
      <c r="AY439" s="143"/>
      <c r="AZ439" s="121" t="s">
        <v>778</v>
      </c>
      <c r="BA439" s="79">
        <v>0</v>
      </c>
      <c r="BB439" s="143"/>
      <c r="BC439" s="121" t="s">
        <v>778</v>
      </c>
      <c r="BD439" s="79">
        <v>0</v>
      </c>
      <c r="BE439" s="143"/>
      <c r="BF439" s="121" t="s">
        <v>778</v>
      </c>
      <c r="BG439" s="79">
        <v>0</v>
      </c>
      <c r="BH439" s="143"/>
      <c r="BI439" s="121" t="s">
        <v>778</v>
      </c>
      <c r="BJ439" s="79">
        <v>0</v>
      </c>
      <c r="BK439" s="143"/>
      <c r="BL439" s="121" t="s">
        <v>778</v>
      </c>
      <c r="BM439" s="79">
        <v>0</v>
      </c>
      <c r="BN439" s="143"/>
      <c r="BO439" s="121" t="s">
        <v>778</v>
      </c>
      <c r="BP439" s="79">
        <v>0</v>
      </c>
      <c r="BQ439" s="143"/>
      <c r="BR439" s="121" t="s">
        <v>778</v>
      </c>
      <c r="BS439" s="79">
        <v>0</v>
      </c>
      <c r="BT439" s="143"/>
      <c r="BU439" s="121" t="s">
        <v>778</v>
      </c>
      <c r="BV439" s="79">
        <v>0</v>
      </c>
      <c r="BW439" s="143"/>
      <c r="BX439" s="121" t="s">
        <v>778</v>
      </c>
      <c r="BY439" s="79">
        <v>0</v>
      </c>
      <c r="BZ439" s="143"/>
      <c r="CA439" s="121" t="s">
        <v>778</v>
      </c>
      <c r="CB439" s="79">
        <v>0</v>
      </c>
      <c r="CC439" s="143"/>
      <c r="CD439" s="121" t="s">
        <v>778</v>
      </c>
      <c r="CE439" s="79">
        <v>0</v>
      </c>
      <c r="CF439" s="143"/>
      <c r="CG439" s="121" t="s">
        <v>778</v>
      </c>
      <c r="CH439" s="79">
        <v>0</v>
      </c>
      <c r="CI439" s="143"/>
      <c r="CJ439" s="121" t="s">
        <v>778</v>
      </c>
      <c r="CK439" s="79">
        <v>0</v>
      </c>
      <c r="CL439" s="143"/>
      <c r="CM439" s="121" t="s">
        <v>778</v>
      </c>
      <c r="CN439" s="79">
        <v>0</v>
      </c>
      <c r="CP439" s="121" t="s">
        <v>778</v>
      </c>
      <c r="CQ439" s="79">
        <f>SUM(CH439+CN439+CK439+CE439+CB439+BY439+BV439+BS439+BP439+BM439+BJ439+BG439+BD439+BA439+AX439+AU439+AR439+AO439+AL439+AI439+AF439+AC439+Z439+W439+T439+Q439+N439+K439+H439+E439+B439)</f>
        <v>0</v>
      </c>
      <c r="CS439" s="121" t="s">
        <v>778</v>
      </c>
      <c r="CT439" s="79">
        <v>0</v>
      </c>
      <c r="CU439" s="143"/>
      <c r="CV439" s="13">
        <f t="shared" si="23"/>
        <v>0</v>
      </c>
    </row>
    <row r="440" spans="1:100" x14ac:dyDescent="0.2">
      <c r="A440" s="71" t="s">
        <v>6</v>
      </c>
      <c r="B440" s="67">
        <v>0</v>
      </c>
      <c r="C440" s="143"/>
      <c r="D440" s="71" t="s">
        <v>6</v>
      </c>
      <c r="E440" s="67">
        <v>0</v>
      </c>
      <c r="F440" s="143"/>
      <c r="G440" s="71" t="s">
        <v>6</v>
      </c>
      <c r="H440" s="67">
        <v>0</v>
      </c>
      <c r="I440" s="143"/>
      <c r="J440" s="71" t="s">
        <v>6</v>
      </c>
      <c r="K440" s="67">
        <v>0</v>
      </c>
      <c r="L440" s="143"/>
      <c r="M440" s="71" t="s">
        <v>6</v>
      </c>
      <c r="N440" s="67">
        <v>0</v>
      </c>
      <c r="O440" s="143"/>
      <c r="P440" s="71" t="s">
        <v>6</v>
      </c>
      <c r="Q440" s="67">
        <v>0</v>
      </c>
      <c r="R440" s="143"/>
      <c r="S440" s="71" t="s">
        <v>6</v>
      </c>
      <c r="T440" s="67">
        <v>0</v>
      </c>
      <c r="U440" s="143"/>
      <c r="V440" s="71" t="s">
        <v>6</v>
      </c>
      <c r="W440" s="67">
        <v>0</v>
      </c>
      <c r="X440" s="143"/>
      <c r="Y440" s="71" t="s">
        <v>6</v>
      </c>
      <c r="Z440" s="67">
        <v>0</v>
      </c>
      <c r="AA440" s="143"/>
      <c r="AB440" s="71" t="s">
        <v>6</v>
      </c>
      <c r="AC440" s="67">
        <v>0</v>
      </c>
      <c r="AD440" s="143"/>
      <c r="AE440" s="71" t="s">
        <v>6</v>
      </c>
      <c r="AF440" s="67">
        <v>0</v>
      </c>
      <c r="AG440" s="143"/>
      <c r="AH440" s="71" t="s">
        <v>6</v>
      </c>
      <c r="AI440" s="67">
        <v>0</v>
      </c>
      <c r="AJ440" s="143"/>
      <c r="AK440" s="71" t="s">
        <v>6</v>
      </c>
      <c r="AL440" s="67">
        <v>0</v>
      </c>
      <c r="AM440" s="143"/>
      <c r="AN440" s="71" t="s">
        <v>6</v>
      </c>
      <c r="AO440" s="67">
        <v>0</v>
      </c>
      <c r="AP440" s="143"/>
      <c r="AQ440" s="71" t="s">
        <v>6</v>
      </c>
      <c r="AR440" s="67">
        <v>0</v>
      </c>
      <c r="AS440" s="143"/>
      <c r="AT440" s="71" t="s">
        <v>6</v>
      </c>
      <c r="AU440" s="67">
        <v>0</v>
      </c>
      <c r="AV440" s="143"/>
      <c r="AW440" s="71" t="s">
        <v>6</v>
      </c>
      <c r="AX440" s="67">
        <v>0</v>
      </c>
      <c r="AY440" s="143"/>
      <c r="AZ440" s="71" t="s">
        <v>6</v>
      </c>
      <c r="BA440" s="67">
        <v>0</v>
      </c>
      <c r="BB440" s="143"/>
      <c r="BC440" s="71" t="s">
        <v>6</v>
      </c>
      <c r="BD440" s="67">
        <v>0</v>
      </c>
      <c r="BE440" s="143"/>
      <c r="BF440" s="71" t="s">
        <v>6</v>
      </c>
      <c r="BG440" s="67">
        <v>0</v>
      </c>
      <c r="BH440" s="143"/>
      <c r="BI440" s="71" t="s">
        <v>6</v>
      </c>
      <c r="BJ440" s="67">
        <v>0</v>
      </c>
      <c r="BK440" s="143"/>
      <c r="BL440" s="71" t="s">
        <v>6</v>
      </c>
      <c r="BM440" s="67">
        <v>0</v>
      </c>
      <c r="BN440" s="143"/>
      <c r="BO440" s="71" t="s">
        <v>6</v>
      </c>
      <c r="BP440" s="67">
        <v>0</v>
      </c>
      <c r="BQ440" s="143"/>
      <c r="BR440" s="71" t="s">
        <v>6</v>
      </c>
      <c r="BS440" s="67">
        <v>0</v>
      </c>
      <c r="BT440" s="143"/>
      <c r="BU440" s="71" t="s">
        <v>6</v>
      </c>
      <c r="BV440" s="67">
        <v>0</v>
      </c>
      <c r="BW440" s="143"/>
      <c r="BX440" s="71" t="s">
        <v>6</v>
      </c>
      <c r="BY440" s="67">
        <v>0</v>
      </c>
      <c r="BZ440" s="143"/>
      <c r="CA440" s="71" t="s">
        <v>6</v>
      </c>
      <c r="CB440" s="67">
        <v>0</v>
      </c>
      <c r="CC440" s="143"/>
      <c r="CD440" s="71" t="s">
        <v>6</v>
      </c>
      <c r="CE440" s="67">
        <v>0</v>
      </c>
      <c r="CF440" s="143"/>
      <c r="CG440" s="71" t="s">
        <v>6</v>
      </c>
      <c r="CH440" s="67">
        <v>0</v>
      </c>
      <c r="CI440" s="143"/>
      <c r="CJ440" s="71" t="s">
        <v>6</v>
      </c>
      <c r="CK440" s="67">
        <v>0</v>
      </c>
      <c r="CL440" s="143"/>
      <c r="CM440" s="71" t="s">
        <v>6</v>
      </c>
      <c r="CN440" s="67">
        <v>0</v>
      </c>
      <c r="CP440" s="71" t="s">
        <v>6</v>
      </c>
      <c r="CQ440" s="79">
        <f>SUM(CH440+CN440+CK440+CE440+CB440+BY440+BV440+BS440+BP440+BM440+BJ440+BG440+BD440+BA440+AX440+AU440+AR440+AO440+AL440+AI440+AF440+AC440+Z440+W440+T440+Q440+N440+K440+H440+E440+B440)</f>
        <v>0</v>
      </c>
      <c r="CS440" s="71" t="s">
        <v>6</v>
      </c>
      <c r="CT440" s="67">
        <v>75</v>
      </c>
      <c r="CU440" s="143"/>
      <c r="CV440" s="150">
        <f t="shared" si="23"/>
        <v>75</v>
      </c>
    </row>
    <row r="441" spans="1:100" x14ac:dyDescent="0.2">
      <c r="A441" s="71" t="s">
        <v>777</v>
      </c>
      <c r="B441" s="67">
        <v>0</v>
      </c>
      <c r="C441" s="143"/>
      <c r="D441" s="71" t="s">
        <v>777</v>
      </c>
      <c r="E441" s="67">
        <v>0</v>
      </c>
      <c r="F441" s="143"/>
      <c r="G441" s="71" t="s">
        <v>777</v>
      </c>
      <c r="H441" s="67">
        <v>0</v>
      </c>
      <c r="I441" s="143"/>
      <c r="J441" s="71" t="s">
        <v>777</v>
      </c>
      <c r="K441" s="67">
        <v>0</v>
      </c>
      <c r="L441" s="143"/>
      <c r="M441" s="71" t="s">
        <v>777</v>
      </c>
      <c r="N441" s="67">
        <v>0</v>
      </c>
      <c r="O441" s="143"/>
      <c r="P441" s="71" t="s">
        <v>777</v>
      </c>
      <c r="Q441" s="67">
        <v>0</v>
      </c>
      <c r="R441" s="143"/>
      <c r="S441" s="71" t="s">
        <v>777</v>
      </c>
      <c r="T441" s="67">
        <v>0</v>
      </c>
      <c r="U441" s="143"/>
      <c r="V441" s="71" t="s">
        <v>777</v>
      </c>
      <c r="W441" s="67">
        <v>0</v>
      </c>
      <c r="X441" s="143"/>
      <c r="Y441" s="71" t="s">
        <v>777</v>
      </c>
      <c r="Z441" s="67">
        <v>0</v>
      </c>
      <c r="AA441" s="143"/>
      <c r="AB441" s="71" t="s">
        <v>777</v>
      </c>
      <c r="AC441" s="67">
        <v>0</v>
      </c>
      <c r="AD441" s="143"/>
      <c r="AE441" s="71" t="s">
        <v>777</v>
      </c>
      <c r="AF441" s="67">
        <v>0</v>
      </c>
      <c r="AG441" s="143"/>
      <c r="AH441" s="71" t="s">
        <v>777</v>
      </c>
      <c r="AI441" s="67">
        <v>0</v>
      </c>
      <c r="AJ441" s="143"/>
      <c r="AK441" s="71" t="s">
        <v>777</v>
      </c>
      <c r="AL441" s="67">
        <v>0</v>
      </c>
      <c r="AM441" s="143"/>
      <c r="AN441" s="71" t="s">
        <v>777</v>
      </c>
      <c r="AO441" s="67">
        <v>0</v>
      </c>
      <c r="AP441" s="143"/>
      <c r="AQ441" s="71" t="s">
        <v>777</v>
      </c>
      <c r="AR441" s="67">
        <v>0</v>
      </c>
      <c r="AS441" s="143"/>
      <c r="AT441" s="71" t="s">
        <v>777</v>
      </c>
      <c r="AU441" s="67">
        <v>0</v>
      </c>
      <c r="AV441" s="143"/>
      <c r="AW441" s="71" t="s">
        <v>777</v>
      </c>
      <c r="AX441" s="67">
        <v>0</v>
      </c>
      <c r="AY441" s="143"/>
      <c r="AZ441" s="71" t="s">
        <v>777</v>
      </c>
      <c r="BA441" s="67">
        <v>0</v>
      </c>
      <c r="BB441" s="143"/>
      <c r="BC441" s="71" t="s">
        <v>777</v>
      </c>
      <c r="BD441" s="67">
        <v>0</v>
      </c>
      <c r="BE441" s="143"/>
      <c r="BF441" s="71" t="s">
        <v>777</v>
      </c>
      <c r="BG441" s="67">
        <v>0</v>
      </c>
      <c r="BH441" s="143"/>
      <c r="BI441" s="71" t="s">
        <v>777</v>
      </c>
      <c r="BJ441" s="67">
        <v>0</v>
      </c>
      <c r="BK441" s="143"/>
      <c r="BL441" s="71" t="s">
        <v>777</v>
      </c>
      <c r="BM441" s="67">
        <v>0</v>
      </c>
      <c r="BN441" s="143"/>
      <c r="BO441" s="71" t="s">
        <v>777</v>
      </c>
      <c r="BP441" s="67">
        <v>0</v>
      </c>
      <c r="BQ441" s="143"/>
      <c r="BR441" s="71" t="s">
        <v>777</v>
      </c>
      <c r="BS441" s="67">
        <v>0</v>
      </c>
      <c r="BT441" s="143"/>
      <c r="BU441" s="71" t="s">
        <v>777</v>
      </c>
      <c r="BV441" s="67">
        <v>0</v>
      </c>
      <c r="BW441" s="143"/>
      <c r="BX441" s="71" t="s">
        <v>777</v>
      </c>
      <c r="BY441" s="67">
        <v>0</v>
      </c>
      <c r="BZ441" s="143"/>
      <c r="CA441" s="71" t="s">
        <v>777</v>
      </c>
      <c r="CB441" s="67">
        <v>0</v>
      </c>
      <c r="CC441" s="143"/>
      <c r="CD441" s="71" t="s">
        <v>777</v>
      </c>
      <c r="CE441" s="67">
        <v>0</v>
      </c>
      <c r="CF441" s="143"/>
      <c r="CG441" s="71" t="s">
        <v>777</v>
      </c>
      <c r="CH441" s="67">
        <v>0</v>
      </c>
      <c r="CI441" s="143"/>
      <c r="CJ441" s="71" t="s">
        <v>777</v>
      </c>
      <c r="CK441" s="67">
        <v>0</v>
      </c>
      <c r="CL441" s="143"/>
      <c r="CM441" s="71" t="s">
        <v>777</v>
      </c>
      <c r="CN441" s="67">
        <v>0</v>
      </c>
      <c r="CP441" s="71" t="s">
        <v>777</v>
      </c>
      <c r="CQ441" s="79">
        <f>SUM(CH441+CN441+CK441+CE441+CB441+BY441+BV441+BS441+BP441+BM441+BJ441+BG441+BD441+BA441+AX441+AU441+AR441+AO441+AL441+AI441+AF441+AC441+Z441+W441+T441+Q441+N441+K441+H441+E441+B441)</f>
        <v>0</v>
      </c>
      <c r="CS441" s="71" t="s">
        <v>777</v>
      </c>
      <c r="CT441" s="67">
        <v>0</v>
      </c>
      <c r="CU441" s="143"/>
      <c r="CV441" s="150">
        <f t="shared" si="23"/>
        <v>0</v>
      </c>
    </row>
    <row r="442" spans="1:100" x14ac:dyDescent="0.2">
      <c r="A442" s="71" t="s">
        <v>821</v>
      </c>
      <c r="B442" s="67">
        <f>SUM(B443:B445)</f>
        <v>0</v>
      </c>
      <c r="C442" s="143"/>
      <c r="D442" s="71" t="s">
        <v>821</v>
      </c>
      <c r="E442" s="67">
        <f>SUM(E443:E445)</f>
        <v>0</v>
      </c>
      <c r="F442" s="143"/>
      <c r="G442" s="71" t="s">
        <v>821</v>
      </c>
      <c r="H442" s="67">
        <f>SUM(H443:H445)</f>
        <v>0</v>
      </c>
      <c r="I442" s="143"/>
      <c r="J442" s="71" t="s">
        <v>821</v>
      </c>
      <c r="K442" s="67">
        <f>SUM(K443:K445)</f>
        <v>0</v>
      </c>
      <c r="L442" s="143"/>
      <c r="M442" s="71" t="s">
        <v>821</v>
      </c>
      <c r="N442" s="67">
        <f>SUM(N443:N445)</f>
        <v>0</v>
      </c>
      <c r="O442" s="143"/>
      <c r="P442" s="71" t="s">
        <v>821</v>
      </c>
      <c r="Q442" s="67">
        <f>SUM(Q443:Q445)</f>
        <v>0</v>
      </c>
      <c r="R442" s="143"/>
      <c r="S442" s="71" t="s">
        <v>821</v>
      </c>
      <c r="T442" s="67">
        <f>SUM(T443:T445)</f>
        <v>0</v>
      </c>
      <c r="U442" s="143"/>
      <c r="V442" s="71" t="s">
        <v>821</v>
      </c>
      <c r="W442" s="67">
        <f>SUM(W443:W445)</f>
        <v>0</v>
      </c>
      <c r="X442" s="143"/>
      <c r="Y442" s="71" t="s">
        <v>821</v>
      </c>
      <c r="Z442" s="67">
        <f>SUM(Z443:Z445)</f>
        <v>0</v>
      </c>
      <c r="AA442" s="143"/>
      <c r="AB442" s="71" t="s">
        <v>821</v>
      </c>
      <c r="AC442" s="67">
        <f>SUM(AC443:AC445)</f>
        <v>0</v>
      </c>
      <c r="AD442" s="143"/>
      <c r="AE442" s="71" t="s">
        <v>821</v>
      </c>
      <c r="AF442" s="67">
        <f>SUM(AF443:AF445)</f>
        <v>0</v>
      </c>
      <c r="AG442" s="143"/>
      <c r="AH442" s="71" t="s">
        <v>821</v>
      </c>
      <c r="AI442" s="67">
        <f>SUM(AI443:AI445)</f>
        <v>0</v>
      </c>
      <c r="AJ442" s="143"/>
      <c r="AK442" s="71" t="s">
        <v>821</v>
      </c>
      <c r="AL442" s="67">
        <f>SUM(AL443:AL445)</f>
        <v>0</v>
      </c>
      <c r="AM442" s="143"/>
      <c r="AN442" s="71" t="s">
        <v>821</v>
      </c>
      <c r="AO442" s="67">
        <f>SUM(AO443:AO445)</f>
        <v>0</v>
      </c>
      <c r="AP442" s="143"/>
      <c r="AQ442" s="71" t="s">
        <v>821</v>
      </c>
      <c r="AR442" s="67">
        <f>SUM(AR443:AR445)</f>
        <v>0</v>
      </c>
      <c r="AS442" s="143"/>
      <c r="AT442" s="71" t="s">
        <v>821</v>
      </c>
      <c r="AU442" s="67">
        <f>SUM(AU443:AU445)</f>
        <v>0</v>
      </c>
      <c r="AV442" s="143"/>
      <c r="AW442" s="71" t="s">
        <v>821</v>
      </c>
      <c r="AX442" s="67">
        <f>SUM(AX443:AX445)</f>
        <v>0</v>
      </c>
      <c r="AY442" s="143"/>
      <c r="AZ442" s="71" t="s">
        <v>821</v>
      </c>
      <c r="BA442" s="67">
        <f>SUM(BA443:BA445)</f>
        <v>0</v>
      </c>
      <c r="BB442" s="143"/>
      <c r="BC442" s="71" t="s">
        <v>821</v>
      </c>
      <c r="BD442" s="67">
        <f>SUM(BD443:BD445)</f>
        <v>0</v>
      </c>
      <c r="BE442" s="143"/>
      <c r="BF442" s="71" t="s">
        <v>821</v>
      </c>
      <c r="BG442" s="67">
        <f>SUM(BG443:BG445)</f>
        <v>0</v>
      </c>
      <c r="BH442" s="143"/>
      <c r="BI442" s="71" t="s">
        <v>821</v>
      </c>
      <c r="BJ442" s="67">
        <f>SUM(BJ443:BJ445)</f>
        <v>0</v>
      </c>
      <c r="BK442" s="143"/>
      <c r="BL442" s="71" t="s">
        <v>821</v>
      </c>
      <c r="BM442" s="67">
        <f>SUM(BM443:BM445)</f>
        <v>0</v>
      </c>
      <c r="BN442" s="143"/>
      <c r="BO442" s="71" t="s">
        <v>821</v>
      </c>
      <c r="BP442" s="67">
        <f>SUM(BP443:BP445)</f>
        <v>0</v>
      </c>
      <c r="BQ442" s="143"/>
      <c r="BR442" s="71" t="s">
        <v>821</v>
      </c>
      <c r="BS442" s="67">
        <f>SUM(BS443:BS445)</f>
        <v>0</v>
      </c>
      <c r="BT442" s="143"/>
      <c r="BU442" s="71" t="s">
        <v>821</v>
      </c>
      <c r="BV442" s="67">
        <f>SUM(BV443:BV445)</f>
        <v>0</v>
      </c>
      <c r="BW442" s="143"/>
      <c r="BX442" s="71" t="s">
        <v>821</v>
      </c>
      <c r="BY442" s="67">
        <f>SUM(BY443:BY445)</f>
        <v>0</v>
      </c>
      <c r="BZ442" s="143"/>
      <c r="CA442" s="71" t="s">
        <v>821</v>
      </c>
      <c r="CB442" s="67">
        <f>SUM(CB443:CB445)</f>
        <v>0</v>
      </c>
      <c r="CC442" s="143"/>
      <c r="CD442" s="71" t="s">
        <v>821</v>
      </c>
      <c r="CE442" s="67">
        <f>SUM(CE443:CE445)</f>
        <v>0</v>
      </c>
      <c r="CF442" s="143"/>
      <c r="CG442" s="71" t="s">
        <v>821</v>
      </c>
      <c r="CH442" s="67">
        <f>SUM(CH443:CH445)</f>
        <v>0</v>
      </c>
      <c r="CI442" s="143"/>
      <c r="CJ442" s="71" t="s">
        <v>821</v>
      </c>
      <c r="CK442" s="67">
        <f>SUM(CK443:CK445)</f>
        <v>0</v>
      </c>
      <c r="CL442" s="143"/>
      <c r="CM442" s="71" t="s">
        <v>821</v>
      </c>
      <c r="CN442" s="67">
        <f>SUM(CN443:CN445)</f>
        <v>0</v>
      </c>
      <c r="CP442" s="71" t="s">
        <v>821</v>
      </c>
      <c r="CQ442" s="67">
        <f>SUM(CQ443:CQ445)</f>
        <v>0</v>
      </c>
      <c r="CS442" s="71" t="s">
        <v>821</v>
      </c>
      <c r="CT442" s="67">
        <f>SUM(CT443:CT445)</f>
        <v>7.99</v>
      </c>
      <c r="CU442" s="143"/>
      <c r="CV442" s="150">
        <f t="shared" si="23"/>
        <v>7.99</v>
      </c>
    </row>
    <row r="443" spans="1:100" x14ac:dyDescent="0.2">
      <c r="A443" s="132" t="s">
        <v>211</v>
      </c>
      <c r="B443" s="67">
        <v>0</v>
      </c>
      <c r="C443" s="143"/>
      <c r="D443" s="132" t="s">
        <v>211</v>
      </c>
      <c r="E443" s="67">
        <v>0</v>
      </c>
      <c r="F443" s="143"/>
      <c r="G443" s="132" t="s">
        <v>211</v>
      </c>
      <c r="H443" s="67">
        <v>0</v>
      </c>
      <c r="I443" s="143"/>
      <c r="J443" s="132" t="s">
        <v>211</v>
      </c>
      <c r="K443" s="67">
        <v>0</v>
      </c>
      <c r="L443" s="143"/>
      <c r="M443" s="132" t="s">
        <v>211</v>
      </c>
      <c r="N443" s="67">
        <v>0</v>
      </c>
      <c r="O443" s="143"/>
      <c r="P443" s="132" t="s">
        <v>211</v>
      </c>
      <c r="Q443" s="67">
        <v>0</v>
      </c>
      <c r="R443" s="143"/>
      <c r="S443" s="132" t="s">
        <v>211</v>
      </c>
      <c r="T443" s="67">
        <v>0</v>
      </c>
      <c r="U443" s="143"/>
      <c r="V443" s="132" t="s">
        <v>211</v>
      </c>
      <c r="W443" s="67">
        <v>0</v>
      </c>
      <c r="X443" s="143"/>
      <c r="Y443" s="132" t="s">
        <v>211</v>
      </c>
      <c r="Z443" s="67">
        <v>0</v>
      </c>
      <c r="AA443" s="143"/>
      <c r="AB443" s="132" t="s">
        <v>211</v>
      </c>
      <c r="AC443" s="67">
        <v>0</v>
      </c>
      <c r="AD443" s="143"/>
      <c r="AE443" s="132" t="s">
        <v>211</v>
      </c>
      <c r="AF443" s="67">
        <v>0</v>
      </c>
      <c r="AG443" s="143"/>
      <c r="AH443" s="132" t="s">
        <v>211</v>
      </c>
      <c r="AI443" s="67">
        <v>0</v>
      </c>
      <c r="AJ443" s="143"/>
      <c r="AK443" s="132" t="s">
        <v>211</v>
      </c>
      <c r="AL443" s="67">
        <v>0</v>
      </c>
      <c r="AM443" s="143"/>
      <c r="AN443" s="132" t="s">
        <v>211</v>
      </c>
      <c r="AO443" s="67">
        <v>0</v>
      </c>
      <c r="AP443" s="143"/>
      <c r="AQ443" s="132" t="s">
        <v>211</v>
      </c>
      <c r="AR443" s="67">
        <v>0</v>
      </c>
      <c r="AS443" s="143"/>
      <c r="AT443" s="132" t="s">
        <v>211</v>
      </c>
      <c r="AU443" s="67">
        <v>0</v>
      </c>
      <c r="AV443" s="143"/>
      <c r="AW443" s="132" t="s">
        <v>211</v>
      </c>
      <c r="AX443" s="67">
        <v>0</v>
      </c>
      <c r="AY443" s="143"/>
      <c r="AZ443" s="132" t="s">
        <v>211</v>
      </c>
      <c r="BA443" s="67">
        <v>0</v>
      </c>
      <c r="BB443" s="143"/>
      <c r="BC443" s="132" t="s">
        <v>211</v>
      </c>
      <c r="BD443" s="67">
        <v>0</v>
      </c>
      <c r="BE443" s="143"/>
      <c r="BF443" s="132" t="s">
        <v>211</v>
      </c>
      <c r="BG443" s="67">
        <v>0</v>
      </c>
      <c r="BH443" s="143"/>
      <c r="BI443" s="132" t="s">
        <v>211</v>
      </c>
      <c r="BJ443" s="67">
        <v>0</v>
      </c>
      <c r="BK443" s="143"/>
      <c r="BL443" s="132" t="s">
        <v>211</v>
      </c>
      <c r="BM443" s="67">
        <v>0</v>
      </c>
      <c r="BN443" s="143"/>
      <c r="BO443" s="132" t="s">
        <v>211</v>
      </c>
      <c r="BP443" s="67">
        <v>0</v>
      </c>
      <c r="BQ443" s="143"/>
      <c r="BR443" s="132" t="s">
        <v>211</v>
      </c>
      <c r="BS443" s="67">
        <v>0</v>
      </c>
      <c r="BT443" s="143"/>
      <c r="BU443" s="132" t="s">
        <v>211</v>
      </c>
      <c r="BV443" s="67">
        <v>0</v>
      </c>
      <c r="BW443" s="143"/>
      <c r="BX443" s="132" t="s">
        <v>211</v>
      </c>
      <c r="BY443" s="67">
        <v>0</v>
      </c>
      <c r="BZ443" s="143"/>
      <c r="CA443" s="132" t="s">
        <v>211</v>
      </c>
      <c r="CB443" s="67">
        <v>0</v>
      </c>
      <c r="CC443" s="143"/>
      <c r="CD443" s="132" t="s">
        <v>211</v>
      </c>
      <c r="CE443" s="67">
        <v>0</v>
      </c>
      <c r="CF443" s="143"/>
      <c r="CG443" s="132" t="s">
        <v>211</v>
      </c>
      <c r="CH443" s="67">
        <v>0</v>
      </c>
      <c r="CI443" s="143"/>
      <c r="CJ443" s="132" t="s">
        <v>211</v>
      </c>
      <c r="CK443" s="67">
        <v>0</v>
      </c>
      <c r="CL443" s="143"/>
      <c r="CM443" s="132" t="s">
        <v>211</v>
      </c>
      <c r="CN443" s="67">
        <v>0</v>
      </c>
      <c r="CP443" s="132" t="s">
        <v>211</v>
      </c>
      <c r="CQ443" s="79">
        <f>SUM(CH443+CN443+CK443+CE443+CB443+BY443+BV443+BS443+BP443+BM443+BJ443+BG443+BD443+BA443+AX443+AU443+AR443+AO443+AL443+AI443+AF443+AC443+Z443+W443+T443+Q443+N443+K443+H443+E443+B443)</f>
        <v>0</v>
      </c>
      <c r="CS443" s="132" t="s">
        <v>211</v>
      </c>
      <c r="CT443" s="67">
        <v>7.99</v>
      </c>
      <c r="CU443" s="143"/>
      <c r="CV443" s="13">
        <f t="shared" si="23"/>
        <v>7.99</v>
      </c>
    </row>
    <row r="444" spans="1:100" x14ac:dyDescent="0.2">
      <c r="A444" s="72" t="s">
        <v>456</v>
      </c>
      <c r="B444" s="67">
        <v>0</v>
      </c>
      <c r="C444" s="143"/>
      <c r="D444" s="72" t="s">
        <v>456</v>
      </c>
      <c r="E444" s="67">
        <v>0</v>
      </c>
      <c r="F444" s="143"/>
      <c r="G444" s="72" t="s">
        <v>456</v>
      </c>
      <c r="H444" s="67">
        <v>0</v>
      </c>
      <c r="I444" s="143"/>
      <c r="J444" s="72" t="s">
        <v>456</v>
      </c>
      <c r="K444" s="67">
        <v>0</v>
      </c>
      <c r="L444" s="143"/>
      <c r="M444" s="72" t="s">
        <v>456</v>
      </c>
      <c r="N444" s="67">
        <v>0</v>
      </c>
      <c r="O444" s="143"/>
      <c r="P444" s="72" t="s">
        <v>456</v>
      </c>
      <c r="Q444" s="67">
        <v>0</v>
      </c>
      <c r="R444" s="143"/>
      <c r="S444" s="72" t="s">
        <v>456</v>
      </c>
      <c r="T444" s="67">
        <v>0</v>
      </c>
      <c r="U444" s="143"/>
      <c r="V444" s="72" t="s">
        <v>456</v>
      </c>
      <c r="W444" s="67">
        <v>0</v>
      </c>
      <c r="X444" s="143"/>
      <c r="Y444" s="72" t="s">
        <v>456</v>
      </c>
      <c r="Z444" s="67">
        <v>0</v>
      </c>
      <c r="AA444" s="143"/>
      <c r="AB444" s="72" t="s">
        <v>456</v>
      </c>
      <c r="AC444" s="67">
        <v>0</v>
      </c>
      <c r="AD444" s="143"/>
      <c r="AE444" s="72" t="s">
        <v>456</v>
      </c>
      <c r="AF444" s="67">
        <v>0</v>
      </c>
      <c r="AG444" s="143"/>
      <c r="AH444" s="72" t="s">
        <v>456</v>
      </c>
      <c r="AI444" s="67">
        <v>0</v>
      </c>
      <c r="AJ444" s="143"/>
      <c r="AK444" s="72" t="s">
        <v>456</v>
      </c>
      <c r="AL444" s="67">
        <v>0</v>
      </c>
      <c r="AM444" s="143"/>
      <c r="AN444" s="72" t="s">
        <v>456</v>
      </c>
      <c r="AO444" s="67">
        <v>0</v>
      </c>
      <c r="AP444" s="143"/>
      <c r="AQ444" s="72" t="s">
        <v>456</v>
      </c>
      <c r="AR444" s="67">
        <v>0</v>
      </c>
      <c r="AS444" s="143"/>
      <c r="AT444" s="72" t="s">
        <v>456</v>
      </c>
      <c r="AU444" s="67">
        <v>0</v>
      </c>
      <c r="AV444" s="143"/>
      <c r="AW444" s="72" t="s">
        <v>456</v>
      </c>
      <c r="AX444" s="67">
        <v>0</v>
      </c>
      <c r="AY444" s="143"/>
      <c r="AZ444" s="72" t="s">
        <v>456</v>
      </c>
      <c r="BA444" s="67">
        <v>0</v>
      </c>
      <c r="BB444" s="143"/>
      <c r="BC444" s="72" t="s">
        <v>456</v>
      </c>
      <c r="BD444" s="67">
        <v>0</v>
      </c>
      <c r="BE444" s="143"/>
      <c r="BF444" s="72" t="s">
        <v>456</v>
      </c>
      <c r="BG444" s="67">
        <v>0</v>
      </c>
      <c r="BH444" s="143"/>
      <c r="BI444" s="72" t="s">
        <v>456</v>
      </c>
      <c r="BJ444" s="67">
        <v>0</v>
      </c>
      <c r="BK444" s="143"/>
      <c r="BL444" s="72" t="s">
        <v>456</v>
      </c>
      <c r="BM444" s="67">
        <v>0</v>
      </c>
      <c r="BN444" s="143"/>
      <c r="BO444" s="72" t="s">
        <v>456</v>
      </c>
      <c r="BP444" s="67">
        <v>0</v>
      </c>
      <c r="BQ444" s="143"/>
      <c r="BR444" s="72" t="s">
        <v>456</v>
      </c>
      <c r="BS444" s="67">
        <v>0</v>
      </c>
      <c r="BT444" s="143"/>
      <c r="BU444" s="72" t="s">
        <v>456</v>
      </c>
      <c r="BV444" s="67">
        <v>0</v>
      </c>
      <c r="BW444" s="143"/>
      <c r="BX444" s="72" t="s">
        <v>456</v>
      </c>
      <c r="BY444" s="67">
        <v>0</v>
      </c>
      <c r="BZ444" s="143"/>
      <c r="CA444" s="72" t="s">
        <v>456</v>
      </c>
      <c r="CB444" s="67">
        <v>0</v>
      </c>
      <c r="CC444" s="143"/>
      <c r="CD444" s="72" t="s">
        <v>456</v>
      </c>
      <c r="CE444" s="67">
        <v>0</v>
      </c>
      <c r="CF444" s="143"/>
      <c r="CG444" s="72" t="s">
        <v>456</v>
      </c>
      <c r="CH444" s="67">
        <v>0</v>
      </c>
      <c r="CI444" s="143"/>
      <c r="CJ444" s="72" t="s">
        <v>456</v>
      </c>
      <c r="CK444" s="67">
        <v>0</v>
      </c>
      <c r="CL444" s="143"/>
      <c r="CM444" s="72" t="s">
        <v>456</v>
      </c>
      <c r="CN444" s="67">
        <v>0</v>
      </c>
      <c r="CP444" s="72" t="s">
        <v>456</v>
      </c>
      <c r="CQ444" s="79">
        <f>SUM(CH444+CN444+CK444+CE444+CB444+BY444+BV444+BS444+BP444+BM444+BJ444+BG444+BD444+BA444+AX444+AU444+AR444+AO444+AL444+AI444+AF444+AC444+Z444+W444+T444+Q444+N444+K444+H444+E444+B444)</f>
        <v>0</v>
      </c>
      <c r="CS444" s="72" t="s">
        <v>456</v>
      </c>
      <c r="CT444" s="67">
        <v>0</v>
      </c>
      <c r="CU444" s="143"/>
      <c r="CV444" s="13">
        <f t="shared" si="23"/>
        <v>0</v>
      </c>
    </row>
    <row r="445" spans="1:100" x14ac:dyDescent="0.2">
      <c r="A445" s="72" t="s">
        <v>456</v>
      </c>
      <c r="B445" s="67">
        <v>0</v>
      </c>
      <c r="C445" s="143"/>
      <c r="D445" s="72" t="s">
        <v>456</v>
      </c>
      <c r="E445" s="67">
        <v>0</v>
      </c>
      <c r="F445" s="143"/>
      <c r="G445" s="72" t="s">
        <v>456</v>
      </c>
      <c r="H445" s="67">
        <v>0</v>
      </c>
      <c r="I445" s="143"/>
      <c r="J445" s="72" t="s">
        <v>456</v>
      </c>
      <c r="K445" s="67">
        <v>0</v>
      </c>
      <c r="L445" s="143"/>
      <c r="M445" s="72" t="s">
        <v>456</v>
      </c>
      <c r="N445" s="67">
        <v>0</v>
      </c>
      <c r="O445" s="143"/>
      <c r="P445" s="72" t="s">
        <v>456</v>
      </c>
      <c r="Q445" s="67">
        <v>0</v>
      </c>
      <c r="R445" s="143"/>
      <c r="S445" s="72" t="s">
        <v>456</v>
      </c>
      <c r="T445" s="67">
        <v>0</v>
      </c>
      <c r="U445" s="143"/>
      <c r="V445" s="72" t="s">
        <v>456</v>
      </c>
      <c r="W445" s="67">
        <v>0</v>
      </c>
      <c r="X445" s="143"/>
      <c r="Y445" s="72" t="s">
        <v>456</v>
      </c>
      <c r="Z445" s="67">
        <v>0</v>
      </c>
      <c r="AA445" s="143"/>
      <c r="AB445" s="72" t="s">
        <v>456</v>
      </c>
      <c r="AC445" s="67">
        <v>0</v>
      </c>
      <c r="AD445" s="143"/>
      <c r="AE445" s="72" t="s">
        <v>456</v>
      </c>
      <c r="AF445" s="67">
        <v>0</v>
      </c>
      <c r="AG445" s="143"/>
      <c r="AH445" s="72" t="s">
        <v>456</v>
      </c>
      <c r="AI445" s="67">
        <v>0</v>
      </c>
      <c r="AJ445" s="143"/>
      <c r="AK445" s="72" t="s">
        <v>456</v>
      </c>
      <c r="AL445" s="67">
        <v>0</v>
      </c>
      <c r="AM445" s="143"/>
      <c r="AN445" s="72" t="s">
        <v>456</v>
      </c>
      <c r="AO445" s="67">
        <v>0</v>
      </c>
      <c r="AP445" s="143"/>
      <c r="AQ445" s="72" t="s">
        <v>456</v>
      </c>
      <c r="AR445" s="67">
        <v>0</v>
      </c>
      <c r="AS445" s="143"/>
      <c r="AT445" s="72" t="s">
        <v>456</v>
      </c>
      <c r="AU445" s="67">
        <v>0</v>
      </c>
      <c r="AV445" s="143"/>
      <c r="AW445" s="72" t="s">
        <v>456</v>
      </c>
      <c r="AX445" s="67">
        <v>0</v>
      </c>
      <c r="AY445" s="143"/>
      <c r="AZ445" s="72" t="s">
        <v>456</v>
      </c>
      <c r="BA445" s="67">
        <v>0</v>
      </c>
      <c r="BB445" s="143"/>
      <c r="BC445" s="72" t="s">
        <v>456</v>
      </c>
      <c r="BD445" s="67">
        <v>0</v>
      </c>
      <c r="BE445" s="143"/>
      <c r="BF445" s="72" t="s">
        <v>456</v>
      </c>
      <c r="BG445" s="67">
        <v>0</v>
      </c>
      <c r="BH445" s="143"/>
      <c r="BI445" s="72" t="s">
        <v>456</v>
      </c>
      <c r="BJ445" s="67">
        <v>0</v>
      </c>
      <c r="BK445" s="143"/>
      <c r="BL445" s="72" t="s">
        <v>456</v>
      </c>
      <c r="BM445" s="67">
        <v>0</v>
      </c>
      <c r="BN445" s="143"/>
      <c r="BO445" s="72" t="s">
        <v>456</v>
      </c>
      <c r="BP445" s="67">
        <v>0</v>
      </c>
      <c r="BQ445" s="143"/>
      <c r="BR445" s="72" t="s">
        <v>456</v>
      </c>
      <c r="BS445" s="67">
        <v>0</v>
      </c>
      <c r="BT445" s="143"/>
      <c r="BU445" s="72" t="s">
        <v>456</v>
      </c>
      <c r="BV445" s="67">
        <v>0</v>
      </c>
      <c r="BW445" s="143"/>
      <c r="BX445" s="72" t="s">
        <v>456</v>
      </c>
      <c r="BY445" s="67">
        <v>0</v>
      </c>
      <c r="BZ445" s="143"/>
      <c r="CA445" s="72" t="s">
        <v>456</v>
      </c>
      <c r="CB445" s="67">
        <v>0</v>
      </c>
      <c r="CC445" s="143"/>
      <c r="CD445" s="72" t="s">
        <v>456</v>
      </c>
      <c r="CE445" s="67">
        <v>0</v>
      </c>
      <c r="CF445" s="143"/>
      <c r="CG445" s="72" t="s">
        <v>456</v>
      </c>
      <c r="CH445" s="67">
        <v>0</v>
      </c>
      <c r="CI445" s="143"/>
      <c r="CJ445" s="72" t="s">
        <v>456</v>
      </c>
      <c r="CK445" s="67">
        <v>0</v>
      </c>
      <c r="CL445" s="143"/>
      <c r="CM445" s="72" t="s">
        <v>456</v>
      </c>
      <c r="CN445" s="67">
        <v>0</v>
      </c>
      <c r="CP445" s="72" t="s">
        <v>456</v>
      </c>
      <c r="CQ445" s="79">
        <f>SUM(CH445+CN445+CK445+CE445+CB445+BY445+BV445+BS445+BP445+BM445+BJ445+BG445+BD445+BA445+AX445+AU445+AR445+AO445+AL445+AI445+AF445+AC445+Z445+W445+T445+Q445+N445+K445+H445+E445+B445)</f>
        <v>0</v>
      </c>
      <c r="CS445" s="72" t="s">
        <v>456</v>
      </c>
      <c r="CT445" s="67">
        <v>0</v>
      </c>
      <c r="CU445" s="143"/>
      <c r="CV445" s="13">
        <f t="shared" si="23"/>
        <v>0</v>
      </c>
    </row>
    <row r="446" spans="1:100" x14ac:dyDescent="0.2">
      <c r="A446" s="144" t="s">
        <v>451</v>
      </c>
      <c r="B446" s="122">
        <f>SUM(B447:B450)</f>
        <v>0</v>
      </c>
      <c r="C446" s="143"/>
      <c r="D446" s="144" t="s">
        <v>451</v>
      </c>
      <c r="E446" s="122">
        <f>SUM(E447:E450)</f>
        <v>0</v>
      </c>
      <c r="F446" s="143"/>
      <c r="G446" s="144" t="s">
        <v>451</v>
      </c>
      <c r="H446" s="122">
        <f>SUM(H447:H450)</f>
        <v>0</v>
      </c>
      <c r="I446" s="143"/>
      <c r="J446" s="144" t="s">
        <v>451</v>
      </c>
      <c r="K446" s="122">
        <f>SUM(K447:K450)</f>
        <v>0</v>
      </c>
      <c r="L446" s="143"/>
      <c r="M446" s="144" t="s">
        <v>451</v>
      </c>
      <c r="N446" s="122">
        <f>SUM(N447:N450)</f>
        <v>0</v>
      </c>
      <c r="O446" s="143"/>
      <c r="P446" s="144" t="s">
        <v>451</v>
      </c>
      <c r="Q446" s="122">
        <f>SUM(Q447:Q450)</f>
        <v>0</v>
      </c>
      <c r="R446" s="143"/>
      <c r="S446" s="144" t="s">
        <v>451</v>
      </c>
      <c r="T446" s="122">
        <f>SUM(T447:T450)</f>
        <v>0</v>
      </c>
      <c r="U446" s="143"/>
      <c r="V446" s="144" t="s">
        <v>451</v>
      </c>
      <c r="W446" s="122">
        <f>SUM(W447:W450)</f>
        <v>0</v>
      </c>
      <c r="X446" s="143"/>
      <c r="Y446" s="144" t="s">
        <v>451</v>
      </c>
      <c r="Z446" s="122">
        <f>SUM(Z447:Z450)</f>
        <v>0</v>
      </c>
      <c r="AA446" s="143"/>
      <c r="AB446" s="144" t="s">
        <v>451</v>
      </c>
      <c r="AC446" s="122">
        <f>SUM(AC447:AC450)</f>
        <v>0</v>
      </c>
      <c r="AD446" s="143"/>
      <c r="AE446" s="144" t="s">
        <v>451</v>
      </c>
      <c r="AF446" s="122">
        <f>SUM(AF447:AF450)</f>
        <v>0</v>
      </c>
      <c r="AG446" s="143"/>
      <c r="AH446" s="144" t="s">
        <v>451</v>
      </c>
      <c r="AI446" s="122">
        <f>SUM(AI447:AI450)</f>
        <v>0</v>
      </c>
      <c r="AJ446" s="143"/>
      <c r="AK446" s="144" t="s">
        <v>451</v>
      </c>
      <c r="AL446" s="122">
        <f>SUM(AL447:AL450)</f>
        <v>0</v>
      </c>
      <c r="AM446" s="143"/>
      <c r="AN446" s="144" t="s">
        <v>451</v>
      </c>
      <c r="AO446" s="122">
        <f>SUM(AO447:AO450)</f>
        <v>0</v>
      </c>
      <c r="AP446" s="143"/>
      <c r="AQ446" s="144" t="s">
        <v>451</v>
      </c>
      <c r="AR446" s="122">
        <f>SUM(AR447:AR450)</f>
        <v>0</v>
      </c>
      <c r="AS446" s="143"/>
      <c r="AT446" s="144" t="s">
        <v>451</v>
      </c>
      <c r="AU446" s="122">
        <f>SUM(AU447:AU450)</f>
        <v>0</v>
      </c>
      <c r="AV446" s="143"/>
      <c r="AW446" s="144" t="s">
        <v>451</v>
      </c>
      <c r="AX446" s="122">
        <f>SUM(AX447:AX450)</f>
        <v>0</v>
      </c>
      <c r="AY446" s="143"/>
      <c r="AZ446" s="144" t="s">
        <v>451</v>
      </c>
      <c r="BA446" s="122">
        <f>SUM(BA447:BA450)</f>
        <v>0</v>
      </c>
      <c r="BB446" s="143"/>
      <c r="BC446" s="144" t="s">
        <v>451</v>
      </c>
      <c r="BD446" s="122">
        <f>SUM(BD447:BD450)</f>
        <v>0</v>
      </c>
      <c r="BE446" s="143"/>
      <c r="BF446" s="144" t="s">
        <v>451</v>
      </c>
      <c r="BG446" s="122">
        <f>SUM(BG447:BG450)</f>
        <v>0</v>
      </c>
      <c r="BH446" s="143"/>
      <c r="BI446" s="144" t="s">
        <v>451</v>
      </c>
      <c r="BJ446" s="122">
        <f>SUM(BJ447:BJ450)</f>
        <v>0</v>
      </c>
      <c r="BK446" s="143"/>
      <c r="BL446" s="144" t="s">
        <v>451</v>
      </c>
      <c r="BM446" s="122">
        <f>SUM(BM447:BM450)</f>
        <v>0</v>
      </c>
      <c r="BN446" s="143"/>
      <c r="BO446" s="144" t="s">
        <v>451</v>
      </c>
      <c r="BP446" s="122">
        <f>SUM(BP447:BP450)</f>
        <v>0</v>
      </c>
      <c r="BQ446" s="143"/>
      <c r="BR446" s="144" t="s">
        <v>451</v>
      </c>
      <c r="BS446" s="122">
        <f>SUM(BS447:BS450)</f>
        <v>0</v>
      </c>
      <c r="BT446" s="143"/>
      <c r="BU446" s="144" t="s">
        <v>451</v>
      </c>
      <c r="BV446" s="122">
        <f>SUM(BV447:BV450)</f>
        <v>0</v>
      </c>
      <c r="BW446" s="143"/>
      <c r="BX446" s="144" t="s">
        <v>451</v>
      </c>
      <c r="BY446" s="122">
        <f>SUM(BY447:BY450)</f>
        <v>0</v>
      </c>
      <c r="BZ446" s="143"/>
      <c r="CA446" s="144" t="s">
        <v>451</v>
      </c>
      <c r="CB446" s="122">
        <f>SUM(CB447:CB450)</f>
        <v>0</v>
      </c>
      <c r="CC446" s="143"/>
      <c r="CD446" s="144" t="s">
        <v>451</v>
      </c>
      <c r="CE446" s="122">
        <f>SUM(CE447:CE450)</f>
        <v>0</v>
      </c>
      <c r="CF446" s="143"/>
      <c r="CG446" s="144" t="s">
        <v>451</v>
      </c>
      <c r="CH446" s="122">
        <f>SUM(CH447:CH450)</f>
        <v>0</v>
      </c>
      <c r="CI446" s="143"/>
      <c r="CJ446" s="144" t="s">
        <v>451</v>
      </c>
      <c r="CK446" s="122">
        <f>SUM(CK447:CK450)</f>
        <v>0</v>
      </c>
      <c r="CL446" s="143"/>
      <c r="CM446" s="144" t="s">
        <v>451</v>
      </c>
      <c r="CN446" s="122">
        <f>SUM(CN447:CN450)</f>
        <v>0</v>
      </c>
      <c r="CP446" s="144" t="s">
        <v>451</v>
      </c>
      <c r="CQ446" s="122">
        <f>SUM(CQ447:CQ450)</f>
        <v>0</v>
      </c>
      <c r="CS446" s="144" t="s">
        <v>451</v>
      </c>
      <c r="CT446" s="122">
        <f>SUM(CT447:CT450)</f>
        <v>0</v>
      </c>
      <c r="CU446" s="143"/>
      <c r="CV446" s="150">
        <f t="shared" si="23"/>
        <v>0</v>
      </c>
    </row>
    <row r="447" spans="1:100" x14ac:dyDescent="0.2">
      <c r="A447" s="132" t="s">
        <v>452</v>
      </c>
      <c r="B447" s="122">
        <v>0</v>
      </c>
      <c r="C447" s="143"/>
      <c r="D447" s="132" t="s">
        <v>452</v>
      </c>
      <c r="E447" s="122">
        <v>0</v>
      </c>
      <c r="F447" s="143"/>
      <c r="G447" s="132" t="s">
        <v>452</v>
      </c>
      <c r="H447" s="122">
        <v>0</v>
      </c>
      <c r="I447" s="143"/>
      <c r="J447" s="132" t="s">
        <v>452</v>
      </c>
      <c r="K447" s="122">
        <v>0</v>
      </c>
      <c r="L447" s="143"/>
      <c r="M447" s="132" t="s">
        <v>452</v>
      </c>
      <c r="N447" s="122">
        <v>0</v>
      </c>
      <c r="O447" s="143"/>
      <c r="P447" s="132" t="s">
        <v>452</v>
      </c>
      <c r="Q447" s="122">
        <v>0</v>
      </c>
      <c r="R447" s="143"/>
      <c r="S447" s="132" t="s">
        <v>452</v>
      </c>
      <c r="T447" s="122">
        <v>0</v>
      </c>
      <c r="U447" s="143"/>
      <c r="V447" s="132" t="s">
        <v>452</v>
      </c>
      <c r="W447" s="122">
        <v>0</v>
      </c>
      <c r="X447" s="143"/>
      <c r="Y447" s="132" t="s">
        <v>452</v>
      </c>
      <c r="Z447" s="122">
        <v>0</v>
      </c>
      <c r="AA447" s="143"/>
      <c r="AB447" s="132" t="s">
        <v>452</v>
      </c>
      <c r="AC447" s="122">
        <v>0</v>
      </c>
      <c r="AD447" s="143"/>
      <c r="AE447" s="132" t="s">
        <v>452</v>
      </c>
      <c r="AF447" s="122">
        <v>0</v>
      </c>
      <c r="AG447" s="143"/>
      <c r="AH447" s="132" t="s">
        <v>452</v>
      </c>
      <c r="AI447" s="122">
        <v>0</v>
      </c>
      <c r="AJ447" s="143"/>
      <c r="AK447" s="132" t="s">
        <v>452</v>
      </c>
      <c r="AL447" s="122">
        <v>0</v>
      </c>
      <c r="AM447" s="143"/>
      <c r="AN447" s="132" t="s">
        <v>452</v>
      </c>
      <c r="AO447" s="122">
        <v>0</v>
      </c>
      <c r="AP447" s="143"/>
      <c r="AQ447" s="132" t="s">
        <v>452</v>
      </c>
      <c r="AR447" s="122">
        <v>0</v>
      </c>
      <c r="AS447" s="143"/>
      <c r="AT447" s="132" t="s">
        <v>452</v>
      </c>
      <c r="AU447" s="122">
        <v>0</v>
      </c>
      <c r="AV447" s="143"/>
      <c r="AW447" s="132" t="s">
        <v>452</v>
      </c>
      <c r="AX447" s="122">
        <v>0</v>
      </c>
      <c r="AY447" s="143"/>
      <c r="AZ447" s="132" t="s">
        <v>452</v>
      </c>
      <c r="BA447" s="122">
        <v>0</v>
      </c>
      <c r="BB447" s="143"/>
      <c r="BC447" s="132" t="s">
        <v>452</v>
      </c>
      <c r="BD447" s="122">
        <v>0</v>
      </c>
      <c r="BE447" s="143"/>
      <c r="BF447" s="132" t="s">
        <v>452</v>
      </c>
      <c r="BG447" s="122">
        <v>0</v>
      </c>
      <c r="BH447" s="143"/>
      <c r="BI447" s="132" t="s">
        <v>452</v>
      </c>
      <c r="BJ447" s="122">
        <v>0</v>
      </c>
      <c r="BK447" s="143"/>
      <c r="BL447" s="132" t="s">
        <v>452</v>
      </c>
      <c r="BM447" s="122">
        <v>0</v>
      </c>
      <c r="BN447" s="143"/>
      <c r="BO447" s="132" t="s">
        <v>452</v>
      </c>
      <c r="BP447" s="122">
        <v>0</v>
      </c>
      <c r="BQ447" s="143"/>
      <c r="BR447" s="132" t="s">
        <v>452</v>
      </c>
      <c r="BS447" s="122">
        <v>0</v>
      </c>
      <c r="BT447" s="143"/>
      <c r="BU447" s="132" t="s">
        <v>452</v>
      </c>
      <c r="BV447" s="122">
        <v>0</v>
      </c>
      <c r="BW447" s="143"/>
      <c r="BX447" s="132" t="s">
        <v>452</v>
      </c>
      <c r="BY447" s="122">
        <v>0</v>
      </c>
      <c r="BZ447" s="143"/>
      <c r="CA447" s="132" t="s">
        <v>452</v>
      </c>
      <c r="CB447" s="122">
        <v>0</v>
      </c>
      <c r="CC447" s="143"/>
      <c r="CD447" s="132" t="s">
        <v>452</v>
      </c>
      <c r="CE447" s="122">
        <v>0</v>
      </c>
      <c r="CF447" s="143"/>
      <c r="CG447" s="132" t="s">
        <v>452</v>
      </c>
      <c r="CH447" s="122">
        <v>0</v>
      </c>
      <c r="CI447" s="143"/>
      <c r="CJ447" s="132" t="s">
        <v>452</v>
      </c>
      <c r="CK447" s="122">
        <v>0</v>
      </c>
      <c r="CL447" s="143"/>
      <c r="CM447" s="132" t="s">
        <v>452</v>
      </c>
      <c r="CN447" s="122">
        <v>0</v>
      </c>
      <c r="CP447" s="132" t="s">
        <v>452</v>
      </c>
      <c r="CQ447" s="79">
        <f>SUM(CH447+CN447+CK447+CE447+CB447+BY447+BV447+BS447+BP447+BM447+BJ447+BG447+BD447+BA447+AX447+AU447+AR447+AO447+AL447+AI447+AF447+AC447+Z447+W447+T447+Q447+N447+K447+H447+E447+B447)</f>
        <v>0</v>
      </c>
      <c r="CS447" s="132" t="s">
        <v>452</v>
      </c>
      <c r="CT447" s="122">
        <v>0</v>
      </c>
      <c r="CU447" s="143"/>
      <c r="CV447" s="13">
        <f t="shared" si="23"/>
        <v>0</v>
      </c>
    </row>
    <row r="448" spans="1:100" x14ac:dyDescent="0.2">
      <c r="A448" s="132" t="s">
        <v>820</v>
      </c>
      <c r="B448" s="122">
        <v>0</v>
      </c>
      <c r="C448" s="143"/>
      <c r="D448" s="132" t="s">
        <v>820</v>
      </c>
      <c r="E448" s="122">
        <v>0</v>
      </c>
      <c r="F448" s="143"/>
      <c r="G448" s="132" t="s">
        <v>820</v>
      </c>
      <c r="H448" s="122">
        <v>0</v>
      </c>
      <c r="I448" s="143"/>
      <c r="J448" s="132" t="s">
        <v>820</v>
      </c>
      <c r="K448" s="122">
        <v>0</v>
      </c>
      <c r="L448" s="143"/>
      <c r="M448" s="132" t="s">
        <v>820</v>
      </c>
      <c r="N448" s="122">
        <v>0</v>
      </c>
      <c r="O448" s="143"/>
      <c r="P448" s="132" t="s">
        <v>820</v>
      </c>
      <c r="Q448" s="122">
        <v>0</v>
      </c>
      <c r="R448" s="143"/>
      <c r="S448" s="132" t="s">
        <v>820</v>
      </c>
      <c r="T448" s="122">
        <v>0</v>
      </c>
      <c r="U448" s="143"/>
      <c r="V448" s="132" t="s">
        <v>820</v>
      </c>
      <c r="W448" s="122">
        <v>0</v>
      </c>
      <c r="X448" s="143"/>
      <c r="Y448" s="132" t="s">
        <v>820</v>
      </c>
      <c r="Z448" s="122">
        <v>0</v>
      </c>
      <c r="AA448" s="143"/>
      <c r="AB448" s="132" t="s">
        <v>820</v>
      </c>
      <c r="AC448" s="122">
        <v>0</v>
      </c>
      <c r="AD448" s="143"/>
      <c r="AE448" s="132" t="s">
        <v>820</v>
      </c>
      <c r="AF448" s="122">
        <v>0</v>
      </c>
      <c r="AG448" s="143"/>
      <c r="AH448" s="132" t="s">
        <v>820</v>
      </c>
      <c r="AI448" s="122">
        <v>0</v>
      </c>
      <c r="AJ448" s="143"/>
      <c r="AK448" s="132" t="s">
        <v>820</v>
      </c>
      <c r="AL448" s="122">
        <v>0</v>
      </c>
      <c r="AM448" s="143"/>
      <c r="AN448" s="132" t="s">
        <v>820</v>
      </c>
      <c r="AO448" s="122">
        <v>0</v>
      </c>
      <c r="AP448" s="143"/>
      <c r="AQ448" s="132" t="s">
        <v>820</v>
      </c>
      <c r="AR448" s="122">
        <v>0</v>
      </c>
      <c r="AS448" s="143"/>
      <c r="AT448" s="132" t="s">
        <v>820</v>
      </c>
      <c r="AU448" s="122">
        <v>0</v>
      </c>
      <c r="AV448" s="143"/>
      <c r="AW448" s="132" t="s">
        <v>820</v>
      </c>
      <c r="AX448" s="122">
        <v>0</v>
      </c>
      <c r="AY448" s="143"/>
      <c r="AZ448" s="132" t="s">
        <v>820</v>
      </c>
      <c r="BA448" s="122">
        <v>0</v>
      </c>
      <c r="BB448" s="143"/>
      <c r="BC448" s="132" t="s">
        <v>820</v>
      </c>
      <c r="BD448" s="122">
        <v>0</v>
      </c>
      <c r="BE448" s="143"/>
      <c r="BF448" s="132" t="s">
        <v>820</v>
      </c>
      <c r="BG448" s="122">
        <v>0</v>
      </c>
      <c r="BH448" s="143"/>
      <c r="BI448" s="132" t="s">
        <v>820</v>
      </c>
      <c r="BJ448" s="122">
        <v>0</v>
      </c>
      <c r="BK448" s="143"/>
      <c r="BL448" s="132" t="s">
        <v>820</v>
      </c>
      <c r="BM448" s="122">
        <v>0</v>
      </c>
      <c r="BN448" s="143"/>
      <c r="BO448" s="132" t="s">
        <v>820</v>
      </c>
      <c r="BP448" s="122">
        <v>0</v>
      </c>
      <c r="BQ448" s="143"/>
      <c r="BR448" s="132" t="s">
        <v>820</v>
      </c>
      <c r="BS448" s="122">
        <v>0</v>
      </c>
      <c r="BT448" s="143"/>
      <c r="BU448" s="132" t="s">
        <v>820</v>
      </c>
      <c r="BV448" s="122">
        <v>0</v>
      </c>
      <c r="BW448" s="143"/>
      <c r="BX448" s="132" t="s">
        <v>820</v>
      </c>
      <c r="BY448" s="122">
        <v>0</v>
      </c>
      <c r="BZ448" s="143"/>
      <c r="CA448" s="132" t="s">
        <v>820</v>
      </c>
      <c r="CB448" s="122">
        <v>0</v>
      </c>
      <c r="CC448" s="143"/>
      <c r="CD448" s="132" t="s">
        <v>820</v>
      </c>
      <c r="CE448" s="122">
        <v>0</v>
      </c>
      <c r="CF448" s="143"/>
      <c r="CG448" s="132" t="s">
        <v>820</v>
      </c>
      <c r="CH448" s="122">
        <v>0</v>
      </c>
      <c r="CI448" s="143"/>
      <c r="CJ448" s="132" t="s">
        <v>820</v>
      </c>
      <c r="CK448" s="122">
        <v>0</v>
      </c>
      <c r="CL448" s="143"/>
      <c r="CM448" s="132" t="s">
        <v>820</v>
      </c>
      <c r="CN448" s="122">
        <v>0</v>
      </c>
      <c r="CP448" s="132" t="s">
        <v>820</v>
      </c>
      <c r="CQ448" s="79">
        <f>SUM(CH448+CN448+CK448+CE448+CB448+BY448+BV448+BS448+BP448+BM448+BJ448+BG448+BD448+BA448+AX448+AU448+AR448+AO448+AL448+AI448+AF448+AC448+Z448+W448+T448+Q448+N448+K448+H448+E448+B448)</f>
        <v>0</v>
      </c>
      <c r="CS448" s="132" t="s">
        <v>820</v>
      </c>
      <c r="CT448" s="122">
        <v>0</v>
      </c>
      <c r="CU448" s="143"/>
      <c r="CV448" s="13">
        <f t="shared" si="23"/>
        <v>0</v>
      </c>
    </row>
    <row r="449" spans="1:102" x14ac:dyDescent="0.2">
      <c r="A449" s="132" t="s">
        <v>197</v>
      </c>
      <c r="B449" s="122">
        <v>0</v>
      </c>
      <c r="C449" s="143"/>
      <c r="D449" s="132" t="s">
        <v>197</v>
      </c>
      <c r="E449" s="122">
        <v>0</v>
      </c>
      <c r="F449" s="143"/>
      <c r="G449" s="132" t="s">
        <v>197</v>
      </c>
      <c r="H449" s="122">
        <v>0</v>
      </c>
      <c r="I449" s="143"/>
      <c r="J449" s="132" t="s">
        <v>197</v>
      </c>
      <c r="K449" s="122">
        <v>0</v>
      </c>
      <c r="L449" s="143"/>
      <c r="M449" s="132" t="s">
        <v>197</v>
      </c>
      <c r="N449" s="122">
        <v>0</v>
      </c>
      <c r="O449" s="143"/>
      <c r="P449" s="132" t="s">
        <v>197</v>
      </c>
      <c r="Q449" s="122">
        <v>0</v>
      </c>
      <c r="R449" s="143"/>
      <c r="S449" s="132" t="s">
        <v>197</v>
      </c>
      <c r="T449" s="122">
        <v>0</v>
      </c>
      <c r="U449" s="143"/>
      <c r="V449" s="132" t="s">
        <v>197</v>
      </c>
      <c r="W449" s="122">
        <v>0</v>
      </c>
      <c r="X449" s="143"/>
      <c r="Y449" s="132" t="s">
        <v>197</v>
      </c>
      <c r="Z449" s="122">
        <v>0</v>
      </c>
      <c r="AA449" s="143"/>
      <c r="AB449" s="132" t="s">
        <v>197</v>
      </c>
      <c r="AC449" s="122">
        <v>0</v>
      </c>
      <c r="AD449" s="143"/>
      <c r="AE449" s="132" t="s">
        <v>197</v>
      </c>
      <c r="AF449" s="122">
        <v>0</v>
      </c>
      <c r="AG449" s="143"/>
      <c r="AH449" s="132" t="s">
        <v>197</v>
      </c>
      <c r="AI449" s="122">
        <v>0</v>
      </c>
      <c r="AJ449" s="143"/>
      <c r="AK449" s="132" t="s">
        <v>197</v>
      </c>
      <c r="AL449" s="122">
        <v>0</v>
      </c>
      <c r="AM449" s="143"/>
      <c r="AN449" s="132" t="s">
        <v>197</v>
      </c>
      <c r="AO449" s="122">
        <v>0</v>
      </c>
      <c r="AP449" s="143"/>
      <c r="AQ449" s="132" t="s">
        <v>197</v>
      </c>
      <c r="AR449" s="122">
        <v>0</v>
      </c>
      <c r="AS449" s="143"/>
      <c r="AT449" s="132" t="s">
        <v>197</v>
      </c>
      <c r="AU449" s="122">
        <v>0</v>
      </c>
      <c r="AV449" s="143"/>
      <c r="AW449" s="132" t="s">
        <v>197</v>
      </c>
      <c r="AX449" s="122">
        <v>0</v>
      </c>
      <c r="AY449" s="143"/>
      <c r="AZ449" s="132" t="s">
        <v>197</v>
      </c>
      <c r="BA449" s="122">
        <v>0</v>
      </c>
      <c r="BB449" s="143"/>
      <c r="BC449" s="132" t="s">
        <v>197</v>
      </c>
      <c r="BD449" s="122">
        <v>0</v>
      </c>
      <c r="BE449" s="143"/>
      <c r="BF449" s="132" t="s">
        <v>197</v>
      </c>
      <c r="BG449" s="122">
        <v>0</v>
      </c>
      <c r="BH449" s="143"/>
      <c r="BI449" s="132" t="s">
        <v>197</v>
      </c>
      <c r="BJ449" s="122">
        <v>0</v>
      </c>
      <c r="BK449" s="143"/>
      <c r="BL449" s="132" t="s">
        <v>197</v>
      </c>
      <c r="BM449" s="122">
        <v>0</v>
      </c>
      <c r="BN449" s="143"/>
      <c r="BO449" s="132" t="s">
        <v>197</v>
      </c>
      <c r="BP449" s="122">
        <v>0</v>
      </c>
      <c r="BQ449" s="143"/>
      <c r="BR449" s="132" t="s">
        <v>197</v>
      </c>
      <c r="BS449" s="122">
        <v>0</v>
      </c>
      <c r="BT449" s="143"/>
      <c r="BU449" s="132" t="s">
        <v>197</v>
      </c>
      <c r="BV449" s="122">
        <v>0</v>
      </c>
      <c r="BW449" s="143"/>
      <c r="BX449" s="132" t="s">
        <v>197</v>
      </c>
      <c r="BY449" s="122">
        <v>0</v>
      </c>
      <c r="BZ449" s="143"/>
      <c r="CA449" s="132" t="s">
        <v>197</v>
      </c>
      <c r="CB449" s="122">
        <v>0</v>
      </c>
      <c r="CC449" s="143"/>
      <c r="CD449" s="132" t="s">
        <v>197</v>
      </c>
      <c r="CE449" s="122">
        <v>0</v>
      </c>
      <c r="CF449" s="143"/>
      <c r="CG449" s="132" t="s">
        <v>197</v>
      </c>
      <c r="CH449" s="122">
        <v>0</v>
      </c>
      <c r="CI449" s="143"/>
      <c r="CJ449" s="132" t="s">
        <v>197</v>
      </c>
      <c r="CK449" s="122">
        <v>0</v>
      </c>
      <c r="CL449" s="143"/>
      <c r="CM449" s="132" t="s">
        <v>197</v>
      </c>
      <c r="CN449" s="122">
        <v>0</v>
      </c>
      <c r="CP449" s="132" t="s">
        <v>197</v>
      </c>
      <c r="CQ449" s="79">
        <f>SUM(CH449+CN449+CK449+CE449+CB449+BY449+BV449+BS449+BP449+BM449+BJ449+BG449+BD449+BA449+AX449+AU449+AR449+AO449+AL449+AI449+AF449+AC449+Z449+W449+T449+Q449+N449+K449+H449+E449+B449)</f>
        <v>0</v>
      </c>
      <c r="CS449" s="132" t="s">
        <v>197</v>
      </c>
      <c r="CT449" s="122">
        <v>0</v>
      </c>
      <c r="CU449" s="143"/>
      <c r="CV449" s="13">
        <f t="shared" si="23"/>
        <v>0</v>
      </c>
    </row>
    <row r="450" spans="1:102" x14ac:dyDescent="0.2">
      <c r="A450" s="72" t="s">
        <v>456</v>
      </c>
      <c r="B450" s="122">
        <v>0</v>
      </c>
      <c r="C450" s="143"/>
      <c r="D450" s="72" t="s">
        <v>456</v>
      </c>
      <c r="E450" s="122">
        <v>0</v>
      </c>
      <c r="F450" s="143"/>
      <c r="G450" s="72" t="s">
        <v>456</v>
      </c>
      <c r="H450" s="122">
        <v>0</v>
      </c>
      <c r="I450" s="143"/>
      <c r="J450" s="72" t="s">
        <v>456</v>
      </c>
      <c r="K450" s="122">
        <v>0</v>
      </c>
      <c r="L450" s="143"/>
      <c r="M450" s="72" t="s">
        <v>456</v>
      </c>
      <c r="N450" s="122">
        <v>0</v>
      </c>
      <c r="O450" s="143"/>
      <c r="P450" s="72" t="s">
        <v>456</v>
      </c>
      <c r="Q450" s="122">
        <v>0</v>
      </c>
      <c r="R450" s="143"/>
      <c r="S450" s="72" t="s">
        <v>456</v>
      </c>
      <c r="T450" s="122">
        <v>0</v>
      </c>
      <c r="U450" s="143"/>
      <c r="V450" s="72" t="s">
        <v>456</v>
      </c>
      <c r="W450" s="122">
        <v>0</v>
      </c>
      <c r="X450" s="143"/>
      <c r="Y450" s="72" t="s">
        <v>456</v>
      </c>
      <c r="Z450" s="122">
        <v>0</v>
      </c>
      <c r="AA450" s="143"/>
      <c r="AB450" s="72" t="s">
        <v>456</v>
      </c>
      <c r="AC450" s="122">
        <v>0</v>
      </c>
      <c r="AD450" s="143"/>
      <c r="AE450" s="72" t="s">
        <v>456</v>
      </c>
      <c r="AF450" s="122">
        <v>0</v>
      </c>
      <c r="AG450" s="143"/>
      <c r="AH450" s="72" t="s">
        <v>456</v>
      </c>
      <c r="AI450" s="122">
        <v>0</v>
      </c>
      <c r="AJ450" s="143"/>
      <c r="AK450" s="72" t="s">
        <v>456</v>
      </c>
      <c r="AL450" s="122">
        <v>0</v>
      </c>
      <c r="AM450" s="143"/>
      <c r="AN450" s="72" t="s">
        <v>456</v>
      </c>
      <c r="AO450" s="122">
        <v>0</v>
      </c>
      <c r="AP450" s="143"/>
      <c r="AQ450" s="72" t="s">
        <v>456</v>
      </c>
      <c r="AR450" s="122">
        <v>0</v>
      </c>
      <c r="AS450" s="143"/>
      <c r="AT450" s="72" t="s">
        <v>456</v>
      </c>
      <c r="AU450" s="122">
        <v>0</v>
      </c>
      <c r="AV450" s="143"/>
      <c r="AW450" s="72" t="s">
        <v>456</v>
      </c>
      <c r="AX450" s="122">
        <v>0</v>
      </c>
      <c r="AY450" s="143"/>
      <c r="AZ450" s="72" t="s">
        <v>456</v>
      </c>
      <c r="BA450" s="122">
        <v>0</v>
      </c>
      <c r="BB450" s="143"/>
      <c r="BC450" s="72" t="s">
        <v>456</v>
      </c>
      <c r="BD450" s="122">
        <v>0</v>
      </c>
      <c r="BE450" s="143"/>
      <c r="BF450" s="72" t="s">
        <v>456</v>
      </c>
      <c r="BG450" s="122">
        <v>0</v>
      </c>
      <c r="BH450" s="143"/>
      <c r="BI450" s="72" t="s">
        <v>456</v>
      </c>
      <c r="BJ450" s="122">
        <v>0</v>
      </c>
      <c r="BK450" s="143"/>
      <c r="BL450" s="72" t="s">
        <v>456</v>
      </c>
      <c r="BM450" s="122">
        <v>0</v>
      </c>
      <c r="BN450" s="143"/>
      <c r="BO450" s="72" t="s">
        <v>456</v>
      </c>
      <c r="BP450" s="122">
        <v>0</v>
      </c>
      <c r="BQ450" s="143"/>
      <c r="BR450" s="72" t="s">
        <v>456</v>
      </c>
      <c r="BS450" s="122">
        <v>0</v>
      </c>
      <c r="BT450" s="143"/>
      <c r="BU450" s="72" t="s">
        <v>456</v>
      </c>
      <c r="BV450" s="122">
        <v>0</v>
      </c>
      <c r="BW450" s="143"/>
      <c r="BX450" s="72" t="s">
        <v>456</v>
      </c>
      <c r="BY450" s="122">
        <v>0</v>
      </c>
      <c r="BZ450" s="143"/>
      <c r="CA450" s="72" t="s">
        <v>456</v>
      </c>
      <c r="CB450" s="122">
        <v>0</v>
      </c>
      <c r="CC450" s="143"/>
      <c r="CD450" s="72" t="s">
        <v>456</v>
      </c>
      <c r="CE450" s="122">
        <v>0</v>
      </c>
      <c r="CF450" s="143"/>
      <c r="CG450" s="72" t="s">
        <v>456</v>
      </c>
      <c r="CH450" s="122">
        <v>0</v>
      </c>
      <c r="CI450" s="143"/>
      <c r="CJ450" s="72" t="s">
        <v>456</v>
      </c>
      <c r="CK450" s="122">
        <v>0</v>
      </c>
      <c r="CL450" s="143"/>
      <c r="CM450" s="72" t="s">
        <v>456</v>
      </c>
      <c r="CN450" s="122">
        <v>0</v>
      </c>
      <c r="CP450" s="72" t="s">
        <v>456</v>
      </c>
      <c r="CQ450" s="79">
        <f>SUM(CH450+CN450+CK450+CE450+CB450+BY450+BV450+BS450+BP450+BM450+BJ450+BG450+BD450+BA450+AX450+AU450+AR450+AO450+AL450+AI450+AF450+AC450+Z450+W450+T450+Q450+N450+K450+H450+E450+B450)</f>
        <v>0</v>
      </c>
      <c r="CS450" s="72" t="s">
        <v>456</v>
      </c>
      <c r="CT450" s="122">
        <v>0</v>
      </c>
      <c r="CU450" s="143"/>
      <c r="CV450" s="13">
        <f t="shared" si="23"/>
        <v>0</v>
      </c>
    </row>
    <row r="451" spans="1:102" x14ac:dyDescent="0.2">
      <c r="A451" s="73" t="s">
        <v>453</v>
      </c>
      <c r="B451" s="74">
        <f>SUM(B432,B433,B434,B435,B436,B440,B441,B442,B446)</f>
        <v>0</v>
      </c>
      <c r="C451" s="143"/>
      <c r="D451" s="73" t="s">
        <v>453</v>
      </c>
      <c r="E451" s="74">
        <f>SUM(E432,E433,E434,E435,E436,E440,E441,E442,E446)</f>
        <v>0</v>
      </c>
      <c r="F451" s="143"/>
      <c r="G451" s="73" t="s">
        <v>453</v>
      </c>
      <c r="H451" s="74">
        <f>SUM(H432,H433,H434,H435,H436,H440,H441,H442,H446)</f>
        <v>0</v>
      </c>
      <c r="I451" s="143"/>
      <c r="J451" s="73" t="s">
        <v>453</v>
      </c>
      <c r="K451" s="74">
        <f>SUM(K432,K433,K434,K435,K436,K440,K441,K442,K446)</f>
        <v>0</v>
      </c>
      <c r="L451" s="143"/>
      <c r="M451" s="73" t="s">
        <v>453</v>
      </c>
      <c r="N451" s="74">
        <f>SUM(N432,N433,N434,N435,N436,N440,N441,N442,N446)</f>
        <v>0</v>
      </c>
      <c r="O451" s="143"/>
      <c r="P451" s="73" t="s">
        <v>453</v>
      </c>
      <c r="Q451" s="74">
        <f>SUM(Q432,Q433,Q434,Q435,Q436,Q440,Q441,Q442,Q446)</f>
        <v>0</v>
      </c>
      <c r="R451" s="143"/>
      <c r="S451" s="73" t="s">
        <v>453</v>
      </c>
      <c r="T451" s="74">
        <f>SUM(T432,T433,T434,T435,T436,T440,T441,T442,T446)</f>
        <v>0</v>
      </c>
      <c r="U451" s="143"/>
      <c r="V451" s="73" t="s">
        <v>453</v>
      </c>
      <c r="W451" s="74">
        <f>SUM(W432,W433,W434,W435,W436,W440,W441,W442,W446)</f>
        <v>0</v>
      </c>
      <c r="X451" s="143"/>
      <c r="Y451" s="73" t="s">
        <v>453</v>
      </c>
      <c r="Z451" s="74">
        <f>SUM(Z432,Z433,Z434,Z435,Z436,Z440,Z441,Z442,Z446)</f>
        <v>0</v>
      </c>
      <c r="AA451" s="143"/>
      <c r="AB451" s="73" t="s">
        <v>453</v>
      </c>
      <c r="AC451" s="74">
        <f>SUM(AC432,AC433,AC434,AC435,AC436,AC440,AC441,AC442,AC446)</f>
        <v>0</v>
      </c>
      <c r="AD451" s="143"/>
      <c r="AE451" s="73" t="s">
        <v>453</v>
      </c>
      <c r="AF451" s="74">
        <f>SUM(AF432,AF433,AF434,AF435,AF436,AF440,AF441,AF442,AF446)</f>
        <v>0</v>
      </c>
      <c r="AG451" s="143"/>
      <c r="AH451" s="73" t="s">
        <v>453</v>
      </c>
      <c r="AI451" s="74">
        <f>SUM(AI432,AI433,AI434,AI435,AI436,AI440,AI441,AI442,AI446)</f>
        <v>0</v>
      </c>
      <c r="AJ451" s="143"/>
      <c r="AK451" s="73" t="s">
        <v>453</v>
      </c>
      <c r="AL451" s="74">
        <f>SUM(AL432,AL433,AL434,AL435,AL436,AL440,AL441,AL442,AL446)</f>
        <v>0</v>
      </c>
      <c r="AM451" s="143"/>
      <c r="AN451" s="73" t="s">
        <v>453</v>
      </c>
      <c r="AO451" s="74">
        <f>SUM(AO432,AO433,AO434,AO435,AO436,AO440,AO441,AO442,AO446)</f>
        <v>0</v>
      </c>
      <c r="AP451" s="143"/>
      <c r="AQ451" s="73" t="s">
        <v>453</v>
      </c>
      <c r="AR451" s="74">
        <f>SUM(AR432,AR433,AR434,AR435,AR436,AR440,AR441,AR442,AR446)</f>
        <v>0</v>
      </c>
      <c r="AS451" s="143"/>
      <c r="AT451" s="73" t="s">
        <v>453</v>
      </c>
      <c r="AU451" s="74">
        <f>SUM(AU432,AU433,AU434,AU435,AU436,AU440,AU441,AU442,AU446)</f>
        <v>0</v>
      </c>
      <c r="AV451" s="143"/>
      <c r="AW451" s="73" t="s">
        <v>453</v>
      </c>
      <c r="AX451" s="74">
        <f>SUM(AX432,AX433,AX434,AX435,AX436,AX440,AX441,AX442,AX446)</f>
        <v>0</v>
      </c>
      <c r="AY451" s="143"/>
      <c r="AZ451" s="73" t="s">
        <v>453</v>
      </c>
      <c r="BA451" s="74">
        <f>SUM(BA432,BA433,BA434,BA435,BA436,BA440,BA441,BA442,BA446)</f>
        <v>0</v>
      </c>
      <c r="BB451" s="143"/>
      <c r="BC451" s="73" t="s">
        <v>453</v>
      </c>
      <c r="BD451" s="74">
        <f>SUM(BD432,BD433,BD434,BD435,BD436,BD440,BD441,BD442,BD446)</f>
        <v>0</v>
      </c>
      <c r="BE451" s="143"/>
      <c r="BF451" s="73" t="s">
        <v>453</v>
      </c>
      <c r="BG451" s="74">
        <f>SUM(BG432,BG433,BG434,BG435,BG436,BG440,BG441,BG442,BG446)</f>
        <v>0</v>
      </c>
      <c r="BH451" s="143"/>
      <c r="BI451" s="73" t="s">
        <v>453</v>
      </c>
      <c r="BJ451" s="74">
        <f>SUM(BJ432,BJ433,BJ434,BJ435,BJ436,BJ440,BJ441,BJ442,BJ446)</f>
        <v>0</v>
      </c>
      <c r="BK451" s="143"/>
      <c r="BL451" s="73" t="s">
        <v>453</v>
      </c>
      <c r="BM451" s="74">
        <f>SUM(BM432,BM433,BM434,BM435,BM436,BM440,BM441,BM442,BM446)</f>
        <v>0</v>
      </c>
      <c r="BN451" s="143"/>
      <c r="BO451" s="73" t="s">
        <v>453</v>
      </c>
      <c r="BP451" s="74">
        <f>SUM(BP432,BP433,BP434,BP435,BP436,BP440,BP441,BP442,BP446)</f>
        <v>0</v>
      </c>
      <c r="BQ451" s="143"/>
      <c r="BR451" s="73" t="s">
        <v>453</v>
      </c>
      <c r="BS451" s="74">
        <f>SUM(BS432,BS433,BS434,BS435,BS436,BS440,BS441,BS442,BS446)</f>
        <v>0</v>
      </c>
      <c r="BT451" s="143"/>
      <c r="BU451" s="73" t="s">
        <v>453</v>
      </c>
      <c r="BV451" s="74">
        <f>SUM(BV432,BV433,BV434,BV435,BV436,BV440,BV441,BV442,BV446)</f>
        <v>0</v>
      </c>
      <c r="BW451" s="143"/>
      <c r="BX451" s="73" t="s">
        <v>453</v>
      </c>
      <c r="BY451" s="74">
        <f>SUM(BY432,BY433,BY434,BY435,BY436,BY440,BY441,BY442,BY446)</f>
        <v>0</v>
      </c>
      <c r="BZ451" s="143"/>
      <c r="CA451" s="73" t="s">
        <v>453</v>
      </c>
      <c r="CB451" s="74">
        <f>SUM(CB432,CB433,CB434,CB435,CB436,CB440,CB441,CB442,CB446)</f>
        <v>0</v>
      </c>
      <c r="CC451" s="143"/>
      <c r="CD451" s="73" t="s">
        <v>453</v>
      </c>
      <c r="CE451" s="74">
        <f>SUM(CE432,CE433,CE434,CE435,CE436,CE440,CE441,CE442,CE446)</f>
        <v>0</v>
      </c>
      <c r="CF451" s="143"/>
      <c r="CG451" s="73" t="s">
        <v>453</v>
      </c>
      <c r="CH451" s="74">
        <f>SUM(CH432,CH433,CH434,CH435,CH436,CH440,CH441,CH442,CH446)</f>
        <v>0</v>
      </c>
      <c r="CI451" s="143"/>
      <c r="CJ451" s="73" t="s">
        <v>453</v>
      </c>
      <c r="CK451" s="74">
        <f>SUM(CK432,CK433,CK434,CK435,CK436,CK440,CK441,CK442,CK446)</f>
        <v>0</v>
      </c>
      <c r="CL451" s="143"/>
      <c r="CM451" s="73" t="s">
        <v>453</v>
      </c>
      <c r="CN451" s="74">
        <f>SUM(CN432,CN433,CN434,CN435,CN436,CN440,CN441,CN442,CN446)</f>
        <v>0</v>
      </c>
      <c r="CP451" s="73" t="s">
        <v>494</v>
      </c>
      <c r="CQ451" s="74">
        <f>SUM(CQ432,CQ433,CQ434,CQ435,CQ436,CQ440,CQ441,CQ442,CQ446)</f>
        <v>0</v>
      </c>
      <c r="CS451" s="73" t="s">
        <v>494</v>
      </c>
      <c r="CT451" s="74">
        <f>SUM(CT432,CT433,CT434,CT435,CT436,CT440,CT441,CT442,CT446)</f>
        <v>1428.55</v>
      </c>
      <c r="CU451" s="143"/>
      <c r="CV451" s="150">
        <f t="shared" si="23"/>
        <v>1428.55</v>
      </c>
    </row>
    <row r="452" spans="1:102" ht="16" thickBot="1" x14ac:dyDescent="0.25">
      <c r="A452" s="117" t="s">
        <v>457</v>
      </c>
      <c r="B452" s="118">
        <f>B427-B430-B451</f>
        <v>0</v>
      </c>
      <c r="C452" s="143"/>
      <c r="D452" s="117" t="s">
        <v>457</v>
      </c>
      <c r="E452" s="118">
        <f>E427-E430-E451</f>
        <v>0</v>
      </c>
      <c r="F452" s="143"/>
      <c r="G452" s="117" t="s">
        <v>457</v>
      </c>
      <c r="H452" s="118">
        <f>H427-H430-H451</f>
        <v>0</v>
      </c>
      <c r="I452" s="143"/>
      <c r="J452" s="117" t="s">
        <v>457</v>
      </c>
      <c r="K452" s="118">
        <f>K427-K430-K451</f>
        <v>0</v>
      </c>
      <c r="L452" s="143"/>
      <c r="M452" s="117" t="s">
        <v>457</v>
      </c>
      <c r="N452" s="118">
        <f>N427-N430-N451</f>
        <v>0</v>
      </c>
      <c r="O452" s="143"/>
      <c r="P452" s="117" t="s">
        <v>457</v>
      </c>
      <c r="Q452" s="118">
        <f>Q427-Q430-Q451</f>
        <v>0</v>
      </c>
      <c r="R452" s="143"/>
      <c r="S452" s="117" t="s">
        <v>457</v>
      </c>
      <c r="T452" s="118">
        <f>T427-T430-T451</f>
        <v>0</v>
      </c>
      <c r="U452" s="143"/>
      <c r="V452" s="117" t="s">
        <v>457</v>
      </c>
      <c r="W452" s="118">
        <f>W427-W430-W451</f>
        <v>0</v>
      </c>
      <c r="X452" s="143"/>
      <c r="Y452" s="117" t="s">
        <v>457</v>
      </c>
      <c r="Z452" s="118">
        <f>Z427-Z430-Z451</f>
        <v>0</v>
      </c>
      <c r="AA452" s="143"/>
      <c r="AB452" s="117" t="s">
        <v>457</v>
      </c>
      <c r="AC452" s="118">
        <f>AC427-AC430-AC451</f>
        <v>0</v>
      </c>
      <c r="AD452" s="143"/>
      <c r="AE452" s="117" t="s">
        <v>457</v>
      </c>
      <c r="AF452" s="118">
        <f>AF427-AF430-AF451</f>
        <v>0</v>
      </c>
      <c r="AG452" s="143"/>
      <c r="AH452" s="117" t="s">
        <v>457</v>
      </c>
      <c r="AI452" s="118">
        <f>AI427-AI430-AI451</f>
        <v>0</v>
      </c>
      <c r="AJ452" s="143"/>
      <c r="AK452" s="117" t="s">
        <v>457</v>
      </c>
      <c r="AL452" s="118">
        <f>AL427-AL430-AL451</f>
        <v>0</v>
      </c>
      <c r="AM452" s="143"/>
      <c r="AN452" s="117" t="s">
        <v>457</v>
      </c>
      <c r="AO452" s="118">
        <f>AO427-AO430-AO451</f>
        <v>0</v>
      </c>
      <c r="AP452" s="143"/>
      <c r="AQ452" s="117" t="s">
        <v>457</v>
      </c>
      <c r="AR452" s="118">
        <f>AR427-AR430-AR451</f>
        <v>0</v>
      </c>
      <c r="AS452" s="143"/>
      <c r="AT452" s="117" t="s">
        <v>457</v>
      </c>
      <c r="AU452" s="118">
        <f>AU427-AU430-AU451</f>
        <v>0</v>
      </c>
      <c r="AV452" s="143"/>
      <c r="AW452" s="117" t="s">
        <v>457</v>
      </c>
      <c r="AX452" s="118">
        <f>AX427-AX430-AX451</f>
        <v>0</v>
      </c>
      <c r="AY452" s="143"/>
      <c r="AZ452" s="117" t="s">
        <v>457</v>
      </c>
      <c r="BA452" s="118">
        <f>BA427-BA430-BA451</f>
        <v>0</v>
      </c>
      <c r="BB452" s="143"/>
      <c r="BC452" s="117" t="s">
        <v>457</v>
      </c>
      <c r="BD452" s="118">
        <f>BD427-BD430-BD451</f>
        <v>0</v>
      </c>
      <c r="BE452" s="143"/>
      <c r="BF452" s="117" t="s">
        <v>457</v>
      </c>
      <c r="BG452" s="118">
        <f>BG427-BG430-BG451</f>
        <v>0</v>
      </c>
      <c r="BH452" s="143"/>
      <c r="BI452" s="117" t="s">
        <v>457</v>
      </c>
      <c r="BJ452" s="118">
        <f>BJ427-BJ430-BJ451</f>
        <v>0</v>
      </c>
      <c r="BK452" s="143"/>
      <c r="BL452" s="117" t="s">
        <v>457</v>
      </c>
      <c r="BM452" s="118">
        <f>BM427-BM430-BM451</f>
        <v>0</v>
      </c>
      <c r="BN452" s="143"/>
      <c r="BO452" s="117" t="s">
        <v>457</v>
      </c>
      <c r="BP452" s="118">
        <f>BP427-BP430-BP451</f>
        <v>0</v>
      </c>
      <c r="BQ452" s="143"/>
      <c r="BR452" s="117" t="s">
        <v>457</v>
      </c>
      <c r="BS452" s="118">
        <f>BS427-BS430-BS451</f>
        <v>0</v>
      </c>
      <c r="BT452" s="143"/>
      <c r="BU452" s="117" t="s">
        <v>457</v>
      </c>
      <c r="BV452" s="118">
        <f>BV427-BV430-BV451</f>
        <v>0</v>
      </c>
      <c r="BW452" s="143"/>
      <c r="BX452" s="117" t="s">
        <v>457</v>
      </c>
      <c r="BY452" s="118">
        <f>BY427-BY430-BY451</f>
        <v>0</v>
      </c>
      <c r="BZ452" s="143"/>
      <c r="CA452" s="117" t="s">
        <v>457</v>
      </c>
      <c r="CB452" s="118">
        <f>CB427-CB430-CB451</f>
        <v>0</v>
      </c>
      <c r="CC452" s="143"/>
      <c r="CD452" s="117" t="s">
        <v>457</v>
      </c>
      <c r="CE452" s="118">
        <f>CE427-CE430-CE451</f>
        <v>0</v>
      </c>
      <c r="CF452" s="143"/>
      <c r="CG452" s="117" t="s">
        <v>457</v>
      </c>
      <c r="CH452" s="118">
        <f>CH427-CH430-CH451</f>
        <v>0</v>
      </c>
      <c r="CI452" s="143"/>
      <c r="CJ452" s="117" t="s">
        <v>457</v>
      </c>
      <c r="CK452" s="118">
        <f>CK427-CK430-CK451</f>
        <v>0</v>
      </c>
      <c r="CL452" s="143"/>
      <c r="CM452" s="117" t="s">
        <v>457</v>
      </c>
      <c r="CN452" s="118">
        <f>CN427-CN430-CN451</f>
        <v>0</v>
      </c>
      <c r="CP452" s="145" t="s">
        <v>491</v>
      </c>
      <c r="CQ452" s="146">
        <f>CQ427-CQ430-CQ451</f>
        <v>0</v>
      </c>
      <c r="CS452" s="147" t="s">
        <v>496</v>
      </c>
      <c r="CT452" s="148">
        <f>CT422+CT425-CT430-CT451</f>
        <v>-1428.55</v>
      </c>
      <c r="CU452" s="143"/>
      <c r="CV452" s="143"/>
    </row>
    <row r="453" spans="1:102" s="155" customFormat="1" ht="16" thickBot="1" x14ac:dyDescent="0.25">
      <c r="A453" s="178"/>
      <c r="B453" s="179"/>
      <c r="D453" s="178"/>
      <c r="E453" s="179"/>
      <c r="G453" s="178"/>
      <c r="H453" s="179"/>
      <c r="J453" s="178"/>
      <c r="K453" s="179"/>
      <c r="M453" s="178"/>
      <c r="N453" s="179"/>
      <c r="P453" s="178"/>
      <c r="Q453" s="179"/>
      <c r="S453" s="178"/>
      <c r="T453" s="179"/>
      <c r="V453" s="178"/>
      <c r="W453" s="179"/>
      <c r="Y453" s="178"/>
      <c r="Z453" s="179"/>
      <c r="AB453" s="178"/>
      <c r="AC453" s="179"/>
      <c r="AE453" s="178"/>
      <c r="AF453" s="179"/>
      <c r="AH453" s="178"/>
      <c r="AI453" s="179"/>
      <c r="AK453" s="178"/>
      <c r="AL453" s="179"/>
      <c r="AN453" s="178"/>
      <c r="AO453" s="179"/>
      <c r="AQ453" s="178"/>
      <c r="AR453" s="179"/>
      <c r="AT453" s="178"/>
      <c r="AU453" s="179"/>
      <c r="AW453" s="178"/>
      <c r="AX453" s="179"/>
      <c r="AZ453" s="178"/>
      <c r="BA453" s="179"/>
      <c r="BC453" s="178"/>
      <c r="BD453" s="179"/>
      <c r="BF453" s="178"/>
      <c r="BG453" s="179"/>
      <c r="BI453" s="178"/>
      <c r="BJ453" s="179"/>
      <c r="BL453" s="178"/>
      <c r="BM453" s="179"/>
      <c r="BO453" s="178"/>
      <c r="BP453" s="179"/>
      <c r="BR453" s="178"/>
      <c r="BS453" s="179"/>
      <c r="BU453" s="178"/>
      <c r="BV453" s="179"/>
      <c r="BX453" s="178"/>
      <c r="BY453" s="179"/>
      <c r="CA453" s="178"/>
      <c r="CB453" s="179"/>
      <c r="CD453" s="178"/>
      <c r="CE453" s="179"/>
      <c r="CG453" s="178"/>
      <c r="CH453" s="179"/>
      <c r="CJ453" s="178"/>
      <c r="CK453" s="179"/>
      <c r="CM453" s="178"/>
      <c r="CN453" s="179"/>
      <c r="CP453" s="156" t="s">
        <v>834</v>
      </c>
      <c r="CQ453" s="157">
        <f>CQ422+CQ425-CQ430-CQ451</f>
        <v>0</v>
      </c>
      <c r="CS453" s="178"/>
      <c r="CT453" s="179"/>
    </row>
    <row r="454" spans="1:102" s="155" customFormat="1" ht="16" thickTop="1" x14ac:dyDescent="0.2">
      <c r="A454" s="180"/>
      <c r="B454" s="181"/>
      <c r="D454" s="180"/>
      <c r="E454" s="181"/>
      <c r="G454" s="180"/>
      <c r="H454" s="181"/>
      <c r="J454" s="180"/>
      <c r="K454" s="181"/>
      <c r="M454" s="180"/>
      <c r="N454" s="181"/>
      <c r="P454" s="180"/>
      <c r="Q454" s="181"/>
      <c r="S454" s="180"/>
      <c r="T454" s="181"/>
      <c r="V454" s="180"/>
      <c r="W454" s="181"/>
      <c r="Y454" s="180"/>
      <c r="Z454" s="181"/>
      <c r="AB454" s="180"/>
      <c r="AC454" s="181"/>
      <c r="AE454" s="180"/>
      <c r="AF454" s="181"/>
      <c r="AH454" s="180"/>
      <c r="AI454" s="181"/>
      <c r="AK454" s="180"/>
      <c r="AL454" s="181"/>
      <c r="AN454" s="180"/>
      <c r="AO454" s="181"/>
      <c r="AQ454" s="180"/>
      <c r="AR454" s="181"/>
      <c r="AT454" s="180"/>
      <c r="AU454" s="181"/>
      <c r="AW454" s="180"/>
      <c r="AX454" s="181"/>
      <c r="AZ454" s="180"/>
      <c r="BA454" s="181"/>
      <c r="BC454" s="180"/>
      <c r="BD454" s="181"/>
      <c r="BF454" s="180"/>
      <c r="BG454" s="181"/>
      <c r="BI454" s="180"/>
      <c r="BJ454" s="181"/>
      <c r="BL454" s="180"/>
      <c r="BM454" s="181"/>
      <c r="BO454" s="180"/>
      <c r="BP454" s="181"/>
      <c r="BR454" s="180"/>
      <c r="BS454" s="181"/>
      <c r="BU454" s="180"/>
      <c r="BV454" s="181"/>
      <c r="BX454" s="180"/>
      <c r="BY454" s="181"/>
      <c r="CA454" s="180"/>
      <c r="CB454" s="181"/>
      <c r="CD454" s="180"/>
      <c r="CE454" s="181"/>
      <c r="CG454" s="180"/>
      <c r="CH454" s="181"/>
      <c r="CJ454" s="180"/>
      <c r="CK454" s="181"/>
      <c r="CM454" s="180"/>
      <c r="CN454" s="181"/>
      <c r="CP454" s="190"/>
      <c r="CQ454" s="191"/>
      <c r="CS454" s="180"/>
      <c r="CT454" s="181"/>
    </row>
    <row r="455" spans="1:102" s="155" customFormat="1" ht="16" thickBot="1" x14ac:dyDescent="0.25">
      <c r="A455" s="182"/>
      <c r="B455" s="183"/>
      <c r="D455" s="182"/>
      <c r="E455" s="183"/>
      <c r="G455" s="182"/>
      <c r="H455" s="183"/>
      <c r="J455" s="182"/>
      <c r="K455" s="183"/>
      <c r="M455" s="182"/>
      <c r="N455" s="183"/>
      <c r="P455" s="182"/>
      <c r="Q455" s="183"/>
      <c r="S455" s="182"/>
      <c r="T455" s="183"/>
      <c r="V455" s="182"/>
      <c r="W455" s="183"/>
      <c r="Y455" s="182"/>
      <c r="Z455" s="183"/>
      <c r="AB455" s="182"/>
      <c r="AC455" s="183"/>
      <c r="AE455" s="182"/>
      <c r="AF455" s="183"/>
      <c r="AH455" s="182"/>
      <c r="AI455" s="183"/>
      <c r="AK455" s="182"/>
      <c r="AL455" s="183"/>
      <c r="AN455" s="182"/>
      <c r="AO455" s="183"/>
      <c r="AQ455" s="182"/>
      <c r="AR455" s="183"/>
      <c r="AT455" s="182"/>
      <c r="AU455" s="183"/>
      <c r="AW455" s="182"/>
      <c r="AX455" s="183"/>
      <c r="AZ455" s="182"/>
      <c r="BA455" s="183"/>
      <c r="BC455" s="182"/>
      <c r="BD455" s="183"/>
      <c r="BF455" s="182"/>
      <c r="BG455" s="183"/>
      <c r="BI455" s="182"/>
      <c r="BJ455" s="183"/>
      <c r="BL455" s="182"/>
      <c r="BM455" s="183"/>
      <c r="BO455" s="182"/>
      <c r="BP455" s="183"/>
      <c r="BR455" s="182"/>
      <c r="BS455" s="183"/>
      <c r="BU455" s="182"/>
      <c r="BV455" s="183"/>
      <c r="BX455" s="182"/>
      <c r="BY455" s="183"/>
      <c r="CA455" s="182"/>
      <c r="CB455" s="183"/>
      <c r="CD455" s="182"/>
      <c r="CE455" s="183"/>
      <c r="CG455" s="182"/>
      <c r="CH455" s="183"/>
      <c r="CJ455" s="182"/>
      <c r="CK455" s="183"/>
      <c r="CM455" s="182"/>
      <c r="CN455" s="183"/>
      <c r="CP455" s="182"/>
      <c r="CQ455" s="183"/>
      <c r="CS455" s="182"/>
      <c r="CT455" s="183"/>
    </row>
    <row r="457" spans="1:102" x14ac:dyDescent="0.2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6"/>
      <c r="AS457" s="86"/>
      <c r="AT457" s="86"/>
      <c r="AU457" s="86"/>
      <c r="AV457" s="86"/>
      <c r="AW457" s="86"/>
      <c r="AX457" s="86"/>
      <c r="AY457" s="86"/>
      <c r="AZ457" s="86"/>
      <c r="BA457" s="86"/>
      <c r="BB457" s="86"/>
      <c r="BC457" s="86"/>
      <c r="BD457" s="86"/>
      <c r="BE457" s="86"/>
      <c r="BF457" s="86"/>
      <c r="BG457" s="86"/>
      <c r="BH457" s="86"/>
      <c r="BI457" s="86"/>
      <c r="BJ457" s="86"/>
      <c r="BK457" s="86"/>
      <c r="BL457" s="86"/>
      <c r="BM457" s="86"/>
      <c r="BN457" s="86"/>
      <c r="BO457" s="86"/>
      <c r="BP457" s="86"/>
      <c r="BQ457" s="86"/>
      <c r="BR457" s="86"/>
      <c r="BS457" s="86"/>
      <c r="BT457" s="86"/>
      <c r="BU457" s="86"/>
      <c r="BV457" s="86"/>
      <c r="BW457" s="86"/>
      <c r="BX457" s="86"/>
      <c r="BY457" s="86"/>
      <c r="BZ457" s="86"/>
      <c r="CA457" s="86"/>
      <c r="CB457" s="86"/>
      <c r="CC457" s="86"/>
      <c r="CD457" s="86"/>
      <c r="CE457" s="86"/>
      <c r="CF457" s="86"/>
      <c r="CG457" s="86"/>
      <c r="CH457" s="86"/>
      <c r="CI457" s="86"/>
      <c r="CJ457" s="86"/>
      <c r="CK457" s="86"/>
      <c r="CL457" s="86"/>
      <c r="CM457" s="86"/>
      <c r="CN457" s="86"/>
      <c r="CO457" s="86"/>
      <c r="CP457" s="86"/>
      <c r="CQ457" s="86"/>
      <c r="CR457" s="86"/>
      <c r="CS457" s="86"/>
      <c r="CT457" s="86"/>
      <c r="CU457" s="86"/>
      <c r="CV457" s="86"/>
      <c r="CW457" s="86"/>
      <c r="CX457" s="86"/>
    </row>
    <row r="458" spans="1:102" x14ac:dyDescent="0.2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6"/>
      <c r="AS458" s="86"/>
      <c r="AT458" s="86"/>
      <c r="AU458" s="86"/>
      <c r="AV458" s="86"/>
      <c r="AW458" s="86"/>
      <c r="AX458" s="86"/>
      <c r="AY458" s="86"/>
      <c r="AZ458" s="86"/>
      <c r="BA458" s="86"/>
      <c r="BB458" s="86"/>
      <c r="BC458" s="86"/>
      <c r="BD458" s="86"/>
      <c r="BE458" s="86"/>
      <c r="BF458" s="86"/>
      <c r="BG458" s="86"/>
      <c r="BH458" s="86"/>
      <c r="BI458" s="86"/>
      <c r="BJ458" s="86"/>
      <c r="BK458" s="86"/>
      <c r="BL458" s="86"/>
      <c r="BM458" s="86"/>
      <c r="BN458" s="86"/>
      <c r="BO458" s="86"/>
      <c r="BP458" s="86"/>
      <c r="BQ458" s="86"/>
      <c r="BR458" s="86"/>
      <c r="BS458" s="86"/>
      <c r="BT458" s="86"/>
      <c r="BU458" s="86"/>
      <c r="BV458" s="86"/>
      <c r="BW458" s="86"/>
      <c r="BX458" s="86"/>
      <c r="BY458" s="86"/>
      <c r="BZ458" s="86"/>
      <c r="CA458" s="86"/>
      <c r="CB458" s="86"/>
      <c r="CC458" s="86"/>
      <c r="CD458" s="86"/>
      <c r="CE458" s="86"/>
      <c r="CF458" s="86"/>
      <c r="CG458" s="86"/>
      <c r="CH458" s="86"/>
      <c r="CI458" s="86"/>
      <c r="CJ458" s="86"/>
      <c r="CK458" s="86"/>
      <c r="CL458" s="86"/>
      <c r="CM458" s="86"/>
      <c r="CN458" s="86"/>
      <c r="CO458" s="86"/>
      <c r="CP458" s="86"/>
      <c r="CQ458" s="86"/>
      <c r="CR458" s="86"/>
      <c r="CS458" s="86"/>
      <c r="CT458" s="86"/>
      <c r="CU458" s="86"/>
      <c r="CV458" s="86"/>
      <c r="CW458" s="86"/>
      <c r="CX458" s="86"/>
    </row>
    <row r="459" spans="1:102" ht="16" thickBot="1" x14ac:dyDescent="0.25"/>
    <row r="460" spans="1:102" ht="25" thickBot="1" x14ac:dyDescent="0.35">
      <c r="D460" s="186" t="s">
        <v>96</v>
      </c>
      <c r="E460" s="187"/>
    </row>
    <row r="461" spans="1:102" ht="16" thickBot="1" x14ac:dyDescent="0.25">
      <c r="D461" s="174" t="s">
        <v>446</v>
      </c>
      <c r="E461" s="175"/>
      <c r="G461" s="48"/>
    </row>
    <row r="462" spans="1:102" x14ac:dyDescent="0.2">
      <c r="D462" s="69" t="s">
        <v>818</v>
      </c>
      <c r="E462" s="79">
        <f>SUM(CQ4+CQ42+CQ80+CQ118+CQ156+CQ194+CQ232+CQ270+CQ308+CQ346+CQ384+CQ422)</f>
        <v>11124.239999999998</v>
      </c>
    </row>
    <row r="463" spans="1:102" x14ac:dyDescent="0.2">
      <c r="D463" s="69" t="s">
        <v>443</v>
      </c>
      <c r="E463" s="79">
        <f>SUM(CQ5+CQ43+CQ81+CQ119+CQ157+CQ195+CQ233+CQ271+CQ309+CQ347+CQ385+CQ423)</f>
        <v>1036.8700000000001</v>
      </c>
    </row>
    <row r="464" spans="1:102" x14ac:dyDescent="0.2">
      <c r="D464" s="69" t="s">
        <v>444</v>
      </c>
      <c r="E464" s="79">
        <f>SUM(CQ6+CQ44+CQ82+CQ120+CQ158+CQ196+CQ234+CQ272+CQ310+CQ348+CQ386+CQ424)</f>
        <v>1351.14</v>
      </c>
    </row>
    <row r="465" spans="4:5" ht="15" customHeight="1" x14ac:dyDescent="0.2">
      <c r="D465" s="69" t="s">
        <v>819</v>
      </c>
      <c r="E465" s="79">
        <f>SUM(CQ7+CQ45+CQ83+CQ121+CQ159+CQ197+CQ235+CQ273+CQ311+CQ349+CQ387+CQ425)</f>
        <v>310</v>
      </c>
    </row>
    <row r="466" spans="4:5" x14ac:dyDescent="0.2">
      <c r="D466" s="69" t="s">
        <v>197</v>
      </c>
      <c r="E466" s="79">
        <f>SUM(CQ8+CQ46+CQ84+CQ122+CQ160+CQ198+CQ236+CQ274+CQ312+CQ350+CQ388+CQ426)</f>
        <v>0.02</v>
      </c>
    </row>
    <row r="467" spans="4:5" ht="16" thickBot="1" x14ac:dyDescent="0.25">
      <c r="D467" s="77" t="s">
        <v>508</v>
      </c>
      <c r="E467" s="78">
        <f>SUM(E462:E466)</f>
        <v>13822.269999999999</v>
      </c>
    </row>
    <row r="468" spans="4:5" ht="16" thickBot="1" x14ac:dyDescent="0.25">
      <c r="D468" s="176" t="s">
        <v>447</v>
      </c>
      <c r="E468" s="177"/>
    </row>
    <row r="469" spans="4:5" x14ac:dyDescent="0.2">
      <c r="D469" s="70" t="s">
        <v>445</v>
      </c>
      <c r="E469" s="79">
        <f>SUM(CQ11+CQ49+CQ87+CQ125+CQ163+CQ201+CQ239+CQ277+CQ315+CQ353+CQ391+CQ429)</f>
        <v>3507.17</v>
      </c>
    </row>
    <row r="470" spans="4:5" ht="16" thickBot="1" x14ac:dyDescent="0.25">
      <c r="D470" s="77" t="s">
        <v>509</v>
      </c>
      <c r="E470" s="78">
        <f>SUM(E469)</f>
        <v>3507.17</v>
      </c>
    </row>
    <row r="471" spans="4:5" ht="16" thickBot="1" x14ac:dyDescent="0.25">
      <c r="D471" s="141" t="s">
        <v>455</v>
      </c>
      <c r="E471" s="142"/>
    </row>
    <row r="472" spans="4:5" x14ac:dyDescent="0.2">
      <c r="D472" s="71" t="s">
        <v>156</v>
      </c>
      <c r="E472" s="79">
        <f>SUM(CQ14+CQ52+CQ90+CQ128+CQ166+CQ204+CQ242+CQ280+CQ318+CQ356+CQ394+CQ432)</f>
        <v>3116.48</v>
      </c>
    </row>
    <row r="473" spans="4:5" x14ac:dyDescent="0.2">
      <c r="D473" s="71" t="s">
        <v>449</v>
      </c>
      <c r="E473" s="79">
        <f>SUM(CQ15+CQ53+CQ91+CQ129+CQ167+CQ205+CQ243+CQ281+CQ319+CQ357+CQ395+CQ433)</f>
        <v>380.17999999999995</v>
      </c>
    </row>
    <row r="474" spans="4:5" x14ac:dyDescent="0.2">
      <c r="D474" s="71" t="s">
        <v>450</v>
      </c>
      <c r="E474" s="79">
        <f>SUM(CQ16+CQ54+CQ92+CQ130+CQ168+CQ206+CQ244+CQ282+CQ320+CQ358+CQ396+CQ434)</f>
        <v>368.97</v>
      </c>
    </row>
    <row r="475" spans="4:5" x14ac:dyDescent="0.2">
      <c r="D475" s="71" t="s">
        <v>4</v>
      </c>
      <c r="E475" s="79">
        <f>SUM(CQ17+CQ55+CQ93+CQ131+CQ169+CQ207+CQ245+CQ283+CQ321+CQ359+CQ397+CQ435)</f>
        <v>360.56</v>
      </c>
    </row>
    <row r="476" spans="4:5" x14ac:dyDescent="0.2">
      <c r="D476" s="71" t="s">
        <v>5</v>
      </c>
      <c r="E476" s="67">
        <f>SUM(E477:E479)</f>
        <v>940.2</v>
      </c>
    </row>
    <row r="477" spans="4:5" x14ac:dyDescent="0.2">
      <c r="D477" s="68" t="s">
        <v>207</v>
      </c>
      <c r="E477" s="79">
        <f>SUM(CQ19+CQ57+CQ95+CQ133+CQ171+CQ209+CQ247+CQ285+CQ323+CQ361+CQ399+CQ437)</f>
        <v>289.5</v>
      </c>
    </row>
    <row r="478" spans="4:5" x14ac:dyDescent="0.2">
      <c r="D478" s="72" t="s">
        <v>448</v>
      </c>
      <c r="E478" s="79">
        <f>SUM(CQ20+CQ58+CQ96+CQ134+CQ172+CQ210+CQ248+CQ286+CQ324+CQ362+CQ400+CQ438)</f>
        <v>304</v>
      </c>
    </row>
    <row r="479" spans="4:5" x14ac:dyDescent="0.2">
      <c r="D479" s="121" t="s">
        <v>778</v>
      </c>
      <c r="E479" s="79">
        <f>SUM(CQ21+CQ59+CQ97+CQ135+CQ173+CQ211+CQ249+CQ287+CQ325+CQ363+CQ401+CQ439)</f>
        <v>346.7</v>
      </c>
    </row>
    <row r="480" spans="4:5" x14ac:dyDescent="0.2">
      <c r="D480" s="71" t="s">
        <v>6</v>
      </c>
      <c r="E480" s="79">
        <f>SUM(CQ22+CQ60+CQ98+CQ136+CQ174+CQ212+CQ250+CQ288+CQ326+CQ364+CQ402+CQ440)</f>
        <v>210</v>
      </c>
    </row>
    <row r="481" spans="4:5" x14ac:dyDescent="0.2">
      <c r="D481" s="71" t="s">
        <v>777</v>
      </c>
      <c r="E481" s="79">
        <f>SUM(CQ23+CQ61+CQ99+CQ137+CQ175+CQ213+CQ251+CQ289+CQ327+CQ365+CQ403+CQ441)</f>
        <v>0</v>
      </c>
    </row>
    <row r="482" spans="4:5" x14ac:dyDescent="0.2">
      <c r="D482" s="71" t="s">
        <v>821</v>
      </c>
      <c r="E482" s="67">
        <f>SUM(E483:E485)</f>
        <v>23.97</v>
      </c>
    </row>
    <row r="483" spans="4:5" x14ac:dyDescent="0.2">
      <c r="D483" s="132" t="s">
        <v>211</v>
      </c>
      <c r="E483" s="79">
        <f>SUM(CQ25+CQ63+CQ101+CQ139+CQ177+CQ215+CQ253+CQ291+CQ329+CQ367+CQ405+CQ443)</f>
        <v>23.97</v>
      </c>
    </row>
    <row r="484" spans="4:5" x14ac:dyDescent="0.2">
      <c r="D484" s="72" t="s">
        <v>456</v>
      </c>
      <c r="E484" s="79">
        <f>SUM(CQ26+CQ64+CQ102+CQ140+CQ178+CQ216+CQ254+CQ292+CQ330+CQ368+CQ406+CQ444)</f>
        <v>0</v>
      </c>
    </row>
    <row r="485" spans="4:5" x14ac:dyDescent="0.2">
      <c r="D485" s="72" t="s">
        <v>456</v>
      </c>
      <c r="E485" s="79">
        <f>SUM(CQ27+CQ65+CQ103+CQ141+CQ179+CQ217+CQ255+CQ293+CQ331+CQ369+CQ407+CQ445)</f>
        <v>0</v>
      </c>
    </row>
    <row r="486" spans="4:5" x14ac:dyDescent="0.2">
      <c r="D486" s="144" t="s">
        <v>451</v>
      </c>
      <c r="E486" s="122">
        <f>SUM(E487:E490)</f>
        <v>12226.62</v>
      </c>
    </row>
    <row r="487" spans="4:5" x14ac:dyDescent="0.2">
      <c r="D487" s="132" t="s">
        <v>452</v>
      </c>
      <c r="E487" s="79">
        <f>SUM(CQ29+CQ67+CQ105+CQ143+CQ181+CQ219+CQ257+CQ295+CQ333+CQ371+CQ409+CQ447)</f>
        <v>3661.58</v>
      </c>
    </row>
    <row r="488" spans="4:5" x14ac:dyDescent="0.2">
      <c r="D488" s="132" t="s">
        <v>820</v>
      </c>
      <c r="E488" s="79">
        <f>SUM(CQ30+CQ68+CQ106+CQ144+CQ182+CQ220+CQ258+CQ296+CQ334+CQ372+CQ410+CQ448)</f>
        <v>1905.88</v>
      </c>
    </row>
    <row r="489" spans="4:5" x14ac:dyDescent="0.2">
      <c r="D489" s="132" t="s">
        <v>197</v>
      </c>
      <c r="E489" s="79">
        <f>SUM(CQ31+CQ69+CQ107+CQ145+CQ183+CQ221+CQ259+CQ297+CQ335+CQ373+CQ411+CQ449)</f>
        <v>184.18</v>
      </c>
    </row>
    <row r="490" spans="4:5" x14ac:dyDescent="0.2">
      <c r="D490" s="72" t="s">
        <v>456</v>
      </c>
      <c r="E490" s="79">
        <f>SUM(CQ32+CQ70+CQ108+CQ146+CQ184+CQ222+CQ260+CQ298+CQ336+CQ374+CQ412+CQ450)</f>
        <v>6474.9800000000005</v>
      </c>
    </row>
    <row r="491" spans="4:5" x14ac:dyDescent="0.2">
      <c r="D491" s="73" t="s">
        <v>510</v>
      </c>
      <c r="E491" s="74">
        <f>SUM(E472,E473,E474,E475,E476,E480,E481,E482,E486)</f>
        <v>17626.980000000003</v>
      </c>
    </row>
    <row r="492" spans="4:5" x14ac:dyDescent="0.2">
      <c r="D492" s="162" t="s">
        <v>511</v>
      </c>
      <c r="E492" s="163">
        <f>E467-E470-E491</f>
        <v>-7311.8800000000047</v>
      </c>
    </row>
    <row r="493" spans="4:5" ht="15" customHeight="1" thickBot="1" x14ac:dyDescent="0.25">
      <c r="D493" s="166" t="s">
        <v>527</v>
      </c>
      <c r="E493" s="167">
        <f>E462+E465-E470-E491</f>
        <v>-9699.9100000000053</v>
      </c>
    </row>
    <row r="494" spans="4:5" ht="16" thickTop="1" x14ac:dyDescent="0.2">
      <c r="D494" s="190"/>
      <c r="E494" s="191"/>
    </row>
    <row r="495" spans="4:5" ht="16" thickBot="1" x14ac:dyDescent="0.25">
      <c r="D495" s="182"/>
      <c r="E495" s="183"/>
    </row>
  </sheetData>
  <mergeCells count="1588">
    <mergeCell ref="CS421:CT421"/>
    <mergeCell ref="CS428:CT428"/>
    <mergeCell ref="CS453:CT455"/>
    <mergeCell ref="D494:E495"/>
    <mergeCell ref="CS382:CT382"/>
    <mergeCell ref="CS383:CT383"/>
    <mergeCell ref="CS390:CT390"/>
    <mergeCell ref="CS415:CT417"/>
    <mergeCell ref="CS420:CT420"/>
    <mergeCell ref="CS339:CT341"/>
    <mergeCell ref="CS344:CT344"/>
    <mergeCell ref="CS345:CT345"/>
    <mergeCell ref="CS352:CT352"/>
    <mergeCell ref="CS377:CT379"/>
    <mergeCell ref="CP421:CQ421"/>
    <mergeCell ref="CP428:CQ428"/>
    <mergeCell ref="CS2:CT2"/>
    <mergeCell ref="CS3:CT3"/>
    <mergeCell ref="CS10:CT10"/>
    <mergeCell ref="CS35:CT37"/>
    <mergeCell ref="CP36:CQ37"/>
    <mergeCell ref="CP74:CQ75"/>
    <mergeCell ref="CP112:CQ113"/>
    <mergeCell ref="CP150:CQ151"/>
    <mergeCell ref="CP188:CQ189"/>
    <mergeCell ref="CP226:CQ227"/>
    <mergeCell ref="CP264:CQ265"/>
    <mergeCell ref="CP302:CQ303"/>
    <mergeCell ref="CP340:CQ341"/>
    <mergeCell ref="CS40:CT40"/>
    <mergeCell ref="CP382:CQ382"/>
    <mergeCell ref="CP383:CQ383"/>
    <mergeCell ref="CP390:CQ390"/>
    <mergeCell ref="CP420:CQ420"/>
    <mergeCell ref="CP416:CQ417"/>
    <mergeCell ref="CP344:CQ344"/>
    <mergeCell ref="CP345:CQ345"/>
    <mergeCell ref="CP352:CQ352"/>
    <mergeCell ref="CP378:CQ379"/>
    <mergeCell ref="CS41:CT41"/>
    <mergeCell ref="CS48:CT48"/>
    <mergeCell ref="CS73:CT75"/>
    <mergeCell ref="CS78:CT78"/>
    <mergeCell ref="CS79:CT79"/>
    <mergeCell ref="CS86:CT86"/>
    <mergeCell ref="CS111:CT113"/>
    <mergeCell ref="CS116:CT116"/>
    <mergeCell ref="CS117:CT117"/>
    <mergeCell ref="CS124:CT124"/>
    <mergeCell ref="CS149:CT151"/>
    <mergeCell ref="CS154:CT154"/>
    <mergeCell ref="CP276:CQ276"/>
    <mergeCell ref="CP306:CQ306"/>
    <mergeCell ref="CP307:CQ307"/>
    <mergeCell ref="CP314:CQ314"/>
    <mergeCell ref="CS155:CT155"/>
    <mergeCell ref="CS162:CT162"/>
    <mergeCell ref="CS187:CT189"/>
    <mergeCell ref="CS192:CT192"/>
    <mergeCell ref="CS193:CT193"/>
    <mergeCell ref="CS200:CT200"/>
    <mergeCell ref="CS225:CT227"/>
    <mergeCell ref="CS230:CT230"/>
    <mergeCell ref="CS231:CT231"/>
    <mergeCell ref="CS238:CT238"/>
    <mergeCell ref="CS263:CT265"/>
    <mergeCell ref="CS268:CT268"/>
    <mergeCell ref="CP231:CQ231"/>
    <mergeCell ref="CP238:CQ238"/>
    <mergeCell ref="CP268:CQ268"/>
    <mergeCell ref="CP269:CQ269"/>
    <mergeCell ref="CS269:CT269"/>
    <mergeCell ref="CP192:CQ192"/>
    <mergeCell ref="CP193:CQ193"/>
    <mergeCell ref="CP200:CQ200"/>
    <mergeCell ref="CP230:CQ230"/>
    <mergeCell ref="CS276:CT276"/>
    <mergeCell ref="CP154:CQ154"/>
    <mergeCell ref="CP155:CQ155"/>
    <mergeCell ref="CP162:CQ162"/>
    <mergeCell ref="CS301:CT303"/>
    <mergeCell ref="CS306:CT306"/>
    <mergeCell ref="CP86:CQ86"/>
    <mergeCell ref="CP116:CQ116"/>
    <mergeCell ref="CP117:CQ117"/>
    <mergeCell ref="CP124:CQ124"/>
    <mergeCell ref="CS307:CT307"/>
    <mergeCell ref="CP41:CQ41"/>
    <mergeCell ref="CP48:CQ48"/>
    <mergeCell ref="CP78:CQ78"/>
    <mergeCell ref="CP79:CQ79"/>
    <mergeCell ref="CS314:CT314"/>
    <mergeCell ref="CP2:CQ2"/>
    <mergeCell ref="CP3:CQ3"/>
    <mergeCell ref="CP10:CQ10"/>
    <mergeCell ref="CP40:CQ40"/>
    <mergeCell ref="CP454:CQ455"/>
    <mergeCell ref="D461:E461"/>
    <mergeCell ref="CD428:CE428"/>
    <mergeCell ref="CG428:CH428"/>
    <mergeCell ref="CJ428:CK428"/>
    <mergeCell ref="CM428:CN428"/>
    <mergeCell ref="CD421:CE421"/>
    <mergeCell ref="CG421:CH421"/>
    <mergeCell ref="CJ421:CK421"/>
    <mergeCell ref="CM421:CN421"/>
    <mergeCell ref="P428:Q428"/>
    <mergeCell ref="S428:T428"/>
    <mergeCell ref="V428:W428"/>
    <mergeCell ref="Y428:Z428"/>
    <mergeCell ref="AB428:AC428"/>
    <mergeCell ref="AE428:AF428"/>
    <mergeCell ref="AH428:AI428"/>
    <mergeCell ref="CJ453:CK455"/>
    <mergeCell ref="CM453:CN455"/>
    <mergeCell ref="D460:E460"/>
    <mergeCell ref="BO453:BP455"/>
    <mergeCell ref="BR453:BS455"/>
    <mergeCell ref="BU453:BV455"/>
    <mergeCell ref="BX453:BY455"/>
    <mergeCell ref="CA453:CB455"/>
    <mergeCell ref="AZ453:BA455"/>
    <mergeCell ref="BC453:BD455"/>
    <mergeCell ref="BF453:BG455"/>
    <mergeCell ref="BI453:BJ455"/>
    <mergeCell ref="BL453:BM455"/>
    <mergeCell ref="AK453:AL455"/>
    <mergeCell ref="AN453:AO455"/>
    <mergeCell ref="AQ453:AR455"/>
    <mergeCell ref="AT453:AU455"/>
    <mergeCell ref="AW453:AX455"/>
    <mergeCell ref="BC428:BD428"/>
    <mergeCell ref="BF428:BG428"/>
    <mergeCell ref="BI428:BJ428"/>
    <mergeCell ref="BL428:BM428"/>
    <mergeCell ref="AK428:AL428"/>
    <mergeCell ref="AN428:AO428"/>
    <mergeCell ref="AQ428:AR428"/>
    <mergeCell ref="AT428:AU428"/>
    <mergeCell ref="AW428:AX428"/>
    <mergeCell ref="A428:B428"/>
    <mergeCell ref="D428:E428"/>
    <mergeCell ref="G428:H428"/>
    <mergeCell ref="J428:K428"/>
    <mergeCell ref="M428:N428"/>
    <mergeCell ref="D468:E468"/>
    <mergeCell ref="CD453:CE455"/>
    <mergeCell ref="CG453:CH455"/>
    <mergeCell ref="BX421:BY421"/>
    <mergeCell ref="CA421:CB421"/>
    <mergeCell ref="AZ421:BA421"/>
    <mergeCell ref="BC421:BD421"/>
    <mergeCell ref="BF421:BG421"/>
    <mergeCell ref="BI421:BJ421"/>
    <mergeCell ref="BL421:BM421"/>
    <mergeCell ref="AK421:AL421"/>
    <mergeCell ref="AN421:AO421"/>
    <mergeCell ref="AQ421:AR421"/>
    <mergeCell ref="AT421:AU421"/>
    <mergeCell ref="AW421:AX421"/>
    <mergeCell ref="CD420:CE420"/>
    <mergeCell ref="CG420:CH420"/>
    <mergeCell ref="A453:B455"/>
    <mergeCell ref="D453:E455"/>
    <mergeCell ref="G453:H455"/>
    <mergeCell ref="J453:K455"/>
    <mergeCell ref="M453:N455"/>
    <mergeCell ref="P453:Q455"/>
    <mergeCell ref="S453:T455"/>
    <mergeCell ref="V453:W455"/>
    <mergeCell ref="Y453:Z455"/>
    <mergeCell ref="AB453:AC455"/>
    <mergeCell ref="AE453:AF455"/>
    <mergeCell ref="AH453:AI455"/>
    <mergeCell ref="BO428:BP428"/>
    <mergeCell ref="BR428:BS428"/>
    <mergeCell ref="BU428:BV428"/>
    <mergeCell ref="BX428:BY428"/>
    <mergeCell ref="CA428:CB428"/>
    <mergeCell ref="AZ428:BA428"/>
    <mergeCell ref="CJ420:CK420"/>
    <mergeCell ref="CM420:CN420"/>
    <mergeCell ref="A421:B421"/>
    <mergeCell ref="D421:E421"/>
    <mergeCell ref="G421:H421"/>
    <mergeCell ref="J421:K421"/>
    <mergeCell ref="M421:N421"/>
    <mergeCell ref="P421:Q421"/>
    <mergeCell ref="S421:T421"/>
    <mergeCell ref="V421:W421"/>
    <mergeCell ref="Y421:Z421"/>
    <mergeCell ref="AB421:AC421"/>
    <mergeCell ref="AE421:AF421"/>
    <mergeCell ref="AH421:AI421"/>
    <mergeCell ref="BO420:BP420"/>
    <mergeCell ref="BR420:BS420"/>
    <mergeCell ref="BU420:BV420"/>
    <mergeCell ref="BX420:BY420"/>
    <mergeCell ref="CA420:CB420"/>
    <mergeCell ref="AZ420:BA420"/>
    <mergeCell ref="BC420:BD420"/>
    <mergeCell ref="BF420:BG420"/>
    <mergeCell ref="BI420:BJ420"/>
    <mergeCell ref="BL420:BM420"/>
    <mergeCell ref="AK420:AL420"/>
    <mergeCell ref="AN420:AO420"/>
    <mergeCell ref="AQ420:AR420"/>
    <mergeCell ref="AT420:AU420"/>
    <mergeCell ref="AW420:AX420"/>
    <mergeCell ref="BO421:BP421"/>
    <mergeCell ref="BR421:BS421"/>
    <mergeCell ref="BU421:BV421"/>
    <mergeCell ref="A420:B420"/>
    <mergeCell ref="D420:E420"/>
    <mergeCell ref="G420:H420"/>
    <mergeCell ref="J420:K420"/>
    <mergeCell ref="M420:N420"/>
    <mergeCell ref="P420:Q420"/>
    <mergeCell ref="S420:T420"/>
    <mergeCell ref="V420:W420"/>
    <mergeCell ref="Y420:Z420"/>
    <mergeCell ref="AB420:AC420"/>
    <mergeCell ref="AE420:AF420"/>
    <mergeCell ref="AH420:AI420"/>
    <mergeCell ref="BO415:BP417"/>
    <mergeCell ref="BR415:BS417"/>
    <mergeCell ref="BU415:BV417"/>
    <mergeCell ref="BX415:BY417"/>
    <mergeCell ref="CA415:CB417"/>
    <mergeCell ref="AZ415:BA417"/>
    <mergeCell ref="BC415:BD417"/>
    <mergeCell ref="BF415:BG417"/>
    <mergeCell ref="BI415:BJ417"/>
    <mergeCell ref="BL415:BM417"/>
    <mergeCell ref="AK415:AL417"/>
    <mergeCell ref="AN415:AO417"/>
    <mergeCell ref="AQ415:AR417"/>
    <mergeCell ref="AT415:AU417"/>
    <mergeCell ref="AW415:AX417"/>
    <mergeCell ref="CM390:CN390"/>
    <mergeCell ref="A415:B417"/>
    <mergeCell ref="D415:E417"/>
    <mergeCell ref="G415:H417"/>
    <mergeCell ref="J415:K417"/>
    <mergeCell ref="M415:N417"/>
    <mergeCell ref="P415:Q417"/>
    <mergeCell ref="S415:T417"/>
    <mergeCell ref="V415:W417"/>
    <mergeCell ref="Y415:Z417"/>
    <mergeCell ref="AB415:AC417"/>
    <mergeCell ref="AE415:AF417"/>
    <mergeCell ref="AH415:AI417"/>
    <mergeCell ref="BO390:BP390"/>
    <mergeCell ref="BR390:BS390"/>
    <mergeCell ref="BU390:BV390"/>
    <mergeCell ref="BX390:BY390"/>
    <mergeCell ref="CA390:CB390"/>
    <mergeCell ref="AZ390:BA390"/>
    <mergeCell ref="BC390:BD390"/>
    <mergeCell ref="BF390:BG390"/>
    <mergeCell ref="BI390:BJ390"/>
    <mergeCell ref="BL390:BM390"/>
    <mergeCell ref="AK390:AL390"/>
    <mergeCell ref="AN390:AO390"/>
    <mergeCell ref="AQ390:AR390"/>
    <mergeCell ref="AT390:AU390"/>
    <mergeCell ref="AW390:AX390"/>
    <mergeCell ref="CD415:CE417"/>
    <mergeCell ref="CG415:CH417"/>
    <mergeCell ref="CJ415:CK417"/>
    <mergeCell ref="CM415:CN417"/>
    <mergeCell ref="CJ383:CK383"/>
    <mergeCell ref="CM383:CN383"/>
    <mergeCell ref="A390:B390"/>
    <mergeCell ref="D390:E390"/>
    <mergeCell ref="G390:H390"/>
    <mergeCell ref="J390:K390"/>
    <mergeCell ref="M390:N390"/>
    <mergeCell ref="P390:Q390"/>
    <mergeCell ref="S390:T390"/>
    <mergeCell ref="V390:W390"/>
    <mergeCell ref="Y390:Z390"/>
    <mergeCell ref="AB390:AC390"/>
    <mergeCell ref="AE390:AF390"/>
    <mergeCell ref="AH390:AI390"/>
    <mergeCell ref="BO383:BP383"/>
    <mergeCell ref="BR383:BS383"/>
    <mergeCell ref="BU383:BV383"/>
    <mergeCell ref="BX383:BY383"/>
    <mergeCell ref="CA383:CB383"/>
    <mergeCell ref="AZ383:BA383"/>
    <mergeCell ref="BC383:BD383"/>
    <mergeCell ref="BF383:BG383"/>
    <mergeCell ref="BI383:BJ383"/>
    <mergeCell ref="BL383:BM383"/>
    <mergeCell ref="AK383:AL383"/>
    <mergeCell ref="AN383:AO383"/>
    <mergeCell ref="AQ383:AR383"/>
    <mergeCell ref="AT383:AU383"/>
    <mergeCell ref="AW383:AX383"/>
    <mergeCell ref="CD390:CE390"/>
    <mergeCell ref="CG390:CH390"/>
    <mergeCell ref="CJ390:CK390"/>
    <mergeCell ref="CG382:CH382"/>
    <mergeCell ref="CJ382:CK382"/>
    <mergeCell ref="CM382:CN382"/>
    <mergeCell ref="A383:B383"/>
    <mergeCell ref="D383:E383"/>
    <mergeCell ref="G383:H383"/>
    <mergeCell ref="J383:K383"/>
    <mergeCell ref="M383:N383"/>
    <mergeCell ref="P383:Q383"/>
    <mergeCell ref="S383:T383"/>
    <mergeCell ref="V383:W383"/>
    <mergeCell ref="Y383:Z383"/>
    <mergeCell ref="AB383:AC383"/>
    <mergeCell ref="AE383:AF383"/>
    <mergeCell ref="AH383:AI383"/>
    <mergeCell ref="BO382:BP382"/>
    <mergeCell ref="BR382:BS382"/>
    <mergeCell ref="BU382:BV382"/>
    <mergeCell ref="BX382:BY382"/>
    <mergeCell ref="CA382:CB382"/>
    <mergeCell ref="AZ382:BA382"/>
    <mergeCell ref="BC382:BD382"/>
    <mergeCell ref="BF382:BG382"/>
    <mergeCell ref="BI382:BJ382"/>
    <mergeCell ref="BL382:BM382"/>
    <mergeCell ref="AK382:AL382"/>
    <mergeCell ref="AN382:AO382"/>
    <mergeCell ref="AQ382:AR382"/>
    <mergeCell ref="AT382:AU382"/>
    <mergeCell ref="AW382:AX382"/>
    <mergeCell ref="CD383:CE383"/>
    <mergeCell ref="CG383:CH383"/>
    <mergeCell ref="CD377:CE379"/>
    <mergeCell ref="CG377:CH379"/>
    <mergeCell ref="CJ377:CK379"/>
    <mergeCell ref="CM377:CN379"/>
    <mergeCell ref="A382:B382"/>
    <mergeCell ref="D382:E382"/>
    <mergeCell ref="G382:H382"/>
    <mergeCell ref="J382:K382"/>
    <mergeCell ref="M382:N382"/>
    <mergeCell ref="P382:Q382"/>
    <mergeCell ref="S382:T382"/>
    <mergeCell ref="V382:W382"/>
    <mergeCell ref="Y382:Z382"/>
    <mergeCell ref="AB382:AC382"/>
    <mergeCell ref="AE382:AF382"/>
    <mergeCell ref="AH382:AI382"/>
    <mergeCell ref="BO377:BP379"/>
    <mergeCell ref="BR377:BS379"/>
    <mergeCell ref="BU377:BV379"/>
    <mergeCell ref="BX377:BY379"/>
    <mergeCell ref="CA377:CB379"/>
    <mergeCell ref="AZ377:BA379"/>
    <mergeCell ref="BC377:BD379"/>
    <mergeCell ref="BF377:BG379"/>
    <mergeCell ref="BI377:BJ379"/>
    <mergeCell ref="BL377:BM379"/>
    <mergeCell ref="AK377:AL379"/>
    <mergeCell ref="AN377:AO379"/>
    <mergeCell ref="AQ377:AR379"/>
    <mergeCell ref="AT377:AU379"/>
    <mergeCell ref="AW377:AX379"/>
    <mergeCell ref="CD382:CE382"/>
    <mergeCell ref="A377:B379"/>
    <mergeCell ref="D377:E379"/>
    <mergeCell ref="G377:H379"/>
    <mergeCell ref="J377:K379"/>
    <mergeCell ref="M377:N379"/>
    <mergeCell ref="P377:Q379"/>
    <mergeCell ref="S377:T379"/>
    <mergeCell ref="V377:W379"/>
    <mergeCell ref="Y377:Z379"/>
    <mergeCell ref="AB377:AC379"/>
    <mergeCell ref="AE377:AF379"/>
    <mergeCell ref="AH377:AI379"/>
    <mergeCell ref="BO352:BP352"/>
    <mergeCell ref="BR352:BS352"/>
    <mergeCell ref="BU352:BV352"/>
    <mergeCell ref="BX352:BY352"/>
    <mergeCell ref="CA352:CB352"/>
    <mergeCell ref="AZ352:BA352"/>
    <mergeCell ref="BC352:BD352"/>
    <mergeCell ref="BF352:BG352"/>
    <mergeCell ref="BI352:BJ352"/>
    <mergeCell ref="BL352:BM352"/>
    <mergeCell ref="AK352:AL352"/>
    <mergeCell ref="AN352:AO352"/>
    <mergeCell ref="AQ352:AR352"/>
    <mergeCell ref="AT352:AU352"/>
    <mergeCell ref="AW352:AX352"/>
    <mergeCell ref="CM345:CN345"/>
    <mergeCell ref="A352:B352"/>
    <mergeCell ref="D352:E352"/>
    <mergeCell ref="G352:H352"/>
    <mergeCell ref="J352:K352"/>
    <mergeCell ref="M352:N352"/>
    <mergeCell ref="P352:Q352"/>
    <mergeCell ref="S352:T352"/>
    <mergeCell ref="V352:W352"/>
    <mergeCell ref="Y352:Z352"/>
    <mergeCell ref="AB352:AC352"/>
    <mergeCell ref="AE352:AF352"/>
    <mergeCell ref="AH352:AI352"/>
    <mergeCell ref="BO345:BP345"/>
    <mergeCell ref="BR345:BS345"/>
    <mergeCell ref="BU345:BV345"/>
    <mergeCell ref="BX345:BY345"/>
    <mergeCell ref="CA345:CB345"/>
    <mergeCell ref="AZ345:BA345"/>
    <mergeCell ref="BC345:BD345"/>
    <mergeCell ref="BF345:BG345"/>
    <mergeCell ref="BI345:BJ345"/>
    <mergeCell ref="BL345:BM345"/>
    <mergeCell ref="AK345:AL345"/>
    <mergeCell ref="AN345:AO345"/>
    <mergeCell ref="AQ345:AR345"/>
    <mergeCell ref="AT345:AU345"/>
    <mergeCell ref="AW345:AX345"/>
    <mergeCell ref="CD352:CE352"/>
    <mergeCell ref="CG352:CH352"/>
    <mergeCell ref="CJ352:CK352"/>
    <mergeCell ref="CM352:CN352"/>
    <mergeCell ref="CJ344:CK344"/>
    <mergeCell ref="CM344:CN344"/>
    <mergeCell ref="A345:B345"/>
    <mergeCell ref="D345:E345"/>
    <mergeCell ref="G345:H345"/>
    <mergeCell ref="J345:K345"/>
    <mergeCell ref="M345:N345"/>
    <mergeCell ref="P345:Q345"/>
    <mergeCell ref="S345:T345"/>
    <mergeCell ref="V345:W345"/>
    <mergeCell ref="Y345:Z345"/>
    <mergeCell ref="AB345:AC345"/>
    <mergeCell ref="AE345:AF345"/>
    <mergeCell ref="AH345:AI345"/>
    <mergeCell ref="BO344:BP344"/>
    <mergeCell ref="BR344:BS344"/>
    <mergeCell ref="BU344:BV344"/>
    <mergeCell ref="BX344:BY344"/>
    <mergeCell ref="CA344:CB344"/>
    <mergeCell ref="AZ344:BA344"/>
    <mergeCell ref="BC344:BD344"/>
    <mergeCell ref="BF344:BG344"/>
    <mergeCell ref="BI344:BJ344"/>
    <mergeCell ref="BL344:BM344"/>
    <mergeCell ref="AK344:AL344"/>
    <mergeCell ref="AN344:AO344"/>
    <mergeCell ref="AQ344:AR344"/>
    <mergeCell ref="AT344:AU344"/>
    <mergeCell ref="AW344:AX344"/>
    <mergeCell ref="CD345:CE345"/>
    <mergeCell ref="CG345:CH345"/>
    <mergeCell ref="CJ345:CK345"/>
    <mergeCell ref="CG339:CH341"/>
    <mergeCell ref="CJ339:CK341"/>
    <mergeCell ref="CM339:CN341"/>
    <mergeCell ref="A344:B344"/>
    <mergeCell ref="D344:E344"/>
    <mergeCell ref="G344:H344"/>
    <mergeCell ref="J344:K344"/>
    <mergeCell ref="M344:N344"/>
    <mergeCell ref="P344:Q344"/>
    <mergeCell ref="S344:T344"/>
    <mergeCell ref="V344:W344"/>
    <mergeCell ref="Y344:Z344"/>
    <mergeCell ref="AB344:AC344"/>
    <mergeCell ref="AE344:AF344"/>
    <mergeCell ref="AH344:AI344"/>
    <mergeCell ref="BO339:BP341"/>
    <mergeCell ref="BR339:BS341"/>
    <mergeCell ref="BU339:BV341"/>
    <mergeCell ref="BX339:BY341"/>
    <mergeCell ref="CA339:CB341"/>
    <mergeCell ref="AZ339:BA341"/>
    <mergeCell ref="BC339:BD341"/>
    <mergeCell ref="BF339:BG341"/>
    <mergeCell ref="BI339:BJ341"/>
    <mergeCell ref="BL339:BM341"/>
    <mergeCell ref="AK339:AL341"/>
    <mergeCell ref="AN339:AO341"/>
    <mergeCell ref="AQ339:AR341"/>
    <mergeCell ref="AT339:AU341"/>
    <mergeCell ref="AW339:AX341"/>
    <mergeCell ref="CD344:CE344"/>
    <mergeCell ref="CG344:CH344"/>
    <mergeCell ref="CD314:CE314"/>
    <mergeCell ref="CG314:CH314"/>
    <mergeCell ref="CJ314:CK314"/>
    <mergeCell ref="CM314:CN314"/>
    <mergeCell ref="A339:B341"/>
    <mergeCell ref="D339:E341"/>
    <mergeCell ref="G339:H341"/>
    <mergeCell ref="J339:K341"/>
    <mergeCell ref="M339:N341"/>
    <mergeCell ref="P339:Q341"/>
    <mergeCell ref="S339:T341"/>
    <mergeCell ref="V339:W341"/>
    <mergeCell ref="Y339:Z341"/>
    <mergeCell ref="AB339:AC341"/>
    <mergeCell ref="AE339:AF341"/>
    <mergeCell ref="AH339:AI341"/>
    <mergeCell ref="BO314:BP314"/>
    <mergeCell ref="BR314:BS314"/>
    <mergeCell ref="BU314:BV314"/>
    <mergeCell ref="BX314:BY314"/>
    <mergeCell ref="CA314:CB314"/>
    <mergeCell ref="AZ314:BA314"/>
    <mergeCell ref="BC314:BD314"/>
    <mergeCell ref="BF314:BG314"/>
    <mergeCell ref="BI314:BJ314"/>
    <mergeCell ref="BL314:BM314"/>
    <mergeCell ref="AK314:AL314"/>
    <mergeCell ref="AN314:AO314"/>
    <mergeCell ref="AQ314:AR314"/>
    <mergeCell ref="AT314:AU314"/>
    <mergeCell ref="AW314:AX314"/>
    <mergeCell ref="CD339:CE341"/>
    <mergeCell ref="A314:B314"/>
    <mergeCell ref="D314:E314"/>
    <mergeCell ref="G314:H314"/>
    <mergeCell ref="J314:K314"/>
    <mergeCell ref="M314:N314"/>
    <mergeCell ref="P314:Q314"/>
    <mergeCell ref="S314:T314"/>
    <mergeCell ref="V314:W314"/>
    <mergeCell ref="Y314:Z314"/>
    <mergeCell ref="AB314:AC314"/>
    <mergeCell ref="AE314:AF314"/>
    <mergeCell ref="AH314:AI314"/>
    <mergeCell ref="BO307:BP307"/>
    <mergeCell ref="BR307:BS307"/>
    <mergeCell ref="BU307:BV307"/>
    <mergeCell ref="BX307:BY307"/>
    <mergeCell ref="CA307:CB307"/>
    <mergeCell ref="AZ307:BA307"/>
    <mergeCell ref="BC307:BD307"/>
    <mergeCell ref="BF307:BG307"/>
    <mergeCell ref="BI307:BJ307"/>
    <mergeCell ref="BL307:BM307"/>
    <mergeCell ref="AK307:AL307"/>
    <mergeCell ref="AN307:AO307"/>
    <mergeCell ref="AQ307:AR307"/>
    <mergeCell ref="AT307:AU307"/>
    <mergeCell ref="AW307:AX307"/>
    <mergeCell ref="CM306:CN306"/>
    <mergeCell ref="A307:B307"/>
    <mergeCell ref="D307:E307"/>
    <mergeCell ref="G307:H307"/>
    <mergeCell ref="J307:K307"/>
    <mergeCell ref="M307:N307"/>
    <mergeCell ref="P307:Q307"/>
    <mergeCell ref="S307:T307"/>
    <mergeCell ref="V307:W307"/>
    <mergeCell ref="Y307:Z307"/>
    <mergeCell ref="AB307:AC307"/>
    <mergeCell ref="AE307:AF307"/>
    <mergeCell ref="AH307:AI307"/>
    <mergeCell ref="BO306:BP306"/>
    <mergeCell ref="BR306:BS306"/>
    <mergeCell ref="BU306:BV306"/>
    <mergeCell ref="BX306:BY306"/>
    <mergeCell ref="CA306:CB306"/>
    <mergeCell ref="AZ306:BA306"/>
    <mergeCell ref="BC306:BD306"/>
    <mergeCell ref="BF306:BG306"/>
    <mergeCell ref="BI306:BJ306"/>
    <mergeCell ref="BL306:BM306"/>
    <mergeCell ref="AK306:AL306"/>
    <mergeCell ref="AN306:AO306"/>
    <mergeCell ref="AQ306:AR306"/>
    <mergeCell ref="AT306:AU306"/>
    <mergeCell ref="AW306:AX306"/>
    <mergeCell ref="CD307:CE307"/>
    <mergeCell ref="CG307:CH307"/>
    <mergeCell ref="CJ307:CK307"/>
    <mergeCell ref="CM307:CN307"/>
    <mergeCell ref="CJ301:CK303"/>
    <mergeCell ref="CM301:CN303"/>
    <mergeCell ref="A306:B306"/>
    <mergeCell ref="D306:E306"/>
    <mergeCell ref="G306:H306"/>
    <mergeCell ref="J306:K306"/>
    <mergeCell ref="M306:N306"/>
    <mergeCell ref="P306:Q306"/>
    <mergeCell ref="S306:T306"/>
    <mergeCell ref="V306:W306"/>
    <mergeCell ref="Y306:Z306"/>
    <mergeCell ref="AB306:AC306"/>
    <mergeCell ref="AE306:AF306"/>
    <mergeCell ref="AH306:AI306"/>
    <mergeCell ref="BO301:BP303"/>
    <mergeCell ref="BR301:BS303"/>
    <mergeCell ref="BU301:BV303"/>
    <mergeCell ref="BX301:BY303"/>
    <mergeCell ref="CA301:CB303"/>
    <mergeCell ref="AZ301:BA303"/>
    <mergeCell ref="BC301:BD303"/>
    <mergeCell ref="BF301:BG303"/>
    <mergeCell ref="BI301:BJ303"/>
    <mergeCell ref="BL301:BM303"/>
    <mergeCell ref="AK301:AL303"/>
    <mergeCell ref="AN301:AO303"/>
    <mergeCell ref="AQ301:AR303"/>
    <mergeCell ref="AT301:AU303"/>
    <mergeCell ref="AW301:AX303"/>
    <mergeCell ref="CD306:CE306"/>
    <mergeCell ref="CG306:CH306"/>
    <mergeCell ref="CJ306:CK306"/>
    <mergeCell ref="CG276:CH276"/>
    <mergeCell ref="CJ276:CK276"/>
    <mergeCell ref="CM276:CN276"/>
    <mergeCell ref="A301:B303"/>
    <mergeCell ref="D301:E303"/>
    <mergeCell ref="G301:H303"/>
    <mergeCell ref="J301:K303"/>
    <mergeCell ref="M301:N303"/>
    <mergeCell ref="P301:Q303"/>
    <mergeCell ref="S301:T303"/>
    <mergeCell ref="V301:W303"/>
    <mergeCell ref="Y301:Z303"/>
    <mergeCell ref="AB301:AC303"/>
    <mergeCell ref="AE301:AF303"/>
    <mergeCell ref="AH301:AI303"/>
    <mergeCell ref="BO276:BP276"/>
    <mergeCell ref="BR276:BS276"/>
    <mergeCell ref="BU276:BV276"/>
    <mergeCell ref="BX276:BY276"/>
    <mergeCell ref="CA276:CB276"/>
    <mergeCell ref="AZ276:BA276"/>
    <mergeCell ref="BC276:BD276"/>
    <mergeCell ref="BF276:BG276"/>
    <mergeCell ref="BI276:BJ276"/>
    <mergeCell ref="BL276:BM276"/>
    <mergeCell ref="AK276:AL276"/>
    <mergeCell ref="AN276:AO276"/>
    <mergeCell ref="AQ276:AR276"/>
    <mergeCell ref="AT276:AU276"/>
    <mergeCell ref="AW276:AX276"/>
    <mergeCell ref="CD301:CE303"/>
    <mergeCell ref="CG301:CH303"/>
    <mergeCell ref="CD269:CE269"/>
    <mergeCell ref="CG269:CH269"/>
    <mergeCell ref="CJ269:CK269"/>
    <mergeCell ref="CM269:CN269"/>
    <mergeCell ref="A276:B276"/>
    <mergeCell ref="D276:E276"/>
    <mergeCell ref="G276:H276"/>
    <mergeCell ref="J276:K276"/>
    <mergeCell ref="M276:N276"/>
    <mergeCell ref="P276:Q276"/>
    <mergeCell ref="S276:T276"/>
    <mergeCell ref="V276:W276"/>
    <mergeCell ref="Y276:Z276"/>
    <mergeCell ref="AB276:AC276"/>
    <mergeCell ref="AE276:AF276"/>
    <mergeCell ref="AH276:AI276"/>
    <mergeCell ref="BO269:BP269"/>
    <mergeCell ref="BR269:BS269"/>
    <mergeCell ref="BU269:BV269"/>
    <mergeCell ref="BX269:BY269"/>
    <mergeCell ref="CA269:CB269"/>
    <mergeCell ref="AZ269:BA269"/>
    <mergeCell ref="BC269:BD269"/>
    <mergeCell ref="BF269:BG269"/>
    <mergeCell ref="BI269:BJ269"/>
    <mergeCell ref="BL269:BM269"/>
    <mergeCell ref="AK269:AL269"/>
    <mergeCell ref="AN269:AO269"/>
    <mergeCell ref="AQ269:AR269"/>
    <mergeCell ref="AT269:AU269"/>
    <mergeCell ref="AW269:AX269"/>
    <mergeCell ref="CD276:CE276"/>
    <mergeCell ref="A269:B269"/>
    <mergeCell ref="D269:E269"/>
    <mergeCell ref="G269:H269"/>
    <mergeCell ref="J269:K269"/>
    <mergeCell ref="M269:N269"/>
    <mergeCell ref="P269:Q269"/>
    <mergeCell ref="S269:T269"/>
    <mergeCell ref="V269:W269"/>
    <mergeCell ref="Y269:Z269"/>
    <mergeCell ref="AB269:AC269"/>
    <mergeCell ref="AE269:AF269"/>
    <mergeCell ref="AH269:AI269"/>
    <mergeCell ref="BO268:BP268"/>
    <mergeCell ref="BR268:BS268"/>
    <mergeCell ref="BU268:BV268"/>
    <mergeCell ref="BX268:BY268"/>
    <mergeCell ref="CA268:CB268"/>
    <mergeCell ref="AZ268:BA268"/>
    <mergeCell ref="BC268:BD268"/>
    <mergeCell ref="BF268:BG268"/>
    <mergeCell ref="BI268:BJ268"/>
    <mergeCell ref="BL268:BM268"/>
    <mergeCell ref="AK268:AL268"/>
    <mergeCell ref="AN268:AO268"/>
    <mergeCell ref="AQ268:AR268"/>
    <mergeCell ref="AT268:AU268"/>
    <mergeCell ref="AW268:AX268"/>
    <mergeCell ref="CM263:CN265"/>
    <mergeCell ref="A268:B268"/>
    <mergeCell ref="D268:E268"/>
    <mergeCell ref="G268:H268"/>
    <mergeCell ref="J268:K268"/>
    <mergeCell ref="M268:N268"/>
    <mergeCell ref="P268:Q268"/>
    <mergeCell ref="S268:T268"/>
    <mergeCell ref="V268:W268"/>
    <mergeCell ref="Y268:Z268"/>
    <mergeCell ref="AB268:AC268"/>
    <mergeCell ref="AE268:AF268"/>
    <mergeCell ref="AH268:AI268"/>
    <mergeCell ref="BO263:BP265"/>
    <mergeCell ref="BR263:BS265"/>
    <mergeCell ref="BU263:BV265"/>
    <mergeCell ref="BX263:BY265"/>
    <mergeCell ref="CA263:CB265"/>
    <mergeCell ref="AZ263:BA265"/>
    <mergeCell ref="BC263:BD265"/>
    <mergeCell ref="BF263:BG265"/>
    <mergeCell ref="BI263:BJ265"/>
    <mergeCell ref="BL263:BM265"/>
    <mergeCell ref="AK263:AL265"/>
    <mergeCell ref="AN263:AO265"/>
    <mergeCell ref="AQ263:AR265"/>
    <mergeCell ref="AT263:AU265"/>
    <mergeCell ref="AW263:AX265"/>
    <mergeCell ref="CD268:CE268"/>
    <mergeCell ref="CG268:CH268"/>
    <mergeCell ref="CJ268:CK268"/>
    <mergeCell ref="CM268:CN268"/>
    <mergeCell ref="CJ238:CK238"/>
    <mergeCell ref="CM238:CN238"/>
    <mergeCell ref="A263:B265"/>
    <mergeCell ref="D263:E265"/>
    <mergeCell ref="G263:H265"/>
    <mergeCell ref="J263:K265"/>
    <mergeCell ref="M263:N265"/>
    <mergeCell ref="P263:Q265"/>
    <mergeCell ref="S263:T265"/>
    <mergeCell ref="V263:W265"/>
    <mergeCell ref="Y263:Z265"/>
    <mergeCell ref="AB263:AC265"/>
    <mergeCell ref="AE263:AF265"/>
    <mergeCell ref="AH263:AI265"/>
    <mergeCell ref="BO238:BP238"/>
    <mergeCell ref="BR238:BS238"/>
    <mergeCell ref="BU238:BV238"/>
    <mergeCell ref="BX238:BY238"/>
    <mergeCell ref="CA238:CB238"/>
    <mergeCell ref="AZ238:BA238"/>
    <mergeCell ref="BC238:BD238"/>
    <mergeCell ref="BF238:BG238"/>
    <mergeCell ref="BI238:BJ238"/>
    <mergeCell ref="BL238:BM238"/>
    <mergeCell ref="AK238:AL238"/>
    <mergeCell ref="AN238:AO238"/>
    <mergeCell ref="AQ238:AR238"/>
    <mergeCell ref="AT238:AU238"/>
    <mergeCell ref="AW238:AX238"/>
    <mergeCell ref="CD263:CE265"/>
    <mergeCell ref="CG263:CH265"/>
    <mergeCell ref="CJ263:CK265"/>
    <mergeCell ref="CG231:CH231"/>
    <mergeCell ref="CJ231:CK231"/>
    <mergeCell ref="CM231:CN231"/>
    <mergeCell ref="A238:B238"/>
    <mergeCell ref="D238:E238"/>
    <mergeCell ref="G238:H238"/>
    <mergeCell ref="J238:K238"/>
    <mergeCell ref="M238:N238"/>
    <mergeCell ref="P238:Q238"/>
    <mergeCell ref="S238:T238"/>
    <mergeCell ref="V238:W238"/>
    <mergeCell ref="Y238:Z238"/>
    <mergeCell ref="AB238:AC238"/>
    <mergeCell ref="AE238:AF238"/>
    <mergeCell ref="AH238:AI238"/>
    <mergeCell ref="BO231:BP231"/>
    <mergeCell ref="BR231:BS231"/>
    <mergeCell ref="BU231:BV231"/>
    <mergeCell ref="BX231:BY231"/>
    <mergeCell ref="CA231:CB231"/>
    <mergeCell ref="AZ231:BA231"/>
    <mergeCell ref="BC231:BD231"/>
    <mergeCell ref="BF231:BG231"/>
    <mergeCell ref="BI231:BJ231"/>
    <mergeCell ref="BL231:BM231"/>
    <mergeCell ref="AK231:AL231"/>
    <mergeCell ref="AN231:AO231"/>
    <mergeCell ref="AQ231:AR231"/>
    <mergeCell ref="AT231:AU231"/>
    <mergeCell ref="AW231:AX231"/>
    <mergeCell ref="CD238:CE238"/>
    <mergeCell ref="CG238:CH238"/>
    <mergeCell ref="CD230:CE230"/>
    <mergeCell ref="CG230:CH230"/>
    <mergeCell ref="CJ230:CK230"/>
    <mergeCell ref="CM230:CN230"/>
    <mergeCell ref="A231:B231"/>
    <mergeCell ref="D231:E231"/>
    <mergeCell ref="G231:H231"/>
    <mergeCell ref="J231:K231"/>
    <mergeCell ref="M231:N231"/>
    <mergeCell ref="P231:Q231"/>
    <mergeCell ref="S231:T231"/>
    <mergeCell ref="V231:W231"/>
    <mergeCell ref="Y231:Z231"/>
    <mergeCell ref="AB231:AC231"/>
    <mergeCell ref="AE231:AF231"/>
    <mergeCell ref="AH231:AI231"/>
    <mergeCell ref="BO230:BP230"/>
    <mergeCell ref="BR230:BS230"/>
    <mergeCell ref="BU230:BV230"/>
    <mergeCell ref="BX230:BY230"/>
    <mergeCell ref="CA230:CB230"/>
    <mergeCell ref="AZ230:BA230"/>
    <mergeCell ref="BC230:BD230"/>
    <mergeCell ref="BF230:BG230"/>
    <mergeCell ref="BI230:BJ230"/>
    <mergeCell ref="BL230:BM230"/>
    <mergeCell ref="AK230:AL230"/>
    <mergeCell ref="AN230:AO230"/>
    <mergeCell ref="AQ230:AR230"/>
    <mergeCell ref="AT230:AU230"/>
    <mergeCell ref="AW230:AX230"/>
    <mergeCell ref="CD231:CE231"/>
    <mergeCell ref="A230:B230"/>
    <mergeCell ref="D230:E230"/>
    <mergeCell ref="G230:H230"/>
    <mergeCell ref="J230:K230"/>
    <mergeCell ref="M230:N230"/>
    <mergeCell ref="P230:Q230"/>
    <mergeCell ref="S230:T230"/>
    <mergeCell ref="V230:W230"/>
    <mergeCell ref="Y230:Z230"/>
    <mergeCell ref="AB230:AC230"/>
    <mergeCell ref="AE230:AF230"/>
    <mergeCell ref="AH230:AI230"/>
    <mergeCell ref="BO225:BP227"/>
    <mergeCell ref="BR225:BS227"/>
    <mergeCell ref="BU225:BV227"/>
    <mergeCell ref="BX225:BY227"/>
    <mergeCell ref="CA225:CB227"/>
    <mergeCell ref="AZ225:BA227"/>
    <mergeCell ref="BC225:BD227"/>
    <mergeCell ref="BF225:BG227"/>
    <mergeCell ref="BI225:BJ227"/>
    <mergeCell ref="BL225:BM227"/>
    <mergeCell ref="AK225:AL227"/>
    <mergeCell ref="AN225:AO227"/>
    <mergeCell ref="AQ225:AR227"/>
    <mergeCell ref="AT225:AU227"/>
    <mergeCell ref="AW225:AX227"/>
    <mergeCell ref="CM200:CN200"/>
    <mergeCell ref="A225:B227"/>
    <mergeCell ref="D225:E227"/>
    <mergeCell ref="G225:H227"/>
    <mergeCell ref="J225:K227"/>
    <mergeCell ref="M225:N227"/>
    <mergeCell ref="P225:Q227"/>
    <mergeCell ref="S225:T227"/>
    <mergeCell ref="V225:W227"/>
    <mergeCell ref="Y225:Z227"/>
    <mergeCell ref="AB225:AC227"/>
    <mergeCell ref="AE225:AF227"/>
    <mergeCell ref="AH225:AI227"/>
    <mergeCell ref="BO200:BP200"/>
    <mergeCell ref="BR200:BS200"/>
    <mergeCell ref="BU200:BV200"/>
    <mergeCell ref="BX200:BY200"/>
    <mergeCell ref="CA200:CB200"/>
    <mergeCell ref="AZ200:BA200"/>
    <mergeCell ref="BC200:BD200"/>
    <mergeCell ref="BF200:BG200"/>
    <mergeCell ref="BI200:BJ200"/>
    <mergeCell ref="BL200:BM200"/>
    <mergeCell ref="AK200:AL200"/>
    <mergeCell ref="AN200:AO200"/>
    <mergeCell ref="AQ200:AR200"/>
    <mergeCell ref="AT200:AU200"/>
    <mergeCell ref="AW200:AX200"/>
    <mergeCell ref="CD225:CE227"/>
    <mergeCell ref="CG225:CH227"/>
    <mergeCell ref="CJ225:CK227"/>
    <mergeCell ref="CM225:CN227"/>
    <mergeCell ref="CJ193:CK193"/>
    <mergeCell ref="CM193:CN193"/>
    <mergeCell ref="A200:B200"/>
    <mergeCell ref="D200:E200"/>
    <mergeCell ref="G200:H200"/>
    <mergeCell ref="J200:K200"/>
    <mergeCell ref="M200:N200"/>
    <mergeCell ref="P200:Q200"/>
    <mergeCell ref="S200:T200"/>
    <mergeCell ref="V200:W200"/>
    <mergeCell ref="Y200:Z200"/>
    <mergeCell ref="AB200:AC200"/>
    <mergeCell ref="AE200:AF200"/>
    <mergeCell ref="AH200:AI200"/>
    <mergeCell ref="BO193:BP193"/>
    <mergeCell ref="BR193:BS193"/>
    <mergeCell ref="BU193:BV193"/>
    <mergeCell ref="BX193:BY193"/>
    <mergeCell ref="CA193:CB193"/>
    <mergeCell ref="AZ193:BA193"/>
    <mergeCell ref="BC193:BD193"/>
    <mergeCell ref="BF193:BG193"/>
    <mergeCell ref="BI193:BJ193"/>
    <mergeCell ref="BL193:BM193"/>
    <mergeCell ref="AK193:AL193"/>
    <mergeCell ref="AN193:AO193"/>
    <mergeCell ref="AQ193:AR193"/>
    <mergeCell ref="AT193:AU193"/>
    <mergeCell ref="AW193:AX193"/>
    <mergeCell ref="CD200:CE200"/>
    <mergeCell ref="CG200:CH200"/>
    <mergeCell ref="CJ200:CK200"/>
    <mergeCell ref="CG192:CH192"/>
    <mergeCell ref="CJ192:CK192"/>
    <mergeCell ref="CM192:CN192"/>
    <mergeCell ref="A193:B193"/>
    <mergeCell ref="D193:E193"/>
    <mergeCell ref="G193:H193"/>
    <mergeCell ref="J193:K193"/>
    <mergeCell ref="M193:N193"/>
    <mergeCell ref="P193:Q193"/>
    <mergeCell ref="S193:T193"/>
    <mergeCell ref="V193:W193"/>
    <mergeCell ref="Y193:Z193"/>
    <mergeCell ref="AB193:AC193"/>
    <mergeCell ref="AE193:AF193"/>
    <mergeCell ref="AH193:AI193"/>
    <mergeCell ref="BO192:BP192"/>
    <mergeCell ref="BR192:BS192"/>
    <mergeCell ref="BU192:BV192"/>
    <mergeCell ref="BX192:BY192"/>
    <mergeCell ref="CA192:CB192"/>
    <mergeCell ref="AZ192:BA192"/>
    <mergeCell ref="BC192:BD192"/>
    <mergeCell ref="BF192:BG192"/>
    <mergeCell ref="BI192:BJ192"/>
    <mergeCell ref="BL192:BM192"/>
    <mergeCell ref="AK192:AL192"/>
    <mergeCell ref="AN192:AO192"/>
    <mergeCell ref="AQ192:AR192"/>
    <mergeCell ref="AT192:AU192"/>
    <mergeCell ref="AW192:AX192"/>
    <mergeCell ref="CD193:CE193"/>
    <mergeCell ref="CG193:CH193"/>
    <mergeCell ref="CD187:CE189"/>
    <mergeCell ref="CG187:CH189"/>
    <mergeCell ref="CJ187:CK189"/>
    <mergeCell ref="CM187:CN189"/>
    <mergeCell ref="A192:B192"/>
    <mergeCell ref="D192:E192"/>
    <mergeCell ref="G192:H192"/>
    <mergeCell ref="J192:K192"/>
    <mergeCell ref="M192:N192"/>
    <mergeCell ref="P192:Q192"/>
    <mergeCell ref="S192:T192"/>
    <mergeCell ref="V192:W192"/>
    <mergeCell ref="Y192:Z192"/>
    <mergeCell ref="AB192:AC192"/>
    <mergeCell ref="AE192:AF192"/>
    <mergeCell ref="AH192:AI192"/>
    <mergeCell ref="BO187:BP189"/>
    <mergeCell ref="BR187:BS189"/>
    <mergeCell ref="BU187:BV189"/>
    <mergeCell ref="BX187:BY189"/>
    <mergeCell ref="CA187:CB189"/>
    <mergeCell ref="AZ187:BA189"/>
    <mergeCell ref="BC187:BD189"/>
    <mergeCell ref="BF187:BG189"/>
    <mergeCell ref="BI187:BJ189"/>
    <mergeCell ref="BL187:BM189"/>
    <mergeCell ref="AK187:AL189"/>
    <mergeCell ref="AN187:AO189"/>
    <mergeCell ref="AQ187:AR189"/>
    <mergeCell ref="AT187:AU189"/>
    <mergeCell ref="AW187:AX189"/>
    <mergeCell ref="CD192:CE192"/>
    <mergeCell ref="A187:B189"/>
    <mergeCell ref="D187:E189"/>
    <mergeCell ref="G187:H189"/>
    <mergeCell ref="J187:K189"/>
    <mergeCell ref="M187:N189"/>
    <mergeCell ref="P187:Q189"/>
    <mergeCell ref="S187:T189"/>
    <mergeCell ref="V187:W189"/>
    <mergeCell ref="Y187:Z189"/>
    <mergeCell ref="AB187:AC189"/>
    <mergeCell ref="AE187:AF189"/>
    <mergeCell ref="AH187:AI189"/>
    <mergeCell ref="BO162:BP162"/>
    <mergeCell ref="BR162:BS162"/>
    <mergeCell ref="BU162:BV162"/>
    <mergeCell ref="BX162:BY162"/>
    <mergeCell ref="CA162:CB162"/>
    <mergeCell ref="AZ162:BA162"/>
    <mergeCell ref="BC162:BD162"/>
    <mergeCell ref="BF162:BG162"/>
    <mergeCell ref="BI162:BJ162"/>
    <mergeCell ref="BL162:BM162"/>
    <mergeCell ref="AK162:AL162"/>
    <mergeCell ref="AN162:AO162"/>
    <mergeCell ref="AQ162:AR162"/>
    <mergeCell ref="AT162:AU162"/>
    <mergeCell ref="AW162:AX162"/>
    <mergeCell ref="CM155:CN155"/>
    <mergeCell ref="A162:B162"/>
    <mergeCell ref="D162:E162"/>
    <mergeCell ref="G162:H162"/>
    <mergeCell ref="J162:K162"/>
    <mergeCell ref="M162:N162"/>
    <mergeCell ref="P162:Q162"/>
    <mergeCell ref="S162:T162"/>
    <mergeCell ref="V162:W162"/>
    <mergeCell ref="Y162:Z162"/>
    <mergeCell ref="AB162:AC162"/>
    <mergeCell ref="AE162:AF162"/>
    <mergeCell ref="AH162:AI162"/>
    <mergeCell ref="BO155:BP155"/>
    <mergeCell ref="BR155:BS155"/>
    <mergeCell ref="BU155:BV155"/>
    <mergeCell ref="BX155:BY155"/>
    <mergeCell ref="CA155:CB155"/>
    <mergeCell ref="AZ155:BA155"/>
    <mergeCell ref="BC155:BD155"/>
    <mergeCell ref="BF155:BG155"/>
    <mergeCell ref="BI155:BJ155"/>
    <mergeCell ref="BL155:BM155"/>
    <mergeCell ref="AK155:AL155"/>
    <mergeCell ref="AN155:AO155"/>
    <mergeCell ref="AQ155:AR155"/>
    <mergeCell ref="AT155:AU155"/>
    <mergeCell ref="AW155:AX155"/>
    <mergeCell ref="CD162:CE162"/>
    <mergeCell ref="CG162:CH162"/>
    <mergeCell ref="CJ162:CK162"/>
    <mergeCell ref="CM162:CN162"/>
    <mergeCell ref="CJ154:CK154"/>
    <mergeCell ref="CM154:CN154"/>
    <mergeCell ref="A155:B155"/>
    <mergeCell ref="D155:E155"/>
    <mergeCell ref="G155:H155"/>
    <mergeCell ref="J155:K155"/>
    <mergeCell ref="M155:N155"/>
    <mergeCell ref="P155:Q155"/>
    <mergeCell ref="S155:T155"/>
    <mergeCell ref="V155:W155"/>
    <mergeCell ref="Y155:Z155"/>
    <mergeCell ref="AB155:AC155"/>
    <mergeCell ref="AE155:AF155"/>
    <mergeCell ref="AH155:AI155"/>
    <mergeCell ref="BO154:BP154"/>
    <mergeCell ref="BR154:BS154"/>
    <mergeCell ref="BU154:BV154"/>
    <mergeCell ref="BX154:BY154"/>
    <mergeCell ref="CA154:CB154"/>
    <mergeCell ref="AZ154:BA154"/>
    <mergeCell ref="BC154:BD154"/>
    <mergeCell ref="BF154:BG154"/>
    <mergeCell ref="BI154:BJ154"/>
    <mergeCell ref="BL154:BM154"/>
    <mergeCell ref="AK154:AL154"/>
    <mergeCell ref="AN154:AO154"/>
    <mergeCell ref="AQ154:AR154"/>
    <mergeCell ref="AT154:AU154"/>
    <mergeCell ref="AW154:AX154"/>
    <mergeCell ref="CD155:CE155"/>
    <mergeCell ref="CG155:CH155"/>
    <mergeCell ref="CJ155:CK155"/>
    <mergeCell ref="CG149:CH151"/>
    <mergeCell ref="CJ149:CK151"/>
    <mergeCell ref="CM149:CN151"/>
    <mergeCell ref="A154:B154"/>
    <mergeCell ref="D154:E154"/>
    <mergeCell ref="G154:H154"/>
    <mergeCell ref="J154:K154"/>
    <mergeCell ref="M154:N154"/>
    <mergeCell ref="P154:Q154"/>
    <mergeCell ref="S154:T154"/>
    <mergeCell ref="V154:W154"/>
    <mergeCell ref="Y154:Z154"/>
    <mergeCell ref="AB154:AC154"/>
    <mergeCell ref="AE154:AF154"/>
    <mergeCell ref="AH154:AI154"/>
    <mergeCell ref="BO149:BP151"/>
    <mergeCell ref="BR149:BS151"/>
    <mergeCell ref="BU149:BV151"/>
    <mergeCell ref="BX149:BY151"/>
    <mergeCell ref="CA149:CB151"/>
    <mergeCell ref="AZ149:BA151"/>
    <mergeCell ref="BC149:BD151"/>
    <mergeCell ref="BF149:BG151"/>
    <mergeCell ref="BI149:BJ151"/>
    <mergeCell ref="BL149:BM151"/>
    <mergeCell ref="AK149:AL151"/>
    <mergeCell ref="AN149:AO151"/>
    <mergeCell ref="AQ149:AR151"/>
    <mergeCell ref="AT149:AU151"/>
    <mergeCell ref="AW149:AX151"/>
    <mergeCell ref="CD154:CE154"/>
    <mergeCell ref="CG154:CH154"/>
    <mergeCell ref="CD124:CE124"/>
    <mergeCell ref="CG124:CH124"/>
    <mergeCell ref="CJ124:CK124"/>
    <mergeCell ref="CM124:CN124"/>
    <mergeCell ref="A149:B151"/>
    <mergeCell ref="D149:E151"/>
    <mergeCell ref="G149:H151"/>
    <mergeCell ref="J149:K151"/>
    <mergeCell ref="M149:N151"/>
    <mergeCell ref="P149:Q151"/>
    <mergeCell ref="S149:T151"/>
    <mergeCell ref="V149:W151"/>
    <mergeCell ref="Y149:Z151"/>
    <mergeCell ref="AB149:AC151"/>
    <mergeCell ref="AE149:AF151"/>
    <mergeCell ref="AH149:AI151"/>
    <mergeCell ref="BO124:BP124"/>
    <mergeCell ref="BR124:BS124"/>
    <mergeCell ref="BU124:BV124"/>
    <mergeCell ref="BX124:BY124"/>
    <mergeCell ref="CA124:CB124"/>
    <mergeCell ref="AZ124:BA124"/>
    <mergeCell ref="BC124:BD124"/>
    <mergeCell ref="BF124:BG124"/>
    <mergeCell ref="BI124:BJ124"/>
    <mergeCell ref="BL124:BM124"/>
    <mergeCell ref="AK124:AL124"/>
    <mergeCell ref="AN124:AO124"/>
    <mergeCell ref="AQ124:AR124"/>
    <mergeCell ref="AT124:AU124"/>
    <mergeCell ref="AW124:AX124"/>
    <mergeCell ref="CD149:CE151"/>
    <mergeCell ref="A124:B124"/>
    <mergeCell ref="D124:E124"/>
    <mergeCell ref="G124:H124"/>
    <mergeCell ref="J124:K124"/>
    <mergeCell ref="M124:N124"/>
    <mergeCell ref="P124:Q124"/>
    <mergeCell ref="S124:T124"/>
    <mergeCell ref="V124:W124"/>
    <mergeCell ref="Y124:Z124"/>
    <mergeCell ref="AB124:AC124"/>
    <mergeCell ref="AE124:AF124"/>
    <mergeCell ref="AH124:AI124"/>
    <mergeCell ref="BO117:BP117"/>
    <mergeCell ref="BR117:BS117"/>
    <mergeCell ref="BU117:BV117"/>
    <mergeCell ref="BX117:BY117"/>
    <mergeCell ref="CA117:CB117"/>
    <mergeCell ref="AZ117:BA117"/>
    <mergeCell ref="BC117:BD117"/>
    <mergeCell ref="BF117:BG117"/>
    <mergeCell ref="BI117:BJ117"/>
    <mergeCell ref="BL117:BM117"/>
    <mergeCell ref="AK117:AL117"/>
    <mergeCell ref="AN117:AO117"/>
    <mergeCell ref="AQ117:AR117"/>
    <mergeCell ref="AT117:AU117"/>
    <mergeCell ref="AW117:AX117"/>
    <mergeCell ref="CM116:CN116"/>
    <mergeCell ref="A117:B117"/>
    <mergeCell ref="D117:E117"/>
    <mergeCell ref="G117:H117"/>
    <mergeCell ref="J117:K117"/>
    <mergeCell ref="M117:N117"/>
    <mergeCell ref="P117:Q117"/>
    <mergeCell ref="S117:T117"/>
    <mergeCell ref="V117:W117"/>
    <mergeCell ref="Y117:Z117"/>
    <mergeCell ref="AB117:AC117"/>
    <mergeCell ref="AE117:AF117"/>
    <mergeCell ref="AH117:AI117"/>
    <mergeCell ref="BO116:BP116"/>
    <mergeCell ref="BR116:BS116"/>
    <mergeCell ref="BU116:BV116"/>
    <mergeCell ref="BX116:BY116"/>
    <mergeCell ref="CA116:CB116"/>
    <mergeCell ref="AZ116:BA116"/>
    <mergeCell ref="BC116:BD116"/>
    <mergeCell ref="BF116:BG116"/>
    <mergeCell ref="BI116:BJ116"/>
    <mergeCell ref="BL116:BM116"/>
    <mergeCell ref="AK116:AL116"/>
    <mergeCell ref="AN116:AO116"/>
    <mergeCell ref="AQ116:AR116"/>
    <mergeCell ref="AT116:AU116"/>
    <mergeCell ref="AW116:AX116"/>
    <mergeCell ref="CD117:CE117"/>
    <mergeCell ref="CG117:CH117"/>
    <mergeCell ref="CJ117:CK117"/>
    <mergeCell ref="CM117:CN117"/>
    <mergeCell ref="CJ111:CK113"/>
    <mergeCell ref="CM111:CN113"/>
    <mergeCell ref="A116:B116"/>
    <mergeCell ref="D116:E116"/>
    <mergeCell ref="G116:H116"/>
    <mergeCell ref="J116:K116"/>
    <mergeCell ref="M116:N116"/>
    <mergeCell ref="P116:Q116"/>
    <mergeCell ref="S116:T116"/>
    <mergeCell ref="V116:W116"/>
    <mergeCell ref="Y116:Z116"/>
    <mergeCell ref="AB116:AC116"/>
    <mergeCell ref="AE116:AF116"/>
    <mergeCell ref="AH116:AI116"/>
    <mergeCell ref="BO111:BP113"/>
    <mergeCell ref="BR111:BS113"/>
    <mergeCell ref="BU111:BV113"/>
    <mergeCell ref="BX111:BY113"/>
    <mergeCell ref="CA111:CB113"/>
    <mergeCell ref="AZ111:BA113"/>
    <mergeCell ref="BC111:BD113"/>
    <mergeCell ref="BF111:BG113"/>
    <mergeCell ref="BI111:BJ113"/>
    <mergeCell ref="BL111:BM113"/>
    <mergeCell ref="AK111:AL113"/>
    <mergeCell ref="AN111:AO113"/>
    <mergeCell ref="AQ111:AR113"/>
    <mergeCell ref="AT111:AU113"/>
    <mergeCell ref="AW111:AX113"/>
    <mergeCell ref="CD116:CE116"/>
    <mergeCell ref="CG116:CH116"/>
    <mergeCell ref="CJ116:CK116"/>
    <mergeCell ref="CG86:CH86"/>
    <mergeCell ref="CJ86:CK86"/>
    <mergeCell ref="CM86:CN86"/>
    <mergeCell ref="A111:B113"/>
    <mergeCell ref="D111:E113"/>
    <mergeCell ref="G111:H113"/>
    <mergeCell ref="J111:K113"/>
    <mergeCell ref="M111:N113"/>
    <mergeCell ref="P111:Q113"/>
    <mergeCell ref="S111:T113"/>
    <mergeCell ref="V111:W113"/>
    <mergeCell ref="Y111:Z113"/>
    <mergeCell ref="AB111:AC113"/>
    <mergeCell ref="AE111:AF113"/>
    <mergeCell ref="AH111:AI113"/>
    <mergeCell ref="BO86:BP86"/>
    <mergeCell ref="BR86:BS86"/>
    <mergeCell ref="BU86:BV86"/>
    <mergeCell ref="BX86:BY86"/>
    <mergeCell ref="CA86:CB86"/>
    <mergeCell ref="AZ86:BA86"/>
    <mergeCell ref="BC86:BD86"/>
    <mergeCell ref="BF86:BG86"/>
    <mergeCell ref="BI86:BJ86"/>
    <mergeCell ref="BL86:BM86"/>
    <mergeCell ref="AK86:AL86"/>
    <mergeCell ref="AN86:AO86"/>
    <mergeCell ref="AQ86:AR86"/>
    <mergeCell ref="AT86:AU86"/>
    <mergeCell ref="AW86:AX86"/>
    <mergeCell ref="CD111:CE113"/>
    <mergeCell ref="CG111:CH113"/>
    <mergeCell ref="CD79:CE79"/>
    <mergeCell ref="CG79:CH79"/>
    <mergeCell ref="CJ79:CK79"/>
    <mergeCell ref="CM79:CN79"/>
    <mergeCell ref="A86:B86"/>
    <mergeCell ref="D86:E86"/>
    <mergeCell ref="G86:H86"/>
    <mergeCell ref="J86:K86"/>
    <mergeCell ref="M86:N86"/>
    <mergeCell ref="P86:Q86"/>
    <mergeCell ref="S86:T86"/>
    <mergeCell ref="V86:W86"/>
    <mergeCell ref="Y86:Z86"/>
    <mergeCell ref="AB86:AC86"/>
    <mergeCell ref="AE86:AF86"/>
    <mergeCell ref="AH86:AI86"/>
    <mergeCell ref="BO79:BP79"/>
    <mergeCell ref="BR79:BS79"/>
    <mergeCell ref="BU79:BV79"/>
    <mergeCell ref="BX79:BY79"/>
    <mergeCell ref="CA79:CB79"/>
    <mergeCell ref="AZ79:BA79"/>
    <mergeCell ref="BC79:BD79"/>
    <mergeCell ref="BF79:BG79"/>
    <mergeCell ref="BI79:BJ79"/>
    <mergeCell ref="BL79:BM79"/>
    <mergeCell ref="AK79:AL79"/>
    <mergeCell ref="AN79:AO79"/>
    <mergeCell ref="AQ79:AR79"/>
    <mergeCell ref="AT79:AU79"/>
    <mergeCell ref="AW79:AX79"/>
    <mergeCell ref="CD86:CE86"/>
    <mergeCell ref="A79:B79"/>
    <mergeCell ref="D79:E79"/>
    <mergeCell ref="G79:H79"/>
    <mergeCell ref="J79:K79"/>
    <mergeCell ref="M79:N79"/>
    <mergeCell ref="P79:Q79"/>
    <mergeCell ref="S79:T79"/>
    <mergeCell ref="V79:W79"/>
    <mergeCell ref="Y79:Z79"/>
    <mergeCell ref="AB79:AC79"/>
    <mergeCell ref="AE79:AF79"/>
    <mergeCell ref="AH79:AI79"/>
    <mergeCell ref="BO78:BP78"/>
    <mergeCell ref="BR78:BS78"/>
    <mergeCell ref="BU78:BV78"/>
    <mergeCell ref="BX78:BY78"/>
    <mergeCell ref="CA78:CB78"/>
    <mergeCell ref="AZ78:BA78"/>
    <mergeCell ref="BC78:BD78"/>
    <mergeCell ref="BF78:BG78"/>
    <mergeCell ref="BI78:BJ78"/>
    <mergeCell ref="BL78:BM78"/>
    <mergeCell ref="AK78:AL78"/>
    <mergeCell ref="AN78:AO78"/>
    <mergeCell ref="AQ78:AR78"/>
    <mergeCell ref="AT78:AU78"/>
    <mergeCell ref="AW78:AX78"/>
    <mergeCell ref="CM73:CN75"/>
    <mergeCell ref="A78:B78"/>
    <mergeCell ref="D78:E78"/>
    <mergeCell ref="G78:H78"/>
    <mergeCell ref="J78:K78"/>
    <mergeCell ref="M78:N78"/>
    <mergeCell ref="P78:Q78"/>
    <mergeCell ref="S78:T78"/>
    <mergeCell ref="V78:W78"/>
    <mergeCell ref="Y78:Z78"/>
    <mergeCell ref="AB78:AC78"/>
    <mergeCell ref="AE78:AF78"/>
    <mergeCell ref="AH78:AI78"/>
    <mergeCell ref="BO73:BP75"/>
    <mergeCell ref="BR73:BS75"/>
    <mergeCell ref="BU73:BV75"/>
    <mergeCell ref="BX73:BY75"/>
    <mergeCell ref="CA73:CB75"/>
    <mergeCell ref="AZ73:BA75"/>
    <mergeCell ref="BC73:BD75"/>
    <mergeCell ref="BF73:BG75"/>
    <mergeCell ref="BI73:BJ75"/>
    <mergeCell ref="BL73:BM75"/>
    <mergeCell ref="AK73:AL75"/>
    <mergeCell ref="AN73:AO75"/>
    <mergeCell ref="AQ73:AR75"/>
    <mergeCell ref="AT73:AU75"/>
    <mergeCell ref="AW73:AX75"/>
    <mergeCell ref="CD78:CE78"/>
    <mergeCell ref="CG78:CH78"/>
    <mergeCell ref="CJ78:CK78"/>
    <mergeCell ref="CM78:CN78"/>
    <mergeCell ref="CJ48:CK48"/>
    <mergeCell ref="CM48:CN48"/>
    <mergeCell ref="A73:B75"/>
    <mergeCell ref="D73:E75"/>
    <mergeCell ref="G73:H75"/>
    <mergeCell ref="J73:K75"/>
    <mergeCell ref="M73:N75"/>
    <mergeCell ref="P73:Q75"/>
    <mergeCell ref="S73:T75"/>
    <mergeCell ref="V73:W75"/>
    <mergeCell ref="Y73:Z75"/>
    <mergeCell ref="AB73:AC75"/>
    <mergeCell ref="AE73:AF75"/>
    <mergeCell ref="AH73:AI75"/>
    <mergeCell ref="BO48:BP48"/>
    <mergeCell ref="BR48:BS48"/>
    <mergeCell ref="BU48:BV48"/>
    <mergeCell ref="BX48:BY48"/>
    <mergeCell ref="CA48:CB48"/>
    <mergeCell ref="AZ48:BA48"/>
    <mergeCell ref="BC48:BD48"/>
    <mergeCell ref="BF48:BG48"/>
    <mergeCell ref="BI48:BJ48"/>
    <mergeCell ref="BL48:BM48"/>
    <mergeCell ref="AK48:AL48"/>
    <mergeCell ref="AN48:AO48"/>
    <mergeCell ref="AQ48:AR48"/>
    <mergeCell ref="AT48:AU48"/>
    <mergeCell ref="AW48:AX48"/>
    <mergeCell ref="CD73:CE75"/>
    <mergeCell ref="CG73:CH75"/>
    <mergeCell ref="CJ73:CK75"/>
    <mergeCell ref="CG41:CH41"/>
    <mergeCell ref="CJ41:CK41"/>
    <mergeCell ref="CM41:CN41"/>
    <mergeCell ref="A48:B48"/>
    <mergeCell ref="D48:E48"/>
    <mergeCell ref="G48:H48"/>
    <mergeCell ref="J48:K48"/>
    <mergeCell ref="M48:N48"/>
    <mergeCell ref="P48:Q48"/>
    <mergeCell ref="S48:T48"/>
    <mergeCell ref="V48:W48"/>
    <mergeCell ref="Y48:Z48"/>
    <mergeCell ref="AB48:AC48"/>
    <mergeCell ref="AE48:AF48"/>
    <mergeCell ref="AH48:AI48"/>
    <mergeCell ref="BO41:BP41"/>
    <mergeCell ref="BR41:BS41"/>
    <mergeCell ref="BU41:BV41"/>
    <mergeCell ref="BX41:BY41"/>
    <mergeCell ref="CA41:CB41"/>
    <mergeCell ref="AZ41:BA41"/>
    <mergeCell ref="BC41:BD41"/>
    <mergeCell ref="BF41:BG41"/>
    <mergeCell ref="BI41:BJ41"/>
    <mergeCell ref="BL41:BM41"/>
    <mergeCell ref="AK41:AL41"/>
    <mergeCell ref="AN41:AO41"/>
    <mergeCell ref="AQ41:AR41"/>
    <mergeCell ref="AT41:AU41"/>
    <mergeCell ref="AW41:AX41"/>
    <mergeCell ref="CD48:CE48"/>
    <mergeCell ref="CG48:CH48"/>
    <mergeCell ref="CD40:CE40"/>
    <mergeCell ref="CG40:CH40"/>
    <mergeCell ref="CJ40:CK40"/>
    <mergeCell ref="CM40:CN40"/>
    <mergeCell ref="A41:B41"/>
    <mergeCell ref="D41:E41"/>
    <mergeCell ref="G41:H41"/>
    <mergeCell ref="J41:K41"/>
    <mergeCell ref="M41:N41"/>
    <mergeCell ref="P41:Q41"/>
    <mergeCell ref="S41:T41"/>
    <mergeCell ref="V41:W41"/>
    <mergeCell ref="Y41:Z41"/>
    <mergeCell ref="AB41:AC41"/>
    <mergeCell ref="AE41:AF41"/>
    <mergeCell ref="AH41:AI41"/>
    <mergeCell ref="BO40:BP40"/>
    <mergeCell ref="BR40:BS40"/>
    <mergeCell ref="BU40:BV40"/>
    <mergeCell ref="BX40:BY40"/>
    <mergeCell ref="CA40:CB40"/>
    <mergeCell ref="AZ40:BA40"/>
    <mergeCell ref="BC40:BD40"/>
    <mergeCell ref="BF40:BG40"/>
    <mergeCell ref="BI40:BJ40"/>
    <mergeCell ref="BL40:BM40"/>
    <mergeCell ref="AK40:AL40"/>
    <mergeCell ref="AN40:AO40"/>
    <mergeCell ref="AQ40:AR40"/>
    <mergeCell ref="AT40:AU40"/>
    <mergeCell ref="AW40:AX40"/>
    <mergeCell ref="CD41:CE41"/>
    <mergeCell ref="CM2:CN2"/>
    <mergeCell ref="CM3:CN3"/>
    <mergeCell ref="CM10:CN10"/>
    <mergeCell ref="CM35:CN37"/>
    <mergeCell ref="A40:B40"/>
    <mergeCell ref="D40:E40"/>
    <mergeCell ref="G40:H40"/>
    <mergeCell ref="J40:K40"/>
    <mergeCell ref="M40:N40"/>
    <mergeCell ref="P40:Q40"/>
    <mergeCell ref="S40:T40"/>
    <mergeCell ref="V40:W40"/>
    <mergeCell ref="Y40:Z40"/>
    <mergeCell ref="AB40:AC40"/>
    <mergeCell ref="AE40:AF40"/>
    <mergeCell ref="AH40:AI40"/>
    <mergeCell ref="CG2:CH2"/>
    <mergeCell ref="CG3:CH3"/>
    <mergeCell ref="CG10:CH10"/>
    <mergeCell ref="CG35:CH37"/>
    <mergeCell ref="CJ2:CK2"/>
    <mergeCell ref="CJ3:CK3"/>
    <mergeCell ref="CJ10:CK10"/>
    <mergeCell ref="CJ35:CK37"/>
    <mergeCell ref="CA2:CB2"/>
    <mergeCell ref="CA3:CB3"/>
    <mergeCell ref="CA10:CB10"/>
    <mergeCell ref="CA35:CB37"/>
    <mergeCell ref="CD2:CE2"/>
    <mergeCell ref="CD3:CE3"/>
    <mergeCell ref="CD10:CE10"/>
    <mergeCell ref="CD35:CE37"/>
    <mergeCell ref="BU2:BV2"/>
    <mergeCell ref="BU3:BV3"/>
    <mergeCell ref="BU10:BV10"/>
    <mergeCell ref="BU35:BV37"/>
    <mergeCell ref="BX2:BY2"/>
    <mergeCell ref="BX3:BY3"/>
    <mergeCell ref="BX10:BY10"/>
    <mergeCell ref="BX35:BY37"/>
    <mergeCell ref="BO2:BP2"/>
    <mergeCell ref="BO3:BP3"/>
    <mergeCell ref="BO10:BP10"/>
    <mergeCell ref="BO35:BP37"/>
    <mergeCell ref="BR2:BS2"/>
    <mergeCell ref="BR3:BS3"/>
    <mergeCell ref="BR10:BS10"/>
    <mergeCell ref="BR35:BS37"/>
    <mergeCell ref="BI2:BJ2"/>
    <mergeCell ref="BI3:BJ3"/>
    <mergeCell ref="BI10:BJ10"/>
    <mergeCell ref="BI35:BJ37"/>
    <mergeCell ref="BL2:BM2"/>
    <mergeCell ref="BL3:BM3"/>
    <mergeCell ref="BL10:BM10"/>
    <mergeCell ref="BL35:BM37"/>
    <mergeCell ref="BC2:BD2"/>
    <mergeCell ref="BC3:BD3"/>
    <mergeCell ref="BC10:BD10"/>
    <mergeCell ref="BC35:BD37"/>
    <mergeCell ref="BF2:BG2"/>
    <mergeCell ref="BF3:BG3"/>
    <mergeCell ref="BF10:BG10"/>
    <mergeCell ref="BF35:BG37"/>
    <mergeCell ref="AW2:AX2"/>
    <mergeCell ref="AW3:AX3"/>
    <mergeCell ref="AW10:AX10"/>
    <mergeCell ref="AW35:AX37"/>
    <mergeCell ref="AZ2:BA2"/>
    <mergeCell ref="AZ3:BA3"/>
    <mergeCell ref="AZ10:BA10"/>
    <mergeCell ref="AZ35:BA37"/>
    <mergeCell ref="AQ2:AR2"/>
    <mergeCell ref="AQ3:AR3"/>
    <mergeCell ref="AQ10:AR10"/>
    <mergeCell ref="AQ35:AR37"/>
    <mergeCell ref="AT2:AU2"/>
    <mergeCell ref="AT3:AU3"/>
    <mergeCell ref="AT10:AU10"/>
    <mergeCell ref="AT35:AU37"/>
    <mergeCell ref="AK2:AL2"/>
    <mergeCell ref="AK3:AL3"/>
    <mergeCell ref="AK10:AL10"/>
    <mergeCell ref="AK35:AL37"/>
    <mergeCell ref="AN2:AO2"/>
    <mergeCell ref="AN3:AO3"/>
    <mergeCell ref="AN10:AO10"/>
    <mergeCell ref="AN35:AO37"/>
    <mergeCell ref="AE2:AF2"/>
    <mergeCell ref="AE3:AF3"/>
    <mergeCell ref="AE10:AF10"/>
    <mergeCell ref="AE35:AF37"/>
    <mergeCell ref="AH2:AI2"/>
    <mergeCell ref="AH3:AI3"/>
    <mergeCell ref="AH10:AI10"/>
    <mergeCell ref="AH35:AI37"/>
    <mergeCell ref="Y2:Z2"/>
    <mergeCell ref="Y3:Z3"/>
    <mergeCell ref="Y10:Z10"/>
    <mergeCell ref="Y35:Z37"/>
    <mergeCell ref="AB2:AC2"/>
    <mergeCell ref="AB3:AC3"/>
    <mergeCell ref="AB10:AC10"/>
    <mergeCell ref="AB35:AC37"/>
    <mergeCell ref="A2:B2"/>
    <mergeCell ref="A3:B3"/>
    <mergeCell ref="A10:B10"/>
    <mergeCell ref="A35:B37"/>
    <mergeCell ref="D2:E2"/>
    <mergeCell ref="D3:E3"/>
    <mergeCell ref="D10:E10"/>
    <mergeCell ref="D35:E37"/>
    <mergeCell ref="S2:T2"/>
    <mergeCell ref="S3:T3"/>
    <mergeCell ref="S10:T10"/>
    <mergeCell ref="S35:T37"/>
    <mergeCell ref="V2:W2"/>
    <mergeCell ref="V3:W3"/>
    <mergeCell ref="V10:W10"/>
    <mergeCell ref="V35:W37"/>
    <mergeCell ref="M2:N2"/>
    <mergeCell ref="M3:N3"/>
    <mergeCell ref="M10:N10"/>
    <mergeCell ref="M35:N37"/>
    <mergeCell ref="P2:Q2"/>
    <mergeCell ref="P3:Q3"/>
    <mergeCell ref="P10:Q10"/>
    <mergeCell ref="P35:Q37"/>
    <mergeCell ref="G2:H2"/>
    <mergeCell ref="G3:H3"/>
    <mergeCell ref="G10:H10"/>
    <mergeCell ref="G35:H37"/>
    <mergeCell ref="J2:K2"/>
    <mergeCell ref="J3:K3"/>
    <mergeCell ref="J10:K10"/>
    <mergeCell ref="J35:K37"/>
  </mergeCells>
  <phoneticPr fontId="37" type="noConversion"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V431"/>
  <sheetViews>
    <sheetView topLeftCell="A395" workbookViewId="0">
      <selection activeCell="CR306" sqref="CR306"/>
    </sheetView>
  </sheetViews>
  <sheetFormatPr baseColWidth="10" defaultColWidth="8.83203125" defaultRowHeight="15" x14ac:dyDescent="0.2"/>
  <cols>
    <col min="1" max="1" width="20.83203125" style="114" customWidth="1"/>
    <col min="2" max="2" width="11.33203125" style="114" bestFit="1" customWidth="1"/>
    <col min="3" max="3" width="9.1640625" style="114" customWidth="1"/>
    <col min="4" max="4" width="18.5" style="114" customWidth="1"/>
    <col min="5" max="5" width="11.83203125" style="114" bestFit="1" customWidth="1"/>
    <col min="6" max="6" width="9.1640625" style="114" customWidth="1"/>
    <col min="7" max="7" width="19.33203125" style="114" bestFit="1" customWidth="1"/>
    <col min="8" max="8" width="11.83203125" style="114" bestFit="1" customWidth="1"/>
    <col min="9" max="9" width="9" style="114" customWidth="1"/>
    <col min="10" max="10" width="17.5" style="114" customWidth="1"/>
    <col min="11" max="11" width="10.5" style="114" customWidth="1"/>
    <col min="12" max="12" width="9.1640625" style="114" customWidth="1"/>
    <col min="13" max="13" width="17.5" style="114" customWidth="1"/>
    <col min="14" max="14" width="10.5" style="114" customWidth="1"/>
    <col min="15" max="15" width="9.1640625" style="114" customWidth="1"/>
    <col min="16" max="16" width="17.5" style="114" customWidth="1"/>
    <col min="17" max="17" width="10.5" style="114" bestFit="1" customWidth="1"/>
    <col min="18" max="18" width="9.1640625" style="114" customWidth="1"/>
    <col min="19" max="19" width="17.5" style="114" customWidth="1"/>
    <col min="20" max="20" width="10.5" style="114" customWidth="1"/>
    <col min="21" max="21" width="9.1640625" style="114" customWidth="1"/>
    <col min="22" max="22" width="17.5" style="114" customWidth="1"/>
    <col min="23" max="23" width="10.5" style="114" customWidth="1"/>
    <col min="24" max="24" width="9.1640625" style="114" customWidth="1"/>
    <col min="25" max="25" width="17.5" style="114" customWidth="1"/>
    <col min="26" max="26" width="10.5" style="114" bestFit="1" customWidth="1"/>
    <col min="27" max="27" width="9.1640625" style="114" customWidth="1"/>
    <col min="28" max="28" width="17.5" style="114" customWidth="1"/>
    <col min="29" max="29" width="10.5" style="114" customWidth="1"/>
    <col min="30" max="30" width="9.1640625" style="114" customWidth="1"/>
    <col min="31" max="31" width="17.5" style="114" customWidth="1"/>
    <col min="32" max="32" width="10.5" style="114" customWidth="1"/>
    <col min="33" max="33" width="9.1640625" style="114" customWidth="1"/>
    <col min="34" max="34" width="17.5" style="114" customWidth="1"/>
    <col min="35" max="35" width="10.6640625" style="114" bestFit="1" customWidth="1"/>
    <col min="36" max="36" width="9.1640625" style="114" customWidth="1"/>
    <col min="37" max="37" width="17.5" style="114" customWidth="1"/>
    <col min="38" max="38" width="10.5" style="114" customWidth="1"/>
    <col min="39" max="39" width="9.1640625" style="114" customWidth="1"/>
    <col min="40" max="40" width="17.5" style="114" customWidth="1"/>
    <col min="41" max="41" width="11.33203125" style="114" customWidth="1"/>
    <col min="42" max="42" width="9.1640625" style="114" customWidth="1"/>
    <col min="43" max="43" width="17.5" style="114" customWidth="1"/>
    <col min="44" max="44" width="10.5" style="114" bestFit="1" customWidth="1"/>
    <col min="45" max="45" width="9.1640625" style="114" customWidth="1"/>
    <col min="46" max="46" width="17.5" style="114" customWidth="1"/>
    <col min="47" max="47" width="10.5" style="114" customWidth="1"/>
    <col min="48" max="48" width="9.1640625" style="114" customWidth="1"/>
    <col min="49" max="49" width="17.5" style="114" customWidth="1"/>
    <col min="50" max="50" width="10.5" style="114" customWidth="1"/>
    <col min="51" max="51" width="9.1640625" style="114" customWidth="1"/>
    <col min="52" max="52" width="17.5" style="114" customWidth="1"/>
    <col min="53" max="53" width="10.5" style="114" customWidth="1"/>
    <col min="54" max="54" width="9.1640625" style="114" customWidth="1"/>
    <col min="55" max="55" width="17.5" style="114" customWidth="1"/>
    <col min="56" max="56" width="10.5" style="114" customWidth="1"/>
    <col min="57" max="57" width="9.1640625" style="114" customWidth="1"/>
    <col min="58" max="58" width="17.5" style="114" customWidth="1"/>
    <col min="59" max="59" width="10.5" style="114" bestFit="1" customWidth="1"/>
    <col min="60" max="60" width="9.1640625" style="114" customWidth="1"/>
    <col min="61" max="61" width="17.5" style="114" customWidth="1"/>
    <col min="62" max="62" width="10.5" style="114" customWidth="1"/>
    <col min="63" max="63" width="9.1640625" style="114" customWidth="1"/>
    <col min="64" max="64" width="17.5" style="114" customWidth="1"/>
    <col min="65" max="65" width="12.33203125" style="114" bestFit="1" customWidth="1"/>
    <col min="66" max="66" width="9.1640625" style="114" customWidth="1"/>
    <col min="67" max="67" width="17.5" style="114" customWidth="1"/>
    <col min="68" max="68" width="10.5" style="114" bestFit="1" customWidth="1"/>
    <col min="69" max="69" width="9.1640625" style="114" customWidth="1"/>
    <col min="70" max="70" width="17.5" style="114" customWidth="1"/>
    <col min="71" max="71" width="10.5" style="114" customWidth="1"/>
    <col min="72" max="72" width="9.1640625" style="114" customWidth="1"/>
    <col min="73" max="73" width="17.5" style="114" customWidth="1"/>
    <col min="74" max="74" width="10.5" style="114" customWidth="1"/>
    <col min="75" max="75" width="9.1640625" style="114" customWidth="1"/>
    <col min="76" max="76" width="17.5" style="114" customWidth="1"/>
    <col min="77" max="77" width="10.5" style="114" customWidth="1"/>
    <col min="78" max="78" width="9.1640625" style="114" customWidth="1"/>
    <col min="79" max="79" width="17.5" style="114" customWidth="1"/>
    <col min="80" max="80" width="10.5" style="114" customWidth="1"/>
    <col min="81" max="81" width="9.1640625" style="114" customWidth="1"/>
    <col min="82" max="82" width="17.5" style="114" customWidth="1"/>
    <col min="83" max="83" width="10.5" style="114" bestFit="1" customWidth="1"/>
    <col min="84" max="84" width="9.1640625" style="114" customWidth="1"/>
    <col min="85" max="85" width="17.5" style="114" customWidth="1"/>
    <col min="86" max="86" width="11.33203125" style="114" bestFit="1" customWidth="1"/>
    <col min="87" max="87" width="9.1640625" style="114" customWidth="1"/>
    <col min="88" max="88" width="17.5" style="114" customWidth="1"/>
    <col min="89" max="89" width="10.5" style="114" customWidth="1"/>
    <col min="90" max="90" width="9.1640625" style="114" customWidth="1"/>
    <col min="91" max="91" width="17.5" style="114" customWidth="1"/>
    <col min="92" max="92" width="11.33203125" style="114" bestFit="1" customWidth="1"/>
    <col min="93" max="93" width="9.1640625" style="114" customWidth="1"/>
    <col min="94" max="94" width="21" style="114" customWidth="1"/>
    <col min="95" max="95" width="11.33203125" style="114" customWidth="1"/>
    <col min="96" max="96" width="9.1640625" style="114" customWidth="1"/>
    <col min="97" max="97" width="23.1640625" style="114" customWidth="1"/>
    <col min="98" max="98" width="11.33203125" style="114" bestFit="1" customWidth="1"/>
    <col min="99" max="99" width="9.1640625" style="114" customWidth="1"/>
    <col min="100" max="100" width="11.5" style="114" customWidth="1"/>
    <col min="101" max="101" width="21.5" style="114" customWidth="1"/>
    <col min="102" max="103" width="9.1640625" style="114" customWidth="1"/>
    <col min="104" max="16384" width="8.83203125" style="114"/>
  </cols>
  <sheetData>
    <row r="1" spans="1:100" ht="22" thickBot="1" x14ac:dyDescent="0.3">
      <c r="A1" s="36" t="s">
        <v>587</v>
      </c>
    </row>
    <row r="2" spans="1:100" ht="16" thickBot="1" x14ac:dyDescent="0.25">
      <c r="A2" s="172" t="s">
        <v>11</v>
      </c>
      <c r="B2" s="173"/>
      <c r="D2" s="172" t="s">
        <v>12</v>
      </c>
      <c r="E2" s="173"/>
      <c r="G2" s="172" t="s">
        <v>13</v>
      </c>
      <c r="H2" s="173"/>
      <c r="J2" s="172" t="s">
        <v>14</v>
      </c>
      <c r="K2" s="173"/>
      <c r="M2" s="172" t="s">
        <v>15</v>
      </c>
      <c r="N2" s="173"/>
      <c r="P2" s="172" t="s">
        <v>16</v>
      </c>
      <c r="Q2" s="173"/>
      <c r="S2" s="172" t="s">
        <v>17</v>
      </c>
      <c r="T2" s="173"/>
      <c r="V2" s="172" t="s">
        <v>18</v>
      </c>
      <c r="W2" s="173"/>
      <c r="Y2" s="172" t="s">
        <v>19</v>
      </c>
      <c r="Z2" s="173"/>
      <c r="AB2" s="172" t="s">
        <v>20</v>
      </c>
      <c r="AC2" s="173"/>
      <c r="AE2" s="172" t="s">
        <v>21</v>
      </c>
      <c r="AF2" s="173"/>
      <c r="AH2" s="172" t="s">
        <v>22</v>
      </c>
      <c r="AI2" s="173"/>
      <c r="AK2" s="172" t="s">
        <v>23</v>
      </c>
      <c r="AL2" s="173"/>
      <c r="AN2" s="172" t="s">
        <v>24</v>
      </c>
      <c r="AO2" s="173"/>
      <c r="AQ2" s="172" t="s">
        <v>25</v>
      </c>
      <c r="AR2" s="173"/>
      <c r="AT2" s="172" t="s">
        <v>2</v>
      </c>
      <c r="AU2" s="173"/>
      <c r="AW2" s="172" t="s">
        <v>26</v>
      </c>
      <c r="AX2" s="173"/>
      <c r="AZ2" s="172" t="s">
        <v>27</v>
      </c>
      <c r="BA2" s="173"/>
      <c r="BC2" s="172" t="s">
        <v>28</v>
      </c>
      <c r="BD2" s="173"/>
      <c r="BF2" s="172" t="s">
        <v>29</v>
      </c>
      <c r="BG2" s="173"/>
      <c r="BI2" s="172" t="s">
        <v>35</v>
      </c>
      <c r="BJ2" s="173"/>
      <c r="BL2" s="172" t="s">
        <v>36</v>
      </c>
      <c r="BM2" s="173"/>
      <c r="BO2" s="172" t="s">
        <v>37</v>
      </c>
      <c r="BP2" s="173"/>
      <c r="BR2" s="172" t="s">
        <v>38</v>
      </c>
      <c r="BS2" s="173"/>
      <c r="BU2" s="172" t="s">
        <v>39</v>
      </c>
      <c r="BV2" s="173"/>
      <c r="BX2" s="172" t="s">
        <v>40</v>
      </c>
      <c r="BY2" s="173"/>
      <c r="CA2" s="172" t="s">
        <v>41</v>
      </c>
      <c r="CB2" s="173"/>
      <c r="CD2" s="172" t="s">
        <v>42</v>
      </c>
      <c r="CE2" s="173"/>
      <c r="CG2" s="172" t="s">
        <v>43</v>
      </c>
      <c r="CH2" s="173"/>
      <c r="CJ2" s="172" t="s">
        <v>44</v>
      </c>
      <c r="CK2" s="173"/>
      <c r="CM2" s="172" t="s">
        <v>45</v>
      </c>
      <c r="CN2" s="173"/>
      <c r="CP2" s="188" t="s">
        <v>30</v>
      </c>
      <c r="CQ2" s="189"/>
      <c r="CS2" s="188" t="s">
        <v>490</v>
      </c>
      <c r="CT2" s="189"/>
      <c r="CV2" s="80" t="s">
        <v>32</v>
      </c>
    </row>
    <row r="3" spans="1:100" ht="16" thickBot="1" x14ac:dyDescent="0.25">
      <c r="A3" s="174" t="s">
        <v>446</v>
      </c>
      <c r="B3" s="175"/>
      <c r="D3" s="174" t="s">
        <v>446</v>
      </c>
      <c r="E3" s="175"/>
      <c r="G3" s="174" t="s">
        <v>446</v>
      </c>
      <c r="H3" s="175"/>
      <c r="J3" s="174" t="s">
        <v>446</v>
      </c>
      <c r="K3" s="175"/>
      <c r="M3" s="174" t="s">
        <v>446</v>
      </c>
      <c r="N3" s="175"/>
      <c r="P3" s="174" t="s">
        <v>446</v>
      </c>
      <c r="Q3" s="175"/>
      <c r="S3" s="174" t="s">
        <v>446</v>
      </c>
      <c r="T3" s="175"/>
      <c r="V3" s="174" t="s">
        <v>446</v>
      </c>
      <c r="W3" s="175"/>
      <c r="Y3" s="174" t="s">
        <v>446</v>
      </c>
      <c r="Z3" s="175"/>
      <c r="AB3" s="174" t="s">
        <v>446</v>
      </c>
      <c r="AC3" s="175"/>
      <c r="AE3" s="174" t="s">
        <v>446</v>
      </c>
      <c r="AF3" s="175"/>
      <c r="AH3" s="174" t="s">
        <v>446</v>
      </c>
      <c r="AI3" s="175"/>
      <c r="AK3" s="174" t="s">
        <v>446</v>
      </c>
      <c r="AL3" s="175"/>
      <c r="AN3" s="174" t="s">
        <v>446</v>
      </c>
      <c r="AO3" s="175"/>
      <c r="AQ3" s="174" t="s">
        <v>446</v>
      </c>
      <c r="AR3" s="175"/>
      <c r="AT3" s="174" t="s">
        <v>446</v>
      </c>
      <c r="AU3" s="175"/>
      <c r="AW3" s="174" t="s">
        <v>446</v>
      </c>
      <c r="AX3" s="175"/>
      <c r="AZ3" s="174" t="s">
        <v>446</v>
      </c>
      <c r="BA3" s="175"/>
      <c r="BC3" s="174" t="s">
        <v>446</v>
      </c>
      <c r="BD3" s="175"/>
      <c r="BF3" s="174" t="s">
        <v>446</v>
      </c>
      <c r="BG3" s="175"/>
      <c r="BI3" s="174" t="s">
        <v>446</v>
      </c>
      <c r="BJ3" s="175"/>
      <c r="BL3" s="174" t="s">
        <v>446</v>
      </c>
      <c r="BM3" s="175"/>
      <c r="BO3" s="174" t="s">
        <v>446</v>
      </c>
      <c r="BP3" s="175"/>
      <c r="BR3" s="174" t="s">
        <v>446</v>
      </c>
      <c r="BS3" s="175"/>
      <c r="BU3" s="174" t="s">
        <v>446</v>
      </c>
      <c r="BV3" s="175"/>
      <c r="BX3" s="174" t="s">
        <v>446</v>
      </c>
      <c r="BY3" s="175"/>
      <c r="CA3" s="174" t="s">
        <v>446</v>
      </c>
      <c r="CB3" s="175"/>
      <c r="CD3" s="174" t="s">
        <v>446</v>
      </c>
      <c r="CE3" s="175"/>
      <c r="CG3" s="174" t="s">
        <v>446</v>
      </c>
      <c r="CH3" s="175"/>
      <c r="CJ3" s="174" t="s">
        <v>446</v>
      </c>
      <c r="CK3" s="175"/>
      <c r="CM3" s="174" t="s">
        <v>446</v>
      </c>
      <c r="CN3" s="175"/>
      <c r="CP3" s="174" t="s">
        <v>446</v>
      </c>
      <c r="CQ3" s="175"/>
      <c r="CS3" s="174" t="s">
        <v>446</v>
      </c>
      <c r="CT3" s="175"/>
    </row>
    <row r="4" spans="1:100" x14ac:dyDescent="0.2">
      <c r="A4" s="69" t="s">
        <v>460</v>
      </c>
      <c r="B4" s="79">
        <v>0</v>
      </c>
      <c r="D4" s="69" t="s">
        <v>460</v>
      </c>
      <c r="E4" s="79">
        <v>0</v>
      </c>
      <c r="G4" s="69" t="s">
        <v>460</v>
      </c>
      <c r="H4" s="79">
        <v>0</v>
      </c>
      <c r="J4" s="69" t="s">
        <v>460</v>
      </c>
      <c r="K4" s="79">
        <v>0</v>
      </c>
      <c r="M4" s="69" t="s">
        <v>460</v>
      </c>
      <c r="N4" s="79">
        <v>0</v>
      </c>
      <c r="P4" s="69" t="s">
        <v>460</v>
      </c>
      <c r="Q4" s="79">
        <v>0</v>
      </c>
      <c r="S4" s="69" t="s">
        <v>460</v>
      </c>
      <c r="T4" s="79">
        <v>0</v>
      </c>
      <c r="V4" s="69" t="s">
        <v>460</v>
      </c>
      <c r="W4" s="79">
        <v>1560.63</v>
      </c>
      <c r="Y4" s="69" t="s">
        <v>460</v>
      </c>
      <c r="Z4" s="79">
        <v>0</v>
      </c>
      <c r="AB4" s="69" t="s">
        <v>460</v>
      </c>
      <c r="AC4" s="79">
        <v>0</v>
      </c>
      <c r="AE4" s="69" t="s">
        <v>460</v>
      </c>
      <c r="AF4" s="79">
        <v>0</v>
      </c>
      <c r="AH4" s="69" t="s">
        <v>460</v>
      </c>
      <c r="AI4" s="79">
        <v>0</v>
      </c>
      <c r="AK4" s="69" t="s">
        <v>460</v>
      </c>
      <c r="AL4" s="79">
        <v>0</v>
      </c>
      <c r="AN4" s="69" t="s">
        <v>460</v>
      </c>
      <c r="AO4" s="79">
        <v>0</v>
      </c>
      <c r="AQ4" s="69" t="s">
        <v>460</v>
      </c>
      <c r="AR4" s="79">
        <v>0</v>
      </c>
      <c r="AT4" s="69" t="s">
        <v>460</v>
      </c>
      <c r="AU4" s="79">
        <v>0</v>
      </c>
      <c r="AW4" s="69" t="s">
        <v>460</v>
      </c>
      <c r="AX4" s="79">
        <v>0</v>
      </c>
      <c r="AZ4" s="69" t="s">
        <v>460</v>
      </c>
      <c r="BA4" s="79">
        <v>0</v>
      </c>
      <c r="BC4" s="69" t="s">
        <v>460</v>
      </c>
      <c r="BD4" s="79">
        <v>0</v>
      </c>
      <c r="BF4" s="69" t="s">
        <v>460</v>
      </c>
      <c r="BG4" s="79">
        <v>0</v>
      </c>
      <c r="BI4" s="69" t="s">
        <v>460</v>
      </c>
      <c r="BJ4" s="79">
        <v>0</v>
      </c>
      <c r="BL4" s="69" t="s">
        <v>460</v>
      </c>
      <c r="BM4" s="79">
        <v>1555.65</v>
      </c>
      <c r="BO4" s="69" t="s">
        <v>460</v>
      </c>
      <c r="BP4" s="79">
        <f>22+9</f>
        <v>31</v>
      </c>
      <c r="BR4" s="69" t="s">
        <v>460</v>
      </c>
      <c r="BS4" s="79">
        <v>0</v>
      </c>
      <c r="BU4" s="69" t="s">
        <v>460</v>
      </c>
      <c r="BV4" s="79">
        <v>0</v>
      </c>
      <c r="BX4" s="69" t="s">
        <v>460</v>
      </c>
      <c r="BY4" s="79">
        <v>0</v>
      </c>
      <c r="CA4" s="69" t="s">
        <v>460</v>
      </c>
      <c r="CB4" s="79">
        <v>0</v>
      </c>
      <c r="CD4" s="69" t="s">
        <v>460</v>
      </c>
      <c r="CE4" s="79">
        <v>0</v>
      </c>
      <c r="CG4" s="69" t="s">
        <v>460</v>
      </c>
      <c r="CH4" s="79">
        <v>0</v>
      </c>
      <c r="CJ4" s="69" t="s">
        <v>460</v>
      </c>
      <c r="CK4" s="79">
        <v>0</v>
      </c>
      <c r="CM4" s="69" t="s">
        <v>460</v>
      </c>
      <c r="CN4" s="79">
        <v>0</v>
      </c>
      <c r="CP4" s="69" t="s">
        <v>460</v>
      </c>
      <c r="CQ4" s="79">
        <f>SUM(CN4,CK4,CH4,CE4,CB4,BY4,BV4,BS4,BP4,BM4,BJ4,BG4,BD4,BA4,AX4,AU4,AR4,AO4,AL4,AI4,AF4,AC4,Z4,W4,T4,Q4,N4,K4,H4,E4,B4)</f>
        <v>3147.28</v>
      </c>
      <c r="CS4" s="69" t="s">
        <v>460</v>
      </c>
      <c r="CT4" s="79">
        <f>1560.63+1555.65</f>
        <v>3116.28</v>
      </c>
      <c r="CV4" s="83">
        <f>CQ4-CT4</f>
        <v>31</v>
      </c>
    </row>
    <row r="5" spans="1:100" x14ac:dyDescent="0.2">
      <c r="A5" s="69" t="s">
        <v>443</v>
      </c>
      <c r="B5" s="79">
        <v>0</v>
      </c>
      <c r="D5" s="69" t="s">
        <v>443</v>
      </c>
      <c r="E5" s="79">
        <v>0</v>
      </c>
      <c r="G5" s="69" t="s">
        <v>443</v>
      </c>
      <c r="H5" s="79">
        <v>0</v>
      </c>
      <c r="J5" s="69" t="s">
        <v>443</v>
      </c>
      <c r="K5" s="79">
        <v>0</v>
      </c>
      <c r="M5" s="69" t="s">
        <v>443</v>
      </c>
      <c r="N5" s="79">
        <v>0</v>
      </c>
      <c r="P5" s="69" t="s">
        <v>443</v>
      </c>
      <c r="Q5" s="79">
        <v>0</v>
      </c>
      <c r="S5" s="69" t="s">
        <v>443</v>
      </c>
      <c r="T5" s="79">
        <v>0</v>
      </c>
      <c r="V5" s="69" t="s">
        <v>443</v>
      </c>
      <c r="W5" s="79">
        <v>142.47999999999999</v>
      </c>
      <c r="Y5" s="69" t="s">
        <v>443</v>
      </c>
      <c r="Z5" s="79">
        <v>0</v>
      </c>
      <c r="AB5" s="69" t="s">
        <v>443</v>
      </c>
      <c r="AC5" s="79">
        <v>0</v>
      </c>
      <c r="AE5" s="69" t="s">
        <v>443</v>
      </c>
      <c r="AF5" s="79">
        <v>0</v>
      </c>
      <c r="AH5" s="69" t="s">
        <v>443</v>
      </c>
      <c r="AI5" s="79">
        <v>0</v>
      </c>
      <c r="AK5" s="69" t="s">
        <v>443</v>
      </c>
      <c r="AL5" s="79">
        <v>0</v>
      </c>
      <c r="AN5" s="69" t="s">
        <v>443</v>
      </c>
      <c r="AO5" s="79">
        <v>0</v>
      </c>
      <c r="AQ5" s="69" t="s">
        <v>443</v>
      </c>
      <c r="AR5" s="79">
        <v>0</v>
      </c>
      <c r="AT5" s="69" t="s">
        <v>443</v>
      </c>
      <c r="AU5" s="79">
        <v>0</v>
      </c>
      <c r="AW5" s="69" t="s">
        <v>443</v>
      </c>
      <c r="AX5" s="79">
        <v>0</v>
      </c>
      <c r="AZ5" s="69" t="s">
        <v>443</v>
      </c>
      <c r="BA5" s="79">
        <v>0</v>
      </c>
      <c r="BC5" s="69" t="s">
        <v>443</v>
      </c>
      <c r="BD5" s="79">
        <v>0</v>
      </c>
      <c r="BF5" s="69" t="s">
        <v>443</v>
      </c>
      <c r="BG5" s="79">
        <v>0</v>
      </c>
      <c r="BI5" s="69" t="s">
        <v>443</v>
      </c>
      <c r="BJ5" s="79">
        <v>0.43</v>
      </c>
      <c r="BL5" s="69" t="s">
        <v>443</v>
      </c>
      <c r="BM5" s="79">
        <v>147.46</v>
      </c>
      <c r="BO5" s="69" t="s">
        <v>443</v>
      </c>
      <c r="BP5" s="79">
        <v>0</v>
      </c>
      <c r="BR5" s="69" t="s">
        <v>443</v>
      </c>
      <c r="BS5" s="79">
        <v>0</v>
      </c>
      <c r="BU5" s="69" t="s">
        <v>443</v>
      </c>
      <c r="BV5" s="79">
        <v>0</v>
      </c>
      <c r="BX5" s="69" t="s">
        <v>443</v>
      </c>
      <c r="BY5" s="79">
        <v>0</v>
      </c>
      <c r="CA5" s="69" t="s">
        <v>443</v>
      </c>
      <c r="CB5" s="79">
        <v>0</v>
      </c>
      <c r="CD5" s="69" t="s">
        <v>443</v>
      </c>
      <c r="CE5" s="79">
        <v>0</v>
      </c>
      <c r="CG5" s="69" t="s">
        <v>443</v>
      </c>
      <c r="CH5" s="79">
        <v>0</v>
      </c>
      <c r="CJ5" s="69" t="s">
        <v>443</v>
      </c>
      <c r="CK5" s="79">
        <v>0</v>
      </c>
      <c r="CM5" s="69" t="s">
        <v>443</v>
      </c>
      <c r="CN5" s="79">
        <v>0</v>
      </c>
      <c r="CP5" s="69" t="s">
        <v>443</v>
      </c>
      <c r="CQ5" s="79">
        <f>SUM(CN5,CK5,CH5,CE5,CB5,BY5,BV5,BS5,BP5,BM5,BJ5,BG5,BD5,BA5,AX5,AU5,AR5,AO5,AL5,AI5,AF5,AC5,Z5,W5,T5,Q5,N5,K5,H5,E5,B5)</f>
        <v>290.37</v>
      </c>
      <c r="CS5" s="69" t="s">
        <v>443</v>
      </c>
      <c r="CT5" s="79">
        <f>142.48+147.46</f>
        <v>289.94</v>
      </c>
      <c r="CV5" s="83">
        <f>CQ5-CT5</f>
        <v>0.43000000000000682</v>
      </c>
    </row>
    <row r="6" spans="1:100" x14ac:dyDescent="0.2">
      <c r="A6" s="69" t="s">
        <v>444</v>
      </c>
      <c r="B6" s="79">
        <v>0</v>
      </c>
      <c r="D6" s="69" t="s">
        <v>444</v>
      </c>
      <c r="E6" s="79">
        <v>0</v>
      </c>
      <c r="G6" s="69" t="s">
        <v>444</v>
      </c>
      <c r="H6" s="79">
        <v>0</v>
      </c>
      <c r="J6" s="69" t="s">
        <v>444</v>
      </c>
      <c r="K6" s="79">
        <v>0</v>
      </c>
      <c r="M6" s="69" t="s">
        <v>444</v>
      </c>
      <c r="N6" s="79">
        <v>0</v>
      </c>
      <c r="P6" s="69" t="s">
        <v>444</v>
      </c>
      <c r="Q6" s="79">
        <v>0</v>
      </c>
      <c r="S6" s="69" t="s">
        <v>444</v>
      </c>
      <c r="T6" s="79">
        <v>0</v>
      </c>
      <c r="V6" s="69" t="s">
        <v>444</v>
      </c>
      <c r="W6" s="79">
        <v>189.24</v>
      </c>
      <c r="Y6" s="69" t="s">
        <v>444</v>
      </c>
      <c r="Z6" s="79">
        <v>0</v>
      </c>
      <c r="AB6" s="69" t="s">
        <v>444</v>
      </c>
      <c r="AC6" s="79">
        <v>0</v>
      </c>
      <c r="AE6" s="69" t="s">
        <v>444</v>
      </c>
      <c r="AF6" s="79">
        <v>0</v>
      </c>
      <c r="AH6" s="69" t="s">
        <v>444</v>
      </c>
      <c r="AI6" s="79">
        <v>0</v>
      </c>
      <c r="AK6" s="69" t="s">
        <v>444</v>
      </c>
      <c r="AL6" s="79">
        <v>0</v>
      </c>
      <c r="AN6" s="69" t="s">
        <v>444</v>
      </c>
      <c r="AO6" s="79">
        <v>0</v>
      </c>
      <c r="AQ6" s="69" t="s">
        <v>444</v>
      </c>
      <c r="AR6" s="79">
        <v>0</v>
      </c>
      <c r="AT6" s="69" t="s">
        <v>444</v>
      </c>
      <c r="AU6" s="79">
        <v>0</v>
      </c>
      <c r="AW6" s="69" t="s">
        <v>444</v>
      </c>
      <c r="AX6" s="79">
        <v>0</v>
      </c>
      <c r="AZ6" s="69" t="s">
        <v>444</v>
      </c>
      <c r="BA6" s="79">
        <v>0</v>
      </c>
      <c r="BC6" s="69" t="s">
        <v>444</v>
      </c>
      <c r="BD6" s="79">
        <v>0</v>
      </c>
      <c r="BF6" s="69" t="s">
        <v>444</v>
      </c>
      <c r="BG6" s="79">
        <v>0</v>
      </c>
      <c r="BI6" s="69" t="s">
        <v>444</v>
      </c>
      <c r="BJ6" s="79">
        <v>0</v>
      </c>
      <c r="BL6" s="69" t="s">
        <v>444</v>
      </c>
      <c r="BM6" s="79">
        <v>189.24</v>
      </c>
      <c r="BO6" s="69" t="s">
        <v>444</v>
      </c>
      <c r="BP6" s="79">
        <v>0</v>
      </c>
      <c r="BR6" s="69" t="s">
        <v>444</v>
      </c>
      <c r="BS6" s="79">
        <v>0</v>
      </c>
      <c r="BU6" s="69" t="s">
        <v>444</v>
      </c>
      <c r="BV6" s="79">
        <v>0</v>
      </c>
      <c r="BX6" s="69" t="s">
        <v>444</v>
      </c>
      <c r="BY6" s="79">
        <v>0</v>
      </c>
      <c r="CA6" s="69" t="s">
        <v>444</v>
      </c>
      <c r="CB6" s="79">
        <v>0</v>
      </c>
      <c r="CD6" s="69" t="s">
        <v>444</v>
      </c>
      <c r="CE6" s="79">
        <v>0</v>
      </c>
      <c r="CG6" s="69" t="s">
        <v>444</v>
      </c>
      <c r="CH6" s="79">
        <v>0</v>
      </c>
      <c r="CJ6" s="69" t="s">
        <v>444</v>
      </c>
      <c r="CK6" s="79">
        <v>0</v>
      </c>
      <c r="CM6" s="69" t="s">
        <v>444</v>
      </c>
      <c r="CN6" s="79">
        <v>0</v>
      </c>
      <c r="CP6" s="69" t="s">
        <v>444</v>
      </c>
      <c r="CQ6" s="79">
        <f>SUM(CN6,CK6,CH6,CE6,CB6,BY6,BV6,BS6,BP6,BM6,BJ6,BG6,BD6,BA6,AX6,AU6,AR6,AO6,AL6,AI6,AF6,AC6,Z6,W6,T6,Q6,N6,K6,H6,E6,B6)</f>
        <v>378.48</v>
      </c>
      <c r="CS6" s="69" t="s">
        <v>444</v>
      </c>
      <c r="CT6" s="79">
        <f>189.24+189.24</f>
        <v>378.48</v>
      </c>
      <c r="CV6" s="83">
        <f>CQ6-CT6</f>
        <v>0</v>
      </c>
    </row>
    <row r="7" spans="1:100" ht="16" thickBot="1" x14ac:dyDescent="0.25">
      <c r="A7" s="77" t="s">
        <v>542</v>
      </c>
      <c r="B7" s="78">
        <f>SUM(B4:B6)</f>
        <v>0</v>
      </c>
      <c r="D7" s="77" t="s">
        <v>542</v>
      </c>
      <c r="E7" s="78">
        <f>SUM(E4:E6)</f>
        <v>0</v>
      </c>
      <c r="G7" s="77" t="s">
        <v>542</v>
      </c>
      <c r="H7" s="78">
        <f>SUM(H4:H6)</f>
        <v>0</v>
      </c>
      <c r="J7" s="77" t="s">
        <v>542</v>
      </c>
      <c r="K7" s="78">
        <f>SUM(K4:K6)</f>
        <v>0</v>
      </c>
      <c r="M7" s="77" t="s">
        <v>542</v>
      </c>
      <c r="N7" s="78">
        <f>SUM(N4:N6)</f>
        <v>0</v>
      </c>
      <c r="P7" s="77" t="s">
        <v>542</v>
      </c>
      <c r="Q7" s="78">
        <f>SUM(Q4:Q6)</f>
        <v>0</v>
      </c>
      <c r="S7" s="77" t="s">
        <v>542</v>
      </c>
      <c r="T7" s="78">
        <f>SUM(T4:T6)</f>
        <v>0</v>
      </c>
      <c r="V7" s="77" t="s">
        <v>542</v>
      </c>
      <c r="W7" s="78">
        <f>SUM(W4:W6)</f>
        <v>1892.3500000000001</v>
      </c>
      <c r="Y7" s="77" t="s">
        <v>542</v>
      </c>
      <c r="Z7" s="78">
        <f>SUM(Z4:Z6)</f>
        <v>0</v>
      </c>
      <c r="AB7" s="77" t="s">
        <v>542</v>
      </c>
      <c r="AC7" s="78">
        <f>SUM(AC4:AC6)</f>
        <v>0</v>
      </c>
      <c r="AE7" s="77" t="s">
        <v>542</v>
      </c>
      <c r="AF7" s="78">
        <f>SUM(AF4:AF6)</f>
        <v>0</v>
      </c>
      <c r="AH7" s="77" t="s">
        <v>542</v>
      </c>
      <c r="AI7" s="78">
        <f>SUM(AI4:AI6)</f>
        <v>0</v>
      </c>
      <c r="AK7" s="77" t="s">
        <v>542</v>
      </c>
      <c r="AL7" s="78">
        <f>SUM(AL4:AL6)</f>
        <v>0</v>
      </c>
      <c r="AN7" s="77" t="s">
        <v>542</v>
      </c>
      <c r="AO7" s="78">
        <f>SUM(AO4:AO6)</f>
        <v>0</v>
      </c>
      <c r="AQ7" s="77" t="s">
        <v>542</v>
      </c>
      <c r="AR7" s="78">
        <f>SUM(AR4:AR6)</f>
        <v>0</v>
      </c>
      <c r="AT7" s="77" t="s">
        <v>542</v>
      </c>
      <c r="AU7" s="78">
        <f>SUM(AU4:AU6)</f>
        <v>0</v>
      </c>
      <c r="AW7" s="77" t="s">
        <v>542</v>
      </c>
      <c r="AX7" s="78">
        <f>SUM(AX4:AX6)</f>
        <v>0</v>
      </c>
      <c r="AZ7" s="77" t="s">
        <v>542</v>
      </c>
      <c r="BA7" s="78">
        <f>SUM(BA4:BA6)</f>
        <v>0</v>
      </c>
      <c r="BC7" s="77" t="s">
        <v>542</v>
      </c>
      <c r="BD7" s="78">
        <f>SUM(BD4:BD6)</f>
        <v>0</v>
      </c>
      <c r="BF7" s="77" t="s">
        <v>542</v>
      </c>
      <c r="BG7" s="78">
        <f>SUM(BG4:BG6)</f>
        <v>0</v>
      </c>
      <c r="BI7" s="77" t="s">
        <v>542</v>
      </c>
      <c r="BJ7" s="78">
        <f>SUM(BJ4:BJ6)</f>
        <v>0.43</v>
      </c>
      <c r="BL7" s="77" t="s">
        <v>542</v>
      </c>
      <c r="BM7" s="78">
        <f>SUM(BM4:BM6)</f>
        <v>1892.3500000000001</v>
      </c>
      <c r="BO7" s="77" t="s">
        <v>542</v>
      </c>
      <c r="BP7" s="78">
        <f>SUM(BP4:BP6)</f>
        <v>31</v>
      </c>
      <c r="BR7" s="77" t="s">
        <v>542</v>
      </c>
      <c r="BS7" s="78">
        <f>SUM(BS4:BS6)</f>
        <v>0</v>
      </c>
      <c r="BU7" s="77" t="s">
        <v>542</v>
      </c>
      <c r="BV7" s="78">
        <f>SUM(BV4:BV6)</f>
        <v>0</v>
      </c>
      <c r="BX7" s="77" t="s">
        <v>542</v>
      </c>
      <c r="BY7" s="78">
        <f>SUM(BY4:BY6)</f>
        <v>0</v>
      </c>
      <c r="CA7" s="77" t="s">
        <v>542</v>
      </c>
      <c r="CB7" s="78">
        <f>SUM(CB4:CB6)</f>
        <v>0</v>
      </c>
      <c r="CD7" s="77" t="s">
        <v>542</v>
      </c>
      <c r="CE7" s="78">
        <f>SUM(CE4:CE6)</f>
        <v>0</v>
      </c>
      <c r="CG7" s="77" t="s">
        <v>542</v>
      </c>
      <c r="CH7" s="78">
        <f>SUM(CH4:CH6)</f>
        <v>0</v>
      </c>
      <c r="CJ7" s="77" t="s">
        <v>542</v>
      </c>
      <c r="CK7" s="78">
        <f>SUM(CK4:CK6)</f>
        <v>0</v>
      </c>
      <c r="CM7" s="77" t="s">
        <v>542</v>
      </c>
      <c r="CN7" s="78">
        <f>SUM(CN4:CN6)</f>
        <v>0</v>
      </c>
      <c r="CP7" s="77" t="s">
        <v>492</v>
      </c>
      <c r="CQ7" s="78">
        <f>SUM(CQ4:CQ6)</f>
        <v>3816.13</v>
      </c>
      <c r="CS7" s="77" t="s">
        <v>492</v>
      </c>
      <c r="CT7" s="78">
        <f>SUM(CT4:CT6)</f>
        <v>3784.7000000000003</v>
      </c>
      <c r="CV7" s="88">
        <f>CQ7-CT7</f>
        <v>31.429999999999836</v>
      </c>
    </row>
    <row r="8" spans="1:100" ht="16" thickBot="1" x14ac:dyDescent="0.25">
      <c r="A8" s="176" t="s">
        <v>447</v>
      </c>
      <c r="B8" s="177"/>
      <c r="D8" s="176" t="s">
        <v>447</v>
      </c>
      <c r="E8" s="177"/>
      <c r="G8" s="176" t="s">
        <v>447</v>
      </c>
      <c r="H8" s="177"/>
      <c r="J8" s="176" t="s">
        <v>447</v>
      </c>
      <c r="K8" s="177"/>
      <c r="M8" s="176" t="s">
        <v>447</v>
      </c>
      <c r="N8" s="177"/>
      <c r="P8" s="176" t="s">
        <v>447</v>
      </c>
      <c r="Q8" s="177"/>
      <c r="S8" s="176" t="s">
        <v>447</v>
      </c>
      <c r="T8" s="177"/>
      <c r="V8" s="176" t="s">
        <v>447</v>
      </c>
      <c r="W8" s="177"/>
      <c r="Y8" s="176" t="s">
        <v>447</v>
      </c>
      <c r="Z8" s="177"/>
      <c r="AB8" s="176" t="s">
        <v>447</v>
      </c>
      <c r="AC8" s="177"/>
      <c r="AE8" s="176" t="s">
        <v>447</v>
      </c>
      <c r="AF8" s="177"/>
      <c r="AH8" s="176" t="s">
        <v>447</v>
      </c>
      <c r="AI8" s="177"/>
      <c r="AK8" s="176" t="s">
        <v>447</v>
      </c>
      <c r="AL8" s="177"/>
      <c r="AN8" s="176" t="s">
        <v>447</v>
      </c>
      <c r="AO8" s="177"/>
      <c r="AQ8" s="176" t="s">
        <v>447</v>
      </c>
      <c r="AR8" s="177"/>
      <c r="AT8" s="176" t="s">
        <v>447</v>
      </c>
      <c r="AU8" s="177"/>
      <c r="AW8" s="176" t="s">
        <v>447</v>
      </c>
      <c r="AX8" s="177"/>
      <c r="AZ8" s="176" t="s">
        <v>447</v>
      </c>
      <c r="BA8" s="177"/>
      <c r="BC8" s="176" t="s">
        <v>447</v>
      </c>
      <c r="BD8" s="177"/>
      <c r="BF8" s="176" t="s">
        <v>447</v>
      </c>
      <c r="BG8" s="177"/>
      <c r="BI8" s="176" t="s">
        <v>447</v>
      </c>
      <c r="BJ8" s="177"/>
      <c r="BL8" s="176" t="s">
        <v>447</v>
      </c>
      <c r="BM8" s="177"/>
      <c r="BO8" s="176" t="s">
        <v>447</v>
      </c>
      <c r="BP8" s="177"/>
      <c r="BR8" s="176" t="s">
        <v>447</v>
      </c>
      <c r="BS8" s="177"/>
      <c r="BU8" s="176" t="s">
        <v>447</v>
      </c>
      <c r="BV8" s="177"/>
      <c r="BX8" s="176" t="s">
        <v>447</v>
      </c>
      <c r="BY8" s="177"/>
      <c r="CA8" s="176" t="s">
        <v>447</v>
      </c>
      <c r="CB8" s="177"/>
      <c r="CD8" s="176" t="s">
        <v>447</v>
      </c>
      <c r="CE8" s="177"/>
      <c r="CG8" s="176" t="s">
        <v>447</v>
      </c>
      <c r="CH8" s="177"/>
      <c r="CJ8" s="176" t="s">
        <v>447</v>
      </c>
      <c r="CK8" s="177"/>
      <c r="CM8" s="176" t="s">
        <v>447</v>
      </c>
      <c r="CN8" s="177"/>
      <c r="CP8" s="176" t="s">
        <v>447</v>
      </c>
      <c r="CQ8" s="177"/>
      <c r="CS8" s="176" t="s">
        <v>447</v>
      </c>
      <c r="CT8" s="177"/>
      <c r="CV8" s="66"/>
    </row>
    <row r="9" spans="1:100" x14ac:dyDescent="0.2">
      <c r="A9" s="70" t="s">
        <v>445</v>
      </c>
      <c r="B9" s="67">
        <v>0</v>
      </c>
      <c r="D9" s="70" t="s">
        <v>445</v>
      </c>
      <c r="E9" s="67">
        <v>0</v>
      </c>
      <c r="G9" s="70" t="s">
        <v>445</v>
      </c>
      <c r="H9" s="67">
        <v>0</v>
      </c>
      <c r="J9" s="70" t="s">
        <v>445</v>
      </c>
      <c r="K9" s="67">
        <v>0</v>
      </c>
      <c r="M9" s="70" t="s">
        <v>445</v>
      </c>
      <c r="N9" s="67">
        <v>0</v>
      </c>
      <c r="P9" s="70" t="s">
        <v>445</v>
      </c>
      <c r="Q9" s="67">
        <v>0</v>
      </c>
      <c r="S9" s="70" t="s">
        <v>445</v>
      </c>
      <c r="T9" s="67">
        <v>0</v>
      </c>
      <c r="V9" s="70" t="s">
        <v>445</v>
      </c>
      <c r="W9" s="67">
        <v>515.41</v>
      </c>
      <c r="Y9" s="70" t="s">
        <v>445</v>
      </c>
      <c r="Z9" s="67">
        <v>0</v>
      </c>
      <c r="AB9" s="70" t="s">
        <v>445</v>
      </c>
      <c r="AC9" s="67">
        <v>0</v>
      </c>
      <c r="AE9" s="70" t="s">
        <v>445</v>
      </c>
      <c r="AF9" s="67">
        <v>0</v>
      </c>
      <c r="AH9" s="70" t="s">
        <v>445</v>
      </c>
      <c r="AI9" s="67">
        <v>0</v>
      </c>
      <c r="AK9" s="70" t="s">
        <v>445</v>
      </c>
      <c r="AL9" s="67">
        <v>0</v>
      </c>
      <c r="AN9" s="70" t="s">
        <v>445</v>
      </c>
      <c r="AO9" s="67">
        <v>0</v>
      </c>
      <c r="AQ9" s="70" t="s">
        <v>445</v>
      </c>
      <c r="AR9" s="67">
        <v>0</v>
      </c>
      <c r="AT9" s="70" t="s">
        <v>445</v>
      </c>
      <c r="AU9" s="67">
        <v>0</v>
      </c>
      <c r="AW9" s="70" t="s">
        <v>445</v>
      </c>
      <c r="AX9" s="67">
        <v>0</v>
      </c>
      <c r="AZ9" s="70" t="s">
        <v>445</v>
      </c>
      <c r="BA9" s="67">
        <v>0</v>
      </c>
      <c r="BC9" s="70" t="s">
        <v>445</v>
      </c>
      <c r="BD9" s="67">
        <v>0</v>
      </c>
      <c r="BF9" s="70" t="s">
        <v>445</v>
      </c>
      <c r="BG9" s="67">
        <v>0</v>
      </c>
      <c r="BI9" s="70" t="s">
        <v>445</v>
      </c>
      <c r="BJ9" s="67">
        <v>0</v>
      </c>
      <c r="BL9" s="70" t="s">
        <v>445</v>
      </c>
      <c r="BM9" s="67">
        <v>474.3</v>
      </c>
      <c r="BO9" s="70" t="s">
        <v>445</v>
      </c>
      <c r="BP9" s="67">
        <v>0</v>
      </c>
      <c r="BR9" s="70" t="s">
        <v>445</v>
      </c>
      <c r="BS9" s="67">
        <v>0</v>
      </c>
      <c r="BU9" s="70" t="s">
        <v>445</v>
      </c>
      <c r="BV9" s="67">
        <v>0</v>
      </c>
      <c r="BX9" s="70" t="s">
        <v>445</v>
      </c>
      <c r="BY9" s="67">
        <v>0</v>
      </c>
      <c r="CA9" s="70" t="s">
        <v>445</v>
      </c>
      <c r="CB9" s="67">
        <v>0</v>
      </c>
      <c r="CD9" s="70" t="s">
        <v>445</v>
      </c>
      <c r="CE9" s="67">
        <v>0</v>
      </c>
      <c r="CG9" s="70" t="s">
        <v>445</v>
      </c>
      <c r="CH9" s="67">
        <v>0</v>
      </c>
      <c r="CJ9" s="70" t="s">
        <v>445</v>
      </c>
      <c r="CK9" s="67">
        <v>0</v>
      </c>
      <c r="CM9" s="70" t="s">
        <v>445</v>
      </c>
      <c r="CN9" s="67">
        <v>0</v>
      </c>
      <c r="CP9" s="70" t="s">
        <v>445</v>
      </c>
      <c r="CQ9" s="79">
        <f>SUM(CN9,CK9,CH9,CE9,CB9,BY9,BV9,BS9,BP9,BM9,BJ9,BG9,BD9,BA9,AX9,AU9,AR9,AO9,AL9,AI9,AF9,AC9,Z9,W9,T9,Q9,N9,K9,H9,E9,B9)</f>
        <v>989.71</v>
      </c>
      <c r="CS9" s="70" t="s">
        <v>445</v>
      </c>
      <c r="CT9" s="67">
        <f>515.41+474.3</f>
        <v>989.71</v>
      </c>
      <c r="CV9" s="83">
        <f>CT9-CQ9</f>
        <v>0</v>
      </c>
    </row>
    <row r="10" spans="1:100" ht="16" thickBot="1" x14ac:dyDescent="0.25">
      <c r="A10" s="77" t="s">
        <v>454</v>
      </c>
      <c r="B10" s="78">
        <f>SUM(B9)</f>
        <v>0</v>
      </c>
      <c r="D10" s="77" t="s">
        <v>454</v>
      </c>
      <c r="E10" s="78">
        <f>SUM(E9)</f>
        <v>0</v>
      </c>
      <c r="G10" s="77" t="s">
        <v>454</v>
      </c>
      <c r="H10" s="78">
        <f>SUM(H9)</f>
        <v>0</v>
      </c>
      <c r="J10" s="77" t="s">
        <v>454</v>
      </c>
      <c r="K10" s="78">
        <f>SUM(K9)</f>
        <v>0</v>
      </c>
      <c r="M10" s="77" t="s">
        <v>454</v>
      </c>
      <c r="N10" s="78">
        <f>SUM(N9)</f>
        <v>0</v>
      </c>
      <c r="P10" s="77" t="s">
        <v>454</v>
      </c>
      <c r="Q10" s="78">
        <f>SUM(Q9)</f>
        <v>0</v>
      </c>
      <c r="S10" s="77" t="s">
        <v>454</v>
      </c>
      <c r="T10" s="78">
        <f>SUM(T9)</f>
        <v>0</v>
      </c>
      <c r="V10" s="77" t="s">
        <v>454</v>
      </c>
      <c r="W10" s="78">
        <f>SUM(W9)</f>
        <v>515.41</v>
      </c>
      <c r="Y10" s="77" t="s">
        <v>454</v>
      </c>
      <c r="Z10" s="78">
        <f>SUM(Z9)</f>
        <v>0</v>
      </c>
      <c r="AB10" s="77" t="s">
        <v>454</v>
      </c>
      <c r="AC10" s="78">
        <f>SUM(AC9)</f>
        <v>0</v>
      </c>
      <c r="AE10" s="77" t="s">
        <v>454</v>
      </c>
      <c r="AF10" s="78">
        <f>SUM(AF9)</f>
        <v>0</v>
      </c>
      <c r="AH10" s="77" t="s">
        <v>454</v>
      </c>
      <c r="AI10" s="78">
        <f>SUM(AI9)</f>
        <v>0</v>
      </c>
      <c r="AK10" s="77" t="s">
        <v>454</v>
      </c>
      <c r="AL10" s="78">
        <f>SUM(AL9)</f>
        <v>0</v>
      </c>
      <c r="AN10" s="77" t="s">
        <v>454</v>
      </c>
      <c r="AO10" s="78">
        <f>SUM(AO9)</f>
        <v>0</v>
      </c>
      <c r="AQ10" s="77" t="s">
        <v>454</v>
      </c>
      <c r="AR10" s="78">
        <f>SUM(AR9)</f>
        <v>0</v>
      </c>
      <c r="AT10" s="77" t="s">
        <v>454</v>
      </c>
      <c r="AU10" s="78">
        <f>SUM(AU9)</f>
        <v>0</v>
      </c>
      <c r="AW10" s="77" t="s">
        <v>454</v>
      </c>
      <c r="AX10" s="78">
        <f>SUM(AX9)</f>
        <v>0</v>
      </c>
      <c r="AZ10" s="77" t="s">
        <v>454</v>
      </c>
      <c r="BA10" s="78">
        <f>SUM(BA9)</f>
        <v>0</v>
      </c>
      <c r="BC10" s="77" t="s">
        <v>454</v>
      </c>
      <c r="BD10" s="78">
        <f>SUM(BD9)</f>
        <v>0</v>
      </c>
      <c r="BF10" s="77" t="s">
        <v>454</v>
      </c>
      <c r="BG10" s="78">
        <f>SUM(BG9)</f>
        <v>0</v>
      </c>
      <c r="BI10" s="77" t="s">
        <v>454</v>
      </c>
      <c r="BJ10" s="78">
        <f>SUM(BJ9)</f>
        <v>0</v>
      </c>
      <c r="BL10" s="77" t="s">
        <v>454</v>
      </c>
      <c r="BM10" s="78">
        <f>SUM(BM9)</f>
        <v>474.3</v>
      </c>
      <c r="BO10" s="77" t="s">
        <v>454</v>
      </c>
      <c r="BP10" s="78">
        <f>SUM(BP9)</f>
        <v>0</v>
      </c>
      <c r="BR10" s="77" t="s">
        <v>454</v>
      </c>
      <c r="BS10" s="78">
        <f>SUM(BS9)</f>
        <v>0</v>
      </c>
      <c r="BU10" s="77" t="s">
        <v>454</v>
      </c>
      <c r="BV10" s="78">
        <f>SUM(BV9)</f>
        <v>0</v>
      </c>
      <c r="BX10" s="77" t="s">
        <v>454</v>
      </c>
      <c r="BY10" s="78">
        <f>SUM(BY9)</f>
        <v>0</v>
      </c>
      <c r="CA10" s="77" t="s">
        <v>454</v>
      </c>
      <c r="CB10" s="78">
        <f>SUM(CB9)</f>
        <v>0</v>
      </c>
      <c r="CD10" s="77" t="s">
        <v>454</v>
      </c>
      <c r="CE10" s="78">
        <f>SUM(CE9)</f>
        <v>0</v>
      </c>
      <c r="CG10" s="77" t="s">
        <v>454</v>
      </c>
      <c r="CH10" s="78">
        <f>SUM(CH9)</f>
        <v>0</v>
      </c>
      <c r="CJ10" s="77" t="s">
        <v>454</v>
      </c>
      <c r="CK10" s="78">
        <f>SUM(CK9)</f>
        <v>0</v>
      </c>
      <c r="CM10" s="77" t="s">
        <v>454</v>
      </c>
      <c r="CN10" s="78">
        <f>SUM(CN9)</f>
        <v>0</v>
      </c>
      <c r="CP10" s="77" t="s">
        <v>493</v>
      </c>
      <c r="CQ10" s="78">
        <f>SUM(CQ9)</f>
        <v>989.71</v>
      </c>
      <c r="CS10" s="77" t="s">
        <v>493</v>
      </c>
      <c r="CT10" s="78">
        <f>SUM(CT9)</f>
        <v>989.71</v>
      </c>
      <c r="CV10" s="83">
        <f>CT10-CQ10</f>
        <v>0</v>
      </c>
    </row>
    <row r="11" spans="1:100" ht="16" thickBot="1" x14ac:dyDescent="0.25">
      <c r="A11" s="176" t="s">
        <v>455</v>
      </c>
      <c r="B11" s="177"/>
      <c r="D11" s="176" t="s">
        <v>455</v>
      </c>
      <c r="E11" s="177"/>
      <c r="G11" s="176" t="s">
        <v>455</v>
      </c>
      <c r="H11" s="177"/>
      <c r="J11" s="176" t="s">
        <v>455</v>
      </c>
      <c r="K11" s="177"/>
      <c r="M11" s="176" t="s">
        <v>455</v>
      </c>
      <c r="N11" s="177"/>
      <c r="P11" s="176" t="s">
        <v>455</v>
      </c>
      <c r="Q11" s="177"/>
      <c r="S11" s="176" t="s">
        <v>455</v>
      </c>
      <c r="T11" s="177"/>
      <c r="V11" s="176" t="s">
        <v>455</v>
      </c>
      <c r="W11" s="177"/>
      <c r="Y11" s="176" t="s">
        <v>455</v>
      </c>
      <c r="Z11" s="177"/>
      <c r="AB11" s="176" t="s">
        <v>455</v>
      </c>
      <c r="AC11" s="177"/>
      <c r="AE11" s="176" t="s">
        <v>455</v>
      </c>
      <c r="AF11" s="177"/>
      <c r="AH11" s="176" t="s">
        <v>455</v>
      </c>
      <c r="AI11" s="177"/>
      <c r="AK11" s="176" t="s">
        <v>455</v>
      </c>
      <c r="AL11" s="177"/>
      <c r="AN11" s="176" t="s">
        <v>455</v>
      </c>
      <c r="AO11" s="177"/>
      <c r="AQ11" s="176" t="s">
        <v>455</v>
      </c>
      <c r="AR11" s="177"/>
      <c r="AT11" s="176" t="s">
        <v>455</v>
      </c>
      <c r="AU11" s="177"/>
      <c r="AW11" s="176" t="s">
        <v>455</v>
      </c>
      <c r="AX11" s="177"/>
      <c r="AZ11" s="176" t="s">
        <v>455</v>
      </c>
      <c r="BA11" s="177"/>
      <c r="BC11" s="176" t="s">
        <v>455</v>
      </c>
      <c r="BD11" s="177"/>
      <c r="BF11" s="176" t="s">
        <v>455</v>
      </c>
      <c r="BG11" s="177"/>
      <c r="BI11" s="176" t="s">
        <v>455</v>
      </c>
      <c r="BJ11" s="177"/>
      <c r="BL11" s="176" t="s">
        <v>455</v>
      </c>
      <c r="BM11" s="177"/>
      <c r="BO11" s="176" t="s">
        <v>455</v>
      </c>
      <c r="BP11" s="177"/>
      <c r="BR11" s="176" t="s">
        <v>455</v>
      </c>
      <c r="BS11" s="177"/>
      <c r="BU11" s="176" t="s">
        <v>455</v>
      </c>
      <c r="BV11" s="177"/>
      <c r="BX11" s="176" t="s">
        <v>455</v>
      </c>
      <c r="BY11" s="177"/>
      <c r="CA11" s="176" t="s">
        <v>455</v>
      </c>
      <c r="CB11" s="177"/>
      <c r="CD11" s="176" t="s">
        <v>455</v>
      </c>
      <c r="CE11" s="177"/>
      <c r="CG11" s="176" t="s">
        <v>455</v>
      </c>
      <c r="CH11" s="177"/>
      <c r="CJ11" s="176" t="s">
        <v>455</v>
      </c>
      <c r="CK11" s="177"/>
      <c r="CM11" s="176" t="s">
        <v>455</v>
      </c>
      <c r="CN11" s="177"/>
      <c r="CP11" s="176" t="s">
        <v>455</v>
      </c>
      <c r="CQ11" s="177"/>
      <c r="CS11" s="176" t="s">
        <v>455</v>
      </c>
      <c r="CT11" s="177"/>
      <c r="CV11" s="66"/>
    </row>
    <row r="12" spans="1:100" x14ac:dyDescent="0.2">
      <c r="A12" s="71" t="s">
        <v>156</v>
      </c>
      <c r="B12" s="67">
        <f>775.25-396</f>
        <v>379.25</v>
      </c>
      <c r="D12" s="71" t="s">
        <v>156</v>
      </c>
      <c r="E12" s="67">
        <v>0</v>
      </c>
      <c r="G12" s="71" t="s">
        <v>156</v>
      </c>
      <c r="H12" s="67">
        <v>0</v>
      </c>
      <c r="J12" s="71" t="s">
        <v>156</v>
      </c>
      <c r="K12" s="67">
        <v>0</v>
      </c>
      <c r="M12" s="71" t="s">
        <v>156</v>
      </c>
      <c r="N12" s="67">
        <v>0</v>
      </c>
      <c r="P12" s="71" t="s">
        <v>156</v>
      </c>
      <c r="Q12" s="67">
        <v>0</v>
      </c>
      <c r="S12" s="71" t="s">
        <v>156</v>
      </c>
      <c r="T12" s="67">
        <v>0</v>
      </c>
      <c r="V12" s="71" t="s">
        <v>156</v>
      </c>
      <c r="W12" s="67">
        <v>0</v>
      </c>
      <c r="Y12" s="71" t="s">
        <v>156</v>
      </c>
      <c r="Z12" s="67">
        <v>0</v>
      </c>
      <c r="AB12" s="71" t="s">
        <v>156</v>
      </c>
      <c r="AC12" s="67">
        <v>0</v>
      </c>
      <c r="AE12" s="71" t="s">
        <v>156</v>
      </c>
      <c r="AF12" s="67">
        <v>0</v>
      </c>
      <c r="AH12" s="71" t="s">
        <v>156</v>
      </c>
      <c r="AI12" s="67">
        <v>0</v>
      </c>
      <c r="AK12" s="71" t="s">
        <v>156</v>
      </c>
      <c r="AL12" s="67">
        <v>0</v>
      </c>
      <c r="AN12" s="71" t="s">
        <v>156</v>
      </c>
      <c r="AO12" s="67">
        <v>0</v>
      </c>
      <c r="AQ12" s="71" t="s">
        <v>156</v>
      </c>
      <c r="AR12" s="67">
        <v>0</v>
      </c>
      <c r="AT12" s="71" t="s">
        <v>156</v>
      </c>
      <c r="AU12" s="67">
        <v>0</v>
      </c>
      <c r="AW12" s="71" t="s">
        <v>156</v>
      </c>
      <c r="AX12" s="67">
        <v>0</v>
      </c>
      <c r="AZ12" s="71" t="s">
        <v>156</v>
      </c>
      <c r="BA12" s="67">
        <v>0</v>
      </c>
      <c r="BC12" s="71" t="s">
        <v>156</v>
      </c>
      <c r="BD12" s="67">
        <v>0</v>
      </c>
      <c r="BF12" s="71" t="s">
        <v>156</v>
      </c>
      <c r="BG12" s="67">
        <v>0</v>
      </c>
      <c r="BI12" s="71" t="s">
        <v>156</v>
      </c>
      <c r="BJ12" s="67">
        <v>0</v>
      </c>
      <c r="BL12" s="71" t="s">
        <v>156</v>
      </c>
      <c r="BM12" s="67">
        <v>0</v>
      </c>
      <c r="BO12" s="71" t="s">
        <v>156</v>
      </c>
      <c r="BP12" s="67">
        <v>0</v>
      </c>
      <c r="BR12" s="71" t="s">
        <v>156</v>
      </c>
      <c r="BS12" s="67">
        <v>0</v>
      </c>
      <c r="BU12" s="71" t="s">
        <v>156</v>
      </c>
      <c r="BV12" s="67">
        <v>0</v>
      </c>
      <c r="BX12" s="71" t="s">
        <v>156</v>
      </c>
      <c r="BY12" s="67">
        <v>0</v>
      </c>
      <c r="CA12" s="71" t="s">
        <v>156</v>
      </c>
      <c r="CB12" s="67">
        <v>0</v>
      </c>
      <c r="CD12" s="71" t="s">
        <v>156</v>
      </c>
      <c r="CE12" s="67">
        <v>0</v>
      </c>
      <c r="CG12" s="71" t="s">
        <v>156</v>
      </c>
      <c r="CH12" s="67">
        <v>0</v>
      </c>
      <c r="CJ12" s="71" t="s">
        <v>156</v>
      </c>
      <c r="CK12" s="67">
        <v>0</v>
      </c>
      <c r="CM12" s="71" t="s">
        <v>156</v>
      </c>
      <c r="CN12" s="67">
        <v>0</v>
      </c>
      <c r="CP12" s="71" t="s">
        <v>156</v>
      </c>
      <c r="CQ12" s="79">
        <f>SUM(CN12,CK12,CH12,CE12,CB12,BY12,BV12,BS12,BP12,BM12,BJ12,BG12,BD12,BA12,AX12,AU12,AR12,AO12,AL12,AI12,AF12,AC12,Z12,W12,T12,Q12,N12,K12,H12,E12,B12)</f>
        <v>379.25</v>
      </c>
      <c r="CS12" s="71" t="s">
        <v>156</v>
      </c>
      <c r="CT12" s="67">
        <f>817.04-41.77</f>
        <v>775.27</v>
      </c>
      <c r="CV12" s="88">
        <f t="shared" ref="CV12:CV28" si="0">CT12-CQ12</f>
        <v>396.02</v>
      </c>
    </row>
    <row r="13" spans="1:100" x14ac:dyDescent="0.2">
      <c r="A13" s="71" t="s">
        <v>449</v>
      </c>
      <c r="B13" s="67">
        <v>0</v>
      </c>
      <c r="D13" s="71" t="s">
        <v>449</v>
      </c>
      <c r="E13" s="67">
        <v>0</v>
      </c>
      <c r="G13" s="71" t="s">
        <v>449</v>
      </c>
      <c r="H13" s="67">
        <v>0</v>
      </c>
      <c r="J13" s="71" t="s">
        <v>449</v>
      </c>
      <c r="K13" s="67">
        <v>138.53</v>
      </c>
      <c r="M13" s="71" t="s">
        <v>449</v>
      </c>
      <c r="N13" s="67">
        <v>0</v>
      </c>
      <c r="P13" s="71" t="s">
        <v>449</v>
      </c>
      <c r="Q13" s="67">
        <v>0</v>
      </c>
      <c r="S13" s="71" t="s">
        <v>449</v>
      </c>
      <c r="T13" s="67">
        <v>0</v>
      </c>
      <c r="V13" s="71" t="s">
        <v>449</v>
      </c>
      <c r="W13" s="67">
        <v>0</v>
      </c>
      <c r="Y13" s="71" t="s">
        <v>449</v>
      </c>
      <c r="Z13" s="67">
        <v>0</v>
      </c>
      <c r="AB13" s="71" t="s">
        <v>449</v>
      </c>
      <c r="AC13" s="67">
        <v>0</v>
      </c>
      <c r="AE13" s="71" t="s">
        <v>449</v>
      </c>
      <c r="AF13" s="67">
        <v>0</v>
      </c>
      <c r="AH13" s="71" t="s">
        <v>449</v>
      </c>
      <c r="AI13" s="67">
        <v>0</v>
      </c>
      <c r="AK13" s="71" t="s">
        <v>449</v>
      </c>
      <c r="AL13" s="67">
        <v>0</v>
      </c>
      <c r="AN13" s="71" t="s">
        <v>449</v>
      </c>
      <c r="AO13" s="67">
        <v>0</v>
      </c>
      <c r="AQ13" s="71" t="s">
        <v>449</v>
      </c>
      <c r="AR13" s="67">
        <v>0</v>
      </c>
      <c r="AT13" s="71" t="s">
        <v>449</v>
      </c>
      <c r="AU13" s="67">
        <v>0</v>
      </c>
      <c r="AW13" s="71" t="s">
        <v>449</v>
      </c>
      <c r="AX13" s="67">
        <v>0</v>
      </c>
      <c r="AZ13" s="71" t="s">
        <v>449</v>
      </c>
      <c r="BA13" s="67">
        <v>0</v>
      </c>
      <c r="BC13" s="71" t="s">
        <v>449</v>
      </c>
      <c r="BD13" s="67">
        <v>0</v>
      </c>
      <c r="BF13" s="71" t="s">
        <v>449</v>
      </c>
      <c r="BG13" s="67">
        <v>0</v>
      </c>
      <c r="BI13" s="71" t="s">
        <v>449</v>
      </c>
      <c r="BJ13" s="67">
        <v>0</v>
      </c>
      <c r="BL13" s="71" t="s">
        <v>449</v>
      </c>
      <c r="BM13" s="67">
        <v>0</v>
      </c>
      <c r="BO13" s="71" t="s">
        <v>449</v>
      </c>
      <c r="BP13" s="67">
        <v>0</v>
      </c>
      <c r="BR13" s="71" t="s">
        <v>449</v>
      </c>
      <c r="BS13" s="67">
        <v>0</v>
      </c>
      <c r="BU13" s="71" t="s">
        <v>449</v>
      </c>
      <c r="BV13" s="67">
        <v>0</v>
      </c>
      <c r="BX13" s="71" t="s">
        <v>449</v>
      </c>
      <c r="BY13" s="67">
        <v>0</v>
      </c>
      <c r="CA13" s="71" t="s">
        <v>449</v>
      </c>
      <c r="CB13" s="67">
        <v>0</v>
      </c>
      <c r="CD13" s="71" t="s">
        <v>449</v>
      </c>
      <c r="CE13" s="67">
        <v>0</v>
      </c>
      <c r="CG13" s="71" t="s">
        <v>449</v>
      </c>
      <c r="CH13" s="67">
        <v>0</v>
      </c>
      <c r="CJ13" s="71" t="s">
        <v>449</v>
      </c>
      <c r="CK13" s="67">
        <v>0</v>
      </c>
      <c r="CM13" s="71" t="s">
        <v>449</v>
      </c>
      <c r="CN13" s="67">
        <v>0</v>
      </c>
      <c r="CP13" s="71" t="s">
        <v>449</v>
      </c>
      <c r="CQ13" s="79">
        <f>SUM(CN13,CK13,CH13,CE13,CB13,BY13,BV13,BS13,BP13,BM13,BJ13,BG13,BD13,BA13,AX13,AU13,AR13,AO13,AL13,AI13,AF13,AC13,Z13,W13,T13,Q13,N13,K13,H13,E13,B13)</f>
        <v>138.53</v>
      </c>
      <c r="CS13" s="71" t="s">
        <v>449</v>
      </c>
      <c r="CT13" s="67">
        <v>140</v>
      </c>
      <c r="CV13" s="88">
        <f t="shared" si="0"/>
        <v>1.4699999999999989</v>
      </c>
    </row>
    <row r="14" spans="1:100" x14ac:dyDescent="0.2">
      <c r="A14" s="71" t="s">
        <v>450</v>
      </c>
      <c r="B14" s="67">
        <v>0</v>
      </c>
      <c r="D14" s="71" t="s">
        <v>450</v>
      </c>
      <c r="E14" s="67">
        <v>0</v>
      </c>
      <c r="G14" s="71" t="s">
        <v>450</v>
      </c>
      <c r="H14" s="67">
        <v>0</v>
      </c>
      <c r="J14" s="71" t="s">
        <v>450</v>
      </c>
      <c r="K14" s="67">
        <v>0</v>
      </c>
      <c r="M14" s="71" t="s">
        <v>450</v>
      </c>
      <c r="N14" s="67">
        <v>0</v>
      </c>
      <c r="P14" s="71" t="s">
        <v>450</v>
      </c>
      <c r="Q14" s="67">
        <v>0</v>
      </c>
      <c r="S14" s="71" t="s">
        <v>450</v>
      </c>
      <c r="T14" s="67">
        <v>0</v>
      </c>
      <c r="V14" s="71" t="s">
        <v>450</v>
      </c>
      <c r="W14" s="67">
        <v>0</v>
      </c>
      <c r="Y14" s="71" t="s">
        <v>450</v>
      </c>
      <c r="Z14" s="67">
        <v>134.59</v>
      </c>
      <c r="AB14" s="71" t="s">
        <v>450</v>
      </c>
      <c r="AC14" s="67">
        <v>0</v>
      </c>
      <c r="AE14" s="71" t="s">
        <v>450</v>
      </c>
      <c r="AF14" s="67">
        <v>0</v>
      </c>
      <c r="AH14" s="71" t="s">
        <v>450</v>
      </c>
      <c r="AI14" s="67">
        <v>0</v>
      </c>
      <c r="AK14" s="71" t="s">
        <v>450</v>
      </c>
      <c r="AL14" s="67">
        <v>0</v>
      </c>
      <c r="AN14" s="71" t="s">
        <v>450</v>
      </c>
      <c r="AO14" s="67">
        <v>0</v>
      </c>
      <c r="AQ14" s="71" t="s">
        <v>450</v>
      </c>
      <c r="AR14" s="67">
        <v>0</v>
      </c>
      <c r="AT14" s="71" t="s">
        <v>450</v>
      </c>
      <c r="AU14" s="67">
        <v>0</v>
      </c>
      <c r="AW14" s="71" t="s">
        <v>450</v>
      </c>
      <c r="AX14" s="67">
        <v>0</v>
      </c>
      <c r="AZ14" s="71" t="s">
        <v>450</v>
      </c>
      <c r="BA14" s="67">
        <v>0</v>
      </c>
      <c r="BC14" s="71" t="s">
        <v>450</v>
      </c>
      <c r="BD14" s="67">
        <v>0</v>
      </c>
      <c r="BF14" s="71" t="s">
        <v>450</v>
      </c>
      <c r="BG14" s="67">
        <v>0</v>
      </c>
      <c r="BI14" s="71" t="s">
        <v>450</v>
      </c>
      <c r="BJ14" s="67">
        <v>0</v>
      </c>
      <c r="BL14" s="71" t="s">
        <v>450</v>
      </c>
      <c r="BM14" s="67">
        <v>0</v>
      </c>
      <c r="BO14" s="71" t="s">
        <v>450</v>
      </c>
      <c r="BP14" s="67">
        <v>0</v>
      </c>
      <c r="BR14" s="71" t="s">
        <v>450</v>
      </c>
      <c r="BS14" s="67">
        <v>0</v>
      </c>
      <c r="BU14" s="71" t="s">
        <v>450</v>
      </c>
      <c r="BV14" s="67">
        <v>0</v>
      </c>
      <c r="BX14" s="71" t="s">
        <v>450</v>
      </c>
      <c r="BY14" s="67">
        <v>0</v>
      </c>
      <c r="CA14" s="71" t="s">
        <v>450</v>
      </c>
      <c r="CB14" s="67">
        <v>0</v>
      </c>
      <c r="CD14" s="71" t="s">
        <v>450</v>
      </c>
      <c r="CE14" s="67">
        <v>0</v>
      </c>
      <c r="CG14" s="71" t="s">
        <v>450</v>
      </c>
      <c r="CH14" s="67">
        <v>0</v>
      </c>
      <c r="CJ14" s="71" t="s">
        <v>450</v>
      </c>
      <c r="CK14" s="67">
        <v>0</v>
      </c>
      <c r="CM14" s="71" t="s">
        <v>450</v>
      </c>
      <c r="CN14" s="67">
        <v>0</v>
      </c>
      <c r="CP14" s="71" t="s">
        <v>450</v>
      </c>
      <c r="CQ14" s="79">
        <f>SUM(CN14,CK14,CH14,CE14,CB14,BY14,BV14,BS14,BP14,BM14,BJ14,BG14,BD14,BA14,AX14,AU14,AR14,AO14,AL14,AI14,AF14,AC14,Z14,W14,T14,Q14,N14,K14,H14,E14,B14)</f>
        <v>134.59</v>
      </c>
      <c r="CS14" s="71" t="s">
        <v>450</v>
      </c>
      <c r="CT14" s="67">
        <v>134.59</v>
      </c>
      <c r="CV14" s="128">
        <f t="shared" si="0"/>
        <v>0</v>
      </c>
    </row>
    <row r="15" spans="1:100" x14ac:dyDescent="0.2">
      <c r="A15" s="71" t="s">
        <v>4</v>
      </c>
      <c r="B15" s="67">
        <v>0</v>
      </c>
      <c r="D15" s="71" t="s">
        <v>4</v>
      </c>
      <c r="E15" s="67">
        <v>0</v>
      </c>
      <c r="G15" s="71" t="s">
        <v>4</v>
      </c>
      <c r="H15" s="67">
        <v>0</v>
      </c>
      <c r="J15" s="71" t="s">
        <v>4</v>
      </c>
      <c r="K15" s="67">
        <v>0</v>
      </c>
      <c r="M15" s="71" t="s">
        <v>4</v>
      </c>
      <c r="N15" s="67">
        <v>0</v>
      </c>
      <c r="P15" s="71" t="s">
        <v>4</v>
      </c>
      <c r="Q15" s="67">
        <v>0</v>
      </c>
      <c r="S15" s="71" t="s">
        <v>4</v>
      </c>
      <c r="T15" s="67">
        <v>0</v>
      </c>
      <c r="V15" s="71" t="s">
        <v>4</v>
      </c>
      <c r="W15" s="67">
        <v>0</v>
      </c>
      <c r="Y15" s="71" t="s">
        <v>4</v>
      </c>
      <c r="Z15" s="67">
        <v>0</v>
      </c>
      <c r="AB15" s="71" t="s">
        <v>4</v>
      </c>
      <c r="AC15" s="67">
        <v>0</v>
      </c>
      <c r="AE15" s="71" t="s">
        <v>4</v>
      </c>
      <c r="AF15" s="67">
        <v>0</v>
      </c>
      <c r="AH15" s="71" t="s">
        <v>4</v>
      </c>
      <c r="AI15" s="67">
        <v>0</v>
      </c>
      <c r="AK15" s="71" t="s">
        <v>4</v>
      </c>
      <c r="AL15" s="67">
        <v>0</v>
      </c>
      <c r="AN15" s="71" t="s">
        <v>4</v>
      </c>
      <c r="AO15" s="67">
        <v>0</v>
      </c>
      <c r="AQ15" s="71" t="s">
        <v>4</v>
      </c>
      <c r="AR15" s="67">
        <v>0</v>
      </c>
      <c r="AT15" s="71" t="s">
        <v>4</v>
      </c>
      <c r="AU15" s="67">
        <v>0</v>
      </c>
      <c r="AW15" s="71" t="s">
        <v>4</v>
      </c>
      <c r="AX15" s="67">
        <v>0</v>
      </c>
      <c r="AZ15" s="71" t="s">
        <v>4</v>
      </c>
      <c r="BA15" s="67">
        <v>0</v>
      </c>
      <c r="BC15" s="71" t="s">
        <v>4</v>
      </c>
      <c r="BD15" s="67">
        <v>0</v>
      </c>
      <c r="BF15" s="71" t="s">
        <v>4</v>
      </c>
      <c r="BG15" s="67">
        <v>0</v>
      </c>
      <c r="BI15" s="71" t="s">
        <v>4</v>
      </c>
      <c r="BJ15" s="67">
        <v>0</v>
      </c>
      <c r="BL15" s="71" t="s">
        <v>4</v>
      </c>
      <c r="BM15" s="67">
        <v>17.989999999999998</v>
      </c>
      <c r="BO15" s="71" t="s">
        <v>4</v>
      </c>
      <c r="BP15" s="67">
        <v>0</v>
      </c>
      <c r="BR15" s="71" t="s">
        <v>4</v>
      </c>
      <c r="BS15" s="67">
        <v>0</v>
      </c>
      <c r="BU15" s="71" t="s">
        <v>4</v>
      </c>
      <c r="BV15" s="67">
        <v>0</v>
      </c>
      <c r="BX15" s="71" t="s">
        <v>4</v>
      </c>
      <c r="BY15" s="67">
        <v>38.58</v>
      </c>
      <c r="CA15" s="71" t="s">
        <v>4</v>
      </c>
      <c r="CB15" s="67">
        <v>0</v>
      </c>
      <c r="CD15" s="71" t="s">
        <v>4</v>
      </c>
      <c r="CE15" s="67">
        <v>0</v>
      </c>
      <c r="CG15" s="71" t="s">
        <v>4</v>
      </c>
      <c r="CH15" s="67">
        <v>0</v>
      </c>
      <c r="CJ15" s="71" t="s">
        <v>4</v>
      </c>
      <c r="CK15" s="67">
        <v>0</v>
      </c>
      <c r="CM15" s="71" t="s">
        <v>4</v>
      </c>
      <c r="CN15" s="67">
        <v>0</v>
      </c>
      <c r="CP15" s="71" t="s">
        <v>4</v>
      </c>
      <c r="CQ15" s="79">
        <f>SUM(CN15,CK15,CH15,CE15,CB15,BY15,BV15,BS15,BP15,BM15,BJ15,BG15,BD15,BA15,AX15,AU15,AR15,AO15,AL15,AI15,AF15,AC15,Z15,W15,T15,Q15,N15,K15,H15,E15,B15)</f>
        <v>56.569999999999993</v>
      </c>
      <c r="CS15" s="71" t="s">
        <v>4</v>
      </c>
      <c r="CT15" s="67">
        <v>60</v>
      </c>
      <c r="CV15" s="88">
        <f t="shared" si="0"/>
        <v>3.4300000000000068</v>
      </c>
    </row>
    <row r="16" spans="1:100" x14ac:dyDescent="0.2">
      <c r="A16" s="71" t="s">
        <v>5</v>
      </c>
      <c r="B16" s="67">
        <f>SUM(B17:B19)</f>
        <v>76.83</v>
      </c>
      <c r="D16" s="71" t="s">
        <v>5</v>
      </c>
      <c r="E16" s="67">
        <f>SUM(E17:E19)</f>
        <v>0</v>
      </c>
      <c r="G16" s="71" t="s">
        <v>5</v>
      </c>
      <c r="H16" s="67">
        <f>SUM(H17:H19)</f>
        <v>0</v>
      </c>
      <c r="J16" s="71" t="s">
        <v>5</v>
      </c>
      <c r="K16" s="67">
        <f>SUM(K17:K19)</f>
        <v>0</v>
      </c>
      <c r="M16" s="71" t="s">
        <v>5</v>
      </c>
      <c r="N16" s="67">
        <f>SUM(N17:N19)</f>
        <v>0</v>
      </c>
      <c r="P16" s="71" t="s">
        <v>5</v>
      </c>
      <c r="Q16" s="67">
        <f>SUM(Q17:Q19)</f>
        <v>0</v>
      </c>
      <c r="S16" s="71" t="s">
        <v>5</v>
      </c>
      <c r="T16" s="67">
        <f>SUM(T17:T19)</f>
        <v>0</v>
      </c>
      <c r="V16" s="71" t="s">
        <v>5</v>
      </c>
      <c r="W16" s="67">
        <f>SUM(W17:W19)</f>
        <v>0</v>
      </c>
      <c r="Y16" s="71" t="s">
        <v>5</v>
      </c>
      <c r="Z16" s="67">
        <f>SUM(Z17:Z19)</f>
        <v>0</v>
      </c>
      <c r="AB16" s="71" t="s">
        <v>5</v>
      </c>
      <c r="AC16" s="67">
        <f>SUM(AC17:AC19)</f>
        <v>0</v>
      </c>
      <c r="AE16" s="71" t="s">
        <v>5</v>
      </c>
      <c r="AF16" s="67">
        <f>SUM(AF17:AF19)</f>
        <v>0</v>
      </c>
      <c r="AH16" s="71" t="s">
        <v>5</v>
      </c>
      <c r="AI16" s="67">
        <f>SUM(AI17:AI19)</f>
        <v>0</v>
      </c>
      <c r="AK16" s="71" t="s">
        <v>5</v>
      </c>
      <c r="AL16" s="67">
        <f>SUM(AL17:AL19)</f>
        <v>0</v>
      </c>
      <c r="AN16" s="71" t="s">
        <v>5</v>
      </c>
      <c r="AO16" s="67">
        <f>SUM(AO17:AO19)</f>
        <v>0</v>
      </c>
      <c r="AQ16" s="71" t="s">
        <v>5</v>
      </c>
      <c r="AR16" s="67">
        <f>SUM(AR17:AR19)</f>
        <v>0</v>
      </c>
      <c r="AT16" s="71" t="s">
        <v>5</v>
      </c>
      <c r="AU16" s="67">
        <f>SUM(AU17:AU19)</f>
        <v>0</v>
      </c>
      <c r="AW16" s="71" t="s">
        <v>5</v>
      </c>
      <c r="AX16" s="67">
        <f>SUM(AX17:AX19)</f>
        <v>0</v>
      </c>
      <c r="AZ16" s="71" t="s">
        <v>5</v>
      </c>
      <c r="BA16" s="67">
        <f>SUM(BA17:BA19)</f>
        <v>0</v>
      </c>
      <c r="BC16" s="71" t="s">
        <v>5</v>
      </c>
      <c r="BD16" s="67">
        <f>SUM(BD17:BD19)</f>
        <v>0</v>
      </c>
      <c r="BF16" s="71" t="s">
        <v>5</v>
      </c>
      <c r="BG16" s="67">
        <f>SUM(BG17:BG19)</f>
        <v>0</v>
      </c>
      <c r="BI16" s="71" t="s">
        <v>5</v>
      </c>
      <c r="BJ16" s="67">
        <f>SUM(BJ17:BJ19)</f>
        <v>0</v>
      </c>
      <c r="BL16" s="71" t="s">
        <v>5</v>
      </c>
      <c r="BM16" s="67">
        <f>SUM(BM17:BM19)</f>
        <v>0</v>
      </c>
      <c r="BO16" s="71" t="s">
        <v>5</v>
      </c>
      <c r="BP16" s="67">
        <f>SUM(BP17:BP19)</f>
        <v>0</v>
      </c>
      <c r="BR16" s="71" t="s">
        <v>5</v>
      </c>
      <c r="BS16" s="67">
        <f>SUM(BS17:BS19)</f>
        <v>23.01</v>
      </c>
      <c r="BU16" s="71" t="s">
        <v>5</v>
      </c>
      <c r="BV16" s="67">
        <f>SUM(BV17:BV19)</f>
        <v>0</v>
      </c>
      <c r="BX16" s="71" t="s">
        <v>5</v>
      </c>
      <c r="BY16" s="67">
        <f>SUM(BY17:BY19)</f>
        <v>0</v>
      </c>
      <c r="CA16" s="71" t="s">
        <v>5</v>
      </c>
      <c r="CB16" s="67">
        <f>SUM(CB17:CB19)</f>
        <v>0</v>
      </c>
      <c r="CD16" s="71" t="s">
        <v>5</v>
      </c>
      <c r="CE16" s="67">
        <f>SUM(CE17:CE19)</f>
        <v>17</v>
      </c>
      <c r="CG16" s="71" t="s">
        <v>5</v>
      </c>
      <c r="CH16" s="67">
        <f>SUM(CH17:CH19)</f>
        <v>0</v>
      </c>
      <c r="CJ16" s="71" t="s">
        <v>5</v>
      </c>
      <c r="CK16" s="67">
        <f>SUM(CK17:CK19)</f>
        <v>0</v>
      </c>
      <c r="CM16" s="71" t="s">
        <v>5</v>
      </c>
      <c r="CN16" s="67">
        <f>SUM(CN17:CN19)</f>
        <v>13</v>
      </c>
      <c r="CP16" s="71" t="s">
        <v>5</v>
      </c>
      <c r="CQ16" s="67">
        <f>SUM(CQ17:CQ19)</f>
        <v>129.84</v>
      </c>
      <c r="CS16" s="71" t="s">
        <v>5</v>
      </c>
      <c r="CT16" s="67">
        <f>SUM(CT17:CT19)</f>
        <v>151.82999999999998</v>
      </c>
      <c r="CV16" s="88">
        <f t="shared" si="0"/>
        <v>21.989999999999981</v>
      </c>
    </row>
    <row r="17" spans="1:100" x14ac:dyDescent="0.2">
      <c r="A17" s="68" t="s">
        <v>207</v>
      </c>
      <c r="B17" s="67">
        <v>0</v>
      </c>
      <c r="D17" s="68" t="s">
        <v>207</v>
      </c>
      <c r="E17" s="67">
        <v>0</v>
      </c>
      <c r="G17" s="68" t="s">
        <v>207</v>
      </c>
      <c r="H17" s="67">
        <v>0</v>
      </c>
      <c r="J17" s="68" t="s">
        <v>207</v>
      </c>
      <c r="K17" s="67">
        <v>0</v>
      </c>
      <c r="M17" s="68" t="s">
        <v>207</v>
      </c>
      <c r="N17" s="67">
        <v>0</v>
      </c>
      <c r="P17" s="68" t="s">
        <v>207</v>
      </c>
      <c r="Q17" s="67">
        <v>0</v>
      </c>
      <c r="S17" s="68" t="s">
        <v>207</v>
      </c>
      <c r="T17" s="67">
        <v>0</v>
      </c>
      <c r="V17" s="68" t="s">
        <v>207</v>
      </c>
      <c r="W17" s="67">
        <v>0</v>
      </c>
      <c r="Y17" s="68" t="s">
        <v>207</v>
      </c>
      <c r="Z17" s="67">
        <v>0</v>
      </c>
      <c r="AB17" s="68" t="s">
        <v>207</v>
      </c>
      <c r="AC17" s="67">
        <v>0</v>
      </c>
      <c r="AE17" s="68" t="s">
        <v>207</v>
      </c>
      <c r="AF17" s="67">
        <v>0</v>
      </c>
      <c r="AH17" s="68" t="s">
        <v>207</v>
      </c>
      <c r="AI17" s="67">
        <v>0</v>
      </c>
      <c r="AK17" s="68" t="s">
        <v>207</v>
      </c>
      <c r="AL17" s="67">
        <v>0</v>
      </c>
      <c r="AN17" s="68" t="s">
        <v>207</v>
      </c>
      <c r="AO17" s="67">
        <v>0</v>
      </c>
      <c r="AQ17" s="68" t="s">
        <v>207</v>
      </c>
      <c r="AR17" s="67">
        <v>0</v>
      </c>
      <c r="AT17" s="68" t="s">
        <v>207</v>
      </c>
      <c r="AU17" s="67">
        <v>0</v>
      </c>
      <c r="AW17" s="68" t="s">
        <v>207</v>
      </c>
      <c r="AX17" s="67">
        <v>0</v>
      </c>
      <c r="AZ17" s="68" t="s">
        <v>207</v>
      </c>
      <c r="BA17" s="67">
        <v>0</v>
      </c>
      <c r="BC17" s="68" t="s">
        <v>207</v>
      </c>
      <c r="BD17" s="67">
        <v>0</v>
      </c>
      <c r="BF17" s="68" t="s">
        <v>207</v>
      </c>
      <c r="BG17" s="67">
        <v>0</v>
      </c>
      <c r="BI17" s="68" t="s">
        <v>207</v>
      </c>
      <c r="BJ17" s="67">
        <v>0</v>
      </c>
      <c r="BL17" s="68" t="s">
        <v>207</v>
      </c>
      <c r="BM17" s="67">
        <v>0</v>
      </c>
      <c r="BO17" s="68" t="s">
        <v>207</v>
      </c>
      <c r="BP17" s="67">
        <v>0</v>
      </c>
      <c r="BR17" s="68" t="s">
        <v>207</v>
      </c>
      <c r="BS17" s="67">
        <v>23.01</v>
      </c>
      <c r="BU17" s="68" t="s">
        <v>207</v>
      </c>
      <c r="BV17" s="67">
        <v>0</v>
      </c>
      <c r="BX17" s="68" t="s">
        <v>207</v>
      </c>
      <c r="BY17" s="67">
        <v>0</v>
      </c>
      <c r="CA17" s="68" t="s">
        <v>207</v>
      </c>
      <c r="CB17" s="67">
        <v>0</v>
      </c>
      <c r="CD17" s="68" t="s">
        <v>207</v>
      </c>
      <c r="CE17" s="67">
        <v>17</v>
      </c>
      <c r="CG17" s="68" t="s">
        <v>207</v>
      </c>
      <c r="CH17" s="67">
        <v>0</v>
      </c>
      <c r="CJ17" s="68" t="s">
        <v>207</v>
      </c>
      <c r="CK17" s="67">
        <v>0</v>
      </c>
      <c r="CM17" s="68" t="s">
        <v>207</v>
      </c>
      <c r="CN17" s="67">
        <v>13</v>
      </c>
      <c r="CP17" s="68" t="s">
        <v>207</v>
      </c>
      <c r="CQ17" s="79">
        <f>SUM(CN17,CK17,CH17,CE17,CB17,BY17,BV17,BS17,BP17,BM17,BJ17,BG17,BD17,BA17,AX17,AU17,AR17,AO17,AL17,AI17,AF17,AC17,Z17,W17,T17,Q17,N17,K17,H17,E17,B17)</f>
        <v>53.010000000000005</v>
      </c>
      <c r="CS17" s="68" t="s">
        <v>207</v>
      </c>
      <c r="CT17" s="67">
        <v>75</v>
      </c>
      <c r="CV17" s="81">
        <f t="shared" si="0"/>
        <v>21.989999999999995</v>
      </c>
    </row>
    <row r="18" spans="1:100" x14ac:dyDescent="0.2">
      <c r="A18" s="72" t="s">
        <v>448</v>
      </c>
      <c r="B18" s="90">
        <v>76.83</v>
      </c>
      <c r="D18" s="72" t="s">
        <v>448</v>
      </c>
      <c r="E18" s="67">
        <v>0</v>
      </c>
      <c r="G18" s="72" t="s">
        <v>448</v>
      </c>
      <c r="H18" s="67">
        <v>0</v>
      </c>
      <c r="J18" s="72" t="s">
        <v>448</v>
      </c>
      <c r="K18" s="67">
        <v>0</v>
      </c>
      <c r="M18" s="72" t="s">
        <v>448</v>
      </c>
      <c r="N18" s="67">
        <v>0</v>
      </c>
      <c r="P18" s="72" t="s">
        <v>448</v>
      </c>
      <c r="Q18" s="67">
        <v>0</v>
      </c>
      <c r="S18" s="72" t="s">
        <v>448</v>
      </c>
      <c r="T18" s="67">
        <v>0</v>
      </c>
      <c r="V18" s="72" t="s">
        <v>448</v>
      </c>
      <c r="W18" s="67">
        <v>0</v>
      </c>
      <c r="Y18" s="72" t="s">
        <v>448</v>
      </c>
      <c r="Z18" s="67">
        <v>0</v>
      </c>
      <c r="AB18" s="72" t="s">
        <v>448</v>
      </c>
      <c r="AC18" s="67">
        <v>0</v>
      </c>
      <c r="AE18" s="72" t="s">
        <v>448</v>
      </c>
      <c r="AF18" s="67">
        <v>0</v>
      </c>
      <c r="AH18" s="72" t="s">
        <v>448</v>
      </c>
      <c r="AI18" s="67">
        <v>0</v>
      </c>
      <c r="AK18" s="72" t="s">
        <v>448</v>
      </c>
      <c r="AL18" s="67">
        <v>0</v>
      </c>
      <c r="AN18" s="72" t="s">
        <v>448</v>
      </c>
      <c r="AO18" s="67">
        <v>0</v>
      </c>
      <c r="AQ18" s="72" t="s">
        <v>448</v>
      </c>
      <c r="AR18" s="67">
        <v>0</v>
      </c>
      <c r="AT18" s="72" t="s">
        <v>448</v>
      </c>
      <c r="AU18" s="67">
        <v>0</v>
      </c>
      <c r="AW18" s="72" t="s">
        <v>448</v>
      </c>
      <c r="AX18" s="67">
        <v>0</v>
      </c>
      <c r="AZ18" s="72" t="s">
        <v>448</v>
      </c>
      <c r="BA18" s="67">
        <v>0</v>
      </c>
      <c r="BC18" s="72" t="s">
        <v>448</v>
      </c>
      <c r="BD18" s="67">
        <v>0</v>
      </c>
      <c r="BF18" s="72" t="s">
        <v>448</v>
      </c>
      <c r="BG18" s="67">
        <v>0</v>
      </c>
      <c r="BI18" s="72" t="s">
        <v>448</v>
      </c>
      <c r="BJ18" s="67">
        <v>0</v>
      </c>
      <c r="BL18" s="72" t="s">
        <v>448</v>
      </c>
      <c r="BM18" s="67">
        <v>0</v>
      </c>
      <c r="BO18" s="72" t="s">
        <v>448</v>
      </c>
      <c r="BP18" s="67">
        <v>0</v>
      </c>
      <c r="BR18" s="72" t="s">
        <v>448</v>
      </c>
      <c r="BS18" s="67">
        <v>0</v>
      </c>
      <c r="BU18" s="72" t="s">
        <v>448</v>
      </c>
      <c r="BV18" s="67">
        <v>0</v>
      </c>
      <c r="BX18" s="72" t="s">
        <v>448</v>
      </c>
      <c r="BY18" s="67">
        <v>0</v>
      </c>
      <c r="CA18" s="72" t="s">
        <v>448</v>
      </c>
      <c r="CB18" s="67">
        <v>0</v>
      </c>
      <c r="CD18" s="72" t="s">
        <v>448</v>
      </c>
      <c r="CE18" s="67">
        <v>0</v>
      </c>
      <c r="CG18" s="72" t="s">
        <v>448</v>
      </c>
      <c r="CH18" s="67">
        <v>0</v>
      </c>
      <c r="CJ18" s="72" t="s">
        <v>448</v>
      </c>
      <c r="CK18" s="67">
        <v>0</v>
      </c>
      <c r="CM18" s="72" t="s">
        <v>448</v>
      </c>
      <c r="CN18" s="67">
        <v>0</v>
      </c>
      <c r="CP18" s="72" t="s">
        <v>448</v>
      </c>
      <c r="CQ18" s="79">
        <f>SUM(CN18,CK18,CH18,CE18,CB18,BY18,BV18,BS18,BP18,BM18,BJ18,BG18,BD18,BA18,AX18,AU18,AR18,AO18,AL18,AI18,AF18,AC18,Z18,W18,T18,Q18,N18,K18,H18,E18,B18)</f>
        <v>76.83</v>
      </c>
      <c r="CS18" s="72" t="s">
        <v>448</v>
      </c>
      <c r="CT18" s="90">
        <v>76.83</v>
      </c>
      <c r="CV18" s="81">
        <f t="shared" si="0"/>
        <v>0</v>
      </c>
    </row>
    <row r="19" spans="1:100" x14ac:dyDescent="0.2">
      <c r="A19" s="72" t="s">
        <v>456</v>
      </c>
      <c r="B19" s="79">
        <v>0</v>
      </c>
      <c r="D19" s="72" t="s">
        <v>456</v>
      </c>
      <c r="E19" s="79">
        <v>0</v>
      </c>
      <c r="G19" s="72" t="s">
        <v>456</v>
      </c>
      <c r="H19" s="79">
        <v>0</v>
      </c>
      <c r="J19" s="72" t="s">
        <v>456</v>
      </c>
      <c r="K19" s="79">
        <v>0</v>
      </c>
      <c r="M19" s="72" t="s">
        <v>456</v>
      </c>
      <c r="N19" s="79">
        <v>0</v>
      </c>
      <c r="P19" s="72" t="s">
        <v>456</v>
      </c>
      <c r="Q19" s="79">
        <v>0</v>
      </c>
      <c r="S19" s="72" t="s">
        <v>456</v>
      </c>
      <c r="T19" s="79">
        <v>0</v>
      </c>
      <c r="V19" s="72" t="s">
        <v>456</v>
      </c>
      <c r="W19" s="79">
        <v>0</v>
      </c>
      <c r="Y19" s="72" t="s">
        <v>456</v>
      </c>
      <c r="Z19" s="79">
        <v>0</v>
      </c>
      <c r="AB19" s="72" t="s">
        <v>456</v>
      </c>
      <c r="AC19" s="79">
        <v>0</v>
      </c>
      <c r="AE19" s="72" t="s">
        <v>456</v>
      </c>
      <c r="AF19" s="79">
        <v>0</v>
      </c>
      <c r="AH19" s="72" t="s">
        <v>456</v>
      </c>
      <c r="AI19" s="79">
        <v>0</v>
      </c>
      <c r="AK19" s="72" t="s">
        <v>456</v>
      </c>
      <c r="AL19" s="79">
        <v>0</v>
      </c>
      <c r="AN19" s="72" t="s">
        <v>456</v>
      </c>
      <c r="AO19" s="79">
        <v>0</v>
      </c>
      <c r="AQ19" s="72" t="s">
        <v>456</v>
      </c>
      <c r="AR19" s="79">
        <v>0</v>
      </c>
      <c r="AT19" s="72" t="s">
        <v>456</v>
      </c>
      <c r="AU19" s="79">
        <v>0</v>
      </c>
      <c r="AW19" s="72" t="s">
        <v>456</v>
      </c>
      <c r="AX19" s="79">
        <v>0</v>
      </c>
      <c r="AZ19" s="72" t="s">
        <v>456</v>
      </c>
      <c r="BA19" s="79">
        <v>0</v>
      </c>
      <c r="BC19" s="72" t="s">
        <v>456</v>
      </c>
      <c r="BD19" s="79">
        <v>0</v>
      </c>
      <c r="BF19" s="72" t="s">
        <v>456</v>
      </c>
      <c r="BG19" s="79">
        <v>0</v>
      </c>
      <c r="BI19" s="72" t="s">
        <v>456</v>
      </c>
      <c r="BJ19" s="79">
        <v>0</v>
      </c>
      <c r="BL19" s="72" t="s">
        <v>456</v>
      </c>
      <c r="BM19" s="79">
        <v>0</v>
      </c>
      <c r="BO19" s="72" t="s">
        <v>456</v>
      </c>
      <c r="BP19" s="79">
        <v>0</v>
      </c>
      <c r="BR19" s="72" t="s">
        <v>456</v>
      </c>
      <c r="BS19" s="79">
        <v>0</v>
      </c>
      <c r="BU19" s="72" t="s">
        <v>456</v>
      </c>
      <c r="BV19" s="79">
        <v>0</v>
      </c>
      <c r="BX19" s="72" t="s">
        <v>456</v>
      </c>
      <c r="BY19" s="79">
        <v>0</v>
      </c>
      <c r="CA19" s="72" t="s">
        <v>456</v>
      </c>
      <c r="CB19" s="79">
        <v>0</v>
      </c>
      <c r="CD19" s="72" t="s">
        <v>456</v>
      </c>
      <c r="CE19" s="79">
        <v>0</v>
      </c>
      <c r="CG19" s="72" t="s">
        <v>456</v>
      </c>
      <c r="CH19" s="79">
        <v>0</v>
      </c>
      <c r="CJ19" s="72" t="s">
        <v>456</v>
      </c>
      <c r="CK19" s="79">
        <v>0</v>
      </c>
      <c r="CM19" s="72" t="s">
        <v>456</v>
      </c>
      <c r="CN19" s="79">
        <v>0</v>
      </c>
      <c r="CP19" s="72" t="s">
        <v>456</v>
      </c>
      <c r="CQ19" s="79">
        <f>SUM(CN19,CK19,CH19,CE19,CB19,BY19,BV19,BS19,BP19,BM19,BJ19,BG19,BD19,BA19,AX19,AU19,AR19,AO19,AL19,AI19,AF19,AC19,Z19,W19,T19,Q19,N19,K19,H19,E19,B19)</f>
        <v>0</v>
      </c>
      <c r="CS19" s="72" t="s">
        <v>456</v>
      </c>
      <c r="CT19" s="79">
        <v>0</v>
      </c>
      <c r="CV19" s="81">
        <f t="shared" si="0"/>
        <v>0</v>
      </c>
    </row>
    <row r="20" spans="1:100" x14ac:dyDescent="0.2">
      <c r="A20" s="71" t="s">
        <v>6</v>
      </c>
      <c r="B20" s="67">
        <v>0</v>
      </c>
      <c r="D20" s="71" t="s">
        <v>6</v>
      </c>
      <c r="E20" s="67">
        <v>0</v>
      </c>
      <c r="G20" s="71" t="s">
        <v>6</v>
      </c>
      <c r="H20" s="67">
        <v>0</v>
      </c>
      <c r="J20" s="71" t="s">
        <v>6</v>
      </c>
      <c r="K20" s="67">
        <v>0</v>
      </c>
      <c r="M20" s="71" t="s">
        <v>6</v>
      </c>
      <c r="N20" s="67">
        <v>0</v>
      </c>
      <c r="P20" s="71" t="s">
        <v>6</v>
      </c>
      <c r="Q20" s="67">
        <v>0</v>
      </c>
      <c r="S20" s="71" t="s">
        <v>6</v>
      </c>
      <c r="T20" s="67">
        <v>0</v>
      </c>
      <c r="V20" s="71" t="s">
        <v>6</v>
      </c>
      <c r="W20" s="67">
        <v>0</v>
      </c>
      <c r="Y20" s="71" t="s">
        <v>6</v>
      </c>
      <c r="Z20" s="67">
        <v>0</v>
      </c>
      <c r="AB20" s="71" t="s">
        <v>6</v>
      </c>
      <c r="AC20" s="67">
        <v>0</v>
      </c>
      <c r="AE20" s="71" t="s">
        <v>6</v>
      </c>
      <c r="AF20" s="67">
        <v>0</v>
      </c>
      <c r="AH20" s="71" t="s">
        <v>6</v>
      </c>
      <c r="AI20" s="67">
        <v>0</v>
      </c>
      <c r="AK20" s="71" t="s">
        <v>6</v>
      </c>
      <c r="AL20" s="67">
        <v>0</v>
      </c>
      <c r="AN20" s="71" t="s">
        <v>6</v>
      </c>
      <c r="AO20" s="67">
        <v>0</v>
      </c>
      <c r="AQ20" s="71" t="s">
        <v>6</v>
      </c>
      <c r="AR20" s="67">
        <v>0</v>
      </c>
      <c r="AT20" s="71" t="s">
        <v>6</v>
      </c>
      <c r="AU20" s="67">
        <v>75</v>
      </c>
      <c r="AW20" s="71" t="s">
        <v>6</v>
      </c>
      <c r="AX20" s="67">
        <v>0</v>
      </c>
      <c r="AZ20" s="71" t="s">
        <v>6</v>
      </c>
      <c r="BA20" s="67">
        <v>0</v>
      </c>
      <c r="BC20" s="71" t="s">
        <v>6</v>
      </c>
      <c r="BD20" s="67">
        <v>0</v>
      </c>
      <c r="BF20" s="71" t="s">
        <v>6</v>
      </c>
      <c r="BG20" s="67">
        <v>0</v>
      </c>
      <c r="BI20" s="71" t="s">
        <v>6</v>
      </c>
      <c r="BJ20" s="67">
        <v>0</v>
      </c>
      <c r="BL20" s="71" t="s">
        <v>6</v>
      </c>
      <c r="BM20" s="67">
        <v>0</v>
      </c>
      <c r="BO20" s="71" t="s">
        <v>6</v>
      </c>
      <c r="BP20" s="67">
        <v>0</v>
      </c>
      <c r="BR20" s="71" t="s">
        <v>6</v>
      </c>
      <c r="BS20" s="67">
        <v>0</v>
      </c>
      <c r="BU20" s="71" t="s">
        <v>6</v>
      </c>
      <c r="BV20" s="67">
        <v>0</v>
      </c>
      <c r="BX20" s="71" t="s">
        <v>6</v>
      </c>
      <c r="BY20" s="67">
        <v>0</v>
      </c>
      <c r="CA20" s="71" t="s">
        <v>6</v>
      </c>
      <c r="CB20" s="67">
        <v>0</v>
      </c>
      <c r="CD20" s="71" t="s">
        <v>6</v>
      </c>
      <c r="CE20" s="67">
        <v>0</v>
      </c>
      <c r="CG20" s="71" t="s">
        <v>6</v>
      </c>
      <c r="CH20" s="67">
        <v>0</v>
      </c>
      <c r="CJ20" s="71" t="s">
        <v>6</v>
      </c>
      <c r="CK20" s="67">
        <v>0</v>
      </c>
      <c r="CM20" s="71" t="s">
        <v>6</v>
      </c>
      <c r="CN20" s="67">
        <v>0</v>
      </c>
      <c r="CP20" s="71" t="s">
        <v>6</v>
      </c>
      <c r="CQ20" s="79">
        <f>SUM(CN20,CK20,CH20,CE20,CB20,BY20,BV20,BS20,BP20,BM20,BJ20,BG20,BD20,BA20,AX20,AU20,AR20,AO20,AL20,AI20,AF20,AC20,Z20,W20,T20,Q20,N20,K20,H20,E20,B20)</f>
        <v>75</v>
      </c>
      <c r="CS20" s="71" t="s">
        <v>6</v>
      </c>
      <c r="CT20" s="67">
        <v>75</v>
      </c>
      <c r="CV20" s="81">
        <f t="shared" si="0"/>
        <v>0</v>
      </c>
    </row>
    <row r="21" spans="1:100" x14ac:dyDescent="0.2">
      <c r="A21" s="71" t="s">
        <v>8</v>
      </c>
      <c r="B21" s="67">
        <v>0</v>
      </c>
      <c r="D21" s="71" t="s">
        <v>8</v>
      </c>
      <c r="E21" s="67">
        <v>0</v>
      </c>
      <c r="G21" s="71" t="s">
        <v>8</v>
      </c>
      <c r="H21" s="67">
        <v>0</v>
      </c>
      <c r="J21" s="71" t="s">
        <v>8</v>
      </c>
      <c r="K21" s="67">
        <v>0</v>
      </c>
      <c r="M21" s="71" t="s">
        <v>8</v>
      </c>
      <c r="N21" s="67">
        <v>0</v>
      </c>
      <c r="P21" s="71" t="s">
        <v>8</v>
      </c>
      <c r="Q21" s="67">
        <v>0</v>
      </c>
      <c r="S21" s="71" t="s">
        <v>8</v>
      </c>
      <c r="T21" s="67">
        <v>0</v>
      </c>
      <c r="V21" s="71" t="s">
        <v>8</v>
      </c>
      <c r="W21" s="67">
        <v>0</v>
      </c>
      <c r="Y21" s="71" t="s">
        <v>8</v>
      </c>
      <c r="Z21" s="67">
        <v>0</v>
      </c>
      <c r="AB21" s="71" t="s">
        <v>8</v>
      </c>
      <c r="AC21" s="67">
        <v>0</v>
      </c>
      <c r="AE21" s="71" t="s">
        <v>8</v>
      </c>
      <c r="AF21" s="67">
        <v>0</v>
      </c>
      <c r="AH21" s="71" t="s">
        <v>8</v>
      </c>
      <c r="AI21" s="67">
        <v>0</v>
      </c>
      <c r="AK21" s="71" t="s">
        <v>8</v>
      </c>
      <c r="AL21" s="67">
        <v>0</v>
      </c>
      <c r="AN21" s="71" t="s">
        <v>8</v>
      </c>
      <c r="AO21" s="67">
        <v>0</v>
      </c>
      <c r="AQ21" s="71" t="s">
        <v>8</v>
      </c>
      <c r="AR21" s="67">
        <v>0</v>
      </c>
      <c r="AT21" s="71" t="s">
        <v>8</v>
      </c>
      <c r="AU21" s="67">
        <v>0</v>
      </c>
      <c r="AW21" s="71" t="s">
        <v>8</v>
      </c>
      <c r="AX21" s="67">
        <v>0</v>
      </c>
      <c r="AZ21" s="71" t="s">
        <v>8</v>
      </c>
      <c r="BA21" s="67">
        <v>0</v>
      </c>
      <c r="BC21" s="71" t="s">
        <v>8</v>
      </c>
      <c r="BD21" s="67">
        <v>0</v>
      </c>
      <c r="BF21" s="71" t="s">
        <v>8</v>
      </c>
      <c r="BG21" s="67">
        <v>0</v>
      </c>
      <c r="BI21" s="71" t="s">
        <v>8</v>
      </c>
      <c r="BJ21" s="67">
        <v>0</v>
      </c>
      <c r="BL21" s="71" t="s">
        <v>8</v>
      </c>
      <c r="BM21" s="67">
        <v>0</v>
      </c>
      <c r="BO21" s="71" t="s">
        <v>8</v>
      </c>
      <c r="BP21" s="67">
        <v>0</v>
      </c>
      <c r="BR21" s="71" t="s">
        <v>8</v>
      </c>
      <c r="BS21" s="67">
        <v>0</v>
      </c>
      <c r="BU21" s="71" t="s">
        <v>8</v>
      </c>
      <c r="BV21" s="67">
        <v>0</v>
      </c>
      <c r="BX21" s="71" t="s">
        <v>8</v>
      </c>
      <c r="BY21" s="67">
        <v>0</v>
      </c>
      <c r="CA21" s="71" t="s">
        <v>8</v>
      </c>
      <c r="CB21" s="67">
        <v>0</v>
      </c>
      <c r="CD21" s="71" t="s">
        <v>8</v>
      </c>
      <c r="CE21" s="67">
        <v>0</v>
      </c>
      <c r="CG21" s="71" t="s">
        <v>8</v>
      </c>
      <c r="CH21" s="67">
        <v>0</v>
      </c>
      <c r="CJ21" s="71" t="s">
        <v>8</v>
      </c>
      <c r="CK21" s="67">
        <v>0</v>
      </c>
      <c r="CM21" s="71" t="s">
        <v>8</v>
      </c>
      <c r="CN21" s="67">
        <v>0</v>
      </c>
      <c r="CP21" s="71" t="s">
        <v>8</v>
      </c>
      <c r="CQ21" s="79">
        <f>SUM(CN21,CK21,CH21,CE21,CB21,BY21,BV21,BS21,BP21,BM21,BJ21,BG21,BD21,BA21,AX21,AU21,AR21,AO21,AL21,AI21,AF21,AC21,Z21,W21,T21,Q21,N21,K21,H21,E21,B21)</f>
        <v>0</v>
      </c>
      <c r="CS21" s="71" t="s">
        <v>8</v>
      </c>
      <c r="CT21" s="67">
        <v>100</v>
      </c>
      <c r="CV21" s="88">
        <f t="shared" si="0"/>
        <v>100</v>
      </c>
    </row>
    <row r="22" spans="1:100" x14ac:dyDescent="0.2">
      <c r="A22" s="71" t="s">
        <v>451</v>
      </c>
      <c r="B22" s="67">
        <f>SUM(B23:B27)</f>
        <v>0</v>
      </c>
      <c r="D22" s="71" t="s">
        <v>451</v>
      </c>
      <c r="E22" s="67">
        <f>SUM(E23:E27)</f>
        <v>0</v>
      </c>
      <c r="G22" s="71" t="s">
        <v>451</v>
      </c>
      <c r="H22" s="67">
        <f>SUM(H23:H27)</f>
        <v>0</v>
      </c>
      <c r="J22" s="71" t="s">
        <v>451</v>
      </c>
      <c r="K22" s="67">
        <f>SUM(K23:K27)</f>
        <v>38.770000000000003</v>
      </c>
      <c r="M22" s="71" t="s">
        <v>451</v>
      </c>
      <c r="N22" s="67">
        <f>SUM(N23:N27)</f>
        <v>0</v>
      </c>
      <c r="P22" s="71" t="s">
        <v>451</v>
      </c>
      <c r="Q22" s="67">
        <f>SUM(Q23:Q27)</f>
        <v>86.9</v>
      </c>
      <c r="S22" s="71" t="s">
        <v>451</v>
      </c>
      <c r="T22" s="67">
        <f>SUM(T23:T27)</f>
        <v>0</v>
      </c>
      <c r="V22" s="71" t="s">
        <v>451</v>
      </c>
      <c r="W22" s="67">
        <f>SUM(W23:W27)</f>
        <v>0</v>
      </c>
      <c r="Y22" s="71" t="s">
        <v>451</v>
      </c>
      <c r="Z22" s="67">
        <f>SUM(Z23:Z27)</f>
        <v>0</v>
      </c>
      <c r="AB22" s="71" t="s">
        <v>451</v>
      </c>
      <c r="AC22" s="67">
        <f>SUM(AC23:AC27)</f>
        <v>0</v>
      </c>
      <c r="AE22" s="71" t="s">
        <v>451</v>
      </c>
      <c r="AF22" s="67">
        <f>SUM(AF23:AF27)</f>
        <v>0</v>
      </c>
      <c r="AH22" s="71" t="s">
        <v>451</v>
      </c>
      <c r="AI22" s="67">
        <f>SUM(AI23:AI27)</f>
        <v>0</v>
      </c>
      <c r="AK22" s="71" t="s">
        <v>451</v>
      </c>
      <c r="AL22" s="67">
        <f>SUM(AL23:AL27)</f>
        <v>0</v>
      </c>
      <c r="AN22" s="71" t="s">
        <v>451</v>
      </c>
      <c r="AO22" s="67">
        <f>SUM(AO23:AO27)</f>
        <v>21.32</v>
      </c>
      <c r="AQ22" s="71" t="s">
        <v>451</v>
      </c>
      <c r="AR22" s="67">
        <f>SUM(AR23:AR27)</f>
        <v>0</v>
      </c>
      <c r="AT22" s="71" t="s">
        <v>451</v>
      </c>
      <c r="AU22" s="67">
        <f>SUM(AU23:AU27)</f>
        <v>0</v>
      </c>
      <c r="AW22" s="71" t="s">
        <v>451</v>
      </c>
      <c r="AX22" s="67">
        <f>SUM(AX23:AX27)</f>
        <v>10</v>
      </c>
      <c r="AZ22" s="71" t="s">
        <v>451</v>
      </c>
      <c r="BA22" s="67">
        <f>SUM(BA23:BA27)</f>
        <v>0</v>
      </c>
      <c r="BC22" s="71" t="s">
        <v>451</v>
      </c>
      <c r="BD22" s="67">
        <f>SUM(BD23:BD27)</f>
        <v>0</v>
      </c>
      <c r="BF22" s="71" t="s">
        <v>451</v>
      </c>
      <c r="BG22" s="67">
        <f>SUM(BG23:BG27)</f>
        <v>5</v>
      </c>
      <c r="BI22" s="71" t="s">
        <v>451</v>
      </c>
      <c r="BJ22" s="67">
        <f>SUM(BJ23:BJ27)</f>
        <v>0</v>
      </c>
      <c r="BL22" s="71" t="s">
        <v>451</v>
      </c>
      <c r="BM22" s="67">
        <f>SUM(BM23:BM27)</f>
        <v>13.16</v>
      </c>
      <c r="BO22" s="71" t="s">
        <v>451</v>
      </c>
      <c r="BP22" s="67">
        <f>SUM(BP23:BP27)</f>
        <v>16.990000000000002</v>
      </c>
      <c r="BR22" s="71" t="s">
        <v>451</v>
      </c>
      <c r="BS22" s="67">
        <f>SUM(BS23:BS27)</f>
        <v>58.589999999999996</v>
      </c>
      <c r="BU22" s="71" t="s">
        <v>451</v>
      </c>
      <c r="BV22" s="67">
        <f>SUM(BV23:BV27)</f>
        <v>0</v>
      </c>
      <c r="BX22" s="71" t="s">
        <v>451</v>
      </c>
      <c r="BY22" s="67">
        <f>SUM(BY23:BY27)</f>
        <v>49.48</v>
      </c>
      <c r="CA22" s="71" t="s">
        <v>451</v>
      </c>
      <c r="CB22" s="67">
        <f>SUM(CB23:CB27)</f>
        <v>6</v>
      </c>
      <c r="CD22" s="71" t="s">
        <v>451</v>
      </c>
      <c r="CE22" s="67">
        <f>SUM(CE23:CE27)</f>
        <v>0</v>
      </c>
      <c r="CG22" s="71" t="s">
        <v>451</v>
      </c>
      <c r="CH22" s="67">
        <f>SUM(CH23:CH27)</f>
        <v>2</v>
      </c>
      <c r="CJ22" s="71" t="s">
        <v>451</v>
      </c>
      <c r="CK22" s="67">
        <f>SUM(CK23:CK27)</f>
        <v>24</v>
      </c>
      <c r="CM22" s="71" t="s">
        <v>451</v>
      </c>
      <c r="CN22" s="67">
        <f>SUM(CN23:CN27)</f>
        <v>18.420000000000002</v>
      </c>
      <c r="CP22" s="71" t="s">
        <v>451</v>
      </c>
      <c r="CQ22" s="67">
        <f>SUM(CQ23:CQ27)</f>
        <v>350.63</v>
      </c>
      <c r="CS22" s="71" t="s">
        <v>451</v>
      </c>
      <c r="CT22" s="67">
        <f>SUM(CT23:CT27)</f>
        <v>689.88</v>
      </c>
      <c r="CV22" s="88">
        <f t="shared" si="0"/>
        <v>339.25</v>
      </c>
    </row>
    <row r="23" spans="1:100" x14ac:dyDescent="0.2">
      <c r="A23" s="68" t="s">
        <v>452</v>
      </c>
      <c r="B23" s="67">
        <v>0</v>
      </c>
      <c r="D23" s="68" t="s">
        <v>452</v>
      </c>
      <c r="E23" s="67">
        <v>0</v>
      </c>
      <c r="G23" s="68" t="s">
        <v>452</v>
      </c>
      <c r="H23" s="67">
        <v>0</v>
      </c>
      <c r="J23" s="68" t="s">
        <v>452</v>
      </c>
      <c r="K23" s="67">
        <v>38.770000000000003</v>
      </c>
      <c r="M23" s="68" t="s">
        <v>452</v>
      </c>
      <c r="N23" s="67">
        <v>0</v>
      </c>
      <c r="P23" s="68" t="s">
        <v>452</v>
      </c>
      <c r="Q23" s="67">
        <f>16.81+70.09</f>
        <v>86.9</v>
      </c>
      <c r="S23" s="68" t="s">
        <v>452</v>
      </c>
      <c r="T23" s="67">
        <v>0</v>
      </c>
      <c r="V23" s="68" t="s">
        <v>452</v>
      </c>
      <c r="W23" s="67">
        <v>0</v>
      </c>
      <c r="Y23" s="68" t="s">
        <v>452</v>
      </c>
      <c r="Z23" s="67">
        <v>0</v>
      </c>
      <c r="AB23" s="68" t="s">
        <v>452</v>
      </c>
      <c r="AC23" s="67">
        <v>0</v>
      </c>
      <c r="AE23" s="68" t="s">
        <v>452</v>
      </c>
      <c r="AF23" s="67">
        <v>0</v>
      </c>
      <c r="AH23" s="68" t="s">
        <v>452</v>
      </c>
      <c r="AI23" s="67">
        <v>0</v>
      </c>
      <c r="AK23" s="68" t="s">
        <v>452</v>
      </c>
      <c r="AL23" s="67">
        <v>0</v>
      </c>
      <c r="AN23" s="68" t="s">
        <v>452</v>
      </c>
      <c r="AO23" s="67">
        <v>21.32</v>
      </c>
      <c r="AQ23" s="68" t="s">
        <v>452</v>
      </c>
      <c r="AR23" s="67">
        <v>0</v>
      </c>
      <c r="AT23" s="68" t="s">
        <v>452</v>
      </c>
      <c r="AU23" s="67">
        <v>0</v>
      </c>
      <c r="AW23" s="68" t="s">
        <v>452</v>
      </c>
      <c r="AX23" s="67">
        <v>10</v>
      </c>
      <c r="AZ23" s="68" t="s">
        <v>452</v>
      </c>
      <c r="BA23" s="67">
        <v>0</v>
      </c>
      <c r="BC23" s="68" t="s">
        <v>452</v>
      </c>
      <c r="BD23" s="67">
        <v>0</v>
      </c>
      <c r="BF23" s="68" t="s">
        <v>452</v>
      </c>
      <c r="BG23" s="67">
        <v>5</v>
      </c>
      <c r="BI23" s="68" t="s">
        <v>452</v>
      </c>
      <c r="BJ23" s="67">
        <v>0</v>
      </c>
      <c r="BL23" s="68" t="s">
        <v>452</v>
      </c>
      <c r="BM23" s="67">
        <f>11+2.16</f>
        <v>13.16</v>
      </c>
      <c r="BO23" s="68" t="s">
        <v>452</v>
      </c>
      <c r="BP23" s="112">
        <f>10+10+9-20</f>
        <v>9</v>
      </c>
      <c r="BR23" s="68" t="s">
        <v>452</v>
      </c>
      <c r="BS23" s="67">
        <f>21+26+5.29+6.3</f>
        <v>58.589999999999996</v>
      </c>
      <c r="BU23" s="68" t="s">
        <v>452</v>
      </c>
      <c r="BV23" s="67">
        <v>0</v>
      </c>
      <c r="BX23" s="68" t="s">
        <v>452</v>
      </c>
      <c r="BY23" s="67">
        <v>49.48</v>
      </c>
      <c r="CA23" s="68" t="s">
        <v>452</v>
      </c>
      <c r="CB23" s="67">
        <v>6</v>
      </c>
      <c r="CD23" s="68" t="s">
        <v>452</v>
      </c>
      <c r="CE23" s="67">
        <v>0</v>
      </c>
      <c r="CG23" s="68" t="s">
        <v>452</v>
      </c>
      <c r="CH23" s="67">
        <v>2</v>
      </c>
      <c r="CJ23" s="68" t="s">
        <v>452</v>
      </c>
      <c r="CK23" s="67">
        <f>1+23</f>
        <v>24</v>
      </c>
      <c r="CM23" s="68" t="s">
        <v>452</v>
      </c>
      <c r="CN23" s="67">
        <v>18.420000000000002</v>
      </c>
      <c r="CP23" s="68" t="s">
        <v>452</v>
      </c>
      <c r="CQ23" s="79">
        <f>SUM(CN23,CK23,CH23,CE23,CB23,BY23,BV23,BS23,BP23,BM23,BJ23,BG23,BD23,BA23,AX23,AU23,AR23,AO23,AL23,AI23,AF23,AC23,Z23,W23,T23,Q23,N23,K23,H23,E23,B23)</f>
        <v>342.64</v>
      </c>
      <c r="CS23" s="68" t="s">
        <v>452</v>
      </c>
      <c r="CT23" s="67">
        <f>506.89+175</f>
        <v>681.89</v>
      </c>
      <c r="CV23" s="81">
        <f t="shared" si="0"/>
        <v>339.25</v>
      </c>
    </row>
    <row r="24" spans="1:100" x14ac:dyDescent="0.2">
      <c r="A24" s="68" t="s">
        <v>211</v>
      </c>
      <c r="B24" s="67">
        <v>0</v>
      </c>
      <c r="D24" s="68" t="s">
        <v>211</v>
      </c>
      <c r="E24" s="67">
        <v>0</v>
      </c>
      <c r="G24" s="68" t="s">
        <v>211</v>
      </c>
      <c r="H24" s="67">
        <v>0</v>
      </c>
      <c r="J24" s="68" t="s">
        <v>211</v>
      </c>
      <c r="K24" s="67">
        <v>0</v>
      </c>
      <c r="M24" s="68" t="s">
        <v>211</v>
      </c>
      <c r="N24" s="67">
        <v>0</v>
      </c>
      <c r="P24" s="68" t="s">
        <v>211</v>
      </c>
      <c r="Q24" s="67">
        <v>0</v>
      </c>
      <c r="S24" s="68" t="s">
        <v>211</v>
      </c>
      <c r="T24" s="67">
        <v>0</v>
      </c>
      <c r="V24" s="68" t="s">
        <v>211</v>
      </c>
      <c r="W24" s="67">
        <v>0</v>
      </c>
      <c r="Y24" s="68" t="s">
        <v>211</v>
      </c>
      <c r="Z24" s="67">
        <v>0</v>
      </c>
      <c r="AB24" s="68" t="s">
        <v>211</v>
      </c>
      <c r="AC24" s="67">
        <v>0</v>
      </c>
      <c r="AE24" s="68" t="s">
        <v>211</v>
      </c>
      <c r="AF24" s="67">
        <v>0</v>
      </c>
      <c r="AH24" s="68" t="s">
        <v>211</v>
      </c>
      <c r="AI24" s="67">
        <v>0</v>
      </c>
      <c r="AK24" s="68" t="s">
        <v>211</v>
      </c>
      <c r="AL24" s="67">
        <v>0</v>
      </c>
      <c r="AN24" s="68" t="s">
        <v>211</v>
      </c>
      <c r="AO24" s="67">
        <v>0</v>
      </c>
      <c r="AQ24" s="68" t="s">
        <v>211</v>
      </c>
      <c r="AR24" s="67">
        <v>0</v>
      </c>
      <c r="AT24" s="68" t="s">
        <v>211</v>
      </c>
      <c r="AU24" s="67">
        <v>0</v>
      </c>
      <c r="AW24" s="68" t="s">
        <v>211</v>
      </c>
      <c r="AX24" s="67">
        <v>0</v>
      </c>
      <c r="AZ24" s="68" t="s">
        <v>211</v>
      </c>
      <c r="BA24" s="67">
        <v>0</v>
      </c>
      <c r="BC24" s="68" t="s">
        <v>211</v>
      </c>
      <c r="BD24" s="67">
        <v>0</v>
      </c>
      <c r="BF24" s="68" t="s">
        <v>211</v>
      </c>
      <c r="BG24" s="67">
        <v>0</v>
      </c>
      <c r="BI24" s="68" t="s">
        <v>211</v>
      </c>
      <c r="BJ24" s="67">
        <v>0</v>
      </c>
      <c r="BL24" s="68" t="s">
        <v>211</v>
      </c>
      <c r="BM24" s="67">
        <v>0</v>
      </c>
      <c r="BO24" s="68" t="s">
        <v>211</v>
      </c>
      <c r="BP24" s="67">
        <v>7.99</v>
      </c>
      <c r="BR24" s="68" t="s">
        <v>211</v>
      </c>
      <c r="BS24" s="67">
        <v>0</v>
      </c>
      <c r="BU24" s="68" t="s">
        <v>211</v>
      </c>
      <c r="BV24" s="67">
        <v>0</v>
      </c>
      <c r="BX24" s="68" t="s">
        <v>211</v>
      </c>
      <c r="BY24" s="67">
        <v>0</v>
      </c>
      <c r="CA24" s="68" t="s">
        <v>211</v>
      </c>
      <c r="CB24" s="67">
        <v>0</v>
      </c>
      <c r="CD24" s="68" t="s">
        <v>211</v>
      </c>
      <c r="CE24" s="67">
        <v>0</v>
      </c>
      <c r="CG24" s="68" t="s">
        <v>211</v>
      </c>
      <c r="CH24" s="67">
        <v>0</v>
      </c>
      <c r="CJ24" s="68" t="s">
        <v>211</v>
      </c>
      <c r="CK24" s="67">
        <v>0</v>
      </c>
      <c r="CM24" s="68" t="s">
        <v>211</v>
      </c>
      <c r="CN24" s="67">
        <v>0</v>
      </c>
      <c r="CP24" s="68" t="s">
        <v>211</v>
      </c>
      <c r="CQ24" s="79">
        <f>SUM(CN24,CK24,CH24,CE24,CB24,BY24,BV24,BS24,BP24,BM24,BJ24,BG24,BD24,BA24,AX24,AU24,AR24,AO24,AL24,AI24,AF24,AC24,Z24,W24,T24,Q24,N24,K24,H24,E24,B24)</f>
        <v>7.99</v>
      </c>
      <c r="CS24" s="68" t="s">
        <v>211</v>
      </c>
      <c r="CT24" s="67">
        <v>7.99</v>
      </c>
      <c r="CV24" s="81">
        <f t="shared" si="0"/>
        <v>0</v>
      </c>
    </row>
    <row r="25" spans="1:100" x14ac:dyDescent="0.2">
      <c r="A25" s="68" t="s">
        <v>197</v>
      </c>
      <c r="B25" s="67">
        <v>0</v>
      </c>
      <c r="D25" s="68" t="s">
        <v>197</v>
      </c>
      <c r="E25" s="67">
        <v>0</v>
      </c>
      <c r="G25" s="68" t="s">
        <v>197</v>
      </c>
      <c r="H25" s="67">
        <v>0</v>
      </c>
      <c r="J25" s="68" t="s">
        <v>197</v>
      </c>
      <c r="K25" s="67">
        <v>0</v>
      </c>
      <c r="M25" s="68" t="s">
        <v>197</v>
      </c>
      <c r="N25" s="67">
        <v>0</v>
      </c>
      <c r="P25" s="68" t="s">
        <v>197</v>
      </c>
      <c r="Q25" s="67">
        <v>0</v>
      </c>
      <c r="S25" s="68" t="s">
        <v>197</v>
      </c>
      <c r="T25" s="67">
        <v>0</v>
      </c>
      <c r="V25" s="68" t="s">
        <v>197</v>
      </c>
      <c r="W25" s="67">
        <v>0</v>
      </c>
      <c r="Y25" s="68" t="s">
        <v>197</v>
      </c>
      <c r="Z25" s="67">
        <v>0</v>
      </c>
      <c r="AB25" s="68" t="s">
        <v>197</v>
      </c>
      <c r="AC25" s="67">
        <v>0</v>
      </c>
      <c r="AE25" s="68" t="s">
        <v>197</v>
      </c>
      <c r="AF25" s="67">
        <v>0</v>
      </c>
      <c r="AH25" s="68" t="s">
        <v>197</v>
      </c>
      <c r="AI25" s="67">
        <v>0</v>
      </c>
      <c r="AK25" s="68" t="s">
        <v>197</v>
      </c>
      <c r="AL25" s="67">
        <v>0</v>
      </c>
      <c r="AN25" s="68" t="s">
        <v>197</v>
      </c>
      <c r="AO25" s="67">
        <v>0</v>
      </c>
      <c r="AQ25" s="68" t="s">
        <v>197</v>
      </c>
      <c r="AR25" s="67">
        <v>0</v>
      </c>
      <c r="AT25" s="68" t="s">
        <v>197</v>
      </c>
      <c r="AU25" s="67">
        <v>0</v>
      </c>
      <c r="AW25" s="68" t="s">
        <v>197</v>
      </c>
      <c r="AX25" s="67">
        <v>0</v>
      </c>
      <c r="AZ25" s="68" t="s">
        <v>197</v>
      </c>
      <c r="BA25" s="67">
        <v>0</v>
      </c>
      <c r="BC25" s="68" t="s">
        <v>197</v>
      </c>
      <c r="BD25" s="67">
        <v>0</v>
      </c>
      <c r="BF25" s="68" t="s">
        <v>197</v>
      </c>
      <c r="BG25" s="67">
        <v>0</v>
      </c>
      <c r="BI25" s="68" t="s">
        <v>197</v>
      </c>
      <c r="BJ25" s="67">
        <v>0</v>
      </c>
      <c r="BL25" s="68" t="s">
        <v>197</v>
      </c>
      <c r="BM25" s="67">
        <v>0</v>
      </c>
      <c r="BO25" s="68" t="s">
        <v>197</v>
      </c>
      <c r="BP25" s="67">
        <v>0</v>
      </c>
      <c r="BR25" s="68" t="s">
        <v>197</v>
      </c>
      <c r="BS25" s="67">
        <v>0</v>
      </c>
      <c r="BU25" s="68" t="s">
        <v>197</v>
      </c>
      <c r="BV25" s="67">
        <v>0</v>
      </c>
      <c r="BX25" s="68" t="s">
        <v>197</v>
      </c>
      <c r="BY25" s="67">
        <v>0</v>
      </c>
      <c r="CA25" s="68" t="s">
        <v>197</v>
      </c>
      <c r="CB25" s="67">
        <v>0</v>
      </c>
      <c r="CD25" s="68" t="s">
        <v>197</v>
      </c>
      <c r="CE25" s="67">
        <v>0</v>
      </c>
      <c r="CG25" s="68" t="s">
        <v>197</v>
      </c>
      <c r="CH25" s="67">
        <v>0</v>
      </c>
      <c r="CJ25" s="68" t="s">
        <v>197</v>
      </c>
      <c r="CK25" s="67">
        <v>0</v>
      </c>
      <c r="CM25" s="68" t="s">
        <v>197</v>
      </c>
      <c r="CN25" s="67">
        <v>0</v>
      </c>
      <c r="CP25" s="68" t="s">
        <v>197</v>
      </c>
      <c r="CQ25" s="79">
        <f>SUM(CN25,CK25,CH25,CE25,CB25,BY25,BV25,BS25,BP25,BM25,BJ25,BG25,BD25,BA25,AX25,AU25,AR25,AO25,AL25,AI25,AF25,AC25,Z25,W25,T25,Q25,N25,K25,H25,E25,B25)</f>
        <v>0</v>
      </c>
      <c r="CS25" s="68" t="s">
        <v>197</v>
      </c>
      <c r="CT25" s="67">
        <v>0</v>
      </c>
      <c r="CV25" s="81">
        <f t="shared" si="0"/>
        <v>0</v>
      </c>
    </row>
    <row r="26" spans="1:100" s="123" customFormat="1" x14ac:dyDescent="0.2">
      <c r="A26" s="121" t="s">
        <v>456</v>
      </c>
      <c r="B26" s="122">
        <v>0</v>
      </c>
      <c r="D26" s="121" t="s">
        <v>456</v>
      </c>
      <c r="E26" s="122">
        <v>0</v>
      </c>
      <c r="G26" s="121" t="s">
        <v>456</v>
      </c>
      <c r="H26" s="122">
        <v>0</v>
      </c>
      <c r="J26" s="121" t="s">
        <v>456</v>
      </c>
      <c r="K26" s="122">
        <v>0</v>
      </c>
      <c r="M26" s="121" t="s">
        <v>456</v>
      </c>
      <c r="N26" s="122">
        <v>0</v>
      </c>
      <c r="P26" s="121" t="s">
        <v>456</v>
      </c>
      <c r="Q26" s="122">
        <v>0</v>
      </c>
      <c r="S26" s="121" t="s">
        <v>456</v>
      </c>
      <c r="T26" s="122">
        <v>0</v>
      </c>
      <c r="V26" s="121" t="s">
        <v>456</v>
      </c>
      <c r="W26" s="122">
        <v>0</v>
      </c>
      <c r="Y26" s="121" t="s">
        <v>456</v>
      </c>
      <c r="Z26" s="122">
        <v>0</v>
      </c>
      <c r="AB26" s="121" t="s">
        <v>456</v>
      </c>
      <c r="AC26" s="122">
        <v>0</v>
      </c>
      <c r="AE26" s="121" t="s">
        <v>456</v>
      </c>
      <c r="AF26" s="122">
        <v>0</v>
      </c>
      <c r="AH26" s="121" t="s">
        <v>456</v>
      </c>
      <c r="AI26" s="122">
        <v>0</v>
      </c>
      <c r="AK26" s="121" t="s">
        <v>456</v>
      </c>
      <c r="AL26" s="122">
        <v>0</v>
      </c>
      <c r="AN26" s="121" t="s">
        <v>456</v>
      </c>
      <c r="AO26" s="122">
        <v>0</v>
      </c>
      <c r="AQ26" s="121" t="s">
        <v>456</v>
      </c>
      <c r="AR26" s="122">
        <v>0</v>
      </c>
      <c r="AT26" s="121" t="s">
        <v>456</v>
      </c>
      <c r="AU26" s="122">
        <v>0</v>
      </c>
      <c r="AW26" s="121" t="s">
        <v>456</v>
      </c>
      <c r="AX26" s="122">
        <v>0</v>
      </c>
      <c r="AZ26" s="121" t="s">
        <v>456</v>
      </c>
      <c r="BA26" s="122">
        <v>0</v>
      </c>
      <c r="BC26" s="121" t="s">
        <v>456</v>
      </c>
      <c r="BD26" s="122">
        <v>0</v>
      </c>
      <c r="BF26" s="121" t="s">
        <v>456</v>
      </c>
      <c r="BG26" s="122">
        <v>0</v>
      </c>
      <c r="BI26" s="121" t="s">
        <v>456</v>
      </c>
      <c r="BJ26" s="122">
        <v>0</v>
      </c>
      <c r="BL26" s="121" t="s">
        <v>456</v>
      </c>
      <c r="BM26" s="122">
        <v>0</v>
      </c>
      <c r="BO26" s="121" t="s">
        <v>456</v>
      </c>
      <c r="BP26" s="122">
        <v>0</v>
      </c>
      <c r="BR26" s="121" t="s">
        <v>456</v>
      </c>
      <c r="BS26" s="122">
        <v>0</v>
      </c>
      <c r="BU26" s="121" t="s">
        <v>456</v>
      </c>
      <c r="BV26" s="122">
        <v>0</v>
      </c>
      <c r="BX26" s="121" t="s">
        <v>456</v>
      </c>
      <c r="BY26" s="122">
        <v>0</v>
      </c>
      <c r="CA26" s="121" t="s">
        <v>456</v>
      </c>
      <c r="CB26" s="122">
        <v>0</v>
      </c>
      <c r="CD26" s="121" t="s">
        <v>456</v>
      </c>
      <c r="CE26" s="122">
        <v>0</v>
      </c>
      <c r="CG26" s="121" t="s">
        <v>456</v>
      </c>
      <c r="CH26" s="122">
        <v>0</v>
      </c>
      <c r="CJ26" s="121" t="s">
        <v>456</v>
      </c>
      <c r="CK26" s="122">
        <v>0</v>
      </c>
      <c r="CM26" s="121" t="s">
        <v>456</v>
      </c>
      <c r="CN26" s="122">
        <v>0</v>
      </c>
      <c r="CP26" s="121" t="s">
        <v>456</v>
      </c>
      <c r="CQ26" s="122">
        <f>SUM(CN26,CK26,CH26,CE26,CB26,BY26,BV26,BS26,BP26,BM26,BJ26,BG26,BD26,BA26,AX26,AU26,AR26,AO26,AL26,AI26,AF26,AC26,Z26,W26,T26,Q26,N26,K26,H26,E26,B26)</f>
        <v>0</v>
      </c>
      <c r="CS26" s="121" t="s">
        <v>456</v>
      </c>
      <c r="CT26" s="122">
        <v>0</v>
      </c>
      <c r="CV26" s="124">
        <f t="shared" si="0"/>
        <v>0</v>
      </c>
    </row>
    <row r="27" spans="1:100" s="123" customFormat="1" x14ac:dyDescent="0.2">
      <c r="A27" s="121" t="s">
        <v>456</v>
      </c>
      <c r="B27" s="122">
        <v>0</v>
      </c>
      <c r="D27" s="121" t="s">
        <v>456</v>
      </c>
      <c r="E27" s="122">
        <v>0</v>
      </c>
      <c r="G27" s="121" t="s">
        <v>456</v>
      </c>
      <c r="H27" s="122">
        <v>0</v>
      </c>
      <c r="J27" s="121" t="s">
        <v>456</v>
      </c>
      <c r="K27" s="122">
        <v>0</v>
      </c>
      <c r="M27" s="121" t="s">
        <v>456</v>
      </c>
      <c r="N27" s="122">
        <v>0</v>
      </c>
      <c r="P27" s="121" t="s">
        <v>456</v>
      </c>
      <c r="Q27" s="122">
        <v>0</v>
      </c>
      <c r="S27" s="121" t="s">
        <v>456</v>
      </c>
      <c r="T27" s="122">
        <v>0</v>
      </c>
      <c r="V27" s="121" t="s">
        <v>456</v>
      </c>
      <c r="W27" s="122">
        <v>0</v>
      </c>
      <c r="Y27" s="121" t="s">
        <v>456</v>
      </c>
      <c r="Z27" s="122">
        <v>0</v>
      </c>
      <c r="AB27" s="121" t="s">
        <v>456</v>
      </c>
      <c r="AC27" s="122">
        <v>0</v>
      </c>
      <c r="AE27" s="121" t="s">
        <v>456</v>
      </c>
      <c r="AF27" s="122">
        <v>0</v>
      </c>
      <c r="AH27" s="121" t="s">
        <v>456</v>
      </c>
      <c r="AI27" s="122">
        <v>0</v>
      </c>
      <c r="AK27" s="121" t="s">
        <v>456</v>
      </c>
      <c r="AL27" s="122">
        <v>0</v>
      </c>
      <c r="AN27" s="121" t="s">
        <v>456</v>
      </c>
      <c r="AO27" s="122">
        <v>0</v>
      </c>
      <c r="AQ27" s="121" t="s">
        <v>456</v>
      </c>
      <c r="AR27" s="122">
        <v>0</v>
      </c>
      <c r="AT27" s="121" t="s">
        <v>456</v>
      </c>
      <c r="AU27" s="122">
        <v>0</v>
      </c>
      <c r="AW27" s="121" t="s">
        <v>456</v>
      </c>
      <c r="AX27" s="122">
        <v>0</v>
      </c>
      <c r="AZ27" s="121" t="s">
        <v>456</v>
      </c>
      <c r="BA27" s="122">
        <v>0</v>
      </c>
      <c r="BC27" s="121" t="s">
        <v>456</v>
      </c>
      <c r="BD27" s="122">
        <v>0</v>
      </c>
      <c r="BF27" s="121" t="s">
        <v>456</v>
      </c>
      <c r="BG27" s="122">
        <v>0</v>
      </c>
      <c r="BI27" s="121" t="s">
        <v>456</v>
      </c>
      <c r="BJ27" s="122">
        <v>0</v>
      </c>
      <c r="BL27" s="121" t="s">
        <v>456</v>
      </c>
      <c r="BM27" s="122">
        <v>0</v>
      </c>
      <c r="BO27" s="121" t="s">
        <v>456</v>
      </c>
      <c r="BP27" s="122">
        <v>0</v>
      </c>
      <c r="BR27" s="121" t="s">
        <v>456</v>
      </c>
      <c r="BS27" s="122">
        <v>0</v>
      </c>
      <c r="BU27" s="121" t="s">
        <v>456</v>
      </c>
      <c r="BV27" s="122">
        <v>0</v>
      </c>
      <c r="BX27" s="121" t="s">
        <v>456</v>
      </c>
      <c r="BY27" s="122">
        <v>0</v>
      </c>
      <c r="CA27" s="121" t="s">
        <v>456</v>
      </c>
      <c r="CB27" s="122">
        <v>0</v>
      </c>
      <c r="CD27" s="121" t="s">
        <v>456</v>
      </c>
      <c r="CE27" s="122">
        <v>0</v>
      </c>
      <c r="CG27" s="121" t="s">
        <v>456</v>
      </c>
      <c r="CH27" s="122">
        <v>0</v>
      </c>
      <c r="CJ27" s="121" t="s">
        <v>456</v>
      </c>
      <c r="CK27" s="122">
        <v>0</v>
      </c>
      <c r="CM27" s="121" t="s">
        <v>456</v>
      </c>
      <c r="CN27" s="122">
        <v>0</v>
      </c>
      <c r="CP27" s="121" t="s">
        <v>456</v>
      </c>
      <c r="CQ27" s="122">
        <f>SUM(CN27,CK27,CH27,CE27,CB27,BY27,BV27,BS27,BP27,BM27,BJ27,BG27,BD27,BA27,AX27,AU27,AR27,AO27,AL27,AI27,AF27,AC27,Z27,W27,T27,Q27,N27,K27,H27,E27,B27)</f>
        <v>0</v>
      </c>
      <c r="CS27" s="121" t="s">
        <v>456</v>
      </c>
      <c r="CT27" s="122">
        <v>0</v>
      </c>
      <c r="CV27" s="124">
        <f t="shared" si="0"/>
        <v>0</v>
      </c>
    </row>
    <row r="28" spans="1:100" ht="16" thickBot="1" x14ac:dyDescent="0.25">
      <c r="A28" s="73" t="s">
        <v>453</v>
      </c>
      <c r="B28" s="74">
        <f>SUM(B12,B13,B14,B15,B16,B20,B21,B22)</f>
        <v>456.08</v>
      </c>
      <c r="D28" s="73" t="s">
        <v>453</v>
      </c>
      <c r="E28" s="74">
        <f>SUM(E12,E13,E14,E15,E16,E20,E21,E22)</f>
        <v>0</v>
      </c>
      <c r="G28" s="73" t="s">
        <v>453</v>
      </c>
      <c r="H28" s="74">
        <f>SUM(H12,H13,H14,H15,H16,H20,H21,H22)</f>
        <v>0</v>
      </c>
      <c r="J28" s="73" t="s">
        <v>453</v>
      </c>
      <c r="K28" s="74">
        <f>SUM(K12,K13,K14,K15,K16,K20,K21,K22)</f>
        <v>177.3</v>
      </c>
      <c r="M28" s="73" t="s">
        <v>453</v>
      </c>
      <c r="N28" s="74">
        <f>SUM(N12,N13,N14,N15,N16,N20,N21,N22)</f>
        <v>0</v>
      </c>
      <c r="P28" s="73" t="s">
        <v>453</v>
      </c>
      <c r="Q28" s="74">
        <f>SUM(Q12,Q13,Q14,Q15,Q16,Q20,Q21,Q22)</f>
        <v>86.9</v>
      </c>
      <c r="S28" s="73" t="s">
        <v>453</v>
      </c>
      <c r="T28" s="74">
        <f>SUM(T12,T13,T14,T15,T16,T20,T21,T22)</f>
        <v>0</v>
      </c>
      <c r="V28" s="73" t="s">
        <v>453</v>
      </c>
      <c r="W28" s="74">
        <f>SUM(W12,W13,W14,W15,W16,W20,W21,W22)</f>
        <v>0</v>
      </c>
      <c r="Y28" s="73" t="s">
        <v>453</v>
      </c>
      <c r="Z28" s="74">
        <f>SUM(Z12,Z13,Z14,Z15,Z16,Z20,Z21,Z22)</f>
        <v>134.59</v>
      </c>
      <c r="AB28" s="73" t="s">
        <v>453</v>
      </c>
      <c r="AC28" s="74">
        <f>SUM(AC12,AC13,AC14,AC15,AC16,AC20,AC21,AC22)</f>
        <v>0</v>
      </c>
      <c r="AE28" s="73" t="s">
        <v>453</v>
      </c>
      <c r="AF28" s="74">
        <f>SUM(AF12,AF13,AF14,AF15,AF16,AF20,AF21,AF22)</f>
        <v>0</v>
      </c>
      <c r="AH28" s="73" t="s">
        <v>453</v>
      </c>
      <c r="AI28" s="74">
        <f>SUM(AI12,AI13,AI14,AI15,AI16,AI20,AI21,AI22)</f>
        <v>0</v>
      </c>
      <c r="AK28" s="73" t="s">
        <v>453</v>
      </c>
      <c r="AL28" s="74">
        <f>SUM(AL12,AL13,AL14,AL15,AL16,AL20,AL21,AL22)</f>
        <v>0</v>
      </c>
      <c r="AN28" s="73" t="s">
        <v>453</v>
      </c>
      <c r="AO28" s="74">
        <f>SUM(AO12,AO13,AO14,AO15,AO16,AO20,AO21,AO22)</f>
        <v>21.32</v>
      </c>
      <c r="AQ28" s="73" t="s">
        <v>453</v>
      </c>
      <c r="AR28" s="74">
        <f>SUM(AR12,AR13,AR14,AR15,AR16,AR20,AR21,AR22)</f>
        <v>0</v>
      </c>
      <c r="AT28" s="73" t="s">
        <v>453</v>
      </c>
      <c r="AU28" s="74">
        <f>SUM(AU12,AU13,AU14,AU15,AU16,AU20,AU21,AU22)</f>
        <v>75</v>
      </c>
      <c r="AW28" s="73" t="s">
        <v>453</v>
      </c>
      <c r="AX28" s="74">
        <f>SUM(AX12,AX13,AX14,AX15,AX16,AX20,AX21,AX22)</f>
        <v>10</v>
      </c>
      <c r="AZ28" s="73" t="s">
        <v>453</v>
      </c>
      <c r="BA28" s="74">
        <f>SUM(BA12,BA13,BA14,BA15,BA16,BA20,BA21,BA22)</f>
        <v>0</v>
      </c>
      <c r="BC28" s="73" t="s">
        <v>453</v>
      </c>
      <c r="BD28" s="74">
        <f>SUM(BD12,BD13,BD14,BD15,BD16,BD20,BD21,BD22)</f>
        <v>0</v>
      </c>
      <c r="BF28" s="73" t="s">
        <v>453</v>
      </c>
      <c r="BG28" s="74">
        <f>SUM(BG12,BG13,BG14,BG15,BG16,BG20,BG21,BG22)</f>
        <v>5</v>
      </c>
      <c r="BI28" s="73" t="s">
        <v>453</v>
      </c>
      <c r="BJ28" s="74">
        <f>SUM(BJ12,BJ13,BJ14,BJ15,BJ16,BJ20,BJ21,BJ22)</f>
        <v>0</v>
      </c>
      <c r="BL28" s="73" t="s">
        <v>453</v>
      </c>
      <c r="BM28" s="74">
        <f>SUM(BM12,BM13,BM14,BM15,BM16,BM20,BM21,BM22)</f>
        <v>31.15</v>
      </c>
      <c r="BO28" s="73" t="s">
        <v>453</v>
      </c>
      <c r="BP28" s="74">
        <f>SUM(BP12,BP13,BP14,BP15,BP16,BP20,BP21,BP22)</f>
        <v>16.990000000000002</v>
      </c>
      <c r="BR28" s="73" t="s">
        <v>453</v>
      </c>
      <c r="BS28" s="74">
        <f>SUM(BS12,BS13,BS14,BS15,BS16,BS20,BS21,BS22)</f>
        <v>81.599999999999994</v>
      </c>
      <c r="BU28" s="73" t="s">
        <v>453</v>
      </c>
      <c r="BV28" s="74">
        <f>SUM(BV12,BV13,BV14,BV15,BV16,BV20,BV21,BV22)</f>
        <v>0</v>
      </c>
      <c r="BX28" s="73" t="s">
        <v>453</v>
      </c>
      <c r="BY28" s="74">
        <f>SUM(BY12,BY13,BY14,BY15,BY16,BY20,BY21,BY22)</f>
        <v>88.06</v>
      </c>
      <c r="CA28" s="73" t="s">
        <v>453</v>
      </c>
      <c r="CB28" s="74">
        <f>SUM(CB12,CB13,CB14,CB15,CB16,CB20,CB21,CB22)</f>
        <v>6</v>
      </c>
      <c r="CD28" s="73" t="s">
        <v>453</v>
      </c>
      <c r="CE28" s="74">
        <f>SUM(CE12,CE13,CE14,CE15,CE16,CE20,CE21,CE22)</f>
        <v>17</v>
      </c>
      <c r="CG28" s="73" t="s">
        <v>453</v>
      </c>
      <c r="CH28" s="74">
        <f>SUM(CH12,CH13,CH14,CH15,CH16,CH20,CH21,CH22)</f>
        <v>2</v>
      </c>
      <c r="CJ28" s="73" t="s">
        <v>453</v>
      </c>
      <c r="CK28" s="74">
        <f>SUM(CK12,CK13,CK14,CK15,CK16,CK20,CK21,CK22)</f>
        <v>24</v>
      </c>
      <c r="CM28" s="73" t="s">
        <v>453</v>
      </c>
      <c r="CN28" s="74">
        <f>SUM(CN12,CN13,CN14,CN15,CN16,CN20,CN21,CN22)</f>
        <v>31.42</v>
      </c>
      <c r="CP28" s="73" t="s">
        <v>494</v>
      </c>
      <c r="CQ28" s="74">
        <f>SUM(CQ12,CQ13,CQ14,CQ15,CQ16,CQ20,CQ21,CQ22)</f>
        <v>1264.4100000000001</v>
      </c>
      <c r="CS28" s="77" t="s">
        <v>494</v>
      </c>
      <c r="CT28" s="78">
        <f>SUM(CT12,CT13,CT14,CT15,CT16,CT20,CT21,CT22)</f>
        <v>2126.5699999999997</v>
      </c>
      <c r="CV28" s="83">
        <f t="shared" si="0"/>
        <v>862.15999999999963</v>
      </c>
    </row>
    <row r="29" spans="1:100" ht="16" thickBot="1" x14ac:dyDescent="0.25">
      <c r="A29" s="125" t="s">
        <v>457</v>
      </c>
      <c r="B29" s="126">
        <f>B7-B10-B28</f>
        <v>-456.08</v>
      </c>
      <c r="D29" s="119" t="s">
        <v>457</v>
      </c>
      <c r="E29" s="120">
        <f>E7-E10-E28</f>
        <v>0</v>
      </c>
      <c r="G29" s="119" t="s">
        <v>457</v>
      </c>
      <c r="H29" s="120">
        <f>H7-H10-H28</f>
        <v>0</v>
      </c>
      <c r="J29" s="91" t="s">
        <v>457</v>
      </c>
      <c r="K29" s="92">
        <f>K7-K10-K28</f>
        <v>-177.3</v>
      </c>
      <c r="M29" s="75" t="s">
        <v>457</v>
      </c>
      <c r="N29" s="76">
        <f>N7-N10-N28</f>
        <v>0</v>
      </c>
      <c r="P29" s="125" t="s">
        <v>457</v>
      </c>
      <c r="Q29" s="126">
        <f>Q7-Q10-Q28</f>
        <v>-86.9</v>
      </c>
      <c r="S29" s="119" t="s">
        <v>457</v>
      </c>
      <c r="T29" s="120">
        <f>T7-T10-T28</f>
        <v>0</v>
      </c>
      <c r="V29" s="93" t="s">
        <v>457</v>
      </c>
      <c r="W29" s="94">
        <f>W7-W10-W28</f>
        <v>1376.94</v>
      </c>
      <c r="Y29" s="91" t="s">
        <v>457</v>
      </c>
      <c r="Z29" s="92">
        <f>Z7-Z10-Z28</f>
        <v>-134.59</v>
      </c>
      <c r="AB29" s="119" t="s">
        <v>457</v>
      </c>
      <c r="AC29" s="120">
        <f>AC7-AC10-AC28</f>
        <v>0</v>
      </c>
      <c r="AE29" s="119" t="s">
        <v>457</v>
      </c>
      <c r="AF29" s="120">
        <f>AF7-AF10-AF28</f>
        <v>0</v>
      </c>
      <c r="AH29" s="119" t="s">
        <v>457</v>
      </c>
      <c r="AI29" s="120">
        <f>AI7-AI10-AI28</f>
        <v>0</v>
      </c>
      <c r="AK29" s="119" t="s">
        <v>457</v>
      </c>
      <c r="AL29" s="120">
        <f>AL7-AL10-AL28</f>
        <v>0</v>
      </c>
      <c r="AN29" s="91" t="s">
        <v>457</v>
      </c>
      <c r="AO29" s="92">
        <f>AO7-AO10-AO28</f>
        <v>-21.32</v>
      </c>
      <c r="AQ29" s="75" t="s">
        <v>457</v>
      </c>
      <c r="AR29" s="76">
        <f>AR7-AR10-AR28</f>
        <v>0</v>
      </c>
      <c r="AT29" s="91" t="s">
        <v>457</v>
      </c>
      <c r="AU29" s="92">
        <f>AU7-AU10-AU28</f>
        <v>-75</v>
      </c>
      <c r="AW29" s="91" t="s">
        <v>457</v>
      </c>
      <c r="AX29" s="92">
        <f>AX7-AX10-AX28</f>
        <v>-10</v>
      </c>
      <c r="AZ29" s="119" t="s">
        <v>457</v>
      </c>
      <c r="BA29" s="120">
        <f>BA7-BA10-BA28</f>
        <v>0</v>
      </c>
      <c r="BC29" s="119" t="s">
        <v>457</v>
      </c>
      <c r="BD29" s="120">
        <f>BD7-BD10-BD28</f>
        <v>0</v>
      </c>
      <c r="BF29" s="91" t="s">
        <v>457</v>
      </c>
      <c r="BG29" s="92">
        <f>BG7-BG10-BG28</f>
        <v>-5</v>
      </c>
      <c r="BI29" s="93" t="s">
        <v>457</v>
      </c>
      <c r="BJ29" s="94">
        <f>BJ7-BJ10-BJ28</f>
        <v>0.43</v>
      </c>
      <c r="BL29" s="93" t="s">
        <v>457</v>
      </c>
      <c r="BM29" s="94">
        <f>BM7-BM10-BM28</f>
        <v>1386.9</v>
      </c>
      <c r="BO29" s="93" t="s">
        <v>457</v>
      </c>
      <c r="BP29" s="94">
        <f>BP7-BP10-BP28</f>
        <v>14.009999999999998</v>
      </c>
      <c r="BR29" s="91" t="s">
        <v>457</v>
      </c>
      <c r="BS29" s="92">
        <f>BS7-BS10-BS28</f>
        <v>-81.599999999999994</v>
      </c>
      <c r="BU29" s="119" t="s">
        <v>457</v>
      </c>
      <c r="BV29" s="120">
        <f>BV7-BV10-BV28</f>
        <v>0</v>
      </c>
      <c r="BX29" s="91" t="s">
        <v>457</v>
      </c>
      <c r="BY29" s="92">
        <f>BY7-BY10-BY28</f>
        <v>-88.06</v>
      </c>
      <c r="CA29" s="91" t="s">
        <v>457</v>
      </c>
      <c r="CB29" s="92">
        <f>CB7-CB10-CB28</f>
        <v>-6</v>
      </c>
      <c r="CD29" s="91" t="s">
        <v>457</v>
      </c>
      <c r="CE29" s="92">
        <f>CE7-CE10-CE28</f>
        <v>-17</v>
      </c>
      <c r="CG29" s="91" t="s">
        <v>457</v>
      </c>
      <c r="CH29" s="92">
        <f>CH7-CH10-CH28</f>
        <v>-2</v>
      </c>
      <c r="CJ29" s="91" t="s">
        <v>457</v>
      </c>
      <c r="CK29" s="92">
        <f>CK7-CK10-CK28</f>
        <v>-24</v>
      </c>
      <c r="CM29" s="91" t="s">
        <v>457</v>
      </c>
      <c r="CN29" s="92">
        <f>CN7-CN10-CN28</f>
        <v>-31.42</v>
      </c>
      <c r="CP29" s="95" t="s">
        <v>491</v>
      </c>
      <c r="CQ29" s="96">
        <f>CQ7-CQ10-CQ28</f>
        <v>1562.01</v>
      </c>
      <c r="CS29" s="85" t="s">
        <v>496</v>
      </c>
      <c r="CT29" s="84">
        <f>CT4-CT10-CT28</f>
        <v>0</v>
      </c>
    </row>
    <row r="30" spans="1:100" ht="16" customHeight="1" thickTop="1" thickBot="1" x14ac:dyDescent="0.25">
      <c r="A30" s="193" t="s">
        <v>617</v>
      </c>
      <c r="B30" s="194"/>
      <c r="D30" s="193"/>
      <c r="E30" s="194"/>
      <c r="G30" s="193"/>
      <c r="H30" s="194"/>
      <c r="J30" s="190" t="s">
        <v>618</v>
      </c>
      <c r="K30" s="191"/>
      <c r="M30" s="190"/>
      <c r="N30" s="191"/>
      <c r="P30" s="193" t="s">
        <v>619</v>
      </c>
      <c r="Q30" s="194"/>
      <c r="S30" s="193"/>
      <c r="T30" s="194"/>
      <c r="V30" s="190"/>
      <c r="W30" s="191"/>
      <c r="Y30" s="190"/>
      <c r="Z30" s="191"/>
      <c r="AB30" s="193"/>
      <c r="AC30" s="194"/>
      <c r="AE30" s="193"/>
      <c r="AF30" s="194"/>
      <c r="AH30" s="190"/>
      <c r="AI30" s="191"/>
      <c r="AK30" s="193"/>
      <c r="AL30" s="194"/>
      <c r="AN30" s="193" t="s">
        <v>620</v>
      </c>
      <c r="AO30" s="194"/>
      <c r="AQ30" s="190"/>
      <c r="AR30" s="191"/>
      <c r="AT30" s="193"/>
      <c r="AU30" s="194"/>
      <c r="AW30" s="193" t="s">
        <v>197</v>
      </c>
      <c r="AX30" s="194"/>
      <c r="AZ30" s="193"/>
      <c r="BA30" s="194"/>
      <c r="BC30" s="193"/>
      <c r="BD30" s="194"/>
      <c r="BF30" s="190" t="s">
        <v>385</v>
      </c>
      <c r="BG30" s="191"/>
      <c r="BI30" s="193" t="s">
        <v>203</v>
      </c>
      <c r="BJ30" s="194"/>
      <c r="BL30" s="190" t="s">
        <v>625</v>
      </c>
      <c r="BM30" s="191"/>
      <c r="BO30" s="190" t="s">
        <v>626</v>
      </c>
      <c r="BP30" s="191"/>
      <c r="BR30" s="193" t="s">
        <v>627</v>
      </c>
      <c r="BS30" s="194"/>
      <c r="BU30" s="193"/>
      <c r="BV30" s="194"/>
      <c r="BX30" s="193" t="s">
        <v>628</v>
      </c>
      <c r="BY30" s="194"/>
      <c r="CA30" s="190" t="s">
        <v>385</v>
      </c>
      <c r="CB30" s="191"/>
      <c r="CD30" s="190"/>
      <c r="CE30" s="191"/>
      <c r="CG30" s="190" t="s">
        <v>629</v>
      </c>
      <c r="CH30" s="191"/>
      <c r="CJ30" s="193" t="s">
        <v>630</v>
      </c>
      <c r="CK30" s="194"/>
      <c r="CM30" s="193" t="s">
        <v>385</v>
      </c>
      <c r="CN30" s="194"/>
      <c r="CP30" s="93" t="s">
        <v>517</v>
      </c>
      <c r="CQ30" s="94">
        <f>CQ4-CQ10-CQ28</f>
        <v>893.16000000000008</v>
      </c>
      <c r="CS30" s="199" t="s">
        <v>495</v>
      </c>
      <c r="CT30" s="200"/>
      <c r="CV30" s="82"/>
    </row>
    <row r="31" spans="1:100" ht="16" thickTop="1" x14ac:dyDescent="0.2">
      <c r="A31" s="195"/>
      <c r="B31" s="196"/>
      <c r="D31" s="195"/>
      <c r="E31" s="196"/>
      <c r="G31" s="195"/>
      <c r="H31" s="196"/>
      <c r="J31" s="180"/>
      <c r="K31" s="181"/>
      <c r="M31" s="180"/>
      <c r="N31" s="181"/>
      <c r="P31" s="195"/>
      <c r="Q31" s="196"/>
      <c r="S31" s="195"/>
      <c r="T31" s="196"/>
      <c r="V31" s="180"/>
      <c r="W31" s="181"/>
      <c r="Y31" s="180"/>
      <c r="Z31" s="181"/>
      <c r="AB31" s="195"/>
      <c r="AC31" s="196"/>
      <c r="AE31" s="195"/>
      <c r="AF31" s="196"/>
      <c r="AH31" s="180"/>
      <c r="AI31" s="181"/>
      <c r="AK31" s="195"/>
      <c r="AL31" s="196"/>
      <c r="AN31" s="195"/>
      <c r="AO31" s="196"/>
      <c r="AQ31" s="180"/>
      <c r="AR31" s="181"/>
      <c r="AT31" s="195"/>
      <c r="AU31" s="196"/>
      <c r="AW31" s="195"/>
      <c r="AX31" s="196"/>
      <c r="AZ31" s="195"/>
      <c r="BA31" s="196"/>
      <c r="BC31" s="195"/>
      <c r="BD31" s="196"/>
      <c r="BF31" s="180"/>
      <c r="BG31" s="181"/>
      <c r="BI31" s="195"/>
      <c r="BJ31" s="196"/>
      <c r="BL31" s="180"/>
      <c r="BM31" s="181"/>
      <c r="BO31" s="180"/>
      <c r="BP31" s="181"/>
      <c r="BR31" s="195"/>
      <c r="BS31" s="196"/>
      <c r="BU31" s="195"/>
      <c r="BV31" s="196"/>
      <c r="BX31" s="195"/>
      <c r="BY31" s="196"/>
      <c r="CA31" s="180"/>
      <c r="CB31" s="181"/>
      <c r="CD31" s="180"/>
      <c r="CE31" s="181"/>
      <c r="CG31" s="180"/>
      <c r="CH31" s="181"/>
      <c r="CJ31" s="195"/>
      <c r="CK31" s="196"/>
      <c r="CM31" s="195"/>
      <c r="CN31" s="196"/>
      <c r="CP31" s="115"/>
      <c r="CQ31" s="116"/>
      <c r="CS31" s="199"/>
      <c r="CT31" s="200"/>
      <c r="CV31" s="82"/>
    </row>
    <row r="32" spans="1:100" ht="16" thickBot="1" x14ac:dyDescent="0.25">
      <c r="A32" s="197"/>
      <c r="B32" s="198"/>
      <c r="D32" s="197"/>
      <c r="E32" s="198"/>
      <c r="G32" s="197"/>
      <c r="H32" s="198"/>
      <c r="J32" s="182"/>
      <c r="K32" s="183"/>
      <c r="M32" s="182"/>
      <c r="N32" s="183"/>
      <c r="P32" s="197"/>
      <c r="Q32" s="198"/>
      <c r="S32" s="197"/>
      <c r="T32" s="198"/>
      <c r="V32" s="182"/>
      <c r="W32" s="183"/>
      <c r="Y32" s="182"/>
      <c r="Z32" s="183"/>
      <c r="AB32" s="197"/>
      <c r="AC32" s="198"/>
      <c r="AE32" s="197"/>
      <c r="AF32" s="198"/>
      <c r="AH32" s="182"/>
      <c r="AI32" s="183"/>
      <c r="AK32" s="197"/>
      <c r="AL32" s="198"/>
      <c r="AN32" s="197"/>
      <c r="AO32" s="198"/>
      <c r="AQ32" s="182"/>
      <c r="AR32" s="183"/>
      <c r="AT32" s="197"/>
      <c r="AU32" s="198"/>
      <c r="AW32" s="197"/>
      <c r="AX32" s="198"/>
      <c r="AZ32" s="197"/>
      <c r="BA32" s="198"/>
      <c r="BC32" s="197"/>
      <c r="BD32" s="198"/>
      <c r="BF32" s="182"/>
      <c r="BG32" s="183"/>
      <c r="BI32" s="197"/>
      <c r="BJ32" s="198"/>
      <c r="BL32" s="182"/>
      <c r="BM32" s="183"/>
      <c r="BO32" s="182"/>
      <c r="BP32" s="183"/>
      <c r="BR32" s="197"/>
      <c r="BS32" s="198"/>
      <c r="BU32" s="197"/>
      <c r="BV32" s="198"/>
      <c r="BX32" s="197"/>
      <c r="BY32" s="198"/>
      <c r="CA32" s="182"/>
      <c r="CB32" s="183"/>
      <c r="CD32" s="182"/>
      <c r="CE32" s="183"/>
      <c r="CG32" s="182"/>
      <c r="CH32" s="183"/>
      <c r="CJ32" s="197"/>
      <c r="CK32" s="198"/>
      <c r="CM32" s="197"/>
      <c r="CN32" s="198"/>
      <c r="CP32" s="99"/>
      <c r="CQ32" s="100"/>
      <c r="CS32" s="201"/>
      <c r="CT32" s="202"/>
      <c r="CV32" s="82"/>
    </row>
    <row r="34" spans="1:100" ht="22" thickBot="1" x14ac:dyDescent="0.3">
      <c r="A34" s="36" t="s">
        <v>588</v>
      </c>
    </row>
    <row r="35" spans="1:100" ht="16" thickBot="1" x14ac:dyDescent="0.25">
      <c r="A35" s="172" t="s">
        <v>55</v>
      </c>
      <c r="B35" s="173"/>
      <c r="D35" s="172" t="s">
        <v>56</v>
      </c>
      <c r="E35" s="173"/>
      <c r="G35" s="172" t="s">
        <v>57</v>
      </c>
      <c r="H35" s="173"/>
      <c r="J35" s="172" t="s">
        <v>58</v>
      </c>
      <c r="K35" s="173"/>
      <c r="M35" s="172" t="s">
        <v>59</v>
      </c>
      <c r="N35" s="173"/>
      <c r="P35" s="172" t="s">
        <v>60</v>
      </c>
      <c r="Q35" s="173"/>
      <c r="S35" s="172" t="s">
        <v>61</v>
      </c>
      <c r="T35" s="173"/>
      <c r="V35" s="172" t="s">
        <v>62</v>
      </c>
      <c r="W35" s="173"/>
      <c r="Y35" s="172" t="s">
        <v>63</v>
      </c>
      <c r="Z35" s="173"/>
      <c r="AB35" s="172" t="s">
        <v>64</v>
      </c>
      <c r="AC35" s="173"/>
      <c r="AE35" s="172" t="s">
        <v>65</v>
      </c>
      <c r="AF35" s="173"/>
      <c r="AH35" s="172" t="s">
        <v>66</v>
      </c>
      <c r="AI35" s="173"/>
      <c r="AK35" s="172" t="s">
        <v>67</v>
      </c>
      <c r="AL35" s="173"/>
      <c r="AN35" s="172" t="s">
        <v>68</v>
      </c>
      <c r="AO35" s="173"/>
      <c r="AQ35" s="172" t="s">
        <v>69</v>
      </c>
      <c r="AR35" s="173"/>
      <c r="AT35" s="172" t="s">
        <v>70</v>
      </c>
      <c r="AU35" s="173"/>
      <c r="AW35" s="172" t="s">
        <v>71</v>
      </c>
      <c r="AX35" s="173"/>
      <c r="AZ35" s="172" t="s">
        <v>72</v>
      </c>
      <c r="BA35" s="173"/>
      <c r="BC35" s="172" t="s">
        <v>73</v>
      </c>
      <c r="BD35" s="173"/>
      <c r="BF35" s="172" t="s">
        <v>74</v>
      </c>
      <c r="BG35" s="173"/>
      <c r="BI35" s="172" t="s">
        <v>75</v>
      </c>
      <c r="BJ35" s="173"/>
      <c r="BL35" s="172" t="s">
        <v>76</v>
      </c>
      <c r="BM35" s="173"/>
      <c r="BO35" s="172" t="s">
        <v>77</v>
      </c>
      <c r="BP35" s="173"/>
      <c r="BR35" s="172" t="s">
        <v>78</v>
      </c>
      <c r="BS35" s="173"/>
      <c r="BU35" s="172" t="s">
        <v>79</v>
      </c>
      <c r="BV35" s="173"/>
      <c r="BX35" s="172" t="s">
        <v>80</v>
      </c>
      <c r="BY35" s="173"/>
      <c r="CA35" s="172" t="s">
        <v>81</v>
      </c>
      <c r="CB35" s="173"/>
      <c r="CD35" s="172" t="s">
        <v>82</v>
      </c>
      <c r="CE35" s="173"/>
      <c r="CG35" s="172" t="s">
        <v>54</v>
      </c>
      <c r="CH35" s="173"/>
      <c r="CJ35" s="172" t="s">
        <v>54</v>
      </c>
      <c r="CK35" s="173"/>
      <c r="CM35" s="172" t="s">
        <v>54</v>
      </c>
      <c r="CN35" s="173"/>
      <c r="CP35" s="188" t="s">
        <v>30</v>
      </c>
      <c r="CQ35" s="189"/>
      <c r="CS35" s="188" t="s">
        <v>490</v>
      </c>
      <c r="CT35" s="189"/>
      <c r="CV35" s="80" t="s">
        <v>32</v>
      </c>
    </row>
    <row r="36" spans="1:100" ht="16" thickBot="1" x14ac:dyDescent="0.25">
      <c r="A36" s="174" t="s">
        <v>446</v>
      </c>
      <c r="B36" s="175"/>
      <c r="D36" s="174" t="s">
        <v>446</v>
      </c>
      <c r="E36" s="175"/>
      <c r="G36" s="174" t="s">
        <v>446</v>
      </c>
      <c r="H36" s="175"/>
      <c r="J36" s="174" t="s">
        <v>446</v>
      </c>
      <c r="K36" s="175"/>
      <c r="M36" s="174" t="s">
        <v>446</v>
      </c>
      <c r="N36" s="175"/>
      <c r="P36" s="174" t="s">
        <v>446</v>
      </c>
      <c r="Q36" s="175"/>
      <c r="S36" s="174" t="s">
        <v>446</v>
      </c>
      <c r="T36" s="175"/>
      <c r="V36" s="174" t="s">
        <v>446</v>
      </c>
      <c r="W36" s="175"/>
      <c r="Y36" s="174" t="s">
        <v>446</v>
      </c>
      <c r="Z36" s="175"/>
      <c r="AB36" s="174" t="s">
        <v>446</v>
      </c>
      <c r="AC36" s="175"/>
      <c r="AE36" s="174" t="s">
        <v>446</v>
      </c>
      <c r="AF36" s="175"/>
      <c r="AH36" s="174" t="s">
        <v>446</v>
      </c>
      <c r="AI36" s="175"/>
      <c r="AK36" s="174" t="s">
        <v>446</v>
      </c>
      <c r="AL36" s="175"/>
      <c r="AN36" s="174" t="s">
        <v>446</v>
      </c>
      <c r="AO36" s="175"/>
      <c r="AQ36" s="174" t="s">
        <v>446</v>
      </c>
      <c r="AR36" s="175"/>
      <c r="AT36" s="174" t="s">
        <v>446</v>
      </c>
      <c r="AU36" s="175"/>
      <c r="AW36" s="174" t="s">
        <v>446</v>
      </c>
      <c r="AX36" s="175"/>
      <c r="AZ36" s="174" t="s">
        <v>446</v>
      </c>
      <c r="BA36" s="175"/>
      <c r="BC36" s="174" t="s">
        <v>446</v>
      </c>
      <c r="BD36" s="175"/>
      <c r="BF36" s="174" t="s">
        <v>446</v>
      </c>
      <c r="BG36" s="175"/>
      <c r="BI36" s="174" t="s">
        <v>446</v>
      </c>
      <c r="BJ36" s="175"/>
      <c r="BL36" s="174" t="s">
        <v>446</v>
      </c>
      <c r="BM36" s="175"/>
      <c r="BO36" s="174" t="s">
        <v>446</v>
      </c>
      <c r="BP36" s="175"/>
      <c r="BR36" s="174" t="s">
        <v>446</v>
      </c>
      <c r="BS36" s="175"/>
      <c r="BU36" s="174" t="s">
        <v>446</v>
      </c>
      <c r="BV36" s="175"/>
      <c r="BX36" s="174" t="s">
        <v>446</v>
      </c>
      <c r="BY36" s="175"/>
      <c r="CA36" s="174" t="s">
        <v>446</v>
      </c>
      <c r="CB36" s="175"/>
      <c r="CD36" s="174" t="s">
        <v>446</v>
      </c>
      <c r="CE36" s="175"/>
      <c r="CG36" s="174" t="s">
        <v>446</v>
      </c>
      <c r="CH36" s="175"/>
      <c r="CJ36" s="174" t="s">
        <v>446</v>
      </c>
      <c r="CK36" s="175"/>
      <c r="CM36" s="174" t="s">
        <v>446</v>
      </c>
      <c r="CN36" s="175"/>
      <c r="CP36" s="174" t="s">
        <v>446</v>
      </c>
      <c r="CQ36" s="175"/>
      <c r="CS36" s="174" t="s">
        <v>446</v>
      </c>
      <c r="CT36" s="175"/>
    </row>
    <row r="37" spans="1:100" x14ac:dyDescent="0.2">
      <c r="A37" s="69" t="s">
        <v>460</v>
      </c>
      <c r="B37" s="79">
        <v>0</v>
      </c>
      <c r="D37" s="69" t="s">
        <v>460</v>
      </c>
      <c r="E37" s="79">
        <v>0</v>
      </c>
      <c r="G37" s="69" t="s">
        <v>460</v>
      </c>
      <c r="H37" s="79">
        <v>0</v>
      </c>
      <c r="J37" s="69" t="s">
        <v>460</v>
      </c>
      <c r="K37" s="79">
        <v>0</v>
      </c>
      <c r="M37" s="69" t="s">
        <v>460</v>
      </c>
      <c r="N37" s="79">
        <v>1560.63</v>
      </c>
      <c r="P37" s="69" t="s">
        <v>460</v>
      </c>
      <c r="Q37" s="79">
        <v>0</v>
      </c>
      <c r="S37" s="69" t="s">
        <v>460</v>
      </c>
      <c r="T37" s="79">
        <v>0</v>
      </c>
      <c r="V37" s="69" t="s">
        <v>460</v>
      </c>
      <c r="W37" s="79">
        <v>0</v>
      </c>
      <c r="Y37" s="69" t="s">
        <v>460</v>
      </c>
      <c r="Z37" s="79">
        <f>40+0.65</f>
        <v>40.65</v>
      </c>
      <c r="AB37" s="69" t="s">
        <v>460</v>
      </c>
      <c r="AC37" s="79">
        <v>0</v>
      </c>
      <c r="AE37" s="69" t="s">
        <v>460</v>
      </c>
      <c r="AF37" s="79">
        <v>0</v>
      </c>
      <c r="AH37" s="69" t="s">
        <v>460</v>
      </c>
      <c r="AI37" s="79">
        <v>0</v>
      </c>
      <c r="AK37" s="69" t="s">
        <v>460</v>
      </c>
      <c r="AL37" s="79">
        <v>0</v>
      </c>
      <c r="AN37" s="69" t="s">
        <v>460</v>
      </c>
      <c r="AO37" s="79">
        <v>0</v>
      </c>
      <c r="AQ37" s="69" t="s">
        <v>460</v>
      </c>
      <c r="AR37" s="79">
        <v>0</v>
      </c>
      <c r="AT37" s="69" t="s">
        <v>460</v>
      </c>
      <c r="AU37" s="79">
        <v>0</v>
      </c>
      <c r="AW37" s="69" t="s">
        <v>460</v>
      </c>
      <c r="AX37" s="79">
        <v>0</v>
      </c>
      <c r="AZ37" s="69" t="s">
        <v>460</v>
      </c>
      <c r="BA37" s="79">
        <v>0</v>
      </c>
      <c r="BC37" s="69" t="s">
        <v>460</v>
      </c>
      <c r="BD37" s="79">
        <v>1555.65</v>
      </c>
      <c r="BF37" s="69" t="s">
        <v>460</v>
      </c>
      <c r="BG37" s="79">
        <v>0</v>
      </c>
      <c r="BI37" s="69" t="s">
        <v>460</v>
      </c>
      <c r="BJ37" s="79">
        <v>0</v>
      </c>
      <c r="BL37" s="69" t="s">
        <v>460</v>
      </c>
      <c r="BM37" s="79">
        <v>0</v>
      </c>
      <c r="BO37" s="69" t="s">
        <v>460</v>
      </c>
      <c r="BP37" s="79">
        <v>0</v>
      </c>
      <c r="BR37" s="69" t="s">
        <v>460</v>
      </c>
      <c r="BS37" s="79">
        <v>0</v>
      </c>
      <c r="BU37" s="69" t="s">
        <v>460</v>
      </c>
      <c r="BV37" s="79">
        <v>0</v>
      </c>
      <c r="BX37" s="69" t="s">
        <v>460</v>
      </c>
      <c r="BY37" s="79">
        <v>0</v>
      </c>
      <c r="CA37" s="69" t="s">
        <v>460</v>
      </c>
      <c r="CB37" s="79">
        <v>0</v>
      </c>
      <c r="CD37" s="69" t="s">
        <v>460</v>
      </c>
      <c r="CE37" s="79">
        <v>0</v>
      </c>
      <c r="CG37" s="69" t="s">
        <v>460</v>
      </c>
      <c r="CH37" s="79">
        <v>0</v>
      </c>
      <c r="CJ37" s="69" t="s">
        <v>460</v>
      </c>
      <c r="CK37" s="79">
        <v>0</v>
      </c>
      <c r="CM37" s="69" t="s">
        <v>460</v>
      </c>
      <c r="CN37" s="79">
        <v>0</v>
      </c>
      <c r="CP37" s="69" t="s">
        <v>460</v>
      </c>
      <c r="CQ37" s="79">
        <f>SUM(CN37,CK37,CH37,CE37,CB37,BY37,BV37,BS37,BP37,BM37,BJ37,BG37,BD37,BA37,AX37,AU37,AR37,AO37,AL37,AI37,AF37,AC37,Z37,W37,T37,Q37,N37,K37,H37,E37,B37)</f>
        <v>3156.9300000000003</v>
      </c>
      <c r="CS37" s="69" t="s">
        <v>460</v>
      </c>
      <c r="CT37" s="79">
        <f>1560.63+1555.65</f>
        <v>3116.28</v>
      </c>
      <c r="CV37" s="83">
        <f>CQ37-CT37</f>
        <v>40.650000000000091</v>
      </c>
    </row>
    <row r="38" spans="1:100" x14ac:dyDescent="0.2">
      <c r="A38" s="69" t="s">
        <v>443</v>
      </c>
      <c r="B38" s="79">
        <v>0</v>
      </c>
      <c r="D38" s="69" t="s">
        <v>443</v>
      </c>
      <c r="E38" s="79">
        <v>0</v>
      </c>
      <c r="G38" s="69" t="s">
        <v>443</v>
      </c>
      <c r="H38" s="79">
        <v>0</v>
      </c>
      <c r="J38" s="69" t="s">
        <v>443</v>
      </c>
      <c r="K38" s="79">
        <v>0</v>
      </c>
      <c r="M38" s="69" t="s">
        <v>443</v>
      </c>
      <c r="N38" s="79">
        <v>142.47999999999999</v>
      </c>
      <c r="P38" s="69" t="s">
        <v>443</v>
      </c>
      <c r="Q38" s="79">
        <v>0</v>
      </c>
      <c r="S38" s="69" t="s">
        <v>443</v>
      </c>
      <c r="T38" s="79">
        <v>0</v>
      </c>
      <c r="V38" s="69" t="s">
        <v>443</v>
      </c>
      <c r="W38" s="79">
        <v>0</v>
      </c>
      <c r="Y38" s="69" t="s">
        <v>443</v>
      </c>
      <c r="Z38" s="79">
        <v>0</v>
      </c>
      <c r="AB38" s="69" t="s">
        <v>443</v>
      </c>
      <c r="AC38" s="79">
        <v>0</v>
      </c>
      <c r="AE38" s="69" t="s">
        <v>443</v>
      </c>
      <c r="AF38" s="79">
        <v>0</v>
      </c>
      <c r="AH38" s="69" t="s">
        <v>443</v>
      </c>
      <c r="AI38" s="79">
        <v>0</v>
      </c>
      <c r="AK38" s="69" t="s">
        <v>443</v>
      </c>
      <c r="AL38" s="79">
        <v>0</v>
      </c>
      <c r="AN38" s="69" t="s">
        <v>443</v>
      </c>
      <c r="AO38" s="79">
        <v>0</v>
      </c>
      <c r="AQ38" s="69" t="s">
        <v>443</v>
      </c>
      <c r="AR38" s="79">
        <v>0</v>
      </c>
      <c r="AT38" s="69" t="s">
        <v>443</v>
      </c>
      <c r="AU38" s="79">
        <v>0</v>
      </c>
      <c r="AW38" s="69" t="s">
        <v>443</v>
      </c>
      <c r="AX38" s="79">
        <v>0</v>
      </c>
      <c r="AZ38" s="69" t="s">
        <v>443</v>
      </c>
      <c r="BA38" s="79">
        <v>0</v>
      </c>
      <c r="BC38" s="69" t="s">
        <v>443</v>
      </c>
      <c r="BD38" s="133">
        <f>147.46+0.36</f>
        <v>147.82000000000002</v>
      </c>
      <c r="BF38" s="69" t="s">
        <v>443</v>
      </c>
      <c r="BG38" s="79">
        <v>0</v>
      </c>
      <c r="BI38" s="69" t="s">
        <v>443</v>
      </c>
      <c r="BJ38" s="79">
        <v>0</v>
      </c>
      <c r="BL38" s="69" t="s">
        <v>443</v>
      </c>
      <c r="BM38" s="79">
        <v>0</v>
      </c>
      <c r="BO38" s="69" t="s">
        <v>443</v>
      </c>
      <c r="BP38" s="79">
        <v>0</v>
      </c>
      <c r="BR38" s="69" t="s">
        <v>443</v>
      </c>
      <c r="BS38" s="79">
        <v>0</v>
      </c>
      <c r="BU38" s="69" t="s">
        <v>443</v>
      </c>
      <c r="BV38" s="79">
        <v>0</v>
      </c>
      <c r="BX38" s="69" t="s">
        <v>443</v>
      </c>
      <c r="BY38" s="79">
        <v>0</v>
      </c>
      <c r="CA38" s="69" t="s">
        <v>443</v>
      </c>
      <c r="CB38" s="79">
        <v>0</v>
      </c>
      <c r="CD38" s="69" t="s">
        <v>443</v>
      </c>
      <c r="CE38" s="79">
        <v>0</v>
      </c>
      <c r="CG38" s="69" t="s">
        <v>443</v>
      </c>
      <c r="CH38" s="79">
        <v>0</v>
      </c>
      <c r="CJ38" s="69" t="s">
        <v>443</v>
      </c>
      <c r="CK38" s="79">
        <v>0</v>
      </c>
      <c r="CM38" s="69" t="s">
        <v>443</v>
      </c>
      <c r="CN38" s="79">
        <v>0</v>
      </c>
      <c r="CP38" s="69" t="s">
        <v>443</v>
      </c>
      <c r="CQ38" s="79">
        <f>SUM(CN38,CK38,CH38,CE38,CB38,BY38,BV38,BS38,BP38,BM38,BJ38,BG38,BD38,BA38,AX38,AU38,AR38,AO38,AL38,AI38,AF38,AC38,Z38,W38,T38,Q38,N38,K38,H38,E38,B38)</f>
        <v>290.3</v>
      </c>
      <c r="CS38" s="69" t="s">
        <v>443</v>
      </c>
      <c r="CT38" s="79">
        <f>142.48+147.46</f>
        <v>289.94</v>
      </c>
      <c r="CV38" s="83">
        <f>CQ38-CT38</f>
        <v>0.36000000000001364</v>
      </c>
    </row>
    <row r="39" spans="1:100" x14ac:dyDescent="0.2">
      <c r="A39" s="69" t="s">
        <v>444</v>
      </c>
      <c r="B39" s="79">
        <v>0</v>
      </c>
      <c r="D39" s="69" t="s">
        <v>444</v>
      </c>
      <c r="E39" s="79">
        <v>0</v>
      </c>
      <c r="G39" s="69" t="s">
        <v>444</v>
      </c>
      <c r="H39" s="79">
        <v>0</v>
      </c>
      <c r="J39" s="69" t="s">
        <v>444</v>
      </c>
      <c r="K39" s="79">
        <v>0</v>
      </c>
      <c r="M39" s="69" t="s">
        <v>444</v>
      </c>
      <c r="N39" s="79">
        <v>189.24</v>
      </c>
      <c r="P39" s="69" t="s">
        <v>444</v>
      </c>
      <c r="Q39" s="79">
        <v>0</v>
      </c>
      <c r="S39" s="69" t="s">
        <v>444</v>
      </c>
      <c r="T39" s="79">
        <v>0</v>
      </c>
      <c r="V39" s="69" t="s">
        <v>444</v>
      </c>
      <c r="W39" s="79">
        <v>0</v>
      </c>
      <c r="Y39" s="69" t="s">
        <v>444</v>
      </c>
      <c r="Z39" s="79">
        <v>0</v>
      </c>
      <c r="AB39" s="69" t="s">
        <v>444</v>
      </c>
      <c r="AC39" s="79">
        <v>0</v>
      </c>
      <c r="AE39" s="69" t="s">
        <v>444</v>
      </c>
      <c r="AF39" s="79">
        <v>0</v>
      </c>
      <c r="AH39" s="69" t="s">
        <v>444</v>
      </c>
      <c r="AI39" s="79">
        <v>0</v>
      </c>
      <c r="AK39" s="69" t="s">
        <v>444</v>
      </c>
      <c r="AL39" s="79">
        <v>0</v>
      </c>
      <c r="AN39" s="69" t="s">
        <v>444</v>
      </c>
      <c r="AO39" s="79">
        <v>0</v>
      </c>
      <c r="AQ39" s="69" t="s">
        <v>444</v>
      </c>
      <c r="AR39" s="79">
        <v>0</v>
      </c>
      <c r="AT39" s="69" t="s">
        <v>444</v>
      </c>
      <c r="AU39" s="79">
        <v>0</v>
      </c>
      <c r="AW39" s="69" t="s">
        <v>444</v>
      </c>
      <c r="AX39" s="79">
        <v>0</v>
      </c>
      <c r="AZ39" s="69" t="s">
        <v>444</v>
      </c>
      <c r="BA39" s="79">
        <v>0</v>
      </c>
      <c r="BC39" s="69" t="s">
        <v>444</v>
      </c>
      <c r="BD39" s="79">
        <v>189.24</v>
      </c>
      <c r="BF39" s="69" t="s">
        <v>444</v>
      </c>
      <c r="BG39" s="79">
        <v>0</v>
      </c>
      <c r="BI39" s="69" t="s">
        <v>444</v>
      </c>
      <c r="BJ39" s="79">
        <v>0</v>
      </c>
      <c r="BL39" s="69" t="s">
        <v>444</v>
      </c>
      <c r="BM39" s="79">
        <v>0</v>
      </c>
      <c r="BO39" s="69" t="s">
        <v>444</v>
      </c>
      <c r="BP39" s="79">
        <v>0</v>
      </c>
      <c r="BR39" s="69" t="s">
        <v>444</v>
      </c>
      <c r="BS39" s="79">
        <v>0</v>
      </c>
      <c r="BU39" s="69" t="s">
        <v>444</v>
      </c>
      <c r="BV39" s="79">
        <v>0</v>
      </c>
      <c r="BX39" s="69" t="s">
        <v>444</v>
      </c>
      <c r="BY39" s="79">
        <v>0</v>
      </c>
      <c r="CA39" s="69" t="s">
        <v>444</v>
      </c>
      <c r="CB39" s="79">
        <v>0</v>
      </c>
      <c r="CD39" s="69" t="s">
        <v>444</v>
      </c>
      <c r="CE39" s="79">
        <v>0</v>
      </c>
      <c r="CG39" s="69" t="s">
        <v>444</v>
      </c>
      <c r="CH39" s="79">
        <v>0</v>
      </c>
      <c r="CJ39" s="69" t="s">
        <v>444</v>
      </c>
      <c r="CK39" s="79">
        <v>0</v>
      </c>
      <c r="CM39" s="69" t="s">
        <v>444</v>
      </c>
      <c r="CN39" s="79">
        <v>0</v>
      </c>
      <c r="CP39" s="69" t="s">
        <v>444</v>
      </c>
      <c r="CQ39" s="79">
        <f>SUM(CN39,CK39,CH39,CE39,CB39,BY39,BV39,BS39,BP39,BM39,BJ39,BG39,BD39,BA39,AX39,AU39,AR39,AO39,AL39,AI39,AF39,AC39,Z39,W39,T39,Q39,N39,K39,H39,E39,B39)</f>
        <v>378.48</v>
      </c>
      <c r="CS39" s="69" t="s">
        <v>444</v>
      </c>
      <c r="CT39" s="79">
        <f>189.24+189.24</f>
        <v>378.48</v>
      </c>
      <c r="CV39" s="83">
        <f>CQ39-CT39</f>
        <v>0</v>
      </c>
    </row>
    <row r="40" spans="1:100" ht="16" thickBot="1" x14ac:dyDescent="0.25">
      <c r="A40" s="77" t="s">
        <v>542</v>
      </c>
      <c r="B40" s="78">
        <f>SUM(B37:B39)</f>
        <v>0</v>
      </c>
      <c r="D40" s="77" t="s">
        <v>542</v>
      </c>
      <c r="E40" s="78">
        <f>SUM(E37:E39)</f>
        <v>0</v>
      </c>
      <c r="G40" s="77" t="s">
        <v>542</v>
      </c>
      <c r="H40" s="78">
        <f>SUM(H37:H39)</f>
        <v>0</v>
      </c>
      <c r="J40" s="77" t="s">
        <v>542</v>
      </c>
      <c r="K40" s="78">
        <f>SUM(K37:K39)</f>
        <v>0</v>
      </c>
      <c r="M40" s="77" t="s">
        <v>542</v>
      </c>
      <c r="N40" s="78">
        <f>SUM(N37:N39)</f>
        <v>1892.3500000000001</v>
      </c>
      <c r="P40" s="77" t="s">
        <v>542</v>
      </c>
      <c r="Q40" s="78">
        <f>SUM(Q37:Q39)</f>
        <v>0</v>
      </c>
      <c r="S40" s="77" t="s">
        <v>542</v>
      </c>
      <c r="T40" s="78">
        <f>SUM(T37:T39)</f>
        <v>0</v>
      </c>
      <c r="V40" s="77" t="s">
        <v>542</v>
      </c>
      <c r="W40" s="78">
        <f>SUM(W37:W39)</f>
        <v>0</v>
      </c>
      <c r="Y40" s="77" t="s">
        <v>542</v>
      </c>
      <c r="Z40" s="78">
        <f>SUM(Z37:Z39)</f>
        <v>40.65</v>
      </c>
      <c r="AB40" s="77" t="s">
        <v>542</v>
      </c>
      <c r="AC40" s="78">
        <f>SUM(AC37:AC39)</f>
        <v>0</v>
      </c>
      <c r="AE40" s="77" t="s">
        <v>542</v>
      </c>
      <c r="AF40" s="78">
        <f>SUM(AF37:AF39)</f>
        <v>0</v>
      </c>
      <c r="AH40" s="77" t="s">
        <v>542</v>
      </c>
      <c r="AI40" s="78">
        <f>SUM(AI37:AI39)</f>
        <v>0</v>
      </c>
      <c r="AK40" s="77" t="s">
        <v>542</v>
      </c>
      <c r="AL40" s="78">
        <f>SUM(AL37:AL39)</f>
        <v>0</v>
      </c>
      <c r="AN40" s="77" t="s">
        <v>542</v>
      </c>
      <c r="AO40" s="78">
        <f>SUM(AO37:AO39)</f>
        <v>0</v>
      </c>
      <c r="AQ40" s="77" t="s">
        <v>542</v>
      </c>
      <c r="AR40" s="78">
        <f>SUM(AR37:AR39)</f>
        <v>0</v>
      </c>
      <c r="AT40" s="77" t="s">
        <v>542</v>
      </c>
      <c r="AU40" s="78">
        <f>SUM(AU37:AU39)</f>
        <v>0</v>
      </c>
      <c r="AW40" s="77" t="s">
        <v>542</v>
      </c>
      <c r="AX40" s="78">
        <f>SUM(AX37:AX39)</f>
        <v>0</v>
      </c>
      <c r="AZ40" s="77" t="s">
        <v>542</v>
      </c>
      <c r="BA40" s="78">
        <f>SUM(BA37:BA39)</f>
        <v>0</v>
      </c>
      <c r="BC40" s="77" t="s">
        <v>542</v>
      </c>
      <c r="BD40" s="78">
        <f>SUM(BD37:BD39)</f>
        <v>1892.71</v>
      </c>
      <c r="BF40" s="77" t="s">
        <v>542</v>
      </c>
      <c r="BG40" s="78">
        <f>SUM(BG37:BG39)</f>
        <v>0</v>
      </c>
      <c r="BI40" s="77" t="s">
        <v>542</v>
      </c>
      <c r="BJ40" s="78">
        <f>SUM(BJ37:BJ39)</f>
        <v>0</v>
      </c>
      <c r="BL40" s="77" t="s">
        <v>542</v>
      </c>
      <c r="BM40" s="78">
        <f>SUM(BM37:BM39)</f>
        <v>0</v>
      </c>
      <c r="BO40" s="77" t="s">
        <v>542</v>
      </c>
      <c r="BP40" s="78">
        <f>SUM(BP37:BP39)</f>
        <v>0</v>
      </c>
      <c r="BR40" s="77" t="s">
        <v>542</v>
      </c>
      <c r="BS40" s="78">
        <f>SUM(BS37:BS39)</f>
        <v>0</v>
      </c>
      <c r="BU40" s="77" t="s">
        <v>542</v>
      </c>
      <c r="BV40" s="78">
        <f>SUM(BV37:BV39)</f>
        <v>0</v>
      </c>
      <c r="BX40" s="77" t="s">
        <v>542</v>
      </c>
      <c r="BY40" s="78">
        <f>SUM(BY37:BY39)</f>
        <v>0</v>
      </c>
      <c r="CA40" s="77" t="s">
        <v>542</v>
      </c>
      <c r="CB40" s="78">
        <f>SUM(CB37:CB39)</f>
        <v>0</v>
      </c>
      <c r="CD40" s="77" t="s">
        <v>542</v>
      </c>
      <c r="CE40" s="78">
        <f>SUM(CE37:CE39)</f>
        <v>0</v>
      </c>
      <c r="CG40" s="77" t="s">
        <v>542</v>
      </c>
      <c r="CH40" s="78">
        <f>SUM(CH37:CH39)</f>
        <v>0</v>
      </c>
      <c r="CJ40" s="77" t="s">
        <v>542</v>
      </c>
      <c r="CK40" s="78">
        <f>SUM(CK37:CK39)</f>
        <v>0</v>
      </c>
      <c r="CM40" s="77" t="s">
        <v>542</v>
      </c>
      <c r="CN40" s="78">
        <f>SUM(CN37:CN39)</f>
        <v>0</v>
      </c>
      <c r="CP40" s="77" t="s">
        <v>492</v>
      </c>
      <c r="CQ40" s="78">
        <f>SUM(CQ37:CQ39)</f>
        <v>3825.7100000000005</v>
      </c>
      <c r="CS40" s="77" t="s">
        <v>492</v>
      </c>
      <c r="CT40" s="78">
        <f>SUM(CT37:CT39)</f>
        <v>3784.7000000000003</v>
      </c>
      <c r="CV40" s="88">
        <f>CQ40-CT40</f>
        <v>41.010000000000218</v>
      </c>
    </row>
    <row r="41" spans="1:100" ht="16" thickBot="1" x14ac:dyDescent="0.25">
      <c r="A41" s="176" t="s">
        <v>447</v>
      </c>
      <c r="B41" s="177"/>
      <c r="D41" s="176" t="s">
        <v>447</v>
      </c>
      <c r="E41" s="177"/>
      <c r="G41" s="176" t="s">
        <v>447</v>
      </c>
      <c r="H41" s="177"/>
      <c r="J41" s="176" t="s">
        <v>447</v>
      </c>
      <c r="K41" s="177"/>
      <c r="M41" s="176" t="s">
        <v>447</v>
      </c>
      <c r="N41" s="177"/>
      <c r="P41" s="176" t="s">
        <v>447</v>
      </c>
      <c r="Q41" s="177"/>
      <c r="S41" s="176" t="s">
        <v>447</v>
      </c>
      <c r="T41" s="177"/>
      <c r="V41" s="176" t="s">
        <v>447</v>
      </c>
      <c r="W41" s="177"/>
      <c r="Y41" s="176" t="s">
        <v>447</v>
      </c>
      <c r="Z41" s="177"/>
      <c r="AB41" s="176" t="s">
        <v>447</v>
      </c>
      <c r="AC41" s="177"/>
      <c r="AE41" s="176" t="s">
        <v>447</v>
      </c>
      <c r="AF41" s="177"/>
      <c r="AH41" s="176" t="s">
        <v>447</v>
      </c>
      <c r="AI41" s="177"/>
      <c r="AK41" s="176" t="s">
        <v>447</v>
      </c>
      <c r="AL41" s="177"/>
      <c r="AN41" s="176" t="s">
        <v>447</v>
      </c>
      <c r="AO41" s="177"/>
      <c r="AQ41" s="176" t="s">
        <v>447</v>
      </c>
      <c r="AR41" s="177"/>
      <c r="AT41" s="176" t="s">
        <v>447</v>
      </c>
      <c r="AU41" s="177"/>
      <c r="AW41" s="176" t="s">
        <v>447</v>
      </c>
      <c r="AX41" s="177"/>
      <c r="AZ41" s="176" t="s">
        <v>447</v>
      </c>
      <c r="BA41" s="177"/>
      <c r="BC41" s="176" t="s">
        <v>447</v>
      </c>
      <c r="BD41" s="177"/>
      <c r="BF41" s="176" t="s">
        <v>447</v>
      </c>
      <c r="BG41" s="177"/>
      <c r="BI41" s="176" t="s">
        <v>447</v>
      </c>
      <c r="BJ41" s="177"/>
      <c r="BL41" s="176" t="s">
        <v>447</v>
      </c>
      <c r="BM41" s="177"/>
      <c r="BO41" s="176" t="s">
        <v>447</v>
      </c>
      <c r="BP41" s="177"/>
      <c r="BR41" s="176" t="s">
        <v>447</v>
      </c>
      <c r="BS41" s="177"/>
      <c r="BU41" s="176" t="s">
        <v>447</v>
      </c>
      <c r="BV41" s="177"/>
      <c r="BX41" s="176" t="s">
        <v>447</v>
      </c>
      <c r="BY41" s="177"/>
      <c r="CA41" s="176" t="s">
        <v>447</v>
      </c>
      <c r="CB41" s="177"/>
      <c r="CD41" s="176" t="s">
        <v>447</v>
      </c>
      <c r="CE41" s="177"/>
      <c r="CG41" s="176" t="s">
        <v>447</v>
      </c>
      <c r="CH41" s="177"/>
      <c r="CJ41" s="176" t="s">
        <v>447</v>
      </c>
      <c r="CK41" s="177"/>
      <c r="CM41" s="176" t="s">
        <v>447</v>
      </c>
      <c r="CN41" s="177"/>
      <c r="CP41" s="176" t="s">
        <v>447</v>
      </c>
      <c r="CQ41" s="177"/>
      <c r="CS41" s="176" t="s">
        <v>447</v>
      </c>
      <c r="CT41" s="177"/>
      <c r="CV41" s="66"/>
    </row>
    <row r="42" spans="1:100" x14ac:dyDescent="0.2">
      <c r="A42" s="70" t="s">
        <v>445</v>
      </c>
      <c r="B42" s="67">
        <v>0</v>
      </c>
      <c r="D42" s="70" t="s">
        <v>445</v>
      </c>
      <c r="E42" s="67">
        <v>0</v>
      </c>
      <c r="G42" s="70" t="s">
        <v>445</v>
      </c>
      <c r="H42" s="67">
        <v>0</v>
      </c>
      <c r="J42" s="70" t="s">
        <v>445</v>
      </c>
      <c r="K42" s="67">
        <v>0</v>
      </c>
      <c r="M42" s="70" t="s">
        <v>445</v>
      </c>
      <c r="N42" s="67">
        <v>515.41</v>
      </c>
      <c r="P42" s="70" t="s">
        <v>445</v>
      </c>
      <c r="Q42" s="67">
        <v>0</v>
      </c>
      <c r="S42" s="70" t="s">
        <v>445</v>
      </c>
      <c r="T42" s="67">
        <v>0</v>
      </c>
      <c r="V42" s="70" t="s">
        <v>445</v>
      </c>
      <c r="W42" s="67">
        <v>0</v>
      </c>
      <c r="Y42" s="70" t="s">
        <v>445</v>
      </c>
      <c r="Z42" s="67">
        <v>0</v>
      </c>
      <c r="AB42" s="70" t="s">
        <v>445</v>
      </c>
      <c r="AC42" s="67">
        <v>0</v>
      </c>
      <c r="AE42" s="70" t="s">
        <v>445</v>
      </c>
      <c r="AF42" s="67">
        <v>0</v>
      </c>
      <c r="AH42" s="70" t="s">
        <v>445</v>
      </c>
      <c r="AI42" s="67">
        <v>0</v>
      </c>
      <c r="AK42" s="70" t="s">
        <v>445</v>
      </c>
      <c r="AL42" s="67">
        <v>0</v>
      </c>
      <c r="AN42" s="70" t="s">
        <v>445</v>
      </c>
      <c r="AO42" s="67">
        <v>0</v>
      </c>
      <c r="AQ42" s="70" t="s">
        <v>445</v>
      </c>
      <c r="AR42" s="67">
        <v>0</v>
      </c>
      <c r="AT42" s="70" t="s">
        <v>445</v>
      </c>
      <c r="AU42" s="67">
        <v>0</v>
      </c>
      <c r="AW42" s="70" t="s">
        <v>445</v>
      </c>
      <c r="AX42" s="67">
        <v>0</v>
      </c>
      <c r="AZ42" s="70" t="s">
        <v>445</v>
      </c>
      <c r="BA42" s="67">
        <v>0</v>
      </c>
      <c r="BC42" s="70" t="s">
        <v>445</v>
      </c>
      <c r="BD42" s="67">
        <v>474.31</v>
      </c>
      <c r="BF42" s="70" t="s">
        <v>445</v>
      </c>
      <c r="BG42" s="67">
        <v>0</v>
      </c>
      <c r="BI42" s="70" t="s">
        <v>445</v>
      </c>
      <c r="BJ42" s="67">
        <v>0</v>
      </c>
      <c r="BL42" s="70" t="s">
        <v>445</v>
      </c>
      <c r="BM42" s="67">
        <v>0</v>
      </c>
      <c r="BO42" s="70" t="s">
        <v>445</v>
      </c>
      <c r="BP42" s="67">
        <v>0</v>
      </c>
      <c r="BR42" s="70" t="s">
        <v>445</v>
      </c>
      <c r="BS42" s="67">
        <v>0</v>
      </c>
      <c r="BU42" s="70" t="s">
        <v>445</v>
      </c>
      <c r="BV42" s="67">
        <v>0</v>
      </c>
      <c r="BX42" s="70" t="s">
        <v>445</v>
      </c>
      <c r="BY42" s="67">
        <v>0</v>
      </c>
      <c r="CA42" s="70" t="s">
        <v>445</v>
      </c>
      <c r="CB42" s="67">
        <v>0</v>
      </c>
      <c r="CD42" s="70" t="s">
        <v>445</v>
      </c>
      <c r="CE42" s="67">
        <v>0</v>
      </c>
      <c r="CG42" s="70" t="s">
        <v>445</v>
      </c>
      <c r="CH42" s="67">
        <v>0</v>
      </c>
      <c r="CJ42" s="70" t="s">
        <v>445</v>
      </c>
      <c r="CK42" s="67">
        <v>0</v>
      </c>
      <c r="CM42" s="70" t="s">
        <v>445</v>
      </c>
      <c r="CN42" s="67">
        <v>0</v>
      </c>
      <c r="CP42" s="70" t="s">
        <v>445</v>
      </c>
      <c r="CQ42" s="79">
        <f>SUM(CN42,CK42,CH42,CE42,CB42,BY42,BV42,BS42,BP42,BM42,BJ42,BG42,BD42,BA42,AX42,AU42,AR42,AO42,AL42,AI42,AF42,AC42,Z42,W42,T42,Q42,N42,K42,H42,E42,B42)</f>
        <v>989.72</v>
      </c>
      <c r="CS42" s="70" t="s">
        <v>445</v>
      </c>
      <c r="CT42" s="67">
        <f>515.41+474.3</f>
        <v>989.71</v>
      </c>
      <c r="CV42" s="83">
        <f>CT42-CQ42</f>
        <v>-9.9999999999909051E-3</v>
      </c>
    </row>
    <row r="43" spans="1:100" ht="16" thickBot="1" x14ac:dyDescent="0.25">
      <c r="A43" s="77" t="s">
        <v>454</v>
      </c>
      <c r="B43" s="78">
        <f>SUM(B42)</f>
        <v>0</v>
      </c>
      <c r="D43" s="77" t="s">
        <v>454</v>
      </c>
      <c r="E43" s="78">
        <f>SUM(E42)</f>
        <v>0</v>
      </c>
      <c r="G43" s="77" t="s">
        <v>454</v>
      </c>
      <c r="H43" s="78">
        <f>SUM(H42)</f>
        <v>0</v>
      </c>
      <c r="J43" s="77" t="s">
        <v>454</v>
      </c>
      <c r="K43" s="78">
        <f>SUM(K42)</f>
        <v>0</v>
      </c>
      <c r="M43" s="77" t="s">
        <v>454</v>
      </c>
      <c r="N43" s="78">
        <f>SUM(N42)</f>
        <v>515.41</v>
      </c>
      <c r="P43" s="77" t="s">
        <v>454</v>
      </c>
      <c r="Q43" s="78">
        <f>SUM(Q42)</f>
        <v>0</v>
      </c>
      <c r="S43" s="77" t="s">
        <v>454</v>
      </c>
      <c r="T43" s="78">
        <f>SUM(T42)</f>
        <v>0</v>
      </c>
      <c r="V43" s="77" t="s">
        <v>454</v>
      </c>
      <c r="W43" s="78">
        <f>SUM(W42)</f>
        <v>0</v>
      </c>
      <c r="Y43" s="77" t="s">
        <v>454</v>
      </c>
      <c r="Z43" s="78">
        <f>SUM(Z42)</f>
        <v>0</v>
      </c>
      <c r="AB43" s="77" t="s">
        <v>454</v>
      </c>
      <c r="AC43" s="78">
        <f>SUM(AC42)</f>
        <v>0</v>
      </c>
      <c r="AE43" s="77" t="s">
        <v>454</v>
      </c>
      <c r="AF43" s="78">
        <f>SUM(AF42)</f>
        <v>0</v>
      </c>
      <c r="AH43" s="77" t="s">
        <v>454</v>
      </c>
      <c r="AI43" s="78">
        <f>SUM(AI42)</f>
        <v>0</v>
      </c>
      <c r="AK43" s="77" t="s">
        <v>454</v>
      </c>
      <c r="AL43" s="78">
        <f>SUM(AL42)</f>
        <v>0</v>
      </c>
      <c r="AN43" s="77" t="s">
        <v>454</v>
      </c>
      <c r="AO43" s="78">
        <f>SUM(AO42)</f>
        <v>0</v>
      </c>
      <c r="AQ43" s="77" t="s">
        <v>454</v>
      </c>
      <c r="AR43" s="78">
        <f>SUM(AR42)</f>
        <v>0</v>
      </c>
      <c r="AT43" s="77" t="s">
        <v>454</v>
      </c>
      <c r="AU43" s="78">
        <f>SUM(AU42)</f>
        <v>0</v>
      </c>
      <c r="AW43" s="77" t="s">
        <v>454</v>
      </c>
      <c r="AX43" s="78">
        <f>SUM(AX42)</f>
        <v>0</v>
      </c>
      <c r="AZ43" s="77" t="s">
        <v>454</v>
      </c>
      <c r="BA43" s="78">
        <f>SUM(BA42)</f>
        <v>0</v>
      </c>
      <c r="BC43" s="77" t="s">
        <v>454</v>
      </c>
      <c r="BD43" s="78">
        <f>SUM(BD42)</f>
        <v>474.31</v>
      </c>
      <c r="BF43" s="77" t="s">
        <v>454</v>
      </c>
      <c r="BG43" s="78">
        <f>SUM(BG42)</f>
        <v>0</v>
      </c>
      <c r="BI43" s="77" t="s">
        <v>454</v>
      </c>
      <c r="BJ43" s="78">
        <f>SUM(BJ42)</f>
        <v>0</v>
      </c>
      <c r="BL43" s="77" t="s">
        <v>454</v>
      </c>
      <c r="BM43" s="78">
        <f>SUM(BM42)</f>
        <v>0</v>
      </c>
      <c r="BO43" s="77" t="s">
        <v>454</v>
      </c>
      <c r="BP43" s="78">
        <f>SUM(BP42)</f>
        <v>0</v>
      </c>
      <c r="BR43" s="77" t="s">
        <v>454</v>
      </c>
      <c r="BS43" s="78">
        <f>SUM(BS42)</f>
        <v>0</v>
      </c>
      <c r="BU43" s="77" t="s">
        <v>454</v>
      </c>
      <c r="BV43" s="78">
        <f>SUM(BV42)</f>
        <v>0</v>
      </c>
      <c r="BX43" s="77" t="s">
        <v>454</v>
      </c>
      <c r="BY43" s="78">
        <f>SUM(BY42)</f>
        <v>0</v>
      </c>
      <c r="CA43" s="77" t="s">
        <v>454</v>
      </c>
      <c r="CB43" s="78">
        <f>SUM(CB42)</f>
        <v>0</v>
      </c>
      <c r="CD43" s="77" t="s">
        <v>454</v>
      </c>
      <c r="CE43" s="78">
        <f>SUM(CE42)</f>
        <v>0</v>
      </c>
      <c r="CG43" s="77" t="s">
        <v>454</v>
      </c>
      <c r="CH43" s="78">
        <f>SUM(CH42)</f>
        <v>0</v>
      </c>
      <c r="CJ43" s="77" t="s">
        <v>454</v>
      </c>
      <c r="CK43" s="78">
        <f>SUM(CK42)</f>
        <v>0</v>
      </c>
      <c r="CM43" s="77" t="s">
        <v>454</v>
      </c>
      <c r="CN43" s="78">
        <f>SUM(CN42)</f>
        <v>0</v>
      </c>
      <c r="CP43" s="77" t="s">
        <v>493</v>
      </c>
      <c r="CQ43" s="78">
        <f>SUM(CQ42)</f>
        <v>989.72</v>
      </c>
      <c r="CS43" s="77" t="s">
        <v>493</v>
      </c>
      <c r="CT43" s="78">
        <f>SUM(CT42)</f>
        <v>989.71</v>
      </c>
      <c r="CV43" s="89">
        <f>CT43-CQ43</f>
        <v>-9.9999999999909051E-3</v>
      </c>
    </row>
    <row r="44" spans="1:100" ht="16" thickBot="1" x14ac:dyDescent="0.25">
      <c r="A44" s="176" t="s">
        <v>455</v>
      </c>
      <c r="B44" s="177"/>
      <c r="D44" s="176" t="s">
        <v>455</v>
      </c>
      <c r="E44" s="177"/>
      <c r="G44" s="176" t="s">
        <v>455</v>
      </c>
      <c r="H44" s="177"/>
      <c r="J44" s="176" t="s">
        <v>455</v>
      </c>
      <c r="K44" s="177"/>
      <c r="M44" s="176" t="s">
        <v>455</v>
      </c>
      <c r="N44" s="177"/>
      <c r="P44" s="176" t="s">
        <v>455</v>
      </c>
      <c r="Q44" s="177"/>
      <c r="S44" s="176" t="s">
        <v>455</v>
      </c>
      <c r="T44" s="177"/>
      <c r="V44" s="176" t="s">
        <v>455</v>
      </c>
      <c r="W44" s="177"/>
      <c r="Y44" s="176" t="s">
        <v>455</v>
      </c>
      <c r="Z44" s="177"/>
      <c r="AB44" s="176" t="s">
        <v>455</v>
      </c>
      <c r="AC44" s="177"/>
      <c r="AE44" s="176" t="s">
        <v>455</v>
      </c>
      <c r="AF44" s="177"/>
      <c r="AH44" s="176" t="s">
        <v>455</v>
      </c>
      <c r="AI44" s="177"/>
      <c r="AK44" s="176" t="s">
        <v>455</v>
      </c>
      <c r="AL44" s="177"/>
      <c r="AN44" s="176" t="s">
        <v>455</v>
      </c>
      <c r="AO44" s="177"/>
      <c r="AQ44" s="176" t="s">
        <v>455</v>
      </c>
      <c r="AR44" s="177"/>
      <c r="AT44" s="176" t="s">
        <v>455</v>
      </c>
      <c r="AU44" s="177"/>
      <c r="AW44" s="176" t="s">
        <v>455</v>
      </c>
      <c r="AX44" s="177"/>
      <c r="AZ44" s="176" t="s">
        <v>455</v>
      </c>
      <c r="BA44" s="177"/>
      <c r="BC44" s="176" t="s">
        <v>455</v>
      </c>
      <c r="BD44" s="177"/>
      <c r="BF44" s="176" t="s">
        <v>455</v>
      </c>
      <c r="BG44" s="177"/>
      <c r="BI44" s="176" t="s">
        <v>455</v>
      </c>
      <c r="BJ44" s="177"/>
      <c r="BL44" s="176" t="s">
        <v>455</v>
      </c>
      <c r="BM44" s="177"/>
      <c r="BO44" s="176" t="s">
        <v>455</v>
      </c>
      <c r="BP44" s="177"/>
      <c r="BR44" s="176" t="s">
        <v>455</v>
      </c>
      <c r="BS44" s="177"/>
      <c r="BU44" s="176" t="s">
        <v>455</v>
      </c>
      <c r="BV44" s="177"/>
      <c r="BX44" s="176" t="s">
        <v>455</v>
      </c>
      <c r="BY44" s="177"/>
      <c r="CA44" s="176" t="s">
        <v>455</v>
      </c>
      <c r="CB44" s="177"/>
      <c r="CD44" s="176" t="s">
        <v>455</v>
      </c>
      <c r="CE44" s="177"/>
      <c r="CG44" s="176" t="s">
        <v>455</v>
      </c>
      <c r="CH44" s="177"/>
      <c r="CJ44" s="176" t="s">
        <v>455</v>
      </c>
      <c r="CK44" s="177"/>
      <c r="CM44" s="176" t="s">
        <v>455</v>
      </c>
      <c r="CN44" s="177"/>
      <c r="CP44" s="176" t="s">
        <v>455</v>
      </c>
      <c r="CQ44" s="177"/>
      <c r="CS44" s="176" t="s">
        <v>455</v>
      </c>
      <c r="CT44" s="177"/>
      <c r="CV44" s="66"/>
    </row>
    <row r="45" spans="1:100" x14ac:dyDescent="0.2">
      <c r="A45" s="71" t="s">
        <v>156</v>
      </c>
      <c r="B45" s="67">
        <f>775.27-198</f>
        <v>577.27</v>
      </c>
      <c r="D45" s="71" t="s">
        <v>156</v>
      </c>
      <c r="E45" s="67">
        <v>0</v>
      </c>
      <c r="G45" s="71" t="s">
        <v>156</v>
      </c>
      <c r="H45" s="67">
        <v>0</v>
      </c>
      <c r="J45" s="71" t="s">
        <v>156</v>
      </c>
      <c r="K45" s="67">
        <v>0</v>
      </c>
      <c r="M45" s="71" t="s">
        <v>156</v>
      </c>
      <c r="N45" s="67">
        <v>0</v>
      </c>
      <c r="P45" s="71" t="s">
        <v>156</v>
      </c>
      <c r="Q45" s="67">
        <v>0</v>
      </c>
      <c r="S45" s="71" t="s">
        <v>156</v>
      </c>
      <c r="T45" s="67">
        <v>0</v>
      </c>
      <c r="V45" s="71" t="s">
        <v>156</v>
      </c>
      <c r="W45" s="67">
        <v>0</v>
      </c>
      <c r="Y45" s="71" t="s">
        <v>156</v>
      </c>
      <c r="Z45" s="67">
        <v>0</v>
      </c>
      <c r="AB45" s="71" t="s">
        <v>156</v>
      </c>
      <c r="AC45" s="67">
        <v>0</v>
      </c>
      <c r="AE45" s="71" t="s">
        <v>156</v>
      </c>
      <c r="AF45" s="67">
        <v>0</v>
      </c>
      <c r="AH45" s="71" t="s">
        <v>156</v>
      </c>
      <c r="AI45" s="67">
        <v>0</v>
      </c>
      <c r="AK45" s="71" t="s">
        <v>156</v>
      </c>
      <c r="AL45" s="67">
        <v>0</v>
      </c>
      <c r="AN45" s="71" t="s">
        <v>156</v>
      </c>
      <c r="AO45" s="67">
        <v>0</v>
      </c>
      <c r="AQ45" s="71" t="s">
        <v>156</v>
      </c>
      <c r="AR45" s="67">
        <v>0</v>
      </c>
      <c r="AT45" s="71" t="s">
        <v>156</v>
      </c>
      <c r="AU45" s="67">
        <v>0</v>
      </c>
      <c r="AW45" s="71" t="s">
        <v>156</v>
      </c>
      <c r="AX45" s="67">
        <v>0</v>
      </c>
      <c r="AZ45" s="71" t="s">
        <v>156</v>
      </c>
      <c r="BA45" s="67">
        <v>0</v>
      </c>
      <c r="BC45" s="71" t="s">
        <v>156</v>
      </c>
      <c r="BD45" s="67">
        <v>0</v>
      </c>
      <c r="BF45" s="71" t="s">
        <v>156</v>
      </c>
      <c r="BG45" s="67">
        <v>0</v>
      </c>
      <c r="BI45" s="71" t="s">
        <v>156</v>
      </c>
      <c r="BJ45" s="67">
        <v>0</v>
      </c>
      <c r="BL45" s="71" t="s">
        <v>156</v>
      </c>
      <c r="BM45" s="67">
        <v>0</v>
      </c>
      <c r="BO45" s="71" t="s">
        <v>156</v>
      </c>
      <c r="BP45" s="67">
        <v>0</v>
      </c>
      <c r="BR45" s="71" t="s">
        <v>156</v>
      </c>
      <c r="BS45" s="67">
        <v>0</v>
      </c>
      <c r="BU45" s="71" t="s">
        <v>156</v>
      </c>
      <c r="BV45" s="67">
        <v>0</v>
      </c>
      <c r="BX45" s="71" t="s">
        <v>156</v>
      </c>
      <c r="BY45" s="67">
        <v>0</v>
      </c>
      <c r="CA45" s="71" t="s">
        <v>156</v>
      </c>
      <c r="CB45" s="67">
        <v>0</v>
      </c>
      <c r="CD45" s="71" t="s">
        <v>156</v>
      </c>
      <c r="CE45" s="67">
        <v>0</v>
      </c>
      <c r="CG45" s="71" t="s">
        <v>156</v>
      </c>
      <c r="CH45" s="67">
        <v>0</v>
      </c>
      <c r="CJ45" s="71" t="s">
        <v>156</v>
      </c>
      <c r="CK45" s="67">
        <v>0</v>
      </c>
      <c r="CM45" s="71" t="s">
        <v>156</v>
      </c>
      <c r="CN45" s="67">
        <v>0</v>
      </c>
      <c r="CP45" s="71" t="s">
        <v>156</v>
      </c>
      <c r="CQ45" s="79">
        <f>SUM(CN45,CK45,CH45,CE45,CB45,BY45,BV45,BS45,BP45,BM45,BJ45,BG45,BD45,BA45,AX45,AU45,AR45,AO45,AL45,AI45,AF45,AC45,Z45,W45,T45,Q45,N45,K45,H45,E45,B45)</f>
        <v>577.27</v>
      </c>
      <c r="CS45" s="71" t="s">
        <v>156</v>
      </c>
      <c r="CT45" s="67">
        <f>817.04-41.77</f>
        <v>775.27</v>
      </c>
      <c r="CV45" s="88">
        <f t="shared" ref="CV45:CV61" si="1">CT45-CQ45</f>
        <v>198</v>
      </c>
    </row>
    <row r="46" spans="1:100" x14ac:dyDescent="0.2">
      <c r="A46" s="71" t="s">
        <v>449</v>
      </c>
      <c r="B46" s="67">
        <v>0</v>
      </c>
      <c r="D46" s="71" t="s">
        <v>449</v>
      </c>
      <c r="E46" s="67">
        <v>150.99</v>
      </c>
      <c r="G46" s="71" t="s">
        <v>449</v>
      </c>
      <c r="H46" s="67">
        <v>0</v>
      </c>
      <c r="J46" s="71" t="s">
        <v>449</v>
      </c>
      <c r="K46" s="67">
        <v>0</v>
      </c>
      <c r="M46" s="71" t="s">
        <v>449</v>
      </c>
      <c r="N46" s="67">
        <v>0</v>
      </c>
      <c r="P46" s="71" t="s">
        <v>449</v>
      </c>
      <c r="Q46" s="67">
        <v>0</v>
      </c>
      <c r="S46" s="71" t="s">
        <v>449</v>
      </c>
      <c r="T46" s="67">
        <v>0</v>
      </c>
      <c r="V46" s="71" t="s">
        <v>449</v>
      </c>
      <c r="W46" s="67">
        <v>0</v>
      </c>
      <c r="Y46" s="71" t="s">
        <v>449</v>
      </c>
      <c r="Z46" s="67">
        <v>0</v>
      </c>
      <c r="AB46" s="71" t="s">
        <v>449</v>
      </c>
      <c r="AC46" s="67">
        <v>0</v>
      </c>
      <c r="AE46" s="71" t="s">
        <v>449</v>
      </c>
      <c r="AF46" s="67">
        <v>0</v>
      </c>
      <c r="AH46" s="71" t="s">
        <v>449</v>
      </c>
      <c r="AI46" s="67">
        <v>0</v>
      </c>
      <c r="AK46" s="71" t="s">
        <v>449</v>
      </c>
      <c r="AL46" s="67">
        <v>0</v>
      </c>
      <c r="AN46" s="71" t="s">
        <v>449</v>
      </c>
      <c r="AO46" s="67">
        <v>0</v>
      </c>
      <c r="AQ46" s="71" t="s">
        <v>449</v>
      </c>
      <c r="AR46" s="67">
        <v>0</v>
      </c>
      <c r="AT46" s="71" t="s">
        <v>449</v>
      </c>
      <c r="AU46" s="67">
        <v>0</v>
      </c>
      <c r="AW46" s="71" t="s">
        <v>449</v>
      </c>
      <c r="AX46" s="67">
        <v>0</v>
      </c>
      <c r="AZ46" s="71" t="s">
        <v>449</v>
      </c>
      <c r="BA46" s="67">
        <v>0</v>
      </c>
      <c r="BC46" s="71" t="s">
        <v>449</v>
      </c>
      <c r="BD46" s="67">
        <v>0</v>
      </c>
      <c r="BF46" s="71" t="s">
        <v>449</v>
      </c>
      <c r="BG46" s="67">
        <v>0</v>
      </c>
      <c r="BI46" s="71" t="s">
        <v>449</v>
      </c>
      <c r="BJ46" s="67">
        <v>0</v>
      </c>
      <c r="BL46" s="71" t="s">
        <v>449</v>
      </c>
      <c r="BM46" s="67">
        <v>0</v>
      </c>
      <c r="BO46" s="71" t="s">
        <v>449</v>
      </c>
      <c r="BP46" s="67">
        <v>0</v>
      </c>
      <c r="BR46" s="71" t="s">
        <v>449</v>
      </c>
      <c r="BS46" s="67">
        <v>0</v>
      </c>
      <c r="BU46" s="71" t="s">
        <v>449</v>
      </c>
      <c r="BV46" s="67">
        <v>0</v>
      </c>
      <c r="BX46" s="71" t="s">
        <v>449</v>
      </c>
      <c r="BY46" s="67">
        <v>0</v>
      </c>
      <c r="CA46" s="71" t="s">
        <v>449</v>
      </c>
      <c r="CB46" s="67">
        <v>0</v>
      </c>
      <c r="CD46" s="71" t="s">
        <v>449</v>
      </c>
      <c r="CE46" s="67">
        <v>0</v>
      </c>
      <c r="CG46" s="71" t="s">
        <v>449</v>
      </c>
      <c r="CH46" s="67">
        <v>0</v>
      </c>
      <c r="CJ46" s="71" t="s">
        <v>449</v>
      </c>
      <c r="CK46" s="67">
        <v>0</v>
      </c>
      <c r="CM46" s="71" t="s">
        <v>449</v>
      </c>
      <c r="CN46" s="67">
        <v>0</v>
      </c>
      <c r="CP46" s="71" t="s">
        <v>449</v>
      </c>
      <c r="CQ46" s="79">
        <f>SUM(CN46,CK46,CH46,CE46,CB46,BY46,BV46,BS46,BP46,BM46,BJ46,BG46,BD46,BA46,AX46,AU46,AR46,AO46,AL46,AI46,AF46,AC46,Z46,W46,T46,Q46,N46,K46,H46,E46,B46)</f>
        <v>150.99</v>
      </c>
      <c r="CS46" s="71" t="s">
        <v>449</v>
      </c>
      <c r="CT46" s="67">
        <v>140</v>
      </c>
      <c r="CV46" s="130">
        <f t="shared" si="1"/>
        <v>-10.990000000000009</v>
      </c>
    </row>
    <row r="47" spans="1:100" x14ac:dyDescent="0.2">
      <c r="A47" s="71" t="s">
        <v>450</v>
      </c>
      <c r="B47" s="67">
        <v>0</v>
      </c>
      <c r="D47" s="71" t="s">
        <v>450</v>
      </c>
      <c r="E47" s="67">
        <v>0</v>
      </c>
      <c r="G47" s="71" t="s">
        <v>450</v>
      </c>
      <c r="H47" s="67">
        <v>0</v>
      </c>
      <c r="J47" s="71" t="s">
        <v>450</v>
      </c>
      <c r="K47" s="67">
        <v>0</v>
      </c>
      <c r="M47" s="71" t="s">
        <v>450</v>
      </c>
      <c r="N47" s="67">
        <v>0</v>
      </c>
      <c r="P47" s="71" t="s">
        <v>450</v>
      </c>
      <c r="Q47" s="67">
        <v>0</v>
      </c>
      <c r="S47" s="71" t="s">
        <v>450</v>
      </c>
      <c r="T47" s="67">
        <v>0</v>
      </c>
      <c r="V47" s="71" t="s">
        <v>450</v>
      </c>
      <c r="W47" s="67">
        <v>0</v>
      </c>
      <c r="Y47" s="71" t="s">
        <v>450</v>
      </c>
      <c r="Z47" s="67">
        <v>138.26</v>
      </c>
      <c r="AB47" s="71" t="s">
        <v>450</v>
      </c>
      <c r="AC47" s="67">
        <v>0</v>
      </c>
      <c r="AE47" s="71" t="s">
        <v>450</v>
      </c>
      <c r="AF47" s="67">
        <v>0</v>
      </c>
      <c r="AH47" s="71" t="s">
        <v>450</v>
      </c>
      <c r="AI47" s="67">
        <v>0</v>
      </c>
      <c r="AK47" s="71" t="s">
        <v>450</v>
      </c>
      <c r="AL47" s="67">
        <v>0</v>
      </c>
      <c r="AN47" s="71" t="s">
        <v>450</v>
      </c>
      <c r="AO47" s="67">
        <v>0</v>
      </c>
      <c r="AQ47" s="71" t="s">
        <v>450</v>
      </c>
      <c r="AR47" s="67">
        <v>0</v>
      </c>
      <c r="AT47" s="71" t="s">
        <v>450</v>
      </c>
      <c r="AU47" s="67">
        <v>0</v>
      </c>
      <c r="AW47" s="71" t="s">
        <v>450</v>
      </c>
      <c r="AX47" s="67">
        <v>0</v>
      </c>
      <c r="AZ47" s="71" t="s">
        <v>450</v>
      </c>
      <c r="BA47" s="67">
        <v>0</v>
      </c>
      <c r="BC47" s="71" t="s">
        <v>450</v>
      </c>
      <c r="BD47" s="67">
        <v>0</v>
      </c>
      <c r="BF47" s="71" t="s">
        <v>450</v>
      </c>
      <c r="BG47" s="67">
        <v>0</v>
      </c>
      <c r="BI47" s="71" t="s">
        <v>450</v>
      </c>
      <c r="BJ47" s="67">
        <v>0</v>
      </c>
      <c r="BL47" s="71" t="s">
        <v>450</v>
      </c>
      <c r="BM47" s="67">
        <v>0</v>
      </c>
      <c r="BO47" s="71" t="s">
        <v>450</v>
      </c>
      <c r="BP47" s="67">
        <v>0</v>
      </c>
      <c r="BR47" s="71" t="s">
        <v>450</v>
      </c>
      <c r="BS47" s="67">
        <v>0</v>
      </c>
      <c r="BU47" s="71" t="s">
        <v>450</v>
      </c>
      <c r="BV47" s="67">
        <v>0</v>
      </c>
      <c r="BX47" s="71" t="s">
        <v>450</v>
      </c>
      <c r="BY47" s="67">
        <v>0</v>
      </c>
      <c r="CA47" s="71" t="s">
        <v>450</v>
      </c>
      <c r="CB47" s="67">
        <v>0</v>
      </c>
      <c r="CD47" s="71" t="s">
        <v>450</v>
      </c>
      <c r="CE47" s="67">
        <v>0</v>
      </c>
      <c r="CG47" s="71" t="s">
        <v>450</v>
      </c>
      <c r="CH47" s="67">
        <v>0</v>
      </c>
      <c r="CJ47" s="71" t="s">
        <v>450</v>
      </c>
      <c r="CK47" s="67">
        <v>0</v>
      </c>
      <c r="CM47" s="71" t="s">
        <v>450</v>
      </c>
      <c r="CN47" s="67">
        <v>0</v>
      </c>
      <c r="CP47" s="71" t="s">
        <v>450</v>
      </c>
      <c r="CQ47" s="79">
        <f>SUM(CN47,CK47,CH47,CE47,CB47,BY47,BV47,BS47,BP47,BM47,BJ47,BG47,BD47,BA47,AX47,AU47,AR47,AO47,AL47,AI47,AF47,AC47,Z47,W47,T47,Q47,N47,K47,H47,E47,B47)</f>
        <v>138.26</v>
      </c>
      <c r="CS47" s="71" t="s">
        <v>450</v>
      </c>
      <c r="CT47" s="129">
        <v>134.59</v>
      </c>
      <c r="CV47" s="130">
        <f t="shared" si="1"/>
        <v>-3.6699999999999875</v>
      </c>
    </row>
    <row r="48" spans="1:100" x14ac:dyDescent="0.2">
      <c r="A48" s="71" t="s">
        <v>4</v>
      </c>
      <c r="B48" s="67">
        <v>0</v>
      </c>
      <c r="D48" s="71" t="s">
        <v>4</v>
      </c>
      <c r="E48" s="67">
        <v>35.06</v>
      </c>
      <c r="G48" s="71" t="s">
        <v>4</v>
      </c>
      <c r="H48" s="67">
        <v>0</v>
      </c>
      <c r="J48" s="71" t="s">
        <v>4</v>
      </c>
      <c r="K48" s="67">
        <v>0</v>
      </c>
      <c r="M48" s="71" t="s">
        <v>4</v>
      </c>
      <c r="N48" s="67">
        <v>0</v>
      </c>
      <c r="P48" s="71" t="s">
        <v>4</v>
      </c>
      <c r="Q48" s="67">
        <v>0</v>
      </c>
      <c r="S48" s="71" t="s">
        <v>4</v>
      </c>
      <c r="T48" s="67">
        <v>0</v>
      </c>
      <c r="V48" s="71" t="s">
        <v>4</v>
      </c>
      <c r="W48" s="67">
        <v>0</v>
      </c>
      <c r="Y48" s="71" t="s">
        <v>4</v>
      </c>
      <c r="Z48" s="67">
        <v>0</v>
      </c>
      <c r="AB48" s="71" t="s">
        <v>4</v>
      </c>
      <c r="AC48" s="67">
        <v>51.78</v>
      </c>
      <c r="AE48" s="71" t="s">
        <v>4</v>
      </c>
      <c r="AF48" s="67">
        <v>0</v>
      </c>
      <c r="AH48" s="71" t="s">
        <v>4</v>
      </c>
      <c r="AI48" s="67">
        <v>0</v>
      </c>
      <c r="AK48" s="71" t="s">
        <v>4</v>
      </c>
      <c r="AL48" s="67">
        <v>0</v>
      </c>
      <c r="AN48" s="71" t="s">
        <v>4</v>
      </c>
      <c r="AO48" s="67">
        <v>0</v>
      </c>
      <c r="AQ48" s="71" t="s">
        <v>4</v>
      </c>
      <c r="AR48" s="67">
        <v>0</v>
      </c>
      <c r="AT48" s="71" t="s">
        <v>4</v>
      </c>
      <c r="AU48" s="67">
        <v>0</v>
      </c>
      <c r="AW48" s="71" t="s">
        <v>4</v>
      </c>
      <c r="AX48" s="67">
        <v>0</v>
      </c>
      <c r="AZ48" s="71" t="s">
        <v>4</v>
      </c>
      <c r="BA48" s="67">
        <v>0</v>
      </c>
      <c r="BC48" s="71" t="s">
        <v>4</v>
      </c>
      <c r="BD48" s="67">
        <v>0</v>
      </c>
      <c r="BF48" s="71" t="s">
        <v>4</v>
      </c>
      <c r="BG48" s="67">
        <v>0</v>
      </c>
      <c r="BI48" s="71" t="s">
        <v>4</v>
      </c>
      <c r="BJ48" s="67">
        <v>0</v>
      </c>
      <c r="BL48" s="71" t="s">
        <v>4</v>
      </c>
      <c r="BM48" s="67">
        <v>56.85</v>
      </c>
      <c r="BO48" s="71" t="s">
        <v>4</v>
      </c>
      <c r="BP48" s="67">
        <v>0</v>
      </c>
      <c r="BR48" s="71" t="s">
        <v>4</v>
      </c>
      <c r="BS48" s="67">
        <v>0</v>
      </c>
      <c r="BU48" s="71" t="s">
        <v>4</v>
      </c>
      <c r="BV48" s="67">
        <v>0</v>
      </c>
      <c r="BX48" s="71" t="s">
        <v>4</v>
      </c>
      <c r="BY48" s="67">
        <v>0</v>
      </c>
      <c r="CA48" s="71" t="s">
        <v>4</v>
      </c>
      <c r="CB48" s="67">
        <v>0</v>
      </c>
      <c r="CD48" s="71" t="s">
        <v>4</v>
      </c>
      <c r="CE48" s="67">
        <v>8</v>
      </c>
      <c r="CG48" s="71" t="s">
        <v>4</v>
      </c>
      <c r="CH48" s="67">
        <v>0</v>
      </c>
      <c r="CJ48" s="71" t="s">
        <v>4</v>
      </c>
      <c r="CK48" s="67">
        <v>0</v>
      </c>
      <c r="CM48" s="71" t="s">
        <v>4</v>
      </c>
      <c r="CN48" s="67">
        <v>0</v>
      </c>
      <c r="CP48" s="71" t="s">
        <v>4</v>
      </c>
      <c r="CQ48" s="79">
        <f>SUM(CN48,CK48,CH48,CE48,CB48,BY48,BV48,BS48,BP48,BM48,BJ48,BG48,BD48,BA48,AX48,AU48,AR48,AO48,AL48,AI48,AF48,AC48,Z48,W48,T48,Q48,N48,K48,H48,E48,B48)</f>
        <v>151.69</v>
      </c>
      <c r="CS48" s="71" t="s">
        <v>4</v>
      </c>
      <c r="CT48" s="67">
        <v>150</v>
      </c>
      <c r="CV48" s="131">
        <f t="shared" si="1"/>
        <v>-1.6899999999999977</v>
      </c>
    </row>
    <row r="49" spans="1:100" x14ac:dyDescent="0.2">
      <c r="A49" s="71" t="s">
        <v>5</v>
      </c>
      <c r="B49" s="67">
        <f>SUM(B50:B52)</f>
        <v>76.83</v>
      </c>
      <c r="D49" s="71" t="s">
        <v>5</v>
      </c>
      <c r="E49" s="67">
        <f>SUM(E50:E52)</f>
        <v>0</v>
      </c>
      <c r="G49" s="71" t="s">
        <v>5</v>
      </c>
      <c r="H49" s="67">
        <f>SUM(H50:H52)</f>
        <v>0</v>
      </c>
      <c r="J49" s="71" t="s">
        <v>5</v>
      </c>
      <c r="K49" s="67">
        <f>SUM(K50:K52)</f>
        <v>0</v>
      </c>
      <c r="M49" s="71" t="s">
        <v>5</v>
      </c>
      <c r="N49" s="67">
        <f>SUM(N50:N52)</f>
        <v>10</v>
      </c>
      <c r="P49" s="71" t="s">
        <v>5</v>
      </c>
      <c r="Q49" s="67">
        <f>SUM(Q50:Q52)</f>
        <v>0</v>
      </c>
      <c r="S49" s="71" t="s">
        <v>5</v>
      </c>
      <c r="T49" s="67">
        <f>SUM(T50:T52)</f>
        <v>0</v>
      </c>
      <c r="V49" s="71" t="s">
        <v>5</v>
      </c>
      <c r="W49" s="67">
        <f>SUM(W50:W52)</f>
        <v>0</v>
      </c>
      <c r="Y49" s="71" t="s">
        <v>5</v>
      </c>
      <c r="Z49" s="67">
        <f>SUM(Z50:Z52)</f>
        <v>0</v>
      </c>
      <c r="AB49" s="71" t="s">
        <v>5</v>
      </c>
      <c r="AC49" s="67">
        <f>SUM(AC50:AC52)</f>
        <v>0</v>
      </c>
      <c r="AE49" s="71" t="s">
        <v>5</v>
      </c>
      <c r="AF49" s="67">
        <f>SUM(AF50:AF52)</f>
        <v>0</v>
      </c>
      <c r="AH49" s="71" t="s">
        <v>5</v>
      </c>
      <c r="AI49" s="67">
        <f>SUM(AI50:AI52)</f>
        <v>0</v>
      </c>
      <c r="AK49" s="71" t="s">
        <v>5</v>
      </c>
      <c r="AL49" s="67">
        <f>SUM(AL50:AL52)</f>
        <v>29</v>
      </c>
      <c r="AN49" s="71" t="s">
        <v>5</v>
      </c>
      <c r="AO49" s="67">
        <f>SUM(AO50:AO52)</f>
        <v>0</v>
      </c>
      <c r="AQ49" s="71" t="s">
        <v>5</v>
      </c>
      <c r="AR49" s="67">
        <f>SUM(AR50:AR52)</f>
        <v>0</v>
      </c>
      <c r="AT49" s="71" t="s">
        <v>5</v>
      </c>
      <c r="AU49" s="67">
        <f>SUM(AU50:AU52)</f>
        <v>0</v>
      </c>
      <c r="AW49" s="71" t="s">
        <v>5</v>
      </c>
      <c r="AX49" s="67">
        <f>SUM(AX50:AX52)</f>
        <v>0</v>
      </c>
      <c r="AZ49" s="71" t="s">
        <v>5</v>
      </c>
      <c r="BA49" s="67">
        <f>SUM(BA50:BA52)</f>
        <v>0</v>
      </c>
      <c r="BC49" s="71" t="s">
        <v>5</v>
      </c>
      <c r="BD49" s="67">
        <f>SUM(BD50:BD52)</f>
        <v>0</v>
      </c>
      <c r="BF49" s="71" t="s">
        <v>5</v>
      </c>
      <c r="BG49" s="67">
        <f>SUM(BG50:BG52)</f>
        <v>0</v>
      </c>
      <c r="BI49" s="71" t="s">
        <v>5</v>
      </c>
      <c r="BJ49" s="67">
        <f>SUM(BJ50:BJ52)</f>
        <v>0</v>
      </c>
      <c r="BL49" s="71" t="s">
        <v>5</v>
      </c>
      <c r="BM49" s="67">
        <f>SUM(BM50:BM52)</f>
        <v>26</v>
      </c>
      <c r="BO49" s="71" t="s">
        <v>5</v>
      </c>
      <c r="BP49" s="67">
        <f>SUM(BP50:BP52)</f>
        <v>0</v>
      </c>
      <c r="BR49" s="71" t="s">
        <v>5</v>
      </c>
      <c r="BS49" s="67">
        <f>SUM(BS50:BS52)</f>
        <v>0</v>
      </c>
      <c r="BU49" s="71" t="s">
        <v>5</v>
      </c>
      <c r="BV49" s="67">
        <f>SUM(BV50:BV52)</f>
        <v>0</v>
      </c>
      <c r="BX49" s="71" t="s">
        <v>5</v>
      </c>
      <c r="BY49" s="67">
        <f>SUM(BY50:BY52)</f>
        <v>0</v>
      </c>
      <c r="CA49" s="71" t="s">
        <v>5</v>
      </c>
      <c r="CB49" s="67">
        <f>SUM(CB50:CB52)</f>
        <v>15</v>
      </c>
      <c r="CD49" s="71" t="s">
        <v>5</v>
      </c>
      <c r="CE49" s="67">
        <f>SUM(CE50:CE52)</f>
        <v>0</v>
      </c>
      <c r="CG49" s="71" t="s">
        <v>5</v>
      </c>
      <c r="CH49" s="67">
        <f>SUM(CH50:CH52)</f>
        <v>0</v>
      </c>
      <c r="CJ49" s="71" t="s">
        <v>5</v>
      </c>
      <c r="CK49" s="67">
        <f>SUM(CK50:CK52)</f>
        <v>0</v>
      </c>
      <c r="CM49" s="71" t="s">
        <v>5</v>
      </c>
      <c r="CN49" s="67">
        <f>SUM(CN50:CN52)</f>
        <v>0</v>
      </c>
      <c r="CP49" s="71" t="s">
        <v>5</v>
      </c>
      <c r="CQ49" s="67">
        <f>SUM(CQ50:CQ52)</f>
        <v>156.82999999999998</v>
      </c>
      <c r="CS49" s="71" t="s">
        <v>5</v>
      </c>
      <c r="CT49" s="67">
        <f>SUM(CT50:CT52)</f>
        <v>236.82999999999998</v>
      </c>
      <c r="CV49" s="88">
        <f t="shared" si="1"/>
        <v>80</v>
      </c>
    </row>
    <row r="50" spans="1:100" x14ac:dyDescent="0.2">
      <c r="A50" s="68" t="s">
        <v>207</v>
      </c>
      <c r="B50" s="67">
        <v>0</v>
      </c>
      <c r="D50" s="68" t="s">
        <v>207</v>
      </c>
      <c r="E50" s="67">
        <v>0</v>
      </c>
      <c r="G50" s="68" t="s">
        <v>207</v>
      </c>
      <c r="H50" s="67">
        <v>0</v>
      </c>
      <c r="J50" s="68" t="s">
        <v>207</v>
      </c>
      <c r="K50" s="67">
        <v>0</v>
      </c>
      <c r="M50" s="68" t="s">
        <v>207</v>
      </c>
      <c r="N50" s="67">
        <v>10</v>
      </c>
      <c r="P50" s="68" t="s">
        <v>207</v>
      </c>
      <c r="Q50" s="67">
        <v>0</v>
      </c>
      <c r="S50" s="68" t="s">
        <v>207</v>
      </c>
      <c r="T50" s="67">
        <v>0</v>
      </c>
      <c r="V50" s="68" t="s">
        <v>207</v>
      </c>
      <c r="W50" s="67">
        <v>0</v>
      </c>
      <c r="Y50" s="68" t="s">
        <v>207</v>
      </c>
      <c r="Z50" s="67">
        <v>0</v>
      </c>
      <c r="AB50" s="68" t="s">
        <v>207</v>
      </c>
      <c r="AC50" s="67">
        <v>0</v>
      </c>
      <c r="AE50" s="68" t="s">
        <v>207</v>
      </c>
      <c r="AF50" s="67">
        <v>0</v>
      </c>
      <c r="AH50" s="68" t="s">
        <v>207</v>
      </c>
      <c r="AI50" s="67">
        <v>0</v>
      </c>
      <c r="AK50" s="68" t="s">
        <v>207</v>
      </c>
      <c r="AL50" s="67">
        <v>29</v>
      </c>
      <c r="AN50" s="68" t="s">
        <v>207</v>
      </c>
      <c r="AO50" s="67">
        <v>0</v>
      </c>
      <c r="AQ50" s="68" t="s">
        <v>207</v>
      </c>
      <c r="AR50" s="67">
        <v>0</v>
      </c>
      <c r="AT50" s="68" t="s">
        <v>207</v>
      </c>
      <c r="AU50" s="67">
        <v>0</v>
      </c>
      <c r="AW50" s="68" t="s">
        <v>207</v>
      </c>
      <c r="AX50" s="67">
        <v>0</v>
      </c>
      <c r="AZ50" s="68" t="s">
        <v>207</v>
      </c>
      <c r="BA50" s="67">
        <v>0</v>
      </c>
      <c r="BC50" s="68" t="s">
        <v>207</v>
      </c>
      <c r="BD50" s="67">
        <v>0</v>
      </c>
      <c r="BF50" s="68" t="s">
        <v>207</v>
      </c>
      <c r="BG50" s="67">
        <v>0</v>
      </c>
      <c r="BI50" s="68" t="s">
        <v>207</v>
      </c>
      <c r="BJ50" s="67">
        <v>0</v>
      </c>
      <c r="BL50" s="68" t="s">
        <v>207</v>
      </c>
      <c r="BM50" s="67">
        <v>26</v>
      </c>
      <c r="BO50" s="68" t="s">
        <v>207</v>
      </c>
      <c r="BP50" s="67">
        <v>0</v>
      </c>
      <c r="BR50" s="68" t="s">
        <v>207</v>
      </c>
      <c r="BS50" s="67">
        <v>0</v>
      </c>
      <c r="BU50" s="68" t="s">
        <v>207</v>
      </c>
      <c r="BV50" s="67">
        <v>0</v>
      </c>
      <c r="BX50" s="68" t="s">
        <v>207</v>
      </c>
      <c r="BY50" s="67">
        <v>0</v>
      </c>
      <c r="CA50" s="68" t="s">
        <v>207</v>
      </c>
      <c r="CB50" s="67">
        <v>15</v>
      </c>
      <c r="CD50" s="68" t="s">
        <v>207</v>
      </c>
      <c r="CE50" s="67">
        <v>0</v>
      </c>
      <c r="CG50" s="68" t="s">
        <v>207</v>
      </c>
      <c r="CH50" s="67">
        <v>0</v>
      </c>
      <c r="CJ50" s="68" t="s">
        <v>207</v>
      </c>
      <c r="CK50" s="67">
        <v>0</v>
      </c>
      <c r="CM50" s="68" t="s">
        <v>207</v>
      </c>
      <c r="CN50" s="67">
        <v>0</v>
      </c>
      <c r="CP50" s="68" t="s">
        <v>207</v>
      </c>
      <c r="CQ50" s="79">
        <f>SUM(CN50,CK50,CH50,CE50,CB50,BY50,BV50,BS50,BP50,BM50,BJ50,BG50,BD50,BA50,AX50,AU50,AR50,AO50,AL50,AI50,AF50,AC50,Z50,W50,T50,Q50,N50,K50,H50,E50,B50)</f>
        <v>80</v>
      </c>
      <c r="CS50" s="68" t="s">
        <v>207</v>
      </c>
      <c r="CT50" s="67">
        <f>175-15</f>
        <v>160</v>
      </c>
      <c r="CV50" s="81">
        <f t="shared" si="1"/>
        <v>80</v>
      </c>
    </row>
    <row r="51" spans="1:100" x14ac:dyDescent="0.2">
      <c r="A51" s="72" t="s">
        <v>448</v>
      </c>
      <c r="B51" s="90">
        <v>76.83</v>
      </c>
      <c r="D51" s="72" t="s">
        <v>448</v>
      </c>
      <c r="E51" s="67">
        <v>0</v>
      </c>
      <c r="G51" s="72" t="s">
        <v>448</v>
      </c>
      <c r="H51" s="67">
        <v>0</v>
      </c>
      <c r="J51" s="72" t="s">
        <v>448</v>
      </c>
      <c r="K51" s="67">
        <v>0</v>
      </c>
      <c r="M51" s="72" t="s">
        <v>448</v>
      </c>
      <c r="N51" s="67">
        <v>0</v>
      </c>
      <c r="P51" s="72" t="s">
        <v>448</v>
      </c>
      <c r="Q51" s="67">
        <v>0</v>
      </c>
      <c r="S51" s="72" t="s">
        <v>448</v>
      </c>
      <c r="T51" s="67">
        <v>0</v>
      </c>
      <c r="V51" s="72" t="s">
        <v>448</v>
      </c>
      <c r="W51" s="67">
        <v>0</v>
      </c>
      <c r="Y51" s="72" t="s">
        <v>448</v>
      </c>
      <c r="Z51" s="67">
        <v>0</v>
      </c>
      <c r="AB51" s="72" t="s">
        <v>448</v>
      </c>
      <c r="AC51" s="67">
        <v>0</v>
      </c>
      <c r="AE51" s="72" t="s">
        <v>448</v>
      </c>
      <c r="AF51" s="67">
        <v>0</v>
      </c>
      <c r="AH51" s="72" t="s">
        <v>448</v>
      </c>
      <c r="AI51" s="67">
        <v>0</v>
      </c>
      <c r="AK51" s="72" t="s">
        <v>448</v>
      </c>
      <c r="AL51" s="67">
        <v>0</v>
      </c>
      <c r="AN51" s="72" t="s">
        <v>448</v>
      </c>
      <c r="AO51" s="67">
        <v>0</v>
      </c>
      <c r="AQ51" s="72" t="s">
        <v>448</v>
      </c>
      <c r="AR51" s="67">
        <v>0</v>
      </c>
      <c r="AT51" s="72" t="s">
        <v>448</v>
      </c>
      <c r="AU51" s="67">
        <v>0</v>
      </c>
      <c r="AW51" s="72" t="s">
        <v>448</v>
      </c>
      <c r="AX51" s="67">
        <v>0</v>
      </c>
      <c r="AZ51" s="72" t="s">
        <v>448</v>
      </c>
      <c r="BA51" s="67">
        <v>0</v>
      </c>
      <c r="BC51" s="72" t="s">
        <v>448</v>
      </c>
      <c r="BD51" s="67">
        <v>0</v>
      </c>
      <c r="BF51" s="72" t="s">
        <v>448</v>
      </c>
      <c r="BG51" s="67">
        <v>0</v>
      </c>
      <c r="BI51" s="72" t="s">
        <v>448</v>
      </c>
      <c r="BJ51" s="67">
        <v>0</v>
      </c>
      <c r="BL51" s="72" t="s">
        <v>448</v>
      </c>
      <c r="BM51" s="67">
        <v>0</v>
      </c>
      <c r="BO51" s="72" t="s">
        <v>448</v>
      </c>
      <c r="BP51" s="67">
        <v>0</v>
      </c>
      <c r="BR51" s="72" t="s">
        <v>448</v>
      </c>
      <c r="BS51" s="67">
        <v>0</v>
      </c>
      <c r="BU51" s="72" t="s">
        <v>448</v>
      </c>
      <c r="BV51" s="67">
        <v>0</v>
      </c>
      <c r="BX51" s="72" t="s">
        <v>448</v>
      </c>
      <c r="BY51" s="67">
        <v>0</v>
      </c>
      <c r="CA51" s="72" t="s">
        <v>448</v>
      </c>
      <c r="CB51" s="67">
        <v>0</v>
      </c>
      <c r="CD51" s="72" t="s">
        <v>448</v>
      </c>
      <c r="CE51" s="67">
        <v>0</v>
      </c>
      <c r="CG51" s="72" t="s">
        <v>448</v>
      </c>
      <c r="CH51" s="67">
        <v>0</v>
      </c>
      <c r="CJ51" s="72" t="s">
        <v>448</v>
      </c>
      <c r="CK51" s="67">
        <v>0</v>
      </c>
      <c r="CM51" s="72" t="s">
        <v>448</v>
      </c>
      <c r="CN51" s="67">
        <v>0</v>
      </c>
      <c r="CP51" s="72" t="s">
        <v>448</v>
      </c>
      <c r="CQ51" s="79">
        <f>SUM(CN51,CK51,CH51,CE51,CB51,BY51,BV51,BS51,BP51,BM51,BJ51,BG51,BD51,BA51,AX51,AU51,AR51,AO51,AL51,AI51,AF51,AC51,Z51,W51,T51,Q51,N51,K51,H51,E51,B51)</f>
        <v>76.83</v>
      </c>
      <c r="CS51" s="72" t="s">
        <v>448</v>
      </c>
      <c r="CT51" s="90">
        <v>76.83</v>
      </c>
      <c r="CV51" s="81">
        <f t="shared" si="1"/>
        <v>0</v>
      </c>
    </row>
    <row r="52" spans="1:100" x14ac:dyDescent="0.2">
      <c r="A52" s="72" t="s">
        <v>456</v>
      </c>
      <c r="B52" s="79">
        <v>0</v>
      </c>
      <c r="D52" s="72" t="s">
        <v>456</v>
      </c>
      <c r="E52" s="79">
        <v>0</v>
      </c>
      <c r="G52" s="72" t="s">
        <v>456</v>
      </c>
      <c r="H52" s="79">
        <v>0</v>
      </c>
      <c r="J52" s="72" t="s">
        <v>456</v>
      </c>
      <c r="K52" s="79">
        <v>0</v>
      </c>
      <c r="M52" s="72" t="s">
        <v>456</v>
      </c>
      <c r="N52" s="79">
        <v>0</v>
      </c>
      <c r="P52" s="72" t="s">
        <v>456</v>
      </c>
      <c r="Q52" s="79">
        <v>0</v>
      </c>
      <c r="S52" s="72" t="s">
        <v>456</v>
      </c>
      <c r="T52" s="79">
        <v>0</v>
      </c>
      <c r="V52" s="72" t="s">
        <v>456</v>
      </c>
      <c r="W52" s="79">
        <v>0</v>
      </c>
      <c r="Y52" s="72" t="s">
        <v>456</v>
      </c>
      <c r="Z52" s="79">
        <v>0</v>
      </c>
      <c r="AB52" s="72" t="s">
        <v>456</v>
      </c>
      <c r="AC52" s="79">
        <v>0</v>
      </c>
      <c r="AE52" s="72" t="s">
        <v>456</v>
      </c>
      <c r="AF52" s="79">
        <v>0</v>
      </c>
      <c r="AH52" s="72" t="s">
        <v>456</v>
      </c>
      <c r="AI52" s="79">
        <v>0</v>
      </c>
      <c r="AK52" s="72" t="s">
        <v>456</v>
      </c>
      <c r="AL52" s="79">
        <v>0</v>
      </c>
      <c r="AN52" s="72" t="s">
        <v>456</v>
      </c>
      <c r="AO52" s="79">
        <v>0</v>
      </c>
      <c r="AQ52" s="72" t="s">
        <v>456</v>
      </c>
      <c r="AR52" s="79">
        <v>0</v>
      </c>
      <c r="AT52" s="72" t="s">
        <v>456</v>
      </c>
      <c r="AU52" s="79">
        <v>0</v>
      </c>
      <c r="AW52" s="72" t="s">
        <v>456</v>
      </c>
      <c r="AX52" s="79">
        <v>0</v>
      </c>
      <c r="AZ52" s="72" t="s">
        <v>456</v>
      </c>
      <c r="BA52" s="79">
        <v>0</v>
      </c>
      <c r="BC52" s="72" t="s">
        <v>456</v>
      </c>
      <c r="BD52" s="79">
        <v>0</v>
      </c>
      <c r="BF52" s="72" t="s">
        <v>456</v>
      </c>
      <c r="BG52" s="79">
        <v>0</v>
      </c>
      <c r="BI52" s="72" t="s">
        <v>456</v>
      </c>
      <c r="BJ52" s="79">
        <v>0</v>
      </c>
      <c r="BL52" s="72" t="s">
        <v>456</v>
      </c>
      <c r="BM52" s="79">
        <v>0</v>
      </c>
      <c r="BO52" s="72" t="s">
        <v>456</v>
      </c>
      <c r="BP52" s="79">
        <v>0</v>
      </c>
      <c r="BR52" s="72" t="s">
        <v>456</v>
      </c>
      <c r="BS52" s="79">
        <v>0</v>
      </c>
      <c r="BU52" s="72" t="s">
        <v>456</v>
      </c>
      <c r="BV52" s="79">
        <v>0</v>
      </c>
      <c r="BX52" s="72" t="s">
        <v>456</v>
      </c>
      <c r="BY52" s="79">
        <v>0</v>
      </c>
      <c r="CA52" s="72" t="s">
        <v>456</v>
      </c>
      <c r="CB52" s="79">
        <v>0</v>
      </c>
      <c r="CD52" s="72" t="s">
        <v>456</v>
      </c>
      <c r="CE52" s="79">
        <v>0</v>
      </c>
      <c r="CG52" s="72" t="s">
        <v>456</v>
      </c>
      <c r="CH52" s="79">
        <v>0</v>
      </c>
      <c r="CJ52" s="72" t="s">
        <v>456</v>
      </c>
      <c r="CK52" s="79">
        <v>0</v>
      </c>
      <c r="CM52" s="72" t="s">
        <v>456</v>
      </c>
      <c r="CN52" s="79">
        <v>0</v>
      </c>
      <c r="CP52" s="72" t="s">
        <v>456</v>
      </c>
      <c r="CQ52" s="79">
        <f>SUM(CN52,CK52,CH52,CE52,CB52,BY52,BV52,BS52,BP52,BM52,BJ52,BG52,BD52,BA52,AX52,AU52,AR52,AO52,AL52,AI52,AF52,AC52,Z52,W52,T52,Q52,N52,K52,H52,E52,B52)</f>
        <v>0</v>
      </c>
      <c r="CS52" s="72" t="s">
        <v>456</v>
      </c>
      <c r="CT52" s="79">
        <v>0</v>
      </c>
      <c r="CV52" s="81">
        <f t="shared" si="1"/>
        <v>0</v>
      </c>
    </row>
    <row r="53" spans="1:100" x14ac:dyDescent="0.2">
      <c r="A53" s="71" t="s">
        <v>6</v>
      </c>
      <c r="B53" s="67">
        <v>0</v>
      </c>
      <c r="D53" s="71" t="s">
        <v>6</v>
      </c>
      <c r="E53" s="67">
        <v>0</v>
      </c>
      <c r="G53" s="71" t="s">
        <v>6</v>
      </c>
      <c r="H53" s="67">
        <v>0</v>
      </c>
      <c r="J53" s="71" t="s">
        <v>6</v>
      </c>
      <c r="K53" s="67">
        <v>0</v>
      </c>
      <c r="M53" s="71" t="s">
        <v>6</v>
      </c>
      <c r="N53" s="67">
        <v>0</v>
      </c>
      <c r="P53" s="71" t="s">
        <v>6</v>
      </c>
      <c r="Q53" s="67">
        <v>0</v>
      </c>
      <c r="S53" s="71" t="s">
        <v>6</v>
      </c>
      <c r="T53" s="67">
        <v>0</v>
      </c>
      <c r="V53" s="71" t="s">
        <v>6</v>
      </c>
      <c r="W53" s="67">
        <v>0</v>
      </c>
      <c r="Y53" s="71" t="s">
        <v>6</v>
      </c>
      <c r="Z53" s="67">
        <v>75</v>
      </c>
      <c r="AB53" s="71" t="s">
        <v>6</v>
      </c>
      <c r="AC53" s="67">
        <v>0</v>
      </c>
      <c r="AE53" s="71" t="s">
        <v>6</v>
      </c>
      <c r="AF53" s="67">
        <v>0</v>
      </c>
      <c r="AH53" s="71" t="s">
        <v>6</v>
      </c>
      <c r="AI53" s="67">
        <v>0</v>
      </c>
      <c r="AK53" s="71" t="s">
        <v>6</v>
      </c>
      <c r="AL53" s="67">
        <v>0</v>
      </c>
      <c r="AN53" s="71" t="s">
        <v>6</v>
      </c>
      <c r="AO53" s="67">
        <v>0</v>
      </c>
      <c r="AQ53" s="71" t="s">
        <v>6</v>
      </c>
      <c r="AR53" s="67">
        <v>0</v>
      </c>
      <c r="AT53" s="71" t="s">
        <v>6</v>
      </c>
      <c r="AU53" s="67">
        <v>0</v>
      </c>
      <c r="AW53" s="71" t="s">
        <v>6</v>
      </c>
      <c r="AX53" s="67">
        <v>0</v>
      </c>
      <c r="AZ53" s="71" t="s">
        <v>6</v>
      </c>
      <c r="BA53" s="67">
        <v>0</v>
      </c>
      <c r="BC53" s="71" t="s">
        <v>6</v>
      </c>
      <c r="BD53" s="67">
        <v>0</v>
      </c>
      <c r="BF53" s="71" t="s">
        <v>6</v>
      </c>
      <c r="BG53" s="67">
        <v>0</v>
      </c>
      <c r="BI53" s="71" t="s">
        <v>6</v>
      </c>
      <c r="BJ53" s="67">
        <v>0</v>
      </c>
      <c r="BL53" s="71" t="s">
        <v>6</v>
      </c>
      <c r="BM53" s="67">
        <v>0</v>
      </c>
      <c r="BO53" s="71" t="s">
        <v>6</v>
      </c>
      <c r="BP53" s="67">
        <v>0</v>
      </c>
      <c r="BR53" s="71" t="s">
        <v>6</v>
      </c>
      <c r="BS53" s="67">
        <v>0</v>
      </c>
      <c r="BU53" s="71" t="s">
        <v>6</v>
      </c>
      <c r="BV53" s="67">
        <v>0</v>
      </c>
      <c r="BX53" s="71" t="s">
        <v>6</v>
      </c>
      <c r="BY53" s="67">
        <v>0</v>
      </c>
      <c r="CA53" s="71" t="s">
        <v>6</v>
      </c>
      <c r="CB53" s="67">
        <v>0</v>
      </c>
      <c r="CD53" s="71" t="s">
        <v>6</v>
      </c>
      <c r="CE53" s="67">
        <v>0</v>
      </c>
      <c r="CG53" s="71" t="s">
        <v>6</v>
      </c>
      <c r="CH53" s="67">
        <v>0</v>
      </c>
      <c r="CJ53" s="71" t="s">
        <v>6</v>
      </c>
      <c r="CK53" s="67">
        <v>0</v>
      </c>
      <c r="CM53" s="71" t="s">
        <v>6</v>
      </c>
      <c r="CN53" s="67">
        <v>0</v>
      </c>
      <c r="CP53" s="71" t="s">
        <v>6</v>
      </c>
      <c r="CQ53" s="79">
        <f>SUM(CN53,CK53,CH53,CE53,CB53,BY53,BV53,BS53,BP53,BM53,BJ53,BG53,BD53,BA53,AX53,AU53,AR53,AO53,AL53,AI53,AF53,AC53,Z53,W53,T53,Q53,N53,K53,H53,E53,B53)</f>
        <v>75</v>
      </c>
      <c r="CS53" s="71" t="s">
        <v>6</v>
      </c>
      <c r="CT53" s="67">
        <v>75</v>
      </c>
      <c r="CV53" s="83">
        <f t="shared" si="1"/>
        <v>0</v>
      </c>
    </row>
    <row r="54" spans="1:100" x14ac:dyDescent="0.2">
      <c r="A54" s="71" t="s">
        <v>8</v>
      </c>
      <c r="B54" s="67">
        <v>0</v>
      </c>
      <c r="D54" s="71" t="s">
        <v>8</v>
      </c>
      <c r="E54" s="67">
        <v>0</v>
      </c>
      <c r="G54" s="71" t="s">
        <v>8</v>
      </c>
      <c r="H54" s="67">
        <v>0</v>
      </c>
      <c r="J54" s="71" t="s">
        <v>8</v>
      </c>
      <c r="K54" s="67">
        <v>0</v>
      </c>
      <c r="M54" s="71" t="s">
        <v>8</v>
      </c>
      <c r="N54" s="67">
        <v>0</v>
      </c>
      <c r="P54" s="71" t="s">
        <v>8</v>
      </c>
      <c r="Q54" s="67">
        <v>0</v>
      </c>
      <c r="S54" s="71" t="s">
        <v>8</v>
      </c>
      <c r="T54" s="67">
        <v>0</v>
      </c>
      <c r="V54" s="71" t="s">
        <v>8</v>
      </c>
      <c r="W54" s="67">
        <v>0</v>
      </c>
      <c r="Y54" s="71" t="s">
        <v>8</v>
      </c>
      <c r="Z54" s="67">
        <v>0</v>
      </c>
      <c r="AB54" s="71" t="s">
        <v>8</v>
      </c>
      <c r="AC54" s="67">
        <v>0</v>
      </c>
      <c r="AE54" s="71" t="s">
        <v>8</v>
      </c>
      <c r="AF54" s="67">
        <v>0</v>
      </c>
      <c r="AH54" s="71" t="s">
        <v>8</v>
      </c>
      <c r="AI54" s="67">
        <v>0</v>
      </c>
      <c r="AK54" s="71" t="s">
        <v>8</v>
      </c>
      <c r="AL54" s="67">
        <v>0</v>
      </c>
      <c r="AN54" s="71" t="s">
        <v>8</v>
      </c>
      <c r="AO54" s="67">
        <v>0</v>
      </c>
      <c r="AQ54" s="71" t="s">
        <v>8</v>
      </c>
      <c r="AR54" s="67">
        <v>0</v>
      </c>
      <c r="AT54" s="71" t="s">
        <v>8</v>
      </c>
      <c r="AU54" s="67">
        <v>0</v>
      </c>
      <c r="AW54" s="71" t="s">
        <v>8</v>
      </c>
      <c r="AX54" s="67">
        <v>0</v>
      </c>
      <c r="AZ54" s="71" t="s">
        <v>8</v>
      </c>
      <c r="BA54" s="67">
        <v>0</v>
      </c>
      <c r="BC54" s="71" t="s">
        <v>8</v>
      </c>
      <c r="BD54" s="67">
        <v>0</v>
      </c>
      <c r="BF54" s="71" t="s">
        <v>8</v>
      </c>
      <c r="BG54" s="67">
        <v>0</v>
      </c>
      <c r="BI54" s="71" t="s">
        <v>8</v>
      </c>
      <c r="BJ54" s="67">
        <v>0</v>
      </c>
      <c r="BL54" s="71" t="s">
        <v>8</v>
      </c>
      <c r="BM54" s="67">
        <v>0</v>
      </c>
      <c r="BO54" s="71" t="s">
        <v>8</v>
      </c>
      <c r="BP54" s="67">
        <v>0</v>
      </c>
      <c r="BR54" s="71" t="s">
        <v>8</v>
      </c>
      <c r="BS54" s="67">
        <v>0</v>
      </c>
      <c r="BU54" s="71" t="s">
        <v>8</v>
      </c>
      <c r="BV54" s="67">
        <v>0</v>
      </c>
      <c r="BX54" s="71" t="s">
        <v>8</v>
      </c>
      <c r="BY54" s="67">
        <v>0</v>
      </c>
      <c r="CA54" s="71" t="s">
        <v>8</v>
      </c>
      <c r="CB54" s="67">
        <v>0</v>
      </c>
      <c r="CD54" s="71" t="s">
        <v>8</v>
      </c>
      <c r="CE54" s="67">
        <v>144.99</v>
      </c>
      <c r="CG54" s="71" t="s">
        <v>8</v>
      </c>
      <c r="CH54" s="67">
        <v>0</v>
      </c>
      <c r="CJ54" s="71" t="s">
        <v>8</v>
      </c>
      <c r="CK54" s="67">
        <v>0</v>
      </c>
      <c r="CM54" s="71" t="s">
        <v>8</v>
      </c>
      <c r="CN54" s="67">
        <v>0</v>
      </c>
      <c r="CP54" s="71" t="s">
        <v>8</v>
      </c>
      <c r="CQ54" s="79">
        <f>SUM(CN54,CK54,CH54,CE54,CB54,BY54,BV54,BS54,BP54,BM54,BJ54,BG54,BD54,BA54,AX54,AU54,AR54,AO54,AL54,AI54,AF54,AC54,Z54,W54,T54,Q54,N54,K54,H54,E54,B54)</f>
        <v>144.99</v>
      </c>
      <c r="CS54" s="71" t="s">
        <v>8</v>
      </c>
      <c r="CT54" s="67">
        <v>100</v>
      </c>
      <c r="CV54" s="131">
        <f t="shared" si="1"/>
        <v>-44.990000000000009</v>
      </c>
    </row>
    <row r="55" spans="1:100" x14ac:dyDescent="0.2">
      <c r="A55" s="71" t="s">
        <v>451</v>
      </c>
      <c r="B55" s="67">
        <f>SUM(B56:B60)</f>
        <v>39.72</v>
      </c>
      <c r="D55" s="71" t="s">
        <v>451</v>
      </c>
      <c r="E55" s="67">
        <f>SUM(E56:E60)</f>
        <v>0</v>
      </c>
      <c r="G55" s="71" t="s">
        <v>451</v>
      </c>
      <c r="H55" s="67">
        <f>SUM(H56:H60)</f>
        <v>10.67</v>
      </c>
      <c r="J55" s="71" t="s">
        <v>451</v>
      </c>
      <c r="K55" s="67">
        <f>SUM(K56:K60)</f>
        <v>0</v>
      </c>
      <c r="M55" s="71" t="s">
        <v>451</v>
      </c>
      <c r="N55" s="67">
        <f>SUM(N56:N60)</f>
        <v>0</v>
      </c>
      <c r="P55" s="71" t="s">
        <v>451</v>
      </c>
      <c r="Q55" s="67">
        <f>SUM(Q56:Q60)</f>
        <v>15</v>
      </c>
      <c r="S55" s="71" t="s">
        <v>451</v>
      </c>
      <c r="T55" s="67">
        <f>SUM(T56:T60)</f>
        <v>19.5</v>
      </c>
      <c r="V55" s="71" t="s">
        <v>451</v>
      </c>
      <c r="W55" s="67">
        <f>SUM(W56:W60)</f>
        <v>22.07</v>
      </c>
      <c r="Y55" s="71" t="s">
        <v>451</v>
      </c>
      <c r="Z55" s="67">
        <f>SUM(Z56:Z60)</f>
        <v>245</v>
      </c>
      <c r="AB55" s="71" t="s">
        <v>451</v>
      </c>
      <c r="AC55" s="67">
        <f>SUM(AC56:AC60)</f>
        <v>5.18</v>
      </c>
      <c r="AE55" s="71" t="s">
        <v>451</v>
      </c>
      <c r="AF55" s="67">
        <f>SUM(AF56:AF60)</f>
        <v>0</v>
      </c>
      <c r="AH55" s="71" t="s">
        <v>451</v>
      </c>
      <c r="AI55" s="67">
        <f>SUM(AI56:AI60)</f>
        <v>0</v>
      </c>
      <c r="AK55" s="71" t="s">
        <v>451</v>
      </c>
      <c r="AL55" s="67">
        <f>SUM(AL56:AL60)</f>
        <v>4.59</v>
      </c>
      <c r="AN55" s="71" t="s">
        <v>451</v>
      </c>
      <c r="AO55" s="67">
        <f>SUM(AO56:AO60)</f>
        <v>0</v>
      </c>
      <c r="AQ55" s="71" t="s">
        <v>451</v>
      </c>
      <c r="AR55" s="67">
        <f>SUM(AR56:AR60)</f>
        <v>0</v>
      </c>
      <c r="AT55" s="71" t="s">
        <v>451</v>
      </c>
      <c r="AU55" s="67">
        <f>SUM(AU56:AU60)</f>
        <v>0</v>
      </c>
      <c r="AW55" s="71" t="s">
        <v>451</v>
      </c>
      <c r="AX55" s="67">
        <f>SUM(AX56:AX60)</f>
        <v>5</v>
      </c>
      <c r="AZ55" s="71" t="s">
        <v>451</v>
      </c>
      <c r="BA55" s="67">
        <f>SUM(BA56:BA60)</f>
        <v>0</v>
      </c>
      <c r="BC55" s="71" t="s">
        <v>451</v>
      </c>
      <c r="BD55" s="67">
        <f>SUM(BD56:BD60)</f>
        <v>7</v>
      </c>
      <c r="BF55" s="71" t="s">
        <v>451</v>
      </c>
      <c r="BG55" s="67">
        <f>SUM(BG56:BG60)</f>
        <v>45.03</v>
      </c>
      <c r="BI55" s="71" t="s">
        <v>451</v>
      </c>
      <c r="BJ55" s="67">
        <f>SUM(BJ56:BJ60)</f>
        <v>0</v>
      </c>
      <c r="BL55" s="71" t="s">
        <v>451</v>
      </c>
      <c r="BM55" s="67">
        <f>SUM(BM56:BM60)</f>
        <v>0</v>
      </c>
      <c r="BO55" s="71" t="s">
        <v>451</v>
      </c>
      <c r="BP55" s="67">
        <f>SUM(BP56:BP60)</f>
        <v>0</v>
      </c>
      <c r="BR55" s="71" t="s">
        <v>451</v>
      </c>
      <c r="BS55" s="67">
        <f>SUM(BS56:BS60)</f>
        <v>18.05</v>
      </c>
      <c r="BU55" s="71" t="s">
        <v>451</v>
      </c>
      <c r="BV55" s="67">
        <f>SUM(BV56:BV60)</f>
        <v>0</v>
      </c>
      <c r="BX55" s="71" t="s">
        <v>451</v>
      </c>
      <c r="BY55" s="67">
        <f>SUM(BY56:BY60)</f>
        <v>5</v>
      </c>
      <c r="CA55" s="71" t="s">
        <v>451</v>
      </c>
      <c r="CB55" s="67">
        <f>SUM(CB56:CB60)</f>
        <v>35.42</v>
      </c>
      <c r="CD55" s="71" t="s">
        <v>451</v>
      </c>
      <c r="CE55" s="67">
        <f>SUM(CE56:CE60)</f>
        <v>0</v>
      </c>
      <c r="CG55" s="71" t="s">
        <v>451</v>
      </c>
      <c r="CH55" s="67">
        <f>SUM(CH56:CH60)</f>
        <v>0</v>
      </c>
      <c r="CJ55" s="71" t="s">
        <v>451</v>
      </c>
      <c r="CK55" s="67">
        <f>SUM(CK56:CK60)</f>
        <v>0</v>
      </c>
      <c r="CM55" s="71" t="s">
        <v>451</v>
      </c>
      <c r="CN55" s="67">
        <f>SUM(CN56:CN60)</f>
        <v>0</v>
      </c>
      <c r="CP55" s="71" t="s">
        <v>451</v>
      </c>
      <c r="CQ55" s="67">
        <f>SUM(CQ56:CQ60)</f>
        <v>477.23</v>
      </c>
      <c r="CS55" s="71" t="s">
        <v>451</v>
      </c>
      <c r="CT55" s="67">
        <f>SUM(CT56:CT60)</f>
        <v>514.88</v>
      </c>
      <c r="CV55" s="88">
        <f t="shared" si="1"/>
        <v>37.649999999999977</v>
      </c>
    </row>
    <row r="56" spans="1:100" x14ac:dyDescent="0.2">
      <c r="A56" s="68" t="s">
        <v>452</v>
      </c>
      <c r="B56" s="67">
        <v>39.72</v>
      </c>
      <c r="D56" s="68" t="s">
        <v>452</v>
      </c>
      <c r="E56" s="67">
        <v>0</v>
      </c>
      <c r="G56" s="68" t="s">
        <v>452</v>
      </c>
      <c r="H56" s="67">
        <f>7.5+3.17</f>
        <v>10.67</v>
      </c>
      <c r="J56" s="68" t="s">
        <v>452</v>
      </c>
      <c r="K56" s="67">
        <v>0</v>
      </c>
      <c r="M56" s="68" t="s">
        <v>452</v>
      </c>
      <c r="N56" s="67">
        <v>0</v>
      </c>
      <c r="P56" s="68" t="s">
        <v>452</v>
      </c>
      <c r="Q56" s="67">
        <f>15</f>
        <v>15</v>
      </c>
      <c r="S56" s="68" t="s">
        <v>452</v>
      </c>
      <c r="T56" s="112">
        <f>1+18.5</f>
        <v>19.5</v>
      </c>
      <c r="V56" s="68" t="s">
        <v>452</v>
      </c>
      <c r="W56" s="67">
        <f>12.07+10</f>
        <v>22.07</v>
      </c>
      <c r="Y56" s="68" t="s">
        <v>452</v>
      </c>
      <c r="Z56" s="67">
        <v>0</v>
      </c>
      <c r="AB56" s="68" t="s">
        <v>452</v>
      </c>
      <c r="AC56" s="67">
        <v>5.18</v>
      </c>
      <c r="AE56" s="68" t="s">
        <v>452</v>
      </c>
      <c r="AF56" s="67">
        <v>0</v>
      </c>
      <c r="AH56" s="68" t="s">
        <v>452</v>
      </c>
      <c r="AI56" s="67">
        <v>0</v>
      </c>
      <c r="AK56" s="68" t="s">
        <v>452</v>
      </c>
      <c r="AL56" s="67">
        <f>12.59+9-17</f>
        <v>4.59</v>
      </c>
      <c r="AN56" s="68" t="s">
        <v>452</v>
      </c>
      <c r="AO56" s="67">
        <v>0</v>
      </c>
      <c r="AQ56" s="68" t="s">
        <v>452</v>
      </c>
      <c r="AR56" s="67">
        <v>0</v>
      </c>
      <c r="AT56" s="68" t="s">
        <v>452</v>
      </c>
      <c r="AU56" s="67">
        <v>0</v>
      </c>
      <c r="AW56" s="68" t="s">
        <v>452</v>
      </c>
      <c r="AX56" s="67">
        <v>5</v>
      </c>
      <c r="AZ56" s="68" t="s">
        <v>452</v>
      </c>
      <c r="BA56" s="67">
        <v>0</v>
      </c>
      <c r="BC56" s="68" t="s">
        <v>452</v>
      </c>
      <c r="BD56" s="67">
        <v>7</v>
      </c>
      <c r="BF56" s="68" t="s">
        <v>452</v>
      </c>
      <c r="BG56" s="67">
        <f>5+11.53+13.75+14.75</f>
        <v>45.03</v>
      </c>
      <c r="BI56" s="68" t="s">
        <v>452</v>
      </c>
      <c r="BJ56" s="67">
        <v>0</v>
      </c>
      <c r="BL56" s="68" t="s">
        <v>452</v>
      </c>
      <c r="BM56" s="67">
        <v>0</v>
      </c>
      <c r="BO56" s="68" t="s">
        <v>452</v>
      </c>
      <c r="BP56" s="67">
        <v>0</v>
      </c>
      <c r="BR56" s="68" t="s">
        <v>452</v>
      </c>
      <c r="BS56" s="67">
        <v>10.06</v>
      </c>
      <c r="BU56" s="68" t="s">
        <v>452</v>
      </c>
      <c r="BV56" s="67">
        <v>0</v>
      </c>
      <c r="BX56" s="68" t="s">
        <v>452</v>
      </c>
      <c r="BY56" s="67">
        <v>5</v>
      </c>
      <c r="CA56" s="68" t="s">
        <v>452</v>
      </c>
      <c r="CB56" s="67">
        <f>9.42+3+20-10+8+5</f>
        <v>35.42</v>
      </c>
      <c r="CD56" s="68" t="s">
        <v>452</v>
      </c>
      <c r="CE56" s="67">
        <v>0</v>
      </c>
      <c r="CG56" s="68" t="s">
        <v>452</v>
      </c>
      <c r="CH56" s="67">
        <v>0</v>
      </c>
      <c r="CJ56" s="68" t="s">
        <v>452</v>
      </c>
      <c r="CK56" s="67">
        <v>0</v>
      </c>
      <c r="CM56" s="68" t="s">
        <v>452</v>
      </c>
      <c r="CN56" s="67">
        <v>0</v>
      </c>
      <c r="CP56" s="68" t="s">
        <v>452</v>
      </c>
      <c r="CQ56" s="79">
        <f>SUM(CN56,CK56,CH56,CE56,CB56,BY56,BV56,BS56,BP56,BM56,BJ56,BG56,BD56,BA56,AX56,AU56,AR56,AO56,AL56,AI56,AF56,AC56,Z56,W56,T56,Q56,N56,K56,H56,E56,B56)</f>
        <v>224.23999999999998</v>
      </c>
      <c r="CS56" s="68" t="s">
        <v>452</v>
      </c>
      <c r="CT56" s="67">
        <f>506.89-245</f>
        <v>261.89</v>
      </c>
      <c r="CV56" s="81">
        <f t="shared" si="1"/>
        <v>37.650000000000006</v>
      </c>
    </row>
    <row r="57" spans="1:100" x14ac:dyDescent="0.2">
      <c r="A57" s="68" t="s">
        <v>211</v>
      </c>
      <c r="B57" s="67">
        <v>0</v>
      </c>
      <c r="D57" s="68" t="s">
        <v>211</v>
      </c>
      <c r="E57" s="67">
        <v>0</v>
      </c>
      <c r="G57" s="68" t="s">
        <v>211</v>
      </c>
      <c r="H57" s="67">
        <v>0</v>
      </c>
      <c r="J57" s="68" t="s">
        <v>211</v>
      </c>
      <c r="K57" s="67">
        <v>0</v>
      </c>
      <c r="M57" s="68" t="s">
        <v>211</v>
      </c>
      <c r="N57" s="67">
        <v>0</v>
      </c>
      <c r="P57" s="68" t="s">
        <v>211</v>
      </c>
      <c r="Q57" s="67">
        <v>0</v>
      </c>
      <c r="S57" s="68" t="s">
        <v>211</v>
      </c>
      <c r="T57" s="67">
        <v>0</v>
      </c>
      <c r="V57" s="68" t="s">
        <v>211</v>
      </c>
      <c r="W57" s="67">
        <v>0</v>
      </c>
      <c r="Y57" s="68" t="s">
        <v>211</v>
      </c>
      <c r="Z57" s="67">
        <v>0</v>
      </c>
      <c r="AB57" s="68" t="s">
        <v>211</v>
      </c>
      <c r="AC57" s="67">
        <v>0</v>
      </c>
      <c r="AE57" s="68" t="s">
        <v>211</v>
      </c>
      <c r="AF57" s="67">
        <v>0</v>
      </c>
      <c r="AH57" s="68" t="s">
        <v>211</v>
      </c>
      <c r="AI57" s="67">
        <v>0</v>
      </c>
      <c r="AK57" s="68" t="s">
        <v>211</v>
      </c>
      <c r="AL57" s="67">
        <v>0</v>
      </c>
      <c r="AN57" s="68" t="s">
        <v>211</v>
      </c>
      <c r="AO57" s="67">
        <v>0</v>
      </c>
      <c r="AQ57" s="68" t="s">
        <v>211</v>
      </c>
      <c r="AR57" s="67">
        <v>0</v>
      </c>
      <c r="AT57" s="68" t="s">
        <v>211</v>
      </c>
      <c r="AU57" s="67">
        <v>0</v>
      </c>
      <c r="AW57" s="68" t="s">
        <v>211</v>
      </c>
      <c r="AX57" s="67">
        <v>0</v>
      </c>
      <c r="AZ57" s="68" t="s">
        <v>211</v>
      </c>
      <c r="BA57" s="67">
        <v>0</v>
      </c>
      <c r="BC57" s="68" t="s">
        <v>211</v>
      </c>
      <c r="BD57" s="67">
        <v>0</v>
      </c>
      <c r="BF57" s="68" t="s">
        <v>211</v>
      </c>
      <c r="BG57" s="67">
        <v>0</v>
      </c>
      <c r="BI57" s="68" t="s">
        <v>211</v>
      </c>
      <c r="BJ57" s="67">
        <v>0</v>
      </c>
      <c r="BL57" s="68" t="s">
        <v>211</v>
      </c>
      <c r="BM57" s="67">
        <v>0</v>
      </c>
      <c r="BO57" s="68" t="s">
        <v>211</v>
      </c>
      <c r="BP57" s="67">
        <v>0</v>
      </c>
      <c r="BR57" s="68" t="s">
        <v>211</v>
      </c>
      <c r="BS57" s="67">
        <v>7.99</v>
      </c>
      <c r="BU57" s="68" t="s">
        <v>211</v>
      </c>
      <c r="BV57" s="67">
        <v>0</v>
      </c>
      <c r="BX57" s="68" t="s">
        <v>211</v>
      </c>
      <c r="BY57" s="67">
        <v>0</v>
      </c>
      <c r="CA57" s="68" t="s">
        <v>211</v>
      </c>
      <c r="CB57" s="67">
        <v>0</v>
      </c>
      <c r="CD57" s="68" t="s">
        <v>211</v>
      </c>
      <c r="CE57" s="67">
        <v>0</v>
      </c>
      <c r="CG57" s="68" t="s">
        <v>211</v>
      </c>
      <c r="CH57" s="67">
        <v>0</v>
      </c>
      <c r="CJ57" s="68" t="s">
        <v>211</v>
      </c>
      <c r="CK57" s="67">
        <v>0</v>
      </c>
      <c r="CM57" s="68" t="s">
        <v>211</v>
      </c>
      <c r="CN57" s="67">
        <v>0</v>
      </c>
      <c r="CP57" s="68" t="s">
        <v>211</v>
      </c>
      <c r="CQ57" s="79">
        <f>SUM(CN57,CK57,CH57,CE57,CB57,BY57,BV57,BS57,BP57,BM57,BJ57,BG57,BD57,BA57,AX57,AU57,AR57,AO57,AL57,AI57,AF57,AC57,Z57,W57,T57,Q57,N57,K57,H57,E57,B57)</f>
        <v>7.99</v>
      </c>
      <c r="CS57" s="68" t="s">
        <v>211</v>
      </c>
      <c r="CT57" s="67">
        <v>7.99</v>
      </c>
      <c r="CV57" s="81">
        <f t="shared" si="1"/>
        <v>0</v>
      </c>
    </row>
    <row r="58" spans="1:100" x14ac:dyDescent="0.2">
      <c r="A58" s="68" t="s">
        <v>197</v>
      </c>
      <c r="B58" s="67">
        <v>0</v>
      </c>
      <c r="D58" s="68" t="s">
        <v>197</v>
      </c>
      <c r="E58" s="67">
        <v>0</v>
      </c>
      <c r="G58" s="68" t="s">
        <v>197</v>
      </c>
      <c r="H58" s="67">
        <v>0</v>
      </c>
      <c r="J58" s="68" t="s">
        <v>197</v>
      </c>
      <c r="K58" s="67">
        <v>0</v>
      </c>
      <c r="M58" s="68" t="s">
        <v>197</v>
      </c>
      <c r="N58" s="67">
        <v>0</v>
      </c>
      <c r="P58" s="68" t="s">
        <v>197</v>
      </c>
      <c r="Q58" s="67">
        <v>0</v>
      </c>
      <c r="S58" s="68" t="s">
        <v>197</v>
      </c>
      <c r="T58" s="67">
        <v>0</v>
      </c>
      <c r="V58" s="68" t="s">
        <v>197</v>
      </c>
      <c r="W58" s="67">
        <v>0</v>
      </c>
      <c r="Y58" s="68" t="s">
        <v>197</v>
      </c>
      <c r="Z58" s="67">
        <v>0</v>
      </c>
      <c r="AB58" s="68" t="s">
        <v>197</v>
      </c>
      <c r="AC58" s="67">
        <v>0</v>
      </c>
      <c r="AE58" s="68" t="s">
        <v>197</v>
      </c>
      <c r="AF58" s="67">
        <v>0</v>
      </c>
      <c r="AH58" s="68" t="s">
        <v>197</v>
      </c>
      <c r="AI58" s="67">
        <v>0</v>
      </c>
      <c r="AK58" s="68" t="s">
        <v>197</v>
      </c>
      <c r="AL58" s="67">
        <v>0</v>
      </c>
      <c r="AN58" s="68" t="s">
        <v>197</v>
      </c>
      <c r="AO58" s="67">
        <v>0</v>
      </c>
      <c r="AQ58" s="68" t="s">
        <v>197</v>
      </c>
      <c r="AR58" s="67">
        <v>0</v>
      </c>
      <c r="AT58" s="68" t="s">
        <v>197</v>
      </c>
      <c r="AU58" s="67">
        <v>0</v>
      </c>
      <c r="AW58" s="68" t="s">
        <v>197</v>
      </c>
      <c r="AX58" s="67">
        <v>0</v>
      </c>
      <c r="AZ58" s="68" t="s">
        <v>197</v>
      </c>
      <c r="BA58" s="67">
        <v>0</v>
      </c>
      <c r="BC58" s="68" t="s">
        <v>197</v>
      </c>
      <c r="BD58" s="67">
        <v>0</v>
      </c>
      <c r="BF58" s="68" t="s">
        <v>197</v>
      </c>
      <c r="BG58" s="67">
        <v>0</v>
      </c>
      <c r="BI58" s="68" t="s">
        <v>197</v>
      </c>
      <c r="BJ58" s="67">
        <v>0</v>
      </c>
      <c r="BL58" s="68" t="s">
        <v>197</v>
      </c>
      <c r="BM58" s="67">
        <v>0</v>
      </c>
      <c r="BO58" s="68" t="s">
        <v>197</v>
      </c>
      <c r="BP58" s="67">
        <v>0</v>
      </c>
      <c r="BR58" s="68" t="s">
        <v>197</v>
      </c>
      <c r="BS58" s="67">
        <v>0</v>
      </c>
      <c r="BU58" s="68" t="s">
        <v>197</v>
      </c>
      <c r="BV58" s="67">
        <v>0</v>
      </c>
      <c r="BX58" s="68" t="s">
        <v>197</v>
      </c>
      <c r="BY58" s="67">
        <v>0</v>
      </c>
      <c r="CA58" s="68" t="s">
        <v>197</v>
      </c>
      <c r="CB58" s="67">
        <v>0</v>
      </c>
      <c r="CD58" s="68" t="s">
        <v>197</v>
      </c>
      <c r="CE58" s="67">
        <v>0</v>
      </c>
      <c r="CG58" s="68" t="s">
        <v>197</v>
      </c>
      <c r="CH58" s="67">
        <v>0</v>
      </c>
      <c r="CJ58" s="68" t="s">
        <v>197</v>
      </c>
      <c r="CK58" s="67">
        <v>0</v>
      </c>
      <c r="CM58" s="68" t="s">
        <v>197</v>
      </c>
      <c r="CN58" s="67">
        <v>0</v>
      </c>
      <c r="CP58" s="68" t="s">
        <v>197</v>
      </c>
      <c r="CQ58" s="79">
        <f>SUM(CN58,CK58,CH58,CE58,CB58,BY58,BV58,BS58,BP58,BM58,BJ58,BG58,BD58,BA58,AX58,AU58,AR58,AO58,AL58,AI58,AF58,AC58,Z58,W58,T58,Q58,N58,K58,H58,E58,B58)</f>
        <v>0</v>
      </c>
      <c r="CS58" s="68" t="s">
        <v>197</v>
      </c>
      <c r="CT58" s="67">
        <v>0</v>
      </c>
      <c r="CV58" s="81">
        <f t="shared" si="1"/>
        <v>0</v>
      </c>
    </row>
    <row r="59" spans="1:100" s="123" customFormat="1" x14ac:dyDescent="0.2">
      <c r="A59" s="121" t="s">
        <v>456</v>
      </c>
      <c r="B59" s="122">
        <v>0</v>
      </c>
      <c r="D59" s="121" t="s">
        <v>456</v>
      </c>
      <c r="E59" s="122">
        <v>0</v>
      </c>
      <c r="G59" s="121" t="s">
        <v>456</v>
      </c>
      <c r="H59" s="122">
        <v>0</v>
      </c>
      <c r="J59" s="121" t="s">
        <v>456</v>
      </c>
      <c r="K59" s="122">
        <v>0</v>
      </c>
      <c r="M59" s="121" t="s">
        <v>456</v>
      </c>
      <c r="N59" s="122">
        <v>0</v>
      </c>
      <c r="P59" s="121" t="s">
        <v>456</v>
      </c>
      <c r="Q59" s="122">
        <v>0</v>
      </c>
      <c r="S59" s="121" t="s">
        <v>456</v>
      </c>
      <c r="T59" s="122">
        <v>0</v>
      </c>
      <c r="V59" s="121" t="s">
        <v>456</v>
      </c>
      <c r="W59" s="122">
        <v>0</v>
      </c>
      <c r="Y59" s="121" t="s">
        <v>456</v>
      </c>
      <c r="Z59" s="122">
        <v>245</v>
      </c>
      <c r="AB59" s="121" t="s">
        <v>456</v>
      </c>
      <c r="AC59" s="122">
        <v>0</v>
      </c>
      <c r="AE59" s="121" t="s">
        <v>456</v>
      </c>
      <c r="AF59" s="122">
        <v>0</v>
      </c>
      <c r="AH59" s="121" t="s">
        <v>456</v>
      </c>
      <c r="AI59" s="122">
        <v>0</v>
      </c>
      <c r="AK59" s="121" t="s">
        <v>456</v>
      </c>
      <c r="AL59" s="122">
        <v>0</v>
      </c>
      <c r="AN59" s="121" t="s">
        <v>456</v>
      </c>
      <c r="AO59" s="122">
        <v>0</v>
      </c>
      <c r="AQ59" s="121" t="s">
        <v>456</v>
      </c>
      <c r="AR59" s="122">
        <v>0</v>
      </c>
      <c r="AT59" s="121" t="s">
        <v>456</v>
      </c>
      <c r="AU59" s="122">
        <v>0</v>
      </c>
      <c r="AW59" s="121" t="s">
        <v>456</v>
      </c>
      <c r="AX59" s="122">
        <v>0</v>
      </c>
      <c r="AZ59" s="121" t="s">
        <v>456</v>
      </c>
      <c r="BA59" s="122">
        <v>0</v>
      </c>
      <c r="BC59" s="121" t="s">
        <v>456</v>
      </c>
      <c r="BD59" s="122">
        <v>0</v>
      </c>
      <c r="BF59" s="121" t="s">
        <v>456</v>
      </c>
      <c r="BG59" s="122">
        <v>0</v>
      </c>
      <c r="BI59" s="121" t="s">
        <v>456</v>
      </c>
      <c r="BJ59" s="122">
        <v>0</v>
      </c>
      <c r="BL59" s="121" t="s">
        <v>456</v>
      </c>
      <c r="BM59" s="122">
        <v>0</v>
      </c>
      <c r="BO59" s="121" t="s">
        <v>456</v>
      </c>
      <c r="BP59" s="122">
        <v>0</v>
      </c>
      <c r="BR59" s="121" t="s">
        <v>456</v>
      </c>
      <c r="BS59" s="122">
        <v>0</v>
      </c>
      <c r="BU59" s="121" t="s">
        <v>456</v>
      </c>
      <c r="BV59" s="122">
        <v>0</v>
      </c>
      <c r="BX59" s="121" t="s">
        <v>456</v>
      </c>
      <c r="BY59" s="122">
        <v>0</v>
      </c>
      <c r="CA59" s="121" t="s">
        <v>456</v>
      </c>
      <c r="CB59" s="122">
        <v>0</v>
      </c>
      <c r="CD59" s="121" t="s">
        <v>456</v>
      </c>
      <c r="CE59" s="122">
        <v>0</v>
      </c>
      <c r="CG59" s="121" t="s">
        <v>456</v>
      </c>
      <c r="CH59" s="122">
        <v>0</v>
      </c>
      <c r="CJ59" s="121" t="s">
        <v>456</v>
      </c>
      <c r="CK59" s="122">
        <v>0</v>
      </c>
      <c r="CM59" s="121" t="s">
        <v>456</v>
      </c>
      <c r="CN59" s="122">
        <v>0</v>
      </c>
      <c r="CP59" s="121" t="s">
        <v>456</v>
      </c>
      <c r="CQ59" s="122">
        <f>SUM(CN59,CK59,CH59,CE59,CB59,BY59,BV59,BS59,BP59,BM59,BJ59,BG59,BD59,BA59,AX59,AU59,AR59,AO59,AL59,AI59,AF59,AC59,Z59,W59,T59,Q59,N59,K59,H59,E59,B59)</f>
        <v>245</v>
      </c>
      <c r="CS59" s="132" t="s">
        <v>646</v>
      </c>
      <c r="CT59" s="122">
        <v>245</v>
      </c>
      <c r="CV59" s="124">
        <f t="shared" si="1"/>
        <v>0</v>
      </c>
    </row>
    <row r="60" spans="1:100" s="123" customFormat="1" x14ac:dyDescent="0.2">
      <c r="A60" s="121" t="s">
        <v>456</v>
      </c>
      <c r="B60" s="122">
        <v>0</v>
      </c>
      <c r="D60" s="121" t="s">
        <v>456</v>
      </c>
      <c r="E60" s="122">
        <v>0</v>
      </c>
      <c r="G60" s="121" t="s">
        <v>456</v>
      </c>
      <c r="H60" s="122">
        <v>0</v>
      </c>
      <c r="J60" s="121" t="s">
        <v>456</v>
      </c>
      <c r="K60" s="122">
        <v>0</v>
      </c>
      <c r="M60" s="121" t="s">
        <v>456</v>
      </c>
      <c r="N60" s="122">
        <v>0</v>
      </c>
      <c r="P60" s="121" t="s">
        <v>456</v>
      </c>
      <c r="Q60" s="122">
        <v>0</v>
      </c>
      <c r="S60" s="121" t="s">
        <v>456</v>
      </c>
      <c r="T60" s="122">
        <v>0</v>
      </c>
      <c r="V60" s="121" t="s">
        <v>456</v>
      </c>
      <c r="W60" s="122">
        <v>0</v>
      </c>
      <c r="Y60" s="121" t="s">
        <v>456</v>
      </c>
      <c r="Z60" s="122">
        <v>0</v>
      </c>
      <c r="AB60" s="121" t="s">
        <v>456</v>
      </c>
      <c r="AC60" s="122">
        <v>0</v>
      </c>
      <c r="AE60" s="121" t="s">
        <v>456</v>
      </c>
      <c r="AF60" s="122">
        <v>0</v>
      </c>
      <c r="AH60" s="121" t="s">
        <v>456</v>
      </c>
      <c r="AI60" s="122">
        <v>0</v>
      </c>
      <c r="AK60" s="121" t="s">
        <v>456</v>
      </c>
      <c r="AL60" s="122">
        <v>0</v>
      </c>
      <c r="AN60" s="121" t="s">
        <v>456</v>
      </c>
      <c r="AO60" s="122">
        <v>0</v>
      </c>
      <c r="AQ60" s="121" t="s">
        <v>456</v>
      </c>
      <c r="AR60" s="122">
        <v>0</v>
      </c>
      <c r="AT60" s="121" t="s">
        <v>456</v>
      </c>
      <c r="AU60" s="122">
        <v>0</v>
      </c>
      <c r="AW60" s="121" t="s">
        <v>456</v>
      </c>
      <c r="AX60" s="122">
        <v>0</v>
      </c>
      <c r="AZ60" s="121" t="s">
        <v>456</v>
      </c>
      <c r="BA60" s="122">
        <v>0</v>
      </c>
      <c r="BC60" s="121" t="s">
        <v>456</v>
      </c>
      <c r="BD60" s="122">
        <v>0</v>
      </c>
      <c r="BF60" s="121" t="s">
        <v>456</v>
      </c>
      <c r="BG60" s="122">
        <v>0</v>
      </c>
      <c r="BI60" s="121" t="s">
        <v>456</v>
      </c>
      <c r="BJ60" s="122">
        <v>0</v>
      </c>
      <c r="BL60" s="121" t="s">
        <v>456</v>
      </c>
      <c r="BM60" s="122">
        <v>0</v>
      </c>
      <c r="BO60" s="121" t="s">
        <v>456</v>
      </c>
      <c r="BP60" s="122">
        <v>0</v>
      </c>
      <c r="BR60" s="121" t="s">
        <v>456</v>
      </c>
      <c r="BS60" s="122">
        <v>0</v>
      </c>
      <c r="BU60" s="121" t="s">
        <v>456</v>
      </c>
      <c r="BV60" s="122">
        <v>0</v>
      </c>
      <c r="BX60" s="121" t="s">
        <v>456</v>
      </c>
      <c r="BY60" s="122">
        <v>0</v>
      </c>
      <c r="CA60" s="121" t="s">
        <v>456</v>
      </c>
      <c r="CB60" s="122">
        <v>0</v>
      </c>
      <c r="CD60" s="121" t="s">
        <v>456</v>
      </c>
      <c r="CE60" s="122">
        <v>0</v>
      </c>
      <c r="CG60" s="121" t="s">
        <v>456</v>
      </c>
      <c r="CH60" s="122">
        <v>0</v>
      </c>
      <c r="CJ60" s="121" t="s">
        <v>456</v>
      </c>
      <c r="CK60" s="122">
        <v>0</v>
      </c>
      <c r="CM60" s="121" t="s">
        <v>456</v>
      </c>
      <c r="CN60" s="122">
        <v>0</v>
      </c>
      <c r="CP60" s="121" t="s">
        <v>456</v>
      </c>
      <c r="CQ60" s="122">
        <f>SUM(CN60,CK60,CH60,CE60,CB60,BY60,BV60,BS60,BP60,BM60,BJ60,BG60,BD60,BA60,AX60,AU60,AR60,AO60,AL60,AI60,AF60,AC60,Z60,W60,T60,Q60,N60,K60,H60,E60,B60)</f>
        <v>0</v>
      </c>
      <c r="CS60" s="121" t="s">
        <v>456</v>
      </c>
      <c r="CT60" s="122">
        <v>0</v>
      </c>
      <c r="CV60" s="124">
        <f t="shared" si="1"/>
        <v>0</v>
      </c>
    </row>
    <row r="61" spans="1:100" ht="16" thickBot="1" x14ac:dyDescent="0.25">
      <c r="A61" s="73" t="s">
        <v>453</v>
      </c>
      <c r="B61" s="74">
        <f>SUM(B45,B46,B47,B48,B49,B53,B54,B55)</f>
        <v>693.82</v>
      </c>
      <c r="D61" s="73" t="s">
        <v>453</v>
      </c>
      <c r="E61" s="74">
        <f>SUM(E45,E46,E47,E48,E49,E53,E54,E55)</f>
        <v>186.05</v>
      </c>
      <c r="G61" s="73" t="s">
        <v>453</v>
      </c>
      <c r="H61" s="74">
        <f>SUM(H45,H46,H47,H48,H49,H53,H54,H55)</f>
        <v>10.67</v>
      </c>
      <c r="J61" s="73" t="s">
        <v>453</v>
      </c>
      <c r="K61" s="74">
        <f>SUM(K45,K46,K47,K48,K49,K53,K54,K55)</f>
        <v>0</v>
      </c>
      <c r="M61" s="73" t="s">
        <v>453</v>
      </c>
      <c r="N61" s="74">
        <f>SUM(N45,N46,N47,N48,N49,N53,N54,N55)</f>
        <v>10</v>
      </c>
      <c r="P61" s="73" t="s">
        <v>453</v>
      </c>
      <c r="Q61" s="74">
        <f>SUM(Q45,Q46,Q47,Q48,Q49,Q53,Q54,Q55)</f>
        <v>15</v>
      </c>
      <c r="S61" s="73" t="s">
        <v>453</v>
      </c>
      <c r="T61" s="74">
        <f>SUM(T45,T46,T47,T48,T49,T53,T54,T55)</f>
        <v>19.5</v>
      </c>
      <c r="V61" s="73" t="s">
        <v>453</v>
      </c>
      <c r="W61" s="74">
        <f>SUM(W45,W46,W47,W48,W49,W53,W54,W55)</f>
        <v>22.07</v>
      </c>
      <c r="Y61" s="73" t="s">
        <v>453</v>
      </c>
      <c r="Z61" s="74">
        <f>SUM(Z45,Z46,Z47,Z48,Z49,Z53,Z54,Z55)</f>
        <v>458.26</v>
      </c>
      <c r="AB61" s="73" t="s">
        <v>453</v>
      </c>
      <c r="AC61" s="74">
        <f>SUM(AC45,AC46,AC47,AC48,AC49,AC53,AC54,AC55)</f>
        <v>56.96</v>
      </c>
      <c r="AE61" s="73" t="s">
        <v>453</v>
      </c>
      <c r="AF61" s="74">
        <f>SUM(AF45,AF46,AF47,AF48,AF49,AF53,AF54,AF55)</f>
        <v>0</v>
      </c>
      <c r="AH61" s="73" t="s">
        <v>453</v>
      </c>
      <c r="AI61" s="74">
        <f>SUM(AI45,AI46,AI47,AI48,AI49,AI53,AI54,AI55)</f>
        <v>0</v>
      </c>
      <c r="AK61" s="73" t="s">
        <v>453</v>
      </c>
      <c r="AL61" s="74">
        <f>SUM(AL45,AL46,AL47,AL48,AL49,AL53,AL54,AL55)</f>
        <v>33.590000000000003</v>
      </c>
      <c r="AN61" s="73" t="s">
        <v>453</v>
      </c>
      <c r="AO61" s="74">
        <f>SUM(AO45,AO46,AO47,AO48,AO49,AO53,AO54,AO55)</f>
        <v>0</v>
      </c>
      <c r="AQ61" s="73" t="s">
        <v>453</v>
      </c>
      <c r="AR61" s="74">
        <f>SUM(AR45,AR46,AR47,AR48,AR49,AR53,AR54,AR55)</f>
        <v>0</v>
      </c>
      <c r="AT61" s="73" t="s">
        <v>453</v>
      </c>
      <c r="AU61" s="74">
        <f>SUM(AU45,AU46,AU47,AU48,AU49,AU53,AU54,AU55)</f>
        <v>0</v>
      </c>
      <c r="AW61" s="73" t="s">
        <v>453</v>
      </c>
      <c r="AX61" s="74">
        <f>SUM(AX45,AX46,AX47,AX48,AX49,AX53,AX54,AX55)</f>
        <v>5</v>
      </c>
      <c r="AZ61" s="73" t="s">
        <v>453</v>
      </c>
      <c r="BA61" s="74">
        <f>SUM(BA45,BA46,BA47,BA48,BA49,BA53,BA54,BA55)</f>
        <v>0</v>
      </c>
      <c r="BC61" s="73" t="s">
        <v>453</v>
      </c>
      <c r="BD61" s="74">
        <f>SUM(BD45,BD46,BD47,BD48,BD49,BD53,BD54,BD55)</f>
        <v>7</v>
      </c>
      <c r="BF61" s="73" t="s">
        <v>453</v>
      </c>
      <c r="BG61" s="74">
        <f>SUM(BG45,BG46,BG47,BG48,BG49,BG53,BG54,BG55)</f>
        <v>45.03</v>
      </c>
      <c r="BI61" s="73" t="s">
        <v>453</v>
      </c>
      <c r="BJ61" s="74">
        <f>SUM(BJ45,BJ46,BJ47,BJ48,BJ49,BJ53,BJ54,BJ55)</f>
        <v>0</v>
      </c>
      <c r="BL61" s="73" t="s">
        <v>453</v>
      </c>
      <c r="BM61" s="74">
        <f>SUM(BM45,BM46,BM47,BM48,BM49,BM53,BM54,BM55)</f>
        <v>82.85</v>
      </c>
      <c r="BO61" s="73" t="s">
        <v>453</v>
      </c>
      <c r="BP61" s="74">
        <f>SUM(BP45,BP46,BP47,BP48,BP49,BP53,BP54,BP55)</f>
        <v>0</v>
      </c>
      <c r="BR61" s="73" t="s">
        <v>453</v>
      </c>
      <c r="BS61" s="74">
        <f>SUM(BS45,BS46,BS47,BS48,BS49,BS53,BS54,BS55)</f>
        <v>18.05</v>
      </c>
      <c r="BU61" s="73" t="s">
        <v>453</v>
      </c>
      <c r="BV61" s="74">
        <f>SUM(BV45,BV46,BV47,BV48,BV49,BV53,BV54,BV55)</f>
        <v>0</v>
      </c>
      <c r="BX61" s="73" t="s">
        <v>453</v>
      </c>
      <c r="BY61" s="74">
        <f>SUM(BY45,BY46,BY47,BY48,BY49,BY53,BY54,BY55)</f>
        <v>5</v>
      </c>
      <c r="CA61" s="73" t="s">
        <v>453</v>
      </c>
      <c r="CB61" s="74">
        <f>SUM(CB45,CB46,CB47,CB48,CB49,CB53,CB54,CB55)</f>
        <v>50.42</v>
      </c>
      <c r="CD61" s="73" t="s">
        <v>453</v>
      </c>
      <c r="CE61" s="74">
        <f>SUM(CE45,CE46,CE47,CE48,CE49,CE53,CE54,CE55)</f>
        <v>152.99</v>
      </c>
      <c r="CG61" s="73" t="s">
        <v>453</v>
      </c>
      <c r="CH61" s="74">
        <f>SUM(CH45,CH46,CH47,CH48,CH49,CH53,CH54,CH55)</f>
        <v>0</v>
      </c>
      <c r="CJ61" s="73" t="s">
        <v>453</v>
      </c>
      <c r="CK61" s="74">
        <f>SUM(CK45,CK46,CK47,CK48,CK49,CK53,CK54,CK55)</f>
        <v>0</v>
      </c>
      <c r="CM61" s="73" t="s">
        <v>453</v>
      </c>
      <c r="CN61" s="74">
        <f>SUM(CN45,CN46,CN47,CN48,CN49,CN53,CN54,CN55)</f>
        <v>0</v>
      </c>
      <c r="CP61" s="73" t="s">
        <v>494</v>
      </c>
      <c r="CQ61" s="74">
        <f>SUM(CQ45,CQ46,CQ47,CQ48,CQ49,CQ53,CQ54,CQ55)</f>
        <v>1872.26</v>
      </c>
      <c r="CS61" s="77" t="s">
        <v>494</v>
      </c>
      <c r="CT61" s="78">
        <f>SUM(CT45,CT46,CT47,CT48,CT49,CT53,CT54,CT55)</f>
        <v>2126.5699999999997</v>
      </c>
      <c r="CV61" s="83">
        <f t="shared" si="1"/>
        <v>254.30999999999972</v>
      </c>
    </row>
    <row r="62" spans="1:100" ht="16" thickBot="1" x14ac:dyDescent="0.25">
      <c r="A62" s="125" t="s">
        <v>457</v>
      </c>
      <c r="B62" s="126">
        <f>B40-B43-B61</f>
        <v>-693.82</v>
      </c>
      <c r="D62" s="91" t="s">
        <v>457</v>
      </c>
      <c r="E62" s="92">
        <f>E40-E43-E61</f>
        <v>-186.05</v>
      </c>
      <c r="G62" s="91" t="s">
        <v>457</v>
      </c>
      <c r="H62" s="92">
        <f>H40-H43-H61</f>
        <v>-10.67</v>
      </c>
      <c r="J62" s="119" t="s">
        <v>457</v>
      </c>
      <c r="K62" s="120">
        <f>K40-K43-K61</f>
        <v>0</v>
      </c>
      <c r="M62" s="93" t="s">
        <v>457</v>
      </c>
      <c r="N62" s="94">
        <f>N40-N43-N61</f>
        <v>1366.94</v>
      </c>
      <c r="P62" s="125" t="s">
        <v>457</v>
      </c>
      <c r="Q62" s="126">
        <f>Q40-Q43-Q61</f>
        <v>-15</v>
      </c>
      <c r="S62" s="91" t="s">
        <v>457</v>
      </c>
      <c r="T62" s="92">
        <f>T40-T43-T61</f>
        <v>-19.5</v>
      </c>
      <c r="V62" s="91" t="s">
        <v>457</v>
      </c>
      <c r="W62" s="92">
        <f>W40-W43-W61</f>
        <v>-22.07</v>
      </c>
      <c r="Y62" s="91" t="s">
        <v>457</v>
      </c>
      <c r="Z62" s="92">
        <f>Z40-Z43-Z61</f>
        <v>-417.61</v>
      </c>
      <c r="AB62" s="91" t="s">
        <v>457</v>
      </c>
      <c r="AC62" s="92">
        <f>AC40-AC43-AC61</f>
        <v>-56.96</v>
      </c>
      <c r="AE62" s="119" t="s">
        <v>457</v>
      </c>
      <c r="AF62" s="120">
        <f>AF40-AF43-AF61</f>
        <v>0</v>
      </c>
      <c r="AH62" s="119" t="s">
        <v>457</v>
      </c>
      <c r="AI62" s="120">
        <f>AI40-AI43-AI61</f>
        <v>0</v>
      </c>
      <c r="AK62" s="91" t="s">
        <v>457</v>
      </c>
      <c r="AL62" s="92">
        <f>AL40-AL43-AL61</f>
        <v>-33.590000000000003</v>
      </c>
      <c r="AN62" s="75" t="s">
        <v>457</v>
      </c>
      <c r="AO62" s="76">
        <f>AO40-AO43-AO61</f>
        <v>0</v>
      </c>
      <c r="AQ62" s="75" t="s">
        <v>457</v>
      </c>
      <c r="AR62" s="76">
        <f>AR40-AR43-AR61</f>
        <v>0</v>
      </c>
      <c r="AT62" s="119" t="s">
        <v>457</v>
      </c>
      <c r="AU62" s="120">
        <f>AU40-AU43-AU61</f>
        <v>0</v>
      </c>
      <c r="AW62" s="91" t="s">
        <v>457</v>
      </c>
      <c r="AX62" s="92">
        <f>AX40-AX43-AX61</f>
        <v>-5</v>
      </c>
      <c r="AZ62" s="119" t="s">
        <v>457</v>
      </c>
      <c r="BA62" s="120">
        <f>BA40-BA43-BA61</f>
        <v>0</v>
      </c>
      <c r="BC62" s="93" t="s">
        <v>457</v>
      </c>
      <c r="BD62" s="94">
        <f>BD40-BD43-BD61</f>
        <v>1411.4</v>
      </c>
      <c r="BF62" s="91" t="s">
        <v>457</v>
      </c>
      <c r="BG62" s="92">
        <f>BG40-BG43-BG61</f>
        <v>-45.03</v>
      </c>
      <c r="BI62" s="119" t="s">
        <v>457</v>
      </c>
      <c r="BJ62" s="120">
        <f>BJ40-BJ43-BJ61</f>
        <v>0</v>
      </c>
      <c r="BL62" s="91" t="s">
        <v>457</v>
      </c>
      <c r="BM62" s="92">
        <f>BM40-BM43-BM61</f>
        <v>-82.85</v>
      </c>
      <c r="BO62" s="119" t="s">
        <v>457</v>
      </c>
      <c r="BP62" s="120">
        <f>BP40-BP43-BP61</f>
        <v>0</v>
      </c>
      <c r="BR62" s="91" t="s">
        <v>457</v>
      </c>
      <c r="BS62" s="92">
        <f>BS40-BS43-BS61</f>
        <v>-18.05</v>
      </c>
      <c r="BU62" s="119" t="s">
        <v>457</v>
      </c>
      <c r="BV62" s="120">
        <f>BV40-BV43-BV61</f>
        <v>0</v>
      </c>
      <c r="BX62" s="91" t="s">
        <v>457</v>
      </c>
      <c r="BY62" s="92">
        <f>BY40-BY43-BY61</f>
        <v>-5</v>
      </c>
      <c r="CA62" s="91" t="s">
        <v>457</v>
      </c>
      <c r="CB62" s="92">
        <f>CB40-CB43-CB61</f>
        <v>-50.42</v>
      </c>
      <c r="CD62" s="91" t="s">
        <v>457</v>
      </c>
      <c r="CE62" s="92">
        <f>CE40-CE43-CE61</f>
        <v>-152.99</v>
      </c>
      <c r="CG62" s="119" t="s">
        <v>457</v>
      </c>
      <c r="CH62" s="120">
        <f>CH40-CH43-CH61</f>
        <v>0</v>
      </c>
      <c r="CJ62" s="119" t="s">
        <v>457</v>
      </c>
      <c r="CK62" s="120">
        <f>CK40-CK43-CK61</f>
        <v>0</v>
      </c>
      <c r="CM62" s="119" t="s">
        <v>457</v>
      </c>
      <c r="CN62" s="120">
        <f>CN40-CN43-CN61</f>
        <v>0</v>
      </c>
      <c r="CP62" s="95" t="s">
        <v>491</v>
      </c>
      <c r="CQ62" s="96">
        <f>CQ40-CQ43-CQ61</f>
        <v>963.7300000000007</v>
      </c>
      <c r="CS62" s="85" t="s">
        <v>496</v>
      </c>
      <c r="CT62" s="84">
        <f>CT37-CT43-CT61</f>
        <v>0</v>
      </c>
    </row>
    <row r="63" spans="1:100" ht="16" customHeight="1" thickTop="1" thickBot="1" x14ac:dyDescent="0.25">
      <c r="A63" s="193" t="s">
        <v>631</v>
      </c>
      <c r="B63" s="194"/>
      <c r="D63" s="193"/>
      <c r="E63" s="194"/>
      <c r="G63" s="193" t="s">
        <v>632</v>
      </c>
      <c r="H63" s="194"/>
      <c r="J63" s="190"/>
      <c r="K63" s="191"/>
      <c r="M63" s="190" t="s">
        <v>634</v>
      </c>
      <c r="N63" s="191"/>
      <c r="P63" s="193" t="s">
        <v>554</v>
      </c>
      <c r="Q63" s="194"/>
      <c r="S63" s="193" t="s">
        <v>633</v>
      </c>
      <c r="T63" s="194"/>
      <c r="V63" s="190" t="s">
        <v>635</v>
      </c>
      <c r="W63" s="191"/>
      <c r="Y63" s="190" t="s">
        <v>636</v>
      </c>
      <c r="Z63" s="191"/>
      <c r="AB63" s="193" t="s">
        <v>385</v>
      </c>
      <c r="AC63" s="194"/>
      <c r="AE63" s="193"/>
      <c r="AF63" s="194"/>
      <c r="AH63" s="190"/>
      <c r="AI63" s="191"/>
      <c r="AK63" s="193" t="s">
        <v>637</v>
      </c>
      <c r="AL63" s="194"/>
      <c r="AN63" s="193" t="s">
        <v>638</v>
      </c>
      <c r="AO63" s="194"/>
      <c r="AQ63" s="190"/>
      <c r="AR63" s="191"/>
      <c r="AT63" s="193" t="s">
        <v>639</v>
      </c>
      <c r="AU63" s="194"/>
      <c r="AW63" s="193" t="s">
        <v>385</v>
      </c>
      <c r="AX63" s="194"/>
      <c r="AZ63" s="193"/>
      <c r="BA63" s="194"/>
      <c r="BC63" s="193" t="s">
        <v>654</v>
      </c>
      <c r="BD63" s="194"/>
      <c r="BF63" s="190" t="s">
        <v>641</v>
      </c>
      <c r="BG63" s="191"/>
      <c r="BI63" s="193"/>
      <c r="BJ63" s="194"/>
      <c r="BL63" s="190"/>
      <c r="BM63" s="191"/>
      <c r="BO63" s="190"/>
      <c r="BP63" s="191"/>
      <c r="BR63" s="193" t="s">
        <v>385</v>
      </c>
      <c r="BS63" s="194"/>
      <c r="BU63" s="193"/>
      <c r="BV63" s="194"/>
      <c r="BX63" s="193" t="s">
        <v>640</v>
      </c>
      <c r="BY63" s="194"/>
      <c r="CA63" s="190" t="s">
        <v>642</v>
      </c>
      <c r="CB63" s="191"/>
      <c r="CD63" s="190" t="s">
        <v>644</v>
      </c>
      <c r="CE63" s="191"/>
      <c r="CG63" s="190"/>
      <c r="CH63" s="191"/>
      <c r="CJ63" s="193"/>
      <c r="CK63" s="194"/>
      <c r="CM63" s="193"/>
      <c r="CN63" s="194"/>
      <c r="CP63" s="93" t="s">
        <v>517</v>
      </c>
      <c r="CQ63" s="94">
        <f>CQ37-CQ43-CQ61</f>
        <v>294.95000000000005</v>
      </c>
      <c r="CS63" s="199" t="s">
        <v>495</v>
      </c>
      <c r="CT63" s="200"/>
      <c r="CV63" s="82"/>
    </row>
    <row r="64" spans="1:100" ht="16" thickTop="1" x14ac:dyDescent="0.2">
      <c r="A64" s="195"/>
      <c r="B64" s="196"/>
      <c r="D64" s="195"/>
      <c r="E64" s="196"/>
      <c r="G64" s="195"/>
      <c r="H64" s="196"/>
      <c r="J64" s="180"/>
      <c r="K64" s="181"/>
      <c r="M64" s="180"/>
      <c r="N64" s="181"/>
      <c r="P64" s="195"/>
      <c r="Q64" s="196"/>
      <c r="S64" s="195"/>
      <c r="T64" s="196"/>
      <c r="V64" s="180"/>
      <c r="W64" s="181"/>
      <c r="Y64" s="180"/>
      <c r="Z64" s="181"/>
      <c r="AB64" s="195"/>
      <c r="AC64" s="196"/>
      <c r="AE64" s="195"/>
      <c r="AF64" s="196"/>
      <c r="AH64" s="180"/>
      <c r="AI64" s="181"/>
      <c r="AK64" s="195"/>
      <c r="AL64" s="196"/>
      <c r="AN64" s="195"/>
      <c r="AO64" s="196"/>
      <c r="AQ64" s="180"/>
      <c r="AR64" s="181"/>
      <c r="AT64" s="195"/>
      <c r="AU64" s="196"/>
      <c r="AW64" s="195"/>
      <c r="AX64" s="196"/>
      <c r="AZ64" s="195"/>
      <c r="BA64" s="196"/>
      <c r="BC64" s="195"/>
      <c r="BD64" s="196"/>
      <c r="BF64" s="180"/>
      <c r="BG64" s="181"/>
      <c r="BI64" s="195"/>
      <c r="BJ64" s="196"/>
      <c r="BL64" s="180"/>
      <c r="BM64" s="181"/>
      <c r="BO64" s="180"/>
      <c r="BP64" s="181"/>
      <c r="BR64" s="195"/>
      <c r="BS64" s="196"/>
      <c r="BU64" s="195"/>
      <c r="BV64" s="196"/>
      <c r="BX64" s="195"/>
      <c r="BY64" s="196"/>
      <c r="CA64" s="180"/>
      <c r="CB64" s="181"/>
      <c r="CD64" s="180"/>
      <c r="CE64" s="181"/>
      <c r="CG64" s="180"/>
      <c r="CH64" s="181"/>
      <c r="CJ64" s="195"/>
      <c r="CK64" s="196"/>
      <c r="CM64" s="195"/>
      <c r="CN64" s="196"/>
      <c r="CP64" s="115"/>
      <c r="CQ64" s="116"/>
      <c r="CS64" s="199"/>
      <c r="CT64" s="200"/>
      <c r="CV64" s="82"/>
    </row>
    <row r="65" spans="1:100" ht="16" thickBot="1" x14ac:dyDescent="0.25">
      <c r="A65" s="197"/>
      <c r="B65" s="198"/>
      <c r="D65" s="197"/>
      <c r="E65" s="198"/>
      <c r="G65" s="197"/>
      <c r="H65" s="198"/>
      <c r="J65" s="182"/>
      <c r="K65" s="183"/>
      <c r="M65" s="182"/>
      <c r="N65" s="183"/>
      <c r="P65" s="197"/>
      <c r="Q65" s="198"/>
      <c r="S65" s="197"/>
      <c r="T65" s="198"/>
      <c r="V65" s="182"/>
      <c r="W65" s="183"/>
      <c r="Y65" s="182"/>
      <c r="Z65" s="183"/>
      <c r="AB65" s="197"/>
      <c r="AC65" s="198"/>
      <c r="AE65" s="197"/>
      <c r="AF65" s="198"/>
      <c r="AH65" s="182"/>
      <c r="AI65" s="183"/>
      <c r="AK65" s="197"/>
      <c r="AL65" s="198"/>
      <c r="AN65" s="197"/>
      <c r="AO65" s="198"/>
      <c r="AQ65" s="182"/>
      <c r="AR65" s="183"/>
      <c r="AT65" s="197"/>
      <c r="AU65" s="198"/>
      <c r="AW65" s="197"/>
      <c r="AX65" s="198"/>
      <c r="AZ65" s="197"/>
      <c r="BA65" s="198"/>
      <c r="BC65" s="197"/>
      <c r="BD65" s="198"/>
      <c r="BF65" s="182"/>
      <c r="BG65" s="183"/>
      <c r="BI65" s="197"/>
      <c r="BJ65" s="198"/>
      <c r="BL65" s="182"/>
      <c r="BM65" s="183"/>
      <c r="BO65" s="182"/>
      <c r="BP65" s="183"/>
      <c r="BR65" s="197"/>
      <c r="BS65" s="198"/>
      <c r="BU65" s="197"/>
      <c r="BV65" s="198"/>
      <c r="BX65" s="197"/>
      <c r="BY65" s="198"/>
      <c r="CA65" s="182"/>
      <c r="CB65" s="183"/>
      <c r="CD65" s="182"/>
      <c r="CE65" s="183"/>
      <c r="CG65" s="182"/>
      <c r="CH65" s="183"/>
      <c r="CJ65" s="197"/>
      <c r="CK65" s="198"/>
      <c r="CM65" s="197"/>
      <c r="CN65" s="198"/>
      <c r="CP65" s="99"/>
      <c r="CQ65" s="100"/>
      <c r="CS65" s="201"/>
      <c r="CT65" s="202"/>
      <c r="CV65" s="82"/>
    </row>
    <row r="67" spans="1:100" ht="22" thickBot="1" x14ac:dyDescent="0.3">
      <c r="A67" s="36" t="s">
        <v>589</v>
      </c>
    </row>
    <row r="68" spans="1:100" ht="16" thickBot="1" x14ac:dyDescent="0.25">
      <c r="A68" s="172" t="s">
        <v>55</v>
      </c>
      <c r="B68" s="173"/>
      <c r="D68" s="172" t="s">
        <v>56</v>
      </c>
      <c r="E68" s="173"/>
      <c r="G68" s="172" t="s">
        <v>57</v>
      </c>
      <c r="H68" s="173"/>
      <c r="J68" s="172" t="s">
        <v>58</v>
      </c>
      <c r="K68" s="173"/>
      <c r="M68" s="172" t="s">
        <v>59</v>
      </c>
      <c r="N68" s="173"/>
      <c r="P68" s="172" t="s">
        <v>60</v>
      </c>
      <c r="Q68" s="173"/>
      <c r="S68" s="172" t="s">
        <v>61</v>
      </c>
      <c r="T68" s="173"/>
      <c r="V68" s="172" t="s">
        <v>62</v>
      </c>
      <c r="W68" s="173"/>
      <c r="Y68" s="172" t="s">
        <v>63</v>
      </c>
      <c r="Z68" s="173"/>
      <c r="AB68" s="172" t="s">
        <v>64</v>
      </c>
      <c r="AC68" s="173"/>
      <c r="AE68" s="172" t="s">
        <v>65</v>
      </c>
      <c r="AF68" s="173"/>
      <c r="AH68" s="172" t="s">
        <v>66</v>
      </c>
      <c r="AI68" s="173"/>
      <c r="AK68" s="172" t="s">
        <v>67</v>
      </c>
      <c r="AL68" s="173"/>
      <c r="AN68" s="172" t="s">
        <v>68</v>
      </c>
      <c r="AO68" s="173"/>
      <c r="AQ68" s="172" t="s">
        <v>69</v>
      </c>
      <c r="AR68" s="173"/>
      <c r="AT68" s="172" t="s">
        <v>70</v>
      </c>
      <c r="AU68" s="173"/>
      <c r="AW68" s="172" t="s">
        <v>71</v>
      </c>
      <c r="AX68" s="173"/>
      <c r="AZ68" s="172" t="s">
        <v>72</v>
      </c>
      <c r="BA68" s="173"/>
      <c r="BC68" s="172" t="s">
        <v>73</v>
      </c>
      <c r="BD68" s="173"/>
      <c r="BF68" s="172" t="s">
        <v>74</v>
      </c>
      <c r="BG68" s="173"/>
      <c r="BI68" s="172" t="s">
        <v>75</v>
      </c>
      <c r="BJ68" s="173"/>
      <c r="BL68" s="172" t="s">
        <v>76</v>
      </c>
      <c r="BM68" s="173"/>
      <c r="BO68" s="172" t="s">
        <v>77</v>
      </c>
      <c r="BP68" s="173"/>
      <c r="BR68" s="172" t="s">
        <v>78</v>
      </c>
      <c r="BS68" s="173"/>
      <c r="BU68" s="172" t="s">
        <v>79</v>
      </c>
      <c r="BV68" s="173"/>
      <c r="BX68" s="172" t="s">
        <v>80</v>
      </c>
      <c r="BY68" s="173"/>
      <c r="CA68" s="172" t="s">
        <v>81</v>
      </c>
      <c r="CB68" s="173"/>
      <c r="CD68" s="172" t="s">
        <v>82</v>
      </c>
      <c r="CE68" s="173"/>
      <c r="CG68" s="172" t="s">
        <v>83</v>
      </c>
      <c r="CH68" s="173"/>
      <c r="CJ68" s="172" t="s">
        <v>84</v>
      </c>
      <c r="CK68" s="173"/>
      <c r="CM68" s="172" t="s">
        <v>215</v>
      </c>
      <c r="CN68" s="173"/>
      <c r="CP68" s="188" t="s">
        <v>30</v>
      </c>
      <c r="CQ68" s="189"/>
      <c r="CS68" s="188" t="s">
        <v>490</v>
      </c>
      <c r="CT68" s="189"/>
      <c r="CV68" s="80" t="s">
        <v>32</v>
      </c>
    </row>
    <row r="69" spans="1:100" ht="16" thickBot="1" x14ac:dyDescent="0.25">
      <c r="A69" s="174" t="s">
        <v>446</v>
      </c>
      <c r="B69" s="175"/>
      <c r="D69" s="174" t="s">
        <v>446</v>
      </c>
      <c r="E69" s="175"/>
      <c r="G69" s="174" t="s">
        <v>446</v>
      </c>
      <c r="H69" s="175"/>
      <c r="J69" s="174" t="s">
        <v>446</v>
      </c>
      <c r="K69" s="175"/>
      <c r="M69" s="174" t="s">
        <v>446</v>
      </c>
      <c r="N69" s="175"/>
      <c r="P69" s="174" t="s">
        <v>446</v>
      </c>
      <c r="Q69" s="175"/>
      <c r="S69" s="174" t="s">
        <v>446</v>
      </c>
      <c r="T69" s="175"/>
      <c r="V69" s="174" t="s">
        <v>446</v>
      </c>
      <c r="W69" s="175"/>
      <c r="Y69" s="174" t="s">
        <v>446</v>
      </c>
      <c r="Z69" s="175"/>
      <c r="AB69" s="174" t="s">
        <v>446</v>
      </c>
      <c r="AC69" s="175"/>
      <c r="AE69" s="174" t="s">
        <v>446</v>
      </c>
      <c r="AF69" s="175"/>
      <c r="AH69" s="174" t="s">
        <v>446</v>
      </c>
      <c r="AI69" s="175"/>
      <c r="AK69" s="174" t="s">
        <v>446</v>
      </c>
      <c r="AL69" s="175"/>
      <c r="AN69" s="174" t="s">
        <v>446</v>
      </c>
      <c r="AO69" s="175"/>
      <c r="AQ69" s="174" t="s">
        <v>446</v>
      </c>
      <c r="AR69" s="175"/>
      <c r="AT69" s="174" t="s">
        <v>446</v>
      </c>
      <c r="AU69" s="175"/>
      <c r="AW69" s="174" t="s">
        <v>446</v>
      </c>
      <c r="AX69" s="175"/>
      <c r="AZ69" s="174" t="s">
        <v>446</v>
      </c>
      <c r="BA69" s="175"/>
      <c r="BC69" s="174" t="s">
        <v>446</v>
      </c>
      <c r="BD69" s="175"/>
      <c r="BF69" s="174" t="s">
        <v>446</v>
      </c>
      <c r="BG69" s="175"/>
      <c r="BI69" s="174" t="s">
        <v>446</v>
      </c>
      <c r="BJ69" s="175"/>
      <c r="BL69" s="174" t="s">
        <v>446</v>
      </c>
      <c r="BM69" s="175"/>
      <c r="BO69" s="174" t="s">
        <v>446</v>
      </c>
      <c r="BP69" s="175"/>
      <c r="BR69" s="174" t="s">
        <v>446</v>
      </c>
      <c r="BS69" s="175"/>
      <c r="BU69" s="174" t="s">
        <v>446</v>
      </c>
      <c r="BV69" s="175"/>
      <c r="BX69" s="174" t="s">
        <v>446</v>
      </c>
      <c r="BY69" s="175"/>
      <c r="CA69" s="174" t="s">
        <v>446</v>
      </c>
      <c r="CB69" s="175"/>
      <c r="CD69" s="174" t="s">
        <v>446</v>
      </c>
      <c r="CE69" s="175"/>
      <c r="CG69" s="174" t="s">
        <v>446</v>
      </c>
      <c r="CH69" s="175"/>
      <c r="CJ69" s="174" t="s">
        <v>446</v>
      </c>
      <c r="CK69" s="175"/>
      <c r="CM69" s="174" t="s">
        <v>446</v>
      </c>
      <c r="CN69" s="175"/>
      <c r="CP69" s="174" t="s">
        <v>446</v>
      </c>
      <c r="CQ69" s="175"/>
      <c r="CS69" s="174" t="s">
        <v>446</v>
      </c>
      <c r="CT69" s="175"/>
    </row>
    <row r="70" spans="1:100" x14ac:dyDescent="0.2">
      <c r="A70" s="69" t="s">
        <v>460</v>
      </c>
      <c r="B70" s="79">
        <v>0</v>
      </c>
      <c r="D70" s="69" t="s">
        <v>460</v>
      </c>
      <c r="E70" s="79">
        <v>0</v>
      </c>
      <c r="G70" s="69" t="s">
        <v>460</v>
      </c>
      <c r="H70" s="79">
        <v>0</v>
      </c>
      <c r="J70" s="69" t="s">
        <v>460</v>
      </c>
      <c r="K70" s="79">
        <v>0</v>
      </c>
      <c r="M70" s="69" t="s">
        <v>460</v>
      </c>
      <c r="N70" s="79">
        <v>1560.58</v>
      </c>
      <c r="P70" s="69" t="s">
        <v>460</v>
      </c>
      <c r="Q70" s="79">
        <v>0</v>
      </c>
      <c r="S70" s="69" t="s">
        <v>460</v>
      </c>
      <c r="T70" s="79">
        <v>0</v>
      </c>
      <c r="V70" s="69" t="s">
        <v>460</v>
      </c>
      <c r="W70" s="79">
        <v>75</v>
      </c>
      <c r="Y70" s="69" t="s">
        <v>460</v>
      </c>
      <c r="Z70" s="79">
        <v>0</v>
      </c>
      <c r="AB70" s="69" t="s">
        <v>460</v>
      </c>
      <c r="AC70" s="79">
        <v>0</v>
      </c>
      <c r="AE70" s="69" t="s">
        <v>460</v>
      </c>
      <c r="AF70" s="79">
        <v>0</v>
      </c>
      <c r="AH70" s="69" t="s">
        <v>460</v>
      </c>
      <c r="AI70" s="79">
        <v>0</v>
      </c>
      <c r="AK70" s="69" t="s">
        <v>460</v>
      </c>
      <c r="AL70" s="79">
        <v>0</v>
      </c>
      <c r="AN70" s="69" t="s">
        <v>460</v>
      </c>
      <c r="AO70" s="79">
        <v>0</v>
      </c>
      <c r="AQ70" s="69" t="s">
        <v>460</v>
      </c>
      <c r="AR70" s="79">
        <v>0</v>
      </c>
      <c r="AT70" s="69" t="s">
        <v>460</v>
      </c>
      <c r="AU70" s="79">
        <v>0</v>
      </c>
      <c r="AW70" s="69" t="s">
        <v>460</v>
      </c>
      <c r="AX70" s="79">
        <v>0</v>
      </c>
      <c r="AZ70" s="69" t="s">
        <v>460</v>
      </c>
      <c r="BA70" s="79">
        <v>0</v>
      </c>
      <c r="BC70" s="69" t="s">
        <v>460</v>
      </c>
      <c r="BD70" s="79">
        <v>1555.65</v>
      </c>
      <c r="BF70" s="69" t="s">
        <v>460</v>
      </c>
      <c r="BG70" s="79">
        <v>0</v>
      </c>
      <c r="BI70" s="69" t="s">
        <v>460</v>
      </c>
      <c r="BJ70" s="79">
        <v>0</v>
      </c>
      <c r="BL70" s="69" t="s">
        <v>460</v>
      </c>
      <c r="BM70" s="79">
        <v>0</v>
      </c>
      <c r="BO70" s="69" t="s">
        <v>460</v>
      </c>
      <c r="BP70" s="79">
        <v>0</v>
      </c>
      <c r="BR70" s="69" t="s">
        <v>460</v>
      </c>
      <c r="BS70" s="79">
        <v>0</v>
      </c>
      <c r="BU70" s="69" t="s">
        <v>460</v>
      </c>
      <c r="BV70" s="79">
        <v>0</v>
      </c>
      <c r="BX70" s="69" t="s">
        <v>460</v>
      </c>
      <c r="BY70" s="79">
        <v>0</v>
      </c>
      <c r="CA70" s="69" t="s">
        <v>460</v>
      </c>
      <c r="CB70" s="79">
        <v>0</v>
      </c>
      <c r="CD70" s="69" t="s">
        <v>460</v>
      </c>
      <c r="CE70" s="79">
        <v>0</v>
      </c>
      <c r="CG70" s="69" t="s">
        <v>460</v>
      </c>
      <c r="CH70" s="79">
        <v>0</v>
      </c>
      <c r="CJ70" s="69" t="s">
        <v>460</v>
      </c>
      <c r="CK70" s="79">
        <v>0</v>
      </c>
      <c r="CM70" s="69" t="s">
        <v>460</v>
      </c>
      <c r="CN70" s="79">
        <v>0</v>
      </c>
      <c r="CP70" s="69" t="s">
        <v>460</v>
      </c>
      <c r="CQ70" s="79">
        <f>SUM(CN70,CK70,CH70,CE70,CB70,BY70,BV70,BS70,BP70,BM70,BJ70,BG70,BD70,BA70,AX70,AU70,AR70,AO70,AL70,AI70,AF70,AC70,Z70,W70,T70,Q70,N70,K70,H70,E70,B70)</f>
        <v>3191.23</v>
      </c>
      <c r="CS70" s="69" t="s">
        <v>460</v>
      </c>
      <c r="CT70" s="79">
        <f>1560.63+1555.65+75</f>
        <v>3191.28</v>
      </c>
      <c r="CV70" s="83">
        <f>CQ70-CT70</f>
        <v>-5.0000000000181899E-2</v>
      </c>
    </row>
    <row r="71" spans="1:100" x14ac:dyDescent="0.2">
      <c r="A71" s="69" t="s">
        <v>443</v>
      </c>
      <c r="B71" s="79">
        <v>0</v>
      </c>
      <c r="D71" s="69" t="s">
        <v>443</v>
      </c>
      <c r="E71" s="79">
        <v>0</v>
      </c>
      <c r="G71" s="69" t="s">
        <v>443</v>
      </c>
      <c r="H71" s="79">
        <v>0</v>
      </c>
      <c r="J71" s="69" t="s">
        <v>443</v>
      </c>
      <c r="K71" s="79">
        <v>0</v>
      </c>
      <c r="M71" s="69" t="s">
        <v>443</v>
      </c>
      <c r="N71" s="79">
        <v>142.47999999999999</v>
      </c>
      <c r="P71" s="69" t="s">
        <v>443</v>
      </c>
      <c r="Q71" s="79">
        <v>0</v>
      </c>
      <c r="S71" s="69" t="s">
        <v>443</v>
      </c>
      <c r="T71" s="79">
        <v>0</v>
      </c>
      <c r="V71" s="69" t="s">
        <v>443</v>
      </c>
      <c r="W71" s="79">
        <v>0</v>
      </c>
      <c r="Y71" s="69" t="s">
        <v>443</v>
      </c>
      <c r="Z71" s="79">
        <v>0</v>
      </c>
      <c r="AB71" s="69" t="s">
        <v>443</v>
      </c>
      <c r="AC71" s="79">
        <v>0</v>
      </c>
      <c r="AE71" s="69" t="s">
        <v>443</v>
      </c>
      <c r="AF71" s="79">
        <v>0</v>
      </c>
      <c r="AH71" s="69" t="s">
        <v>443</v>
      </c>
      <c r="AI71" s="79">
        <v>0</v>
      </c>
      <c r="AK71" s="69" t="s">
        <v>443</v>
      </c>
      <c r="AL71" s="79">
        <v>0</v>
      </c>
      <c r="AN71" s="69" t="s">
        <v>443</v>
      </c>
      <c r="AO71" s="79">
        <v>0</v>
      </c>
      <c r="AQ71" s="69" t="s">
        <v>443</v>
      </c>
      <c r="AR71" s="79">
        <v>0</v>
      </c>
      <c r="AT71" s="69" t="s">
        <v>443</v>
      </c>
      <c r="AU71" s="79">
        <v>0</v>
      </c>
      <c r="AW71" s="69" t="s">
        <v>443</v>
      </c>
      <c r="AX71" s="79">
        <v>0</v>
      </c>
      <c r="AZ71" s="69" t="s">
        <v>443</v>
      </c>
      <c r="BA71" s="79">
        <v>0.35</v>
      </c>
      <c r="BC71" s="69" t="s">
        <v>443</v>
      </c>
      <c r="BD71" s="79">
        <v>147.46</v>
      </c>
      <c r="BF71" s="69" t="s">
        <v>443</v>
      </c>
      <c r="BG71" s="79">
        <v>0</v>
      </c>
      <c r="BI71" s="69" t="s">
        <v>443</v>
      </c>
      <c r="BJ71" s="79">
        <v>0</v>
      </c>
      <c r="BL71" s="69" t="s">
        <v>443</v>
      </c>
      <c r="BM71" s="79">
        <v>0</v>
      </c>
      <c r="BO71" s="69" t="s">
        <v>443</v>
      </c>
      <c r="BP71" s="79">
        <v>0</v>
      </c>
      <c r="BR71" s="69" t="s">
        <v>443</v>
      </c>
      <c r="BS71" s="79">
        <v>0</v>
      </c>
      <c r="BU71" s="69" t="s">
        <v>443</v>
      </c>
      <c r="BV71" s="79">
        <v>0</v>
      </c>
      <c r="BX71" s="69" t="s">
        <v>443</v>
      </c>
      <c r="BY71" s="79">
        <v>0</v>
      </c>
      <c r="CA71" s="69" t="s">
        <v>443</v>
      </c>
      <c r="CB71" s="79">
        <v>0</v>
      </c>
      <c r="CD71" s="69" t="s">
        <v>443</v>
      </c>
      <c r="CE71" s="79">
        <v>0</v>
      </c>
      <c r="CG71" s="69" t="s">
        <v>443</v>
      </c>
      <c r="CH71" s="79">
        <v>0</v>
      </c>
      <c r="CJ71" s="69" t="s">
        <v>443</v>
      </c>
      <c r="CK71" s="79">
        <v>0</v>
      </c>
      <c r="CM71" s="69" t="s">
        <v>443</v>
      </c>
      <c r="CN71" s="79">
        <v>0</v>
      </c>
      <c r="CP71" s="69" t="s">
        <v>443</v>
      </c>
      <c r="CQ71" s="79">
        <f>SUM(CN71,CK71,CH71,CE71,CB71,BY71,BV71,BS71,BP71,BM71,BJ71,BG71,BD71,BA71,AX71,AU71,AR71,AO71,AL71,AI71,AF71,AC71,Z71,W71,T71,Q71,N71,K71,H71,E71,B71)</f>
        <v>290.28999999999996</v>
      </c>
      <c r="CS71" s="69" t="s">
        <v>443</v>
      </c>
      <c r="CT71" s="79">
        <f>142.48+147.46</f>
        <v>289.94</v>
      </c>
      <c r="CV71" s="83">
        <f>CQ71-CT71</f>
        <v>0.34999999999996589</v>
      </c>
    </row>
    <row r="72" spans="1:100" x14ac:dyDescent="0.2">
      <c r="A72" s="69" t="s">
        <v>444</v>
      </c>
      <c r="B72" s="79">
        <v>0</v>
      </c>
      <c r="D72" s="69" t="s">
        <v>444</v>
      </c>
      <c r="E72" s="79">
        <v>0</v>
      </c>
      <c r="G72" s="69" t="s">
        <v>444</v>
      </c>
      <c r="H72" s="79">
        <v>0</v>
      </c>
      <c r="J72" s="69" t="s">
        <v>444</v>
      </c>
      <c r="K72" s="79">
        <v>0</v>
      </c>
      <c r="M72" s="69" t="s">
        <v>444</v>
      </c>
      <c r="N72" s="79">
        <v>189.29</v>
      </c>
      <c r="P72" s="69" t="s">
        <v>444</v>
      </c>
      <c r="Q72" s="79">
        <v>0</v>
      </c>
      <c r="S72" s="69" t="s">
        <v>444</v>
      </c>
      <c r="T72" s="79">
        <v>0</v>
      </c>
      <c r="V72" s="69" t="s">
        <v>444</v>
      </c>
      <c r="W72" s="79">
        <v>0</v>
      </c>
      <c r="Y72" s="69" t="s">
        <v>444</v>
      </c>
      <c r="Z72" s="79">
        <v>0</v>
      </c>
      <c r="AB72" s="69" t="s">
        <v>444</v>
      </c>
      <c r="AC72" s="79">
        <v>0</v>
      </c>
      <c r="AE72" s="69" t="s">
        <v>444</v>
      </c>
      <c r="AF72" s="79">
        <v>0</v>
      </c>
      <c r="AH72" s="69" t="s">
        <v>444</v>
      </c>
      <c r="AI72" s="79">
        <v>0</v>
      </c>
      <c r="AK72" s="69" t="s">
        <v>444</v>
      </c>
      <c r="AL72" s="79">
        <v>0</v>
      </c>
      <c r="AN72" s="69" t="s">
        <v>444</v>
      </c>
      <c r="AO72" s="79">
        <v>0</v>
      </c>
      <c r="AQ72" s="69" t="s">
        <v>444</v>
      </c>
      <c r="AR72" s="79">
        <v>0</v>
      </c>
      <c r="AT72" s="69" t="s">
        <v>444</v>
      </c>
      <c r="AU72" s="79">
        <v>0</v>
      </c>
      <c r="AW72" s="69" t="s">
        <v>444</v>
      </c>
      <c r="AX72" s="79">
        <v>0</v>
      </c>
      <c r="AZ72" s="69" t="s">
        <v>444</v>
      </c>
      <c r="BA72" s="79">
        <v>0</v>
      </c>
      <c r="BC72" s="69" t="s">
        <v>444</v>
      </c>
      <c r="BD72" s="79">
        <v>189.24</v>
      </c>
      <c r="BF72" s="69" t="s">
        <v>444</v>
      </c>
      <c r="BG72" s="79">
        <v>0</v>
      </c>
      <c r="BI72" s="69" t="s">
        <v>444</v>
      </c>
      <c r="BJ72" s="79">
        <v>0</v>
      </c>
      <c r="BL72" s="69" t="s">
        <v>444</v>
      </c>
      <c r="BM72" s="79">
        <v>0</v>
      </c>
      <c r="BO72" s="69" t="s">
        <v>444</v>
      </c>
      <c r="BP72" s="79">
        <v>0</v>
      </c>
      <c r="BR72" s="69" t="s">
        <v>444</v>
      </c>
      <c r="BS72" s="79">
        <v>0</v>
      </c>
      <c r="BU72" s="69" t="s">
        <v>444</v>
      </c>
      <c r="BV72" s="79">
        <v>0</v>
      </c>
      <c r="BX72" s="69" t="s">
        <v>444</v>
      </c>
      <c r="BY72" s="79">
        <v>0</v>
      </c>
      <c r="CA72" s="69" t="s">
        <v>444</v>
      </c>
      <c r="CB72" s="79">
        <v>0</v>
      </c>
      <c r="CD72" s="69" t="s">
        <v>444</v>
      </c>
      <c r="CE72" s="79">
        <v>0</v>
      </c>
      <c r="CG72" s="69" t="s">
        <v>444</v>
      </c>
      <c r="CH72" s="79">
        <v>0</v>
      </c>
      <c r="CJ72" s="69" t="s">
        <v>444</v>
      </c>
      <c r="CK72" s="79">
        <v>0</v>
      </c>
      <c r="CM72" s="69" t="s">
        <v>444</v>
      </c>
      <c r="CN72" s="79">
        <v>0</v>
      </c>
      <c r="CP72" s="69" t="s">
        <v>444</v>
      </c>
      <c r="CQ72" s="79">
        <f>SUM(CN72,CK72,CH72,CE72,CB72,BY72,BV72,BS72,BP72,BM72,BJ72,BG72,BD72,BA72,AX72,AU72,AR72,AO72,AL72,AI72,AF72,AC72,Z72,W72,T72,Q72,N72,K72,H72,E72,B72)</f>
        <v>378.53</v>
      </c>
      <c r="CS72" s="69" t="s">
        <v>444</v>
      </c>
      <c r="CT72" s="79">
        <f>189.24+189.24</f>
        <v>378.48</v>
      </c>
      <c r="CV72" s="83">
        <f>CQ72-CT72</f>
        <v>4.9999999999954525E-2</v>
      </c>
    </row>
    <row r="73" spans="1:100" ht="16" thickBot="1" x14ac:dyDescent="0.25">
      <c r="A73" s="77" t="s">
        <v>542</v>
      </c>
      <c r="B73" s="78">
        <f>SUM(B70:B72)</f>
        <v>0</v>
      </c>
      <c r="D73" s="77" t="s">
        <v>542</v>
      </c>
      <c r="E73" s="78">
        <f>SUM(E70:E72)</f>
        <v>0</v>
      </c>
      <c r="G73" s="77" t="s">
        <v>542</v>
      </c>
      <c r="H73" s="78">
        <f>SUM(H70:H72)</f>
        <v>0</v>
      </c>
      <c r="J73" s="77" t="s">
        <v>542</v>
      </c>
      <c r="K73" s="78">
        <f>SUM(K70:K72)</f>
        <v>0</v>
      </c>
      <c r="M73" s="77" t="s">
        <v>542</v>
      </c>
      <c r="N73" s="78">
        <f>SUM(N70:N72)</f>
        <v>1892.35</v>
      </c>
      <c r="P73" s="77" t="s">
        <v>542</v>
      </c>
      <c r="Q73" s="78">
        <f>SUM(Q70:Q72)</f>
        <v>0</v>
      </c>
      <c r="S73" s="77" t="s">
        <v>542</v>
      </c>
      <c r="T73" s="78">
        <f>SUM(T70:T72)</f>
        <v>0</v>
      </c>
      <c r="V73" s="77" t="s">
        <v>542</v>
      </c>
      <c r="W73" s="78">
        <f>SUM(W70:W72)</f>
        <v>75</v>
      </c>
      <c r="Y73" s="77" t="s">
        <v>542</v>
      </c>
      <c r="Z73" s="78">
        <f>SUM(Z70:Z72)</f>
        <v>0</v>
      </c>
      <c r="AB73" s="77" t="s">
        <v>542</v>
      </c>
      <c r="AC73" s="78">
        <f>SUM(AC70:AC72)</f>
        <v>0</v>
      </c>
      <c r="AE73" s="77" t="s">
        <v>542</v>
      </c>
      <c r="AF73" s="78">
        <f>SUM(AF70:AF72)</f>
        <v>0</v>
      </c>
      <c r="AH73" s="77" t="s">
        <v>542</v>
      </c>
      <c r="AI73" s="78">
        <f>SUM(AI70:AI72)</f>
        <v>0</v>
      </c>
      <c r="AK73" s="77" t="s">
        <v>542</v>
      </c>
      <c r="AL73" s="78">
        <f>SUM(AL70:AL72)</f>
        <v>0</v>
      </c>
      <c r="AN73" s="77" t="s">
        <v>542</v>
      </c>
      <c r="AO73" s="78">
        <f>SUM(AO70:AO72)</f>
        <v>0</v>
      </c>
      <c r="AQ73" s="77" t="s">
        <v>542</v>
      </c>
      <c r="AR73" s="78">
        <f>SUM(AR70:AR72)</f>
        <v>0</v>
      </c>
      <c r="AT73" s="77" t="s">
        <v>542</v>
      </c>
      <c r="AU73" s="78">
        <f>SUM(AU70:AU72)</f>
        <v>0</v>
      </c>
      <c r="AW73" s="77" t="s">
        <v>542</v>
      </c>
      <c r="AX73" s="78">
        <f>SUM(AX70:AX72)</f>
        <v>0</v>
      </c>
      <c r="AZ73" s="77" t="s">
        <v>542</v>
      </c>
      <c r="BA73" s="78">
        <f>SUM(BA70:BA72)</f>
        <v>0.35</v>
      </c>
      <c r="BC73" s="77" t="s">
        <v>542</v>
      </c>
      <c r="BD73" s="78">
        <f>SUM(BD70:BD72)</f>
        <v>1892.3500000000001</v>
      </c>
      <c r="BF73" s="77" t="s">
        <v>542</v>
      </c>
      <c r="BG73" s="78">
        <f>SUM(BG70:BG72)</f>
        <v>0</v>
      </c>
      <c r="BI73" s="77" t="s">
        <v>542</v>
      </c>
      <c r="BJ73" s="78">
        <f>SUM(BJ70:BJ72)</f>
        <v>0</v>
      </c>
      <c r="BL73" s="77" t="s">
        <v>542</v>
      </c>
      <c r="BM73" s="78">
        <f>SUM(BM70:BM72)</f>
        <v>0</v>
      </c>
      <c r="BO73" s="77" t="s">
        <v>542</v>
      </c>
      <c r="BP73" s="78">
        <f>SUM(BP70:BP72)</f>
        <v>0</v>
      </c>
      <c r="BR73" s="77" t="s">
        <v>542</v>
      </c>
      <c r="BS73" s="78">
        <f>SUM(BS70:BS72)</f>
        <v>0</v>
      </c>
      <c r="BU73" s="77" t="s">
        <v>542</v>
      </c>
      <c r="BV73" s="78">
        <f>SUM(BV70:BV72)</f>
        <v>0</v>
      </c>
      <c r="BX73" s="77" t="s">
        <v>542</v>
      </c>
      <c r="BY73" s="78">
        <f>SUM(BY70:BY72)</f>
        <v>0</v>
      </c>
      <c r="CA73" s="77" t="s">
        <v>542</v>
      </c>
      <c r="CB73" s="78">
        <f>SUM(CB70:CB72)</f>
        <v>0</v>
      </c>
      <c r="CD73" s="77" t="s">
        <v>542</v>
      </c>
      <c r="CE73" s="78">
        <f>SUM(CE70:CE72)</f>
        <v>0</v>
      </c>
      <c r="CG73" s="77" t="s">
        <v>542</v>
      </c>
      <c r="CH73" s="78">
        <f>SUM(CH70:CH72)</f>
        <v>0</v>
      </c>
      <c r="CJ73" s="77" t="s">
        <v>542</v>
      </c>
      <c r="CK73" s="78">
        <f>SUM(CK70:CK72)</f>
        <v>0</v>
      </c>
      <c r="CM73" s="77" t="s">
        <v>542</v>
      </c>
      <c r="CN73" s="78">
        <f>SUM(CN70:CN72)</f>
        <v>0</v>
      </c>
      <c r="CP73" s="77" t="s">
        <v>492</v>
      </c>
      <c r="CQ73" s="78">
        <f>SUM(CQ70:CQ72)</f>
        <v>3860.05</v>
      </c>
      <c r="CS73" s="77" t="s">
        <v>492</v>
      </c>
      <c r="CT73" s="78">
        <f>SUM(CT70:CT72)</f>
        <v>3859.7000000000003</v>
      </c>
      <c r="CV73" s="88">
        <f>CQ73-CT73</f>
        <v>0.34999999999990905</v>
      </c>
    </row>
    <row r="74" spans="1:100" ht="16" thickBot="1" x14ac:dyDescent="0.25">
      <c r="A74" s="176" t="s">
        <v>447</v>
      </c>
      <c r="B74" s="177"/>
      <c r="D74" s="176" t="s">
        <v>447</v>
      </c>
      <c r="E74" s="177"/>
      <c r="G74" s="176" t="s">
        <v>447</v>
      </c>
      <c r="H74" s="177"/>
      <c r="J74" s="176" t="s">
        <v>447</v>
      </c>
      <c r="K74" s="177"/>
      <c r="M74" s="176" t="s">
        <v>447</v>
      </c>
      <c r="N74" s="177"/>
      <c r="P74" s="176" t="s">
        <v>447</v>
      </c>
      <c r="Q74" s="177"/>
      <c r="S74" s="176" t="s">
        <v>447</v>
      </c>
      <c r="T74" s="177"/>
      <c r="V74" s="176" t="s">
        <v>447</v>
      </c>
      <c r="W74" s="177"/>
      <c r="Y74" s="176" t="s">
        <v>447</v>
      </c>
      <c r="Z74" s="177"/>
      <c r="AB74" s="176" t="s">
        <v>447</v>
      </c>
      <c r="AC74" s="177"/>
      <c r="AE74" s="176" t="s">
        <v>447</v>
      </c>
      <c r="AF74" s="177"/>
      <c r="AH74" s="176" t="s">
        <v>447</v>
      </c>
      <c r="AI74" s="177"/>
      <c r="AK74" s="176" t="s">
        <v>447</v>
      </c>
      <c r="AL74" s="177"/>
      <c r="AN74" s="176" t="s">
        <v>447</v>
      </c>
      <c r="AO74" s="177"/>
      <c r="AQ74" s="176" t="s">
        <v>447</v>
      </c>
      <c r="AR74" s="177"/>
      <c r="AT74" s="176" t="s">
        <v>447</v>
      </c>
      <c r="AU74" s="177"/>
      <c r="AW74" s="176" t="s">
        <v>447</v>
      </c>
      <c r="AX74" s="177"/>
      <c r="AZ74" s="176" t="s">
        <v>447</v>
      </c>
      <c r="BA74" s="177"/>
      <c r="BC74" s="176" t="s">
        <v>447</v>
      </c>
      <c r="BD74" s="177"/>
      <c r="BF74" s="176" t="s">
        <v>447</v>
      </c>
      <c r="BG74" s="177"/>
      <c r="BI74" s="176" t="s">
        <v>447</v>
      </c>
      <c r="BJ74" s="177"/>
      <c r="BL74" s="176" t="s">
        <v>447</v>
      </c>
      <c r="BM74" s="177"/>
      <c r="BO74" s="176" t="s">
        <v>447</v>
      </c>
      <c r="BP74" s="177"/>
      <c r="BR74" s="176" t="s">
        <v>447</v>
      </c>
      <c r="BS74" s="177"/>
      <c r="BU74" s="176" t="s">
        <v>447</v>
      </c>
      <c r="BV74" s="177"/>
      <c r="BX74" s="176" t="s">
        <v>447</v>
      </c>
      <c r="BY74" s="177"/>
      <c r="CA74" s="176" t="s">
        <v>447</v>
      </c>
      <c r="CB74" s="177"/>
      <c r="CD74" s="176" t="s">
        <v>447</v>
      </c>
      <c r="CE74" s="177"/>
      <c r="CG74" s="176" t="s">
        <v>447</v>
      </c>
      <c r="CH74" s="177"/>
      <c r="CJ74" s="176" t="s">
        <v>447</v>
      </c>
      <c r="CK74" s="177"/>
      <c r="CM74" s="176" t="s">
        <v>447</v>
      </c>
      <c r="CN74" s="177"/>
      <c r="CP74" s="176" t="s">
        <v>447</v>
      </c>
      <c r="CQ74" s="177"/>
      <c r="CS74" s="176" t="s">
        <v>447</v>
      </c>
      <c r="CT74" s="177"/>
      <c r="CV74" s="66"/>
    </row>
    <row r="75" spans="1:100" x14ac:dyDescent="0.2">
      <c r="A75" s="70" t="s">
        <v>445</v>
      </c>
      <c r="B75" s="67">
        <v>0</v>
      </c>
      <c r="D75" s="70" t="s">
        <v>445</v>
      </c>
      <c r="E75" s="67">
        <v>0</v>
      </c>
      <c r="G75" s="70" t="s">
        <v>445</v>
      </c>
      <c r="H75" s="67">
        <v>0</v>
      </c>
      <c r="J75" s="70" t="s">
        <v>445</v>
      </c>
      <c r="K75" s="67">
        <v>0</v>
      </c>
      <c r="M75" s="70" t="s">
        <v>445</v>
      </c>
      <c r="N75" s="67">
        <v>515.74</v>
      </c>
      <c r="P75" s="70" t="s">
        <v>445</v>
      </c>
      <c r="Q75" s="67">
        <v>0</v>
      </c>
      <c r="S75" s="70" t="s">
        <v>445</v>
      </c>
      <c r="T75" s="67">
        <v>0</v>
      </c>
      <c r="V75" s="70" t="s">
        <v>445</v>
      </c>
      <c r="W75" s="67">
        <v>0</v>
      </c>
      <c r="Y75" s="70" t="s">
        <v>445</v>
      </c>
      <c r="Z75" s="67">
        <v>0</v>
      </c>
      <c r="AB75" s="70" t="s">
        <v>445</v>
      </c>
      <c r="AC75" s="67">
        <v>0</v>
      </c>
      <c r="AE75" s="70" t="s">
        <v>445</v>
      </c>
      <c r="AF75" s="67">
        <v>0</v>
      </c>
      <c r="AH75" s="70" t="s">
        <v>445</v>
      </c>
      <c r="AI75" s="67">
        <v>0</v>
      </c>
      <c r="AK75" s="70" t="s">
        <v>445</v>
      </c>
      <c r="AL75" s="67">
        <v>0</v>
      </c>
      <c r="AN75" s="70" t="s">
        <v>445</v>
      </c>
      <c r="AO75" s="67">
        <v>0</v>
      </c>
      <c r="AQ75" s="70" t="s">
        <v>445</v>
      </c>
      <c r="AR75" s="67">
        <v>0</v>
      </c>
      <c r="AT75" s="70" t="s">
        <v>445</v>
      </c>
      <c r="AU75" s="67">
        <v>0</v>
      </c>
      <c r="AW75" s="70" t="s">
        <v>445</v>
      </c>
      <c r="AX75" s="67">
        <v>0</v>
      </c>
      <c r="AZ75" s="70" t="s">
        <v>445</v>
      </c>
      <c r="BA75" s="67">
        <v>0</v>
      </c>
      <c r="BC75" s="70" t="s">
        <v>445</v>
      </c>
      <c r="BD75" s="67">
        <v>474.3</v>
      </c>
      <c r="BF75" s="70" t="s">
        <v>445</v>
      </c>
      <c r="BG75" s="67">
        <v>0</v>
      </c>
      <c r="BI75" s="70" t="s">
        <v>445</v>
      </c>
      <c r="BJ75" s="67">
        <v>0</v>
      </c>
      <c r="BL75" s="70" t="s">
        <v>445</v>
      </c>
      <c r="BM75" s="67">
        <v>0</v>
      </c>
      <c r="BO75" s="70" t="s">
        <v>445</v>
      </c>
      <c r="BP75" s="67">
        <v>0</v>
      </c>
      <c r="BR75" s="70" t="s">
        <v>445</v>
      </c>
      <c r="BS75" s="67">
        <v>0</v>
      </c>
      <c r="BU75" s="70" t="s">
        <v>445</v>
      </c>
      <c r="BV75" s="67">
        <v>0</v>
      </c>
      <c r="BX75" s="70" t="s">
        <v>445</v>
      </c>
      <c r="BY75" s="67">
        <v>0</v>
      </c>
      <c r="CA75" s="70" t="s">
        <v>445</v>
      </c>
      <c r="CB75" s="67">
        <v>0</v>
      </c>
      <c r="CD75" s="70" t="s">
        <v>445</v>
      </c>
      <c r="CE75" s="67">
        <v>0</v>
      </c>
      <c r="CG75" s="70" t="s">
        <v>445</v>
      </c>
      <c r="CH75" s="67">
        <v>0</v>
      </c>
      <c r="CJ75" s="70" t="s">
        <v>445</v>
      </c>
      <c r="CK75" s="67">
        <v>0</v>
      </c>
      <c r="CM75" s="70" t="s">
        <v>445</v>
      </c>
      <c r="CN75" s="67">
        <v>0</v>
      </c>
      <c r="CP75" s="70" t="s">
        <v>445</v>
      </c>
      <c r="CQ75" s="79">
        <f>SUM(CN75,CK75,CH75,CE75,CB75,BY75,BV75,BS75,BP75,BM75,BJ75,BG75,BD75,BA75,AX75,AU75,AR75,AO75,AL75,AI75,AF75,AC75,Z75,W75,T75,Q75,N75,K75,H75,E75,B75)</f>
        <v>990.04</v>
      </c>
      <c r="CS75" s="70" t="s">
        <v>445</v>
      </c>
      <c r="CT75" s="67">
        <f>515.41+474.3</f>
        <v>989.71</v>
      </c>
      <c r="CV75" s="83">
        <f>CT75-CQ75</f>
        <v>-0.32999999999992724</v>
      </c>
    </row>
    <row r="76" spans="1:100" ht="16" thickBot="1" x14ac:dyDescent="0.25">
      <c r="A76" s="77" t="s">
        <v>454</v>
      </c>
      <c r="B76" s="78">
        <f>SUM(B75)</f>
        <v>0</v>
      </c>
      <c r="D76" s="77" t="s">
        <v>454</v>
      </c>
      <c r="E76" s="78">
        <f>SUM(E75)</f>
        <v>0</v>
      </c>
      <c r="G76" s="77" t="s">
        <v>454</v>
      </c>
      <c r="H76" s="78">
        <f>SUM(H75)</f>
        <v>0</v>
      </c>
      <c r="J76" s="77" t="s">
        <v>454</v>
      </c>
      <c r="K76" s="78">
        <f>SUM(K75)</f>
        <v>0</v>
      </c>
      <c r="M76" s="77" t="s">
        <v>454</v>
      </c>
      <c r="N76" s="78">
        <f>SUM(N75)</f>
        <v>515.74</v>
      </c>
      <c r="P76" s="77" t="s">
        <v>454</v>
      </c>
      <c r="Q76" s="78">
        <f>SUM(Q75)</f>
        <v>0</v>
      </c>
      <c r="S76" s="77" t="s">
        <v>454</v>
      </c>
      <c r="T76" s="78">
        <f>SUM(T75)</f>
        <v>0</v>
      </c>
      <c r="V76" s="77" t="s">
        <v>454</v>
      </c>
      <c r="W76" s="78">
        <f>SUM(W75)</f>
        <v>0</v>
      </c>
      <c r="Y76" s="77" t="s">
        <v>454</v>
      </c>
      <c r="Z76" s="78">
        <f>SUM(Z75)</f>
        <v>0</v>
      </c>
      <c r="AB76" s="77" t="s">
        <v>454</v>
      </c>
      <c r="AC76" s="78">
        <f>SUM(AC75)</f>
        <v>0</v>
      </c>
      <c r="AE76" s="77" t="s">
        <v>454</v>
      </c>
      <c r="AF76" s="78">
        <f>SUM(AF75)</f>
        <v>0</v>
      </c>
      <c r="AH76" s="77" t="s">
        <v>454</v>
      </c>
      <c r="AI76" s="78">
        <f>SUM(AI75)</f>
        <v>0</v>
      </c>
      <c r="AK76" s="77" t="s">
        <v>454</v>
      </c>
      <c r="AL76" s="78">
        <f>SUM(AL75)</f>
        <v>0</v>
      </c>
      <c r="AN76" s="77" t="s">
        <v>454</v>
      </c>
      <c r="AO76" s="78">
        <f>SUM(AO75)</f>
        <v>0</v>
      </c>
      <c r="AQ76" s="77" t="s">
        <v>454</v>
      </c>
      <c r="AR76" s="78">
        <f>SUM(AR75)</f>
        <v>0</v>
      </c>
      <c r="AT76" s="77" t="s">
        <v>454</v>
      </c>
      <c r="AU76" s="78">
        <f>SUM(AU75)</f>
        <v>0</v>
      </c>
      <c r="AW76" s="77" t="s">
        <v>454</v>
      </c>
      <c r="AX76" s="78">
        <f>SUM(AX75)</f>
        <v>0</v>
      </c>
      <c r="AZ76" s="77" t="s">
        <v>454</v>
      </c>
      <c r="BA76" s="78">
        <f>SUM(BA75)</f>
        <v>0</v>
      </c>
      <c r="BC76" s="77" t="s">
        <v>454</v>
      </c>
      <c r="BD76" s="78">
        <f>SUM(BD75)</f>
        <v>474.3</v>
      </c>
      <c r="BF76" s="77" t="s">
        <v>454</v>
      </c>
      <c r="BG76" s="78">
        <f>SUM(BG75)</f>
        <v>0</v>
      </c>
      <c r="BI76" s="77" t="s">
        <v>454</v>
      </c>
      <c r="BJ76" s="78">
        <f>SUM(BJ75)</f>
        <v>0</v>
      </c>
      <c r="BL76" s="77" t="s">
        <v>454</v>
      </c>
      <c r="BM76" s="78">
        <f>SUM(BM75)</f>
        <v>0</v>
      </c>
      <c r="BO76" s="77" t="s">
        <v>454</v>
      </c>
      <c r="BP76" s="78">
        <f>SUM(BP75)</f>
        <v>0</v>
      </c>
      <c r="BR76" s="77" t="s">
        <v>454</v>
      </c>
      <c r="BS76" s="78">
        <f>SUM(BS75)</f>
        <v>0</v>
      </c>
      <c r="BU76" s="77" t="s">
        <v>454</v>
      </c>
      <c r="BV76" s="78">
        <f>SUM(BV75)</f>
        <v>0</v>
      </c>
      <c r="BX76" s="77" t="s">
        <v>454</v>
      </c>
      <c r="BY76" s="78">
        <f>SUM(BY75)</f>
        <v>0</v>
      </c>
      <c r="CA76" s="77" t="s">
        <v>454</v>
      </c>
      <c r="CB76" s="78">
        <f>SUM(CB75)</f>
        <v>0</v>
      </c>
      <c r="CD76" s="77" t="s">
        <v>454</v>
      </c>
      <c r="CE76" s="78">
        <f>SUM(CE75)</f>
        <v>0</v>
      </c>
      <c r="CG76" s="77" t="s">
        <v>454</v>
      </c>
      <c r="CH76" s="78">
        <f>SUM(CH75)</f>
        <v>0</v>
      </c>
      <c r="CJ76" s="77" t="s">
        <v>454</v>
      </c>
      <c r="CK76" s="78">
        <f>SUM(CK75)</f>
        <v>0</v>
      </c>
      <c r="CM76" s="77" t="s">
        <v>454</v>
      </c>
      <c r="CN76" s="78">
        <f>SUM(CN75)</f>
        <v>0</v>
      </c>
      <c r="CP76" s="77" t="s">
        <v>493</v>
      </c>
      <c r="CQ76" s="78">
        <f>SUM(CQ75)</f>
        <v>990.04</v>
      </c>
      <c r="CS76" s="77" t="s">
        <v>493</v>
      </c>
      <c r="CT76" s="78">
        <f>SUM(CT75)</f>
        <v>989.71</v>
      </c>
      <c r="CV76" s="131">
        <f>CT76-CQ76</f>
        <v>-0.32999999999992724</v>
      </c>
    </row>
    <row r="77" spans="1:100" ht="16" thickBot="1" x14ac:dyDescent="0.25">
      <c r="A77" s="176" t="s">
        <v>455</v>
      </c>
      <c r="B77" s="177"/>
      <c r="D77" s="176" t="s">
        <v>455</v>
      </c>
      <c r="E77" s="177"/>
      <c r="G77" s="176" t="s">
        <v>455</v>
      </c>
      <c r="H77" s="177"/>
      <c r="J77" s="176" t="s">
        <v>455</v>
      </c>
      <c r="K77" s="177"/>
      <c r="M77" s="176" t="s">
        <v>455</v>
      </c>
      <c r="N77" s="177"/>
      <c r="P77" s="176" t="s">
        <v>455</v>
      </c>
      <c r="Q77" s="177"/>
      <c r="S77" s="176" t="s">
        <v>455</v>
      </c>
      <c r="T77" s="177"/>
      <c r="V77" s="176" t="s">
        <v>455</v>
      </c>
      <c r="W77" s="177"/>
      <c r="Y77" s="176" t="s">
        <v>455</v>
      </c>
      <c r="Z77" s="177"/>
      <c r="AB77" s="176" t="s">
        <v>455</v>
      </c>
      <c r="AC77" s="177"/>
      <c r="AE77" s="176" t="s">
        <v>455</v>
      </c>
      <c r="AF77" s="177"/>
      <c r="AH77" s="176" t="s">
        <v>455</v>
      </c>
      <c r="AI77" s="177"/>
      <c r="AK77" s="176" t="s">
        <v>455</v>
      </c>
      <c r="AL77" s="177"/>
      <c r="AN77" s="176" t="s">
        <v>455</v>
      </c>
      <c r="AO77" s="177"/>
      <c r="AQ77" s="176" t="s">
        <v>455</v>
      </c>
      <c r="AR77" s="177"/>
      <c r="AT77" s="176" t="s">
        <v>455</v>
      </c>
      <c r="AU77" s="177"/>
      <c r="AW77" s="176" t="s">
        <v>455</v>
      </c>
      <c r="AX77" s="177"/>
      <c r="AZ77" s="176" t="s">
        <v>455</v>
      </c>
      <c r="BA77" s="177"/>
      <c r="BC77" s="176" t="s">
        <v>455</v>
      </c>
      <c r="BD77" s="177"/>
      <c r="BF77" s="176" t="s">
        <v>455</v>
      </c>
      <c r="BG77" s="177"/>
      <c r="BI77" s="176" t="s">
        <v>455</v>
      </c>
      <c r="BJ77" s="177"/>
      <c r="BL77" s="176" t="s">
        <v>455</v>
      </c>
      <c r="BM77" s="177"/>
      <c r="BO77" s="176" t="s">
        <v>455</v>
      </c>
      <c r="BP77" s="177"/>
      <c r="BR77" s="176" t="s">
        <v>455</v>
      </c>
      <c r="BS77" s="177"/>
      <c r="BU77" s="176" t="s">
        <v>455</v>
      </c>
      <c r="BV77" s="177"/>
      <c r="BX77" s="176" t="s">
        <v>455</v>
      </c>
      <c r="BY77" s="177"/>
      <c r="CA77" s="176" t="s">
        <v>455</v>
      </c>
      <c r="CB77" s="177"/>
      <c r="CD77" s="176" t="s">
        <v>455</v>
      </c>
      <c r="CE77" s="177"/>
      <c r="CG77" s="176" t="s">
        <v>455</v>
      </c>
      <c r="CH77" s="177"/>
      <c r="CJ77" s="176" t="s">
        <v>455</v>
      </c>
      <c r="CK77" s="177"/>
      <c r="CM77" s="176" t="s">
        <v>455</v>
      </c>
      <c r="CN77" s="177"/>
      <c r="CP77" s="176" t="s">
        <v>455</v>
      </c>
      <c r="CQ77" s="177"/>
      <c r="CS77" s="176" t="s">
        <v>455</v>
      </c>
      <c r="CT77" s="177"/>
      <c r="CV77" s="66"/>
    </row>
    <row r="78" spans="1:100" x14ac:dyDescent="0.2">
      <c r="A78" s="71" t="s">
        <v>156</v>
      </c>
      <c r="B78" s="67">
        <v>775.27</v>
      </c>
      <c r="D78" s="71" t="s">
        <v>156</v>
      </c>
      <c r="E78" s="67">
        <v>0</v>
      </c>
      <c r="G78" s="71" t="s">
        <v>156</v>
      </c>
      <c r="H78" s="67">
        <v>0</v>
      </c>
      <c r="J78" s="71" t="s">
        <v>156</v>
      </c>
      <c r="K78" s="67">
        <v>0</v>
      </c>
      <c r="M78" s="71" t="s">
        <v>156</v>
      </c>
      <c r="N78" s="67">
        <v>0</v>
      </c>
      <c r="P78" s="71" t="s">
        <v>156</v>
      </c>
      <c r="Q78" s="67">
        <v>0</v>
      </c>
      <c r="S78" s="71" t="s">
        <v>156</v>
      </c>
      <c r="T78" s="67">
        <v>0</v>
      </c>
      <c r="V78" s="71" t="s">
        <v>156</v>
      </c>
      <c r="W78" s="67">
        <v>0</v>
      </c>
      <c r="Y78" s="71" t="s">
        <v>156</v>
      </c>
      <c r="Z78" s="67">
        <v>0</v>
      </c>
      <c r="AB78" s="71" t="s">
        <v>156</v>
      </c>
      <c r="AC78" s="67">
        <v>0</v>
      </c>
      <c r="AE78" s="71" t="s">
        <v>156</v>
      </c>
      <c r="AF78" s="67">
        <v>0</v>
      </c>
      <c r="AH78" s="71" t="s">
        <v>156</v>
      </c>
      <c r="AI78" s="67">
        <v>0</v>
      </c>
      <c r="AK78" s="71" t="s">
        <v>156</v>
      </c>
      <c r="AL78" s="67">
        <v>0</v>
      </c>
      <c r="AN78" s="71" t="s">
        <v>156</v>
      </c>
      <c r="AO78" s="67">
        <v>0</v>
      </c>
      <c r="AQ78" s="71" t="s">
        <v>156</v>
      </c>
      <c r="AR78" s="67">
        <v>0</v>
      </c>
      <c r="AT78" s="71" t="s">
        <v>156</v>
      </c>
      <c r="AU78" s="67">
        <v>0</v>
      </c>
      <c r="AW78" s="71" t="s">
        <v>156</v>
      </c>
      <c r="AX78" s="67">
        <v>0</v>
      </c>
      <c r="AZ78" s="71" t="s">
        <v>156</v>
      </c>
      <c r="BA78" s="67">
        <v>0</v>
      </c>
      <c r="BC78" s="71" t="s">
        <v>156</v>
      </c>
      <c r="BD78" s="67">
        <v>0</v>
      </c>
      <c r="BF78" s="71" t="s">
        <v>156</v>
      </c>
      <c r="BG78" s="67">
        <v>0</v>
      </c>
      <c r="BI78" s="71" t="s">
        <v>156</v>
      </c>
      <c r="BJ78" s="67">
        <v>0</v>
      </c>
      <c r="BL78" s="71" t="s">
        <v>156</v>
      </c>
      <c r="BM78" s="67">
        <v>0</v>
      </c>
      <c r="BO78" s="71" t="s">
        <v>156</v>
      </c>
      <c r="BP78" s="67">
        <v>0</v>
      </c>
      <c r="BR78" s="71" t="s">
        <v>156</v>
      </c>
      <c r="BS78" s="67">
        <v>0</v>
      </c>
      <c r="BU78" s="71" t="s">
        <v>156</v>
      </c>
      <c r="BV78" s="67">
        <v>0</v>
      </c>
      <c r="BX78" s="71" t="s">
        <v>156</v>
      </c>
      <c r="BY78" s="67">
        <v>0</v>
      </c>
      <c r="CA78" s="71" t="s">
        <v>156</v>
      </c>
      <c r="CB78" s="67">
        <v>0</v>
      </c>
      <c r="CD78" s="71" t="s">
        <v>156</v>
      </c>
      <c r="CE78" s="67">
        <v>0</v>
      </c>
      <c r="CG78" s="71" t="s">
        <v>156</v>
      </c>
      <c r="CH78" s="67">
        <v>0</v>
      </c>
      <c r="CJ78" s="71" t="s">
        <v>156</v>
      </c>
      <c r="CK78" s="67">
        <v>0</v>
      </c>
      <c r="CM78" s="71" t="s">
        <v>156</v>
      </c>
      <c r="CN78" s="67">
        <v>0</v>
      </c>
      <c r="CP78" s="71" t="s">
        <v>156</v>
      </c>
      <c r="CQ78" s="79">
        <f>SUM(CN78,CK78,CH78,CE78,CB78,BY78,BV78,BS78,BP78,BM78,BJ78,BG78,BD78,BA78,AX78,AU78,AR78,AO78,AL78,AI78,AF78,AC78,Z78,W78,T78,Q78,N78,K78,H78,E78,B78)</f>
        <v>775.27</v>
      </c>
      <c r="CS78" s="71" t="s">
        <v>156</v>
      </c>
      <c r="CT78" s="67">
        <f>817.04-41.77</f>
        <v>775.27</v>
      </c>
      <c r="CV78" s="105">
        <f t="shared" ref="CV78:CV80" si="2">CT78-CQ78</f>
        <v>0</v>
      </c>
    </row>
    <row r="79" spans="1:100" x14ac:dyDescent="0.2">
      <c r="A79" s="71" t="s">
        <v>449</v>
      </c>
      <c r="B79" s="67">
        <v>0</v>
      </c>
      <c r="D79" s="71" t="s">
        <v>449</v>
      </c>
      <c r="E79" s="67">
        <v>0</v>
      </c>
      <c r="G79" s="71" t="s">
        <v>449</v>
      </c>
      <c r="H79" s="67">
        <f>192.82-87</f>
        <v>105.82</v>
      </c>
      <c r="J79" s="71" t="s">
        <v>449</v>
      </c>
      <c r="K79" s="67">
        <v>0</v>
      </c>
      <c r="M79" s="71" t="s">
        <v>449</v>
      </c>
      <c r="N79" s="67">
        <v>0</v>
      </c>
      <c r="P79" s="71" t="s">
        <v>449</v>
      </c>
      <c r="Q79" s="67">
        <v>0</v>
      </c>
      <c r="S79" s="71" t="s">
        <v>449</v>
      </c>
      <c r="T79" s="67">
        <v>0</v>
      </c>
      <c r="V79" s="71" t="s">
        <v>449</v>
      </c>
      <c r="W79" s="67">
        <v>0</v>
      </c>
      <c r="Y79" s="71" t="s">
        <v>449</v>
      </c>
      <c r="Z79" s="67">
        <v>0</v>
      </c>
      <c r="AB79" s="71" t="s">
        <v>449</v>
      </c>
      <c r="AC79" s="67">
        <v>0</v>
      </c>
      <c r="AE79" s="71" t="s">
        <v>449</v>
      </c>
      <c r="AF79" s="67">
        <v>0</v>
      </c>
      <c r="AH79" s="71" t="s">
        <v>449</v>
      </c>
      <c r="AI79" s="67">
        <v>0</v>
      </c>
      <c r="AK79" s="71" t="s">
        <v>449</v>
      </c>
      <c r="AL79" s="67">
        <v>0</v>
      </c>
      <c r="AN79" s="71" t="s">
        <v>449</v>
      </c>
      <c r="AO79" s="67">
        <v>0</v>
      </c>
      <c r="AQ79" s="71" t="s">
        <v>449</v>
      </c>
      <c r="AR79" s="67">
        <v>0</v>
      </c>
      <c r="AT79" s="71" t="s">
        <v>449</v>
      </c>
      <c r="AU79" s="67">
        <v>0</v>
      </c>
      <c r="AW79" s="71" t="s">
        <v>449</v>
      </c>
      <c r="AX79" s="67">
        <v>0</v>
      </c>
      <c r="AZ79" s="71" t="s">
        <v>449</v>
      </c>
      <c r="BA79" s="67">
        <v>0</v>
      </c>
      <c r="BC79" s="71" t="s">
        <v>449</v>
      </c>
      <c r="BD79" s="67">
        <v>0</v>
      </c>
      <c r="BF79" s="71" t="s">
        <v>449</v>
      </c>
      <c r="BG79" s="67">
        <v>0</v>
      </c>
      <c r="BI79" s="71" t="s">
        <v>449</v>
      </c>
      <c r="BJ79" s="67">
        <v>0</v>
      </c>
      <c r="BL79" s="71" t="s">
        <v>449</v>
      </c>
      <c r="BM79" s="67">
        <v>0</v>
      </c>
      <c r="BO79" s="71" t="s">
        <v>449</v>
      </c>
      <c r="BP79" s="67">
        <v>0</v>
      </c>
      <c r="BR79" s="71" t="s">
        <v>449</v>
      </c>
      <c r="BS79" s="67">
        <v>0</v>
      </c>
      <c r="BU79" s="71" t="s">
        <v>449</v>
      </c>
      <c r="BV79" s="67">
        <v>0</v>
      </c>
      <c r="BX79" s="71" t="s">
        <v>449</v>
      </c>
      <c r="BY79" s="67">
        <v>0</v>
      </c>
      <c r="CA79" s="71" t="s">
        <v>449</v>
      </c>
      <c r="CB79" s="67">
        <v>0</v>
      </c>
      <c r="CD79" s="71" t="s">
        <v>449</v>
      </c>
      <c r="CE79" s="67">
        <v>0</v>
      </c>
      <c r="CG79" s="71" t="s">
        <v>449</v>
      </c>
      <c r="CH79" s="67">
        <v>0</v>
      </c>
      <c r="CJ79" s="71" t="s">
        <v>449</v>
      </c>
      <c r="CK79" s="67">
        <v>0</v>
      </c>
      <c r="CM79" s="71" t="s">
        <v>449</v>
      </c>
      <c r="CN79" s="67">
        <v>0</v>
      </c>
      <c r="CP79" s="71" t="s">
        <v>449</v>
      </c>
      <c r="CQ79" s="79">
        <f>SUM(CN79,CK79,CH79,CE79,CB79,BY79,BV79,BS79,BP79,BM79,BJ79,BG79,BD79,BA79,AX79,AU79,AR79,AO79,AL79,AI79,AF79,AC79,Z79,W79,T79,Q79,N79,K79,H79,E79,B79)</f>
        <v>105.82</v>
      </c>
      <c r="CS79" s="71" t="s">
        <v>449</v>
      </c>
      <c r="CT79" s="67">
        <v>140</v>
      </c>
      <c r="CV79" s="88">
        <f t="shared" si="2"/>
        <v>34.180000000000007</v>
      </c>
    </row>
    <row r="80" spans="1:100" x14ac:dyDescent="0.2">
      <c r="A80" s="71" t="s">
        <v>450</v>
      </c>
      <c r="B80" s="67">
        <v>0</v>
      </c>
      <c r="D80" s="71" t="s">
        <v>450</v>
      </c>
      <c r="E80" s="67">
        <v>0</v>
      </c>
      <c r="G80" s="71" t="s">
        <v>450</v>
      </c>
      <c r="H80" s="67">
        <v>0</v>
      </c>
      <c r="J80" s="71" t="s">
        <v>450</v>
      </c>
      <c r="K80" s="67">
        <v>0</v>
      </c>
      <c r="M80" s="71" t="s">
        <v>450</v>
      </c>
      <c r="N80" s="67">
        <v>0</v>
      </c>
      <c r="P80" s="71" t="s">
        <v>450</v>
      </c>
      <c r="Q80" s="67">
        <v>0</v>
      </c>
      <c r="S80" s="71" t="s">
        <v>450</v>
      </c>
      <c r="T80" s="67">
        <v>0</v>
      </c>
      <c r="V80" s="71" t="s">
        <v>450</v>
      </c>
      <c r="W80" s="67">
        <v>0</v>
      </c>
      <c r="Y80" s="71" t="s">
        <v>450</v>
      </c>
      <c r="Z80" s="67">
        <v>96.08</v>
      </c>
      <c r="AB80" s="71" t="s">
        <v>450</v>
      </c>
      <c r="AC80" s="67">
        <v>0</v>
      </c>
      <c r="AE80" s="71" t="s">
        <v>450</v>
      </c>
      <c r="AF80" s="67">
        <v>0</v>
      </c>
      <c r="AH80" s="71" t="s">
        <v>450</v>
      </c>
      <c r="AI80" s="67">
        <v>0</v>
      </c>
      <c r="AK80" s="71" t="s">
        <v>450</v>
      </c>
      <c r="AL80" s="67">
        <v>0</v>
      </c>
      <c r="AN80" s="71" t="s">
        <v>450</v>
      </c>
      <c r="AO80" s="67">
        <v>0</v>
      </c>
      <c r="AQ80" s="71" t="s">
        <v>450</v>
      </c>
      <c r="AR80" s="67">
        <v>0</v>
      </c>
      <c r="AT80" s="71" t="s">
        <v>450</v>
      </c>
      <c r="AU80" s="67">
        <v>0</v>
      </c>
      <c r="AW80" s="71" t="s">
        <v>450</v>
      </c>
      <c r="AX80" s="67">
        <v>0</v>
      </c>
      <c r="AZ80" s="71" t="s">
        <v>450</v>
      </c>
      <c r="BA80" s="67">
        <v>0</v>
      </c>
      <c r="BC80" s="71" t="s">
        <v>450</v>
      </c>
      <c r="BD80" s="67">
        <v>0</v>
      </c>
      <c r="BF80" s="71" t="s">
        <v>450</v>
      </c>
      <c r="BG80" s="67">
        <v>0</v>
      </c>
      <c r="BI80" s="71" t="s">
        <v>450</v>
      </c>
      <c r="BJ80" s="67">
        <v>0</v>
      </c>
      <c r="BL80" s="71" t="s">
        <v>450</v>
      </c>
      <c r="BM80" s="67">
        <v>0</v>
      </c>
      <c r="BO80" s="71" t="s">
        <v>450</v>
      </c>
      <c r="BP80" s="67">
        <v>0</v>
      </c>
      <c r="BR80" s="71" t="s">
        <v>450</v>
      </c>
      <c r="BS80" s="67">
        <v>0</v>
      </c>
      <c r="BU80" s="71" t="s">
        <v>450</v>
      </c>
      <c r="BV80" s="67">
        <v>0</v>
      </c>
      <c r="BX80" s="71" t="s">
        <v>450</v>
      </c>
      <c r="BY80" s="67">
        <v>0</v>
      </c>
      <c r="CA80" s="71" t="s">
        <v>450</v>
      </c>
      <c r="CB80" s="67">
        <v>0</v>
      </c>
      <c r="CD80" s="71" t="s">
        <v>450</v>
      </c>
      <c r="CE80" s="67">
        <v>0</v>
      </c>
      <c r="CG80" s="71" t="s">
        <v>450</v>
      </c>
      <c r="CH80" s="67">
        <v>0</v>
      </c>
      <c r="CJ80" s="71" t="s">
        <v>450</v>
      </c>
      <c r="CK80" s="67">
        <v>0</v>
      </c>
      <c r="CM80" s="71" t="s">
        <v>450</v>
      </c>
      <c r="CN80" s="67">
        <v>0</v>
      </c>
      <c r="CP80" s="71" t="s">
        <v>450</v>
      </c>
      <c r="CQ80" s="79">
        <f>SUM(CN80,CK80,CH80,CE80,CB80,BY80,BV80,BS80,BP80,BM80,BJ80,BG80,BD80,BA80,AX80,AU80,AR80,AO80,AL80,AI80,AF80,AC80,Z80,W80,T80,Q80,N80,K80,H80,E80,B80)</f>
        <v>96.08</v>
      </c>
      <c r="CS80" s="71" t="s">
        <v>450</v>
      </c>
      <c r="CT80" s="129">
        <v>116.26</v>
      </c>
      <c r="CV80" s="88">
        <f t="shared" si="2"/>
        <v>20.180000000000007</v>
      </c>
    </row>
    <row r="81" spans="1:100" x14ac:dyDescent="0.2">
      <c r="A81" s="71" t="s">
        <v>4</v>
      </c>
      <c r="B81" s="67">
        <v>27.38</v>
      </c>
      <c r="D81" s="71" t="s">
        <v>4</v>
      </c>
      <c r="E81" s="67">
        <v>0</v>
      </c>
      <c r="G81" s="71" t="s">
        <v>4</v>
      </c>
      <c r="H81" s="67">
        <v>0</v>
      </c>
      <c r="J81" s="71" t="s">
        <v>4</v>
      </c>
      <c r="K81" s="67">
        <v>13.13</v>
      </c>
      <c r="M81" s="71" t="s">
        <v>4</v>
      </c>
      <c r="N81" s="67">
        <v>0</v>
      </c>
      <c r="P81" s="71" t="s">
        <v>4</v>
      </c>
      <c r="Q81" s="67">
        <v>0</v>
      </c>
      <c r="S81" s="71" t="s">
        <v>4</v>
      </c>
      <c r="T81" s="67">
        <v>0</v>
      </c>
      <c r="V81" s="71" t="s">
        <v>4</v>
      </c>
      <c r="W81" s="67">
        <v>0</v>
      </c>
      <c r="Y81" s="71" t="s">
        <v>4</v>
      </c>
      <c r="Z81" s="67">
        <v>0</v>
      </c>
      <c r="AB81" s="71" t="s">
        <v>4</v>
      </c>
      <c r="AC81" s="67">
        <v>0</v>
      </c>
      <c r="AE81" s="71" t="s">
        <v>4</v>
      </c>
      <c r="AF81" s="67">
        <v>0</v>
      </c>
      <c r="AH81" s="71" t="s">
        <v>4</v>
      </c>
      <c r="AI81" s="67">
        <v>0</v>
      </c>
      <c r="AK81" s="71" t="s">
        <v>4</v>
      </c>
      <c r="AL81" s="67">
        <v>0</v>
      </c>
      <c r="AN81" s="71" t="s">
        <v>4</v>
      </c>
      <c r="AO81" s="67">
        <v>0</v>
      </c>
      <c r="AQ81" s="71" t="s">
        <v>4</v>
      </c>
      <c r="AR81" s="67">
        <v>50.81</v>
      </c>
      <c r="AT81" s="71" t="s">
        <v>4</v>
      </c>
      <c r="AU81" s="67">
        <v>0</v>
      </c>
      <c r="AW81" s="71" t="s">
        <v>4</v>
      </c>
      <c r="AX81" s="67">
        <v>0</v>
      </c>
      <c r="AZ81" s="71" t="s">
        <v>4</v>
      </c>
      <c r="BA81" s="67">
        <v>0</v>
      </c>
      <c r="BC81" s="71" t="s">
        <v>4</v>
      </c>
      <c r="BD81" s="67">
        <v>0</v>
      </c>
      <c r="BF81" s="71" t="s">
        <v>4</v>
      </c>
      <c r="BG81" s="67">
        <v>0</v>
      </c>
      <c r="BI81" s="71" t="s">
        <v>4</v>
      </c>
      <c r="BJ81" s="67">
        <v>0</v>
      </c>
      <c r="BL81" s="71" t="s">
        <v>4</v>
      </c>
      <c r="BM81" s="67">
        <v>0</v>
      </c>
      <c r="BO81" s="71" t="s">
        <v>4</v>
      </c>
      <c r="BP81" s="67">
        <v>42.8</v>
      </c>
      <c r="BR81" s="71" t="s">
        <v>4</v>
      </c>
      <c r="BS81" s="67">
        <v>0</v>
      </c>
      <c r="BU81" s="71" t="s">
        <v>4</v>
      </c>
      <c r="BV81" s="67">
        <v>9.5299999999999994</v>
      </c>
      <c r="BX81" s="71" t="s">
        <v>4</v>
      </c>
      <c r="BY81" s="67">
        <v>0</v>
      </c>
      <c r="CA81" s="71" t="s">
        <v>4</v>
      </c>
      <c r="CB81" s="67">
        <v>0</v>
      </c>
      <c r="CD81" s="71" t="s">
        <v>4</v>
      </c>
      <c r="CE81" s="67">
        <v>0</v>
      </c>
      <c r="CG81" s="71" t="s">
        <v>4</v>
      </c>
      <c r="CH81" s="67">
        <v>32.1</v>
      </c>
      <c r="CJ81" s="71" t="s">
        <v>4</v>
      </c>
      <c r="CK81" s="67">
        <v>0</v>
      </c>
      <c r="CM81" s="71" t="s">
        <v>4</v>
      </c>
      <c r="CN81" s="67">
        <v>0</v>
      </c>
      <c r="CP81" s="71" t="s">
        <v>4</v>
      </c>
      <c r="CQ81" s="79">
        <f>SUM(CN81,CK81,CH81,CE81,CB81,BY81,BV81,BS81,BP81,BM81,BJ81,BG81,BD81,BA81,AX81,AU81,AR81,AO81,AL81,AI81,AF81,AC81,Z81,W81,T81,Q81,N81,K81,H81,E81,B81)</f>
        <v>175.75</v>
      </c>
      <c r="CS81" s="71" t="s">
        <v>4</v>
      </c>
      <c r="CT81" s="67">
        <v>150</v>
      </c>
      <c r="CV81" s="134">
        <f t="shared" ref="CV81:CV94" si="3">CT81-CQ81</f>
        <v>-25.75</v>
      </c>
    </row>
    <row r="82" spans="1:100" x14ac:dyDescent="0.2">
      <c r="A82" s="71" t="s">
        <v>5</v>
      </c>
      <c r="B82" s="67">
        <f>SUM(B83:B85)</f>
        <v>76.83</v>
      </c>
      <c r="D82" s="71" t="s">
        <v>5</v>
      </c>
      <c r="E82" s="67">
        <f>SUM(E83:E85)</f>
        <v>0</v>
      </c>
      <c r="G82" s="71" t="s">
        <v>5</v>
      </c>
      <c r="H82" s="67">
        <f>SUM(H83:H85)</f>
        <v>0</v>
      </c>
      <c r="J82" s="71" t="s">
        <v>5</v>
      </c>
      <c r="K82" s="67">
        <f>SUM(K83:K85)</f>
        <v>0</v>
      </c>
      <c r="M82" s="71" t="s">
        <v>5</v>
      </c>
      <c r="N82" s="67">
        <f>SUM(N83:N85)</f>
        <v>0</v>
      </c>
      <c r="P82" s="71" t="s">
        <v>5</v>
      </c>
      <c r="Q82" s="67">
        <f>SUM(Q83:Q85)</f>
        <v>27</v>
      </c>
      <c r="S82" s="71" t="s">
        <v>5</v>
      </c>
      <c r="T82" s="67">
        <f>SUM(T83:T85)</f>
        <v>0</v>
      </c>
      <c r="V82" s="71" t="s">
        <v>5</v>
      </c>
      <c r="W82" s="67">
        <f>SUM(W83:W85)</f>
        <v>0</v>
      </c>
      <c r="Y82" s="71" t="s">
        <v>5</v>
      </c>
      <c r="Z82" s="67">
        <f>SUM(Z83:Z85)</f>
        <v>0</v>
      </c>
      <c r="AB82" s="71" t="s">
        <v>5</v>
      </c>
      <c r="AC82" s="67">
        <f>SUM(AC83:AC85)</f>
        <v>0</v>
      </c>
      <c r="AE82" s="71" t="s">
        <v>5</v>
      </c>
      <c r="AF82" s="67">
        <f>SUM(AF83:AF85)</f>
        <v>0</v>
      </c>
      <c r="AH82" s="71" t="s">
        <v>5</v>
      </c>
      <c r="AI82" s="67">
        <f>SUM(AI83:AI85)</f>
        <v>0</v>
      </c>
      <c r="AK82" s="71" t="s">
        <v>5</v>
      </c>
      <c r="AL82" s="67">
        <f>SUM(AL83:AL85)</f>
        <v>0</v>
      </c>
      <c r="AN82" s="71" t="s">
        <v>5</v>
      </c>
      <c r="AO82" s="67">
        <f>SUM(AO83:AO85)</f>
        <v>0</v>
      </c>
      <c r="AQ82" s="71" t="s">
        <v>5</v>
      </c>
      <c r="AR82" s="67">
        <f>SUM(AR83:AR85)</f>
        <v>0</v>
      </c>
      <c r="AT82" s="71" t="s">
        <v>5</v>
      </c>
      <c r="AU82" s="67">
        <f>SUM(AU83:AU85)</f>
        <v>0</v>
      </c>
      <c r="AW82" s="71" t="s">
        <v>5</v>
      </c>
      <c r="AX82" s="67">
        <f>SUM(AX83:AX85)</f>
        <v>25</v>
      </c>
      <c r="AZ82" s="71" t="s">
        <v>5</v>
      </c>
      <c r="BA82" s="67">
        <f>SUM(BA83:BA85)</f>
        <v>0</v>
      </c>
      <c r="BC82" s="71" t="s">
        <v>5</v>
      </c>
      <c r="BD82" s="67">
        <f>SUM(BD83:BD85)</f>
        <v>0</v>
      </c>
      <c r="BF82" s="71" t="s">
        <v>5</v>
      </c>
      <c r="BG82" s="67">
        <f>SUM(BG83:BG85)</f>
        <v>0</v>
      </c>
      <c r="BI82" s="71" t="s">
        <v>5</v>
      </c>
      <c r="BJ82" s="67">
        <f>SUM(BJ83:BJ85)</f>
        <v>0</v>
      </c>
      <c r="BL82" s="71" t="s">
        <v>5</v>
      </c>
      <c r="BM82" s="67">
        <f>SUM(BM83:BM85)</f>
        <v>0</v>
      </c>
      <c r="BO82" s="71" t="s">
        <v>5</v>
      </c>
      <c r="BP82" s="67">
        <f>SUM(BP83:BP85)</f>
        <v>0</v>
      </c>
      <c r="BR82" s="71" t="s">
        <v>5</v>
      </c>
      <c r="BS82" s="67">
        <f>SUM(BS83:BS85)</f>
        <v>0</v>
      </c>
      <c r="BU82" s="71" t="s">
        <v>5</v>
      </c>
      <c r="BV82" s="67">
        <f>SUM(BV83:BV85)</f>
        <v>0</v>
      </c>
      <c r="BX82" s="71" t="s">
        <v>5</v>
      </c>
      <c r="BY82" s="67">
        <f>SUM(BY83:BY85)</f>
        <v>0</v>
      </c>
      <c r="CA82" s="71" t="s">
        <v>5</v>
      </c>
      <c r="CB82" s="67">
        <f>SUM(CB83:CB85)</f>
        <v>29</v>
      </c>
      <c r="CD82" s="71" t="s">
        <v>5</v>
      </c>
      <c r="CE82" s="67">
        <f>SUM(CE83:CE85)</f>
        <v>0</v>
      </c>
      <c r="CG82" s="71" t="s">
        <v>5</v>
      </c>
      <c r="CH82" s="67">
        <f>SUM(CH83:CH85)</f>
        <v>0</v>
      </c>
      <c r="CJ82" s="71" t="s">
        <v>5</v>
      </c>
      <c r="CK82" s="67">
        <f>SUM(CK83:CK85)</f>
        <v>0</v>
      </c>
      <c r="CM82" s="71" t="s">
        <v>5</v>
      </c>
      <c r="CN82" s="67">
        <f>SUM(CN83:CN85)</f>
        <v>0</v>
      </c>
      <c r="CP82" s="71" t="s">
        <v>5</v>
      </c>
      <c r="CQ82" s="67">
        <f>SUM(CQ83:CQ85)</f>
        <v>157.82999999999998</v>
      </c>
      <c r="CS82" s="71" t="s">
        <v>5</v>
      </c>
      <c r="CT82" s="67">
        <f>SUM(CT83:CT85)</f>
        <v>206.82999999999998</v>
      </c>
      <c r="CV82" s="88">
        <f t="shared" si="3"/>
        <v>49</v>
      </c>
    </row>
    <row r="83" spans="1:100" x14ac:dyDescent="0.2">
      <c r="A83" s="68" t="s">
        <v>207</v>
      </c>
      <c r="B83" s="67">
        <v>0</v>
      </c>
      <c r="D83" s="68" t="s">
        <v>207</v>
      </c>
      <c r="E83" s="67">
        <v>0</v>
      </c>
      <c r="G83" s="68" t="s">
        <v>207</v>
      </c>
      <c r="H83" s="67">
        <v>0</v>
      </c>
      <c r="J83" s="68" t="s">
        <v>207</v>
      </c>
      <c r="K83" s="67">
        <v>0</v>
      </c>
      <c r="M83" s="68" t="s">
        <v>207</v>
      </c>
      <c r="N83" s="67">
        <v>0</v>
      </c>
      <c r="P83" s="68" t="s">
        <v>207</v>
      </c>
      <c r="Q83" s="67">
        <v>27</v>
      </c>
      <c r="S83" s="68" t="s">
        <v>207</v>
      </c>
      <c r="T83" s="67">
        <v>0</v>
      </c>
      <c r="V83" s="68" t="s">
        <v>207</v>
      </c>
      <c r="W83" s="67">
        <v>0</v>
      </c>
      <c r="Y83" s="68" t="s">
        <v>207</v>
      </c>
      <c r="Z83" s="67">
        <v>0</v>
      </c>
      <c r="AB83" s="68" t="s">
        <v>207</v>
      </c>
      <c r="AC83" s="67">
        <v>0</v>
      </c>
      <c r="AE83" s="68" t="s">
        <v>207</v>
      </c>
      <c r="AF83" s="67">
        <v>0</v>
      </c>
      <c r="AH83" s="68" t="s">
        <v>207</v>
      </c>
      <c r="AI83" s="67">
        <v>0</v>
      </c>
      <c r="AK83" s="68" t="s">
        <v>207</v>
      </c>
      <c r="AL83" s="67">
        <v>0</v>
      </c>
      <c r="AN83" s="68" t="s">
        <v>207</v>
      </c>
      <c r="AO83" s="67">
        <v>0</v>
      </c>
      <c r="AQ83" s="68" t="s">
        <v>207</v>
      </c>
      <c r="AR83" s="67">
        <v>0</v>
      </c>
      <c r="AT83" s="68" t="s">
        <v>207</v>
      </c>
      <c r="AU83" s="67">
        <v>0</v>
      </c>
      <c r="AW83" s="68" t="s">
        <v>207</v>
      </c>
      <c r="AX83" s="67">
        <v>25</v>
      </c>
      <c r="AZ83" s="68" t="s">
        <v>207</v>
      </c>
      <c r="BA83" s="67">
        <v>0</v>
      </c>
      <c r="BC83" s="68" t="s">
        <v>207</v>
      </c>
      <c r="BD83" s="67">
        <v>0</v>
      </c>
      <c r="BF83" s="68" t="s">
        <v>207</v>
      </c>
      <c r="BG83" s="67">
        <v>0</v>
      </c>
      <c r="BI83" s="68" t="s">
        <v>207</v>
      </c>
      <c r="BJ83" s="67">
        <v>0</v>
      </c>
      <c r="BL83" s="68" t="s">
        <v>207</v>
      </c>
      <c r="BM83" s="67">
        <v>0</v>
      </c>
      <c r="BO83" s="68" t="s">
        <v>207</v>
      </c>
      <c r="BP83" s="67">
        <v>0</v>
      </c>
      <c r="BR83" s="68" t="s">
        <v>207</v>
      </c>
      <c r="BS83" s="67">
        <v>0</v>
      </c>
      <c r="BU83" s="68" t="s">
        <v>207</v>
      </c>
      <c r="BV83" s="67">
        <v>0</v>
      </c>
      <c r="BX83" s="68" t="s">
        <v>207</v>
      </c>
      <c r="BY83" s="67">
        <v>0</v>
      </c>
      <c r="CA83" s="68" t="s">
        <v>207</v>
      </c>
      <c r="CB83" s="67">
        <v>29</v>
      </c>
      <c r="CD83" s="68" t="s">
        <v>207</v>
      </c>
      <c r="CE83" s="67">
        <v>0</v>
      </c>
      <c r="CG83" s="68" t="s">
        <v>207</v>
      </c>
      <c r="CH83" s="67">
        <v>0</v>
      </c>
      <c r="CJ83" s="68" t="s">
        <v>207</v>
      </c>
      <c r="CK83" s="67">
        <v>0</v>
      </c>
      <c r="CM83" s="68" t="s">
        <v>207</v>
      </c>
      <c r="CN83" s="67">
        <v>0</v>
      </c>
      <c r="CP83" s="68" t="s">
        <v>207</v>
      </c>
      <c r="CQ83" s="79">
        <f>SUM(CN83,CK83,CH83,CE83,CB83,BY83,BV83,BS83,BP83,BM83,BJ83,BG83,BD83,BA83,AX83,AU83,AR83,AO83,AL83,AI83,AF83,AC83,Z83,W83,T83,Q83,N83,K83,H83,E83,B83)</f>
        <v>81</v>
      </c>
      <c r="CS83" s="68" t="s">
        <v>207</v>
      </c>
      <c r="CT83" s="67">
        <v>130</v>
      </c>
      <c r="CV83" s="81">
        <f t="shared" si="3"/>
        <v>49</v>
      </c>
    </row>
    <row r="84" spans="1:100" x14ac:dyDescent="0.2">
      <c r="A84" s="72" t="s">
        <v>448</v>
      </c>
      <c r="B84" s="90">
        <v>76.83</v>
      </c>
      <c r="D84" s="72" t="s">
        <v>448</v>
      </c>
      <c r="E84" s="67">
        <v>0</v>
      </c>
      <c r="G84" s="72" t="s">
        <v>448</v>
      </c>
      <c r="H84" s="67">
        <v>0</v>
      </c>
      <c r="J84" s="72" t="s">
        <v>448</v>
      </c>
      <c r="K84" s="67">
        <v>0</v>
      </c>
      <c r="M84" s="72" t="s">
        <v>448</v>
      </c>
      <c r="N84" s="67">
        <v>0</v>
      </c>
      <c r="P84" s="72" t="s">
        <v>448</v>
      </c>
      <c r="Q84" s="67">
        <v>0</v>
      </c>
      <c r="S84" s="72" t="s">
        <v>448</v>
      </c>
      <c r="T84" s="67">
        <v>0</v>
      </c>
      <c r="V84" s="72" t="s">
        <v>448</v>
      </c>
      <c r="W84" s="67">
        <v>0</v>
      </c>
      <c r="Y84" s="72" t="s">
        <v>448</v>
      </c>
      <c r="Z84" s="67">
        <v>0</v>
      </c>
      <c r="AB84" s="72" t="s">
        <v>448</v>
      </c>
      <c r="AC84" s="67">
        <v>0</v>
      </c>
      <c r="AE84" s="72" t="s">
        <v>448</v>
      </c>
      <c r="AF84" s="67">
        <v>0</v>
      </c>
      <c r="AH84" s="72" t="s">
        <v>448</v>
      </c>
      <c r="AI84" s="67">
        <v>0</v>
      </c>
      <c r="AK84" s="72" t="s">
        <v>448</v>
      </c>
      <c r="AL84" s="67">
        <v>0</v>
      </c>
      <c r="AN84" s="72" t="s">
        <v>448</v>
      </c>
      <c r="AO84" s="67">
        <v>0</v>
      </c>
      <c r="AQ84" s="72" t="s">
        <v>448</v>
      </c>
      <c r="AR84" s="67">
        <v>0</v>
      </c>
      <c r="AT84" s="72" t="s">
        <v>448</v>
      </c>
      <c r="AU84" s="67">
        <v>0</v>
      </c>
      <c r="AW84" s="72" t="s">
        <v>448</v>
      </c>
      <c r="AX84" s="67">
        <v>0</v>
      </c>
      <c r="AZ84" s="72" t="s">
        <v>448</v>
      </c>
      <c r="BA84" s="67">
        <v>0</v>
      </c>
      <c r="BC84" s="72" t="s">
        <v>448</v>
      </c>
      <c r="BD84" s="67">
        <v>0</v>
      </c>
      <c r="BF84" s="72" t="s">
        <v>448</v>
      </c>
      <c r="BG84" s="67">
        <v>0</v>
      </c>
      <c r="BI84" s="72" t="s">
        <v>448</v>
      </c>
      <c r="BJ84" s="67">
        <v>0</v>
      </c>
      <c r="BL84" s="72" t="s">
        <v>448</v>
      </c>
      <c r="BM84" s="67">
        <v>0</v>
      </c>
      <c r="BO84" s="72" t="s">
        <v>448</v>
      </c>
      <c r="BP84" s="67">
        <v>0</v>
      </c>
      <c r="BR84" s="72" t="s">
        <v>448</v>
      </c>
      <c r="BS84" s="67">
        <v>0</v>
      </c>
      <c r="BU84" s="72" t="s">
        <v>448</v>
      </c>
      <c r="BV84" s="67">
        <v>0</v>
      </c>
      <c r="BX84" s="72" t="s">
        <v>448</v>
      </c>
      <c r="BY84" s="67">
        <v>0</v>
      </c>
      <c r="CA84" s="72" t="s">
        <v>448</v>
      </c>
      <c r="CB84" s="67">
        <v>0</v>
      </c>
      <c r="CD84" s="72" t="s">
        <v>448</v>
      </c>
      <c r="CE84" s="67">
        <v>0</v>
      </c>
      <c r="CG84" s="72" t="s">
        <v>448</v>
      </c>
      <c r="CH84" s="67">
        <v>0</v>
      </c>
      <c r="CJ84" s="72" t="s">
        <v>448</v>
      </c>
      <c r="CK84" s="67">
        <v>0</v>
      </c>
      <c r="CM84" s="72" t="s">
        <v>448</v>
      </c>
      <c r="CN84" s="67">
        <v>0</v>
      </c>
      <c r="CP84" s="72" t="s">
        <v>448</v>
      </c>
      <c r="CQ84" s="79">
        <f>SUM(CN84,CK84,CH84,CE84,CB84,BY84,BV84,BS84,BP84,BM84,BJ84,BG84,BD84,BA84,AX84,AU84,AR84,AO84,AL84,AI84,AF84,AC84,Z84,W84,T84,Q84,N84,K84,H84,E84,B84)</f>
        <v>76.83</v>
      </c>
      <c r="CS84" s="72" t="s">
        <v>448</v>
      </c>
      <c r="CT84" s="90">
        <v>76.83</v>
      </c>
      <c r="CV84" s="81">
        <f t="shared" si="3"/>
        <v>0</v>
      </c>
    </row>
    <row r="85" spans="1:100" x14ac:dyDescent="0.2">
      <c r="A85" s="72" t="s">
        <v>456</v>
      </c>
      <c r="B85" s="79">
        <v>0</v>
      </c>
      <c r="D85" s="72" t="s">
        <v>456</v>
      </c>
      <c r="E85" s="79">
        <v>0</v>
      </c>
      <c r="G85" s="72" t="s">
        <v>456</v>
      </c>
      <c r="H85" s="79">
        <v>0</v>
      </c>
      <c r="J85" s="72" t="s">
        <v>456</v>
      </c>
      <c r="K85" s="79">
        <v>0</v>
      </c>
      <c r="M85" s="72" t="s">
        <v>456</v>
      </c>
      <c r="N85" s="79">
        <v>0</v>
      </c>
      <c r="P85" s="72" t="s">
        <v>456</v>
      </c>
      <c r="Q85" s="79">
        <v>0</v>
      </c>
      <c r="S85" s="72" t="s">
        <v>456</v>
      </c>
      <c r="T85" s="79">
        <v>0</v>
      </c>
      <c r="V85" s="72" t="s">
        <v>456</v>
      </c>
      <c r="W85" s="79">
        <v>0</v>
      </c>
      <c r="Y85" s="72" t="s">
        <v>456</v>
      </c>
      <c r="Z85" s="79">
        <v>0</v>
      </c>
      <c r="AB85" s="72" t="s">
        <v>456</v>
      </c>
      <c r="AC85" s="79">
        <v>0</v>
      </c>
      <c r="AE85" s="72" t="s">
        <v>456</v>
      </c>
      <c r="AF85" s="79">
        <v>0</v>
      </c>
      <c r="AH85" s="72" t="s">
        <v>456</v>
      </c>
      <c r="AI85" s="79">
        <v>0</v>
      </c>
      <c r="AK85" s="72" t="s">
        <v>456</v>
      </c>
      <c r="AL85" s="79">
        <v>0</v>
      </c>
      <c r="AN85" s="72" t="s">
        <v>456</v>
      </c>
      <c r="AO85" s="79">
        <v>0</v>
      </c>
      <c r="AQ85" s="72" t="s">
        <v>456</v>
      </c>
      <c r="AR85" s="79">
        <v>0</v>
      </c>
      <c r="AT85" s="72" t="s">
        <v>456</v>
      </c>
      <c r="AU85" s="79">
        <v>0</v>
      </c>
      <c r="AW85" s="72" t="s">
        <v>456</v>
      </c>
      <c r="AX85" s="79">
        <v>0</v>
      </c>
      <c r="AZ85" s="72" t="s">
        <v>456</v>
      </c>
      <c r="BA85" s="79">
        <v>0</v>
      </c>
      <c r="BC85" s="72" t="s">
        <v>456</v>
      </c>
      <c r="BD85" s="79">
        <v>0</v>
      </c>
      <c r="BF85" s="72" t="s">
        <v>456</v>
      </c>
      <c r="BG85" s="79">
        <v>0</v>
      </c>
      <c r="BI85" s="72" t="s">
        <v>456</v>
      </c>
      <c r="BJ85" s="79">
        <v>0</v>
      </c>
      <c r="BL85" s="72" t="s">
        <v>456</v>
      </c>
      <c r="BM85" s="79">
        <v>0</v>
      </c>
      <c r="BO85" s="72" t="s">
        <v>456</v>
      </c>
      <c r="BP85" s="79">
        <v>0</v>
      </c>
      <c r="BR85" s="72" t="s">
        <v>456</v>
      </c>
      <c r="BS85" s="79">
        <v>0</v>
      </c>
      <c r="BU85" s="72" t="s">
        <v>456</v>
      </c>
      <c r="BV85" s="79">
        <v>0</v>
      </c>
      <c r="BX85" s="72" t="s">
        <v>456</v>
      </c>
      <c r="BY85" s="79">
        <v>0</v>
      </c>
      <c r="CA85" s="72" t="s">
        <v>456</v>
      </c>
      <c r="CB85" s="79">
        <v>0</v>
      </c>
      <c r="CD85" s="72" t="s">
        <v>456</v>
      </c>
      <c r="CE85" s="79">
        <v>0</v>
      </c>
      <c r="CG85" s="72" t="s">
        <v>456</v>
      </c>
      <c r="CH85" s="79">
        <v>0</v>
      </c>
      <c r="CJ85" s="72" t="s">
        <v>456</v>
      </c>
      <c r="CK85" s="79">
        <v>0</v>
      </c>
      <c r="CM85" s="72" t="s">
        <v>456</v>
      </c>
      <c r="CN85" s="79">
        <v>0</v>
      </c>
      <c r="CP85" s="72" t="s">
        <v>456</v>
      </c>
      <c r="CQ85" s="79">
        <f>SUM(CN85,CK85,CH85,CE85,CB85,BY85,BV85,BS85,BP85,BM85,BJ85,BG85,BD85,BA85,AX85,AU85,AR85,AO85,AL85,AI85,AF85,AC85,Z85,W85,T85,Q85,N85,K85,H85,E85,B85)</f>
        <v>0</v>
      </c>
      <c r="CS85" s="72" t="s">
        <v>456</v>
      </c>
      <c r="CT85" s="79">
        <v>0</v>
      </c>
      <c r="CV85" s="81">
        <f t="shared" si="3"/>
        <v>0</v>
      </c>
    </row>
    <row r="86" spans="1:100" x14ac:dyDescent="0.2">
      <c r="A86" s="71" t="s">
        <v>6</v>
      </c>
      <c r="B86" s="67">
        <v>0</v>
      </c>
      <c r="D86" s="71" t="s">
        <v>6</v>
      </c>
      <c r="E86" s="67">
        <v>0</v>
      </c>
      <c r="G86" s="71" t="s">
        <v>6</v>
      </c>
      <c r="H86" s="67">
        <v>0</v>
      </c>
      <c r="J86" s="71" t="s">
        <v>6</v>
      </c>
      <c r="K86" s="67">
        <v>0</v>
      </c>
      <c r="M86" s="71" t="s">
        <v>6</v>
      </c>
      <c r="N86" s="67">
        <v>0</v>
      </c>
      <c r="P86" s="71" t="s">
        <v>6</v>
      </c>
      <c r="Q86" s="67">
        <v>0</v>
      </c>
      <c r="S86" s="71" t="s">
        <v>6</v>
      </c>
      <c r="T86" s="67">
        <v>0</v>
      </c>
      <c r="V86" s="71" t="s">
        <v>6</v>
      </c>
      <c r="W86" s="67">
        <v>0</v>
      </c>
      <c r="Y86" s="71" t="s">
        <v>6</v>
      </c>
      <c r="Z86" s="67">
        <v>0</v>
      </c>
      <c r="AB86" s="71" t="s">
        <v>6</v>
      </c>
      <c r="AC86" s="67">
        <v>0</v>
      </c>
      <c r="AE86" s="71" t="s">
        <v>6</v>
      </c>
      <c r="AF86" s="67">
        <v>0</v>
      </c>
      <c r="AH86" s="71" t="s">
        <v>6</v>
      </c>
      <c r="AI86" s="67">
        <v>0</v>
      </c>
      <c r="AK86" s="71" t="s">
        <v>6</v>
      </c>
      <c r="AL86" s="67">
        <v>0</v>
      </c>
      <c r="AN86" s="71" t="s">
        <v>6</v>
      </c>
      <c r="AO86" s="67">
        <v>0</v>
      </c>
      <c r="AQ86" s="71" t="s">
        <v>6</v>
      </c>
      <c r="AR86" s="67">
        <v>0</v>
      </c>
      <c r="AT86" s="71" t="s">
        <v>6</v>
      </c>
      <c r="AU86" s="67">
        <v>0</v>
      </c>
      <c r="AW86" s="71" t="s">
        <v>6</v>
      </c>
      <c r="AX86" s="67">
        <v>0</v>
      </c>
      <c r="AZ86" s="71" t="s">
        <v>6</v>
      </c>
      <c r="BA86" s="67">
        <v>75</v>
      </c>
      <c r="BC86" s="71" t="s">
        <v>6</v>
      </c>
      <c r="BD86" s="67">
        <v>0</v>
      </c>
      <c r="BF86" s="71" t="s">
        <v>6</v>
      </c>
      <c r="BG86" s="67">
        <v>0</v>
      </c>
      <c r="BI86" s="71" t="s">
        <v>6</v>
      </c>
      <c r="BJ86" s="67">
        <v>0</v>
      </c>
      <c r="BL86" s="71" t="s">
        <v>6</v>
      </c>
      <c r="BM86" s="67">
        <v>0</v>
      </c>
      <c r="BO86" s="71" t="s">
        <v>6</v>
      </c>
      <c r="BP86" s="67">
        <v>0</v>
      </c>
      <c r="BR86" s="71" t="s">
        <v>6</v>
      </c>
      <c r="BS86" s="67">
        <v>0</v>
      </c>
      <c r="BU86" s="71" t="s">
        <v>6</v>
      </c>
      <c r="BV86" s="67">
        <v>0</v>
      </c>
      <c r="BX86" s="71" t="s">
        <v>6</v>
      </c>
      <c r="BY86" s="67">
        <v>0</v>
      </c>
      <c r="CA86" s="71" t="s">
        <v>6</v>
      </c>
      <c r="CB86" s="67">
        <v>0</v>
      </c>
      <c r="CD86" s="71" t="s">
        <v>6</v>
      </c>
      <c r="CE86" s="67">
        <v>0</v>
      </c>
      <c r="CG86" s="71" t="s">
        <v>6</v>
      </c>
      <c r="CH86" s="67">
        <v>0</v>
      </c>
      <c r="CJ86" s="71" t="s">
        <v>6</v>
      </c>
      <c r="CK86" s="67">
        <v>0</v>
      </c>
      <c r="CM86" s="71" t="s">
        <v>6</v>
      </c>
      <c r="CN86" s="67">
        <v>0</v>
      </c>
      <c r="CP86" s="71" t="s">
        <v>6</v>
      </c>
      <c r="CQ86" s="79">
        <f>SUM(CN86,CK86,CH86,CE86,CB86,BY86,BV86,BS86,BP86,BM86,BJ86,BG86,BD86,BA86,AX86,AU86,AR86,AO86,AL86,AI86,AF86,AC86,Z86,W86,T86,Q86,N86,K86,H86,E86,B86)</f>
        <v>75</v>
      </c>
      <c r="CS86" s="71" t="s">
        <v>6</v>
      </c>
      <c r="CT86" s="67">
        <v>75</v>
      </c>
      <c r="CV86" s="81">
        <f t="shared" si="3"/>
        <v>0</v>
      </c>
    </row>
    <row r="87" spans="1:100" x14ac:dyDescent="0.2">
      <c r="A87" s="71" t="s">
        <v>8</v>
      </c>
      <c r="B87" s="67">
        <v>0</v>
      </c>
      <c r="D87" s="71" t="s">
        <v>8</v>
      </c>
      <c r="E87" s="67">
        <v>0</v>
      </c>
      <c r="G87" s="71" t="s">
        <v>8</v>
      </c>
      <c r="H87" s="67">
        <v>0</v>
      </c>
      <c r="J87" s="71" t="s">
        <v>8</v>
      </c>
      <c r="K87" s="67">
        <v>0</v>
      </c>
      <c r="M87" s="71" t="s">
        <v>8</v>
      </c>
      <c r="N87" s="67">
        <v>0</v>
      </c>
      <c r="P87" s="71" t="s">
        <v>8</v>
      </c>
      <c r="Q87" s="67">
        <v>0</v>
      </c>
      <c r="S87" s="71" t="s">
        <v>8</v>
      </c>
      <c r="T87" s="67">
        <v>0</v>
      </c>
      <c r="V87" s="71" t="s">
        <v>8</v>
      </c>
      <c r="W87" s="67">
        <v>0</v>
      </c>
      <c r="Y87" s="71" t="s">
        <v>8</v>
      </c>
      <c r="Z87" s="67">
        <v>0</v>
      </c>
      <c r="AB87" s="71" t="s">
        <v>8</v>
      </c>
      <c r="AC87" s="67">
        <v>0</v>
      </c>
      <c r="AE87" s="71" t="s">
        <v>8</v>
      </c>
      <c r="AF87" s="67">
        <v>0</v>
      </c>
      <c r="AH87" s="71" t="s">
        <v>8</v>
      </c>
      <c r="AI87" s="67">
        <v>0</v>
      </c>
      <c r="AK87" s="71" t="s">
        <v>8</v>
      </c>
      <c r="AL87" s="67">
        <v>0</v>
      </c>
      <c r="AN87" s="71" t="s">
        <v>8</v>
      </c>
      <c r="AO87" s="67">
        <v>0</v>
      </c>
      <c r="AQ87" s="71" t="s">
        <v>8</v>
      </c>
      <c r="AR87" s="67">
        <v>0</v>
      </c>
      <c r="AT87" s="71" t="s">
        <v>8</v>
      </c>
      <c r="AU87" s="67">
        <v>0</v>
      </c>
      <c r="AW87" s="71" t="s">
        <v>8</v>
      </c>
      <c r="AX87" s="67">
        <v>0</v>
      </c>
      <c r="AZ87" s="71" t="s">
        <v>8</v>
      </c>
      <c r="BA87" s="67">
        <v>0</v>
      </c>
      <c r="BC87" s="71" t="s">
        <v>8</v>
      </c>
      <c r="BD87" s="67">
        <v>0</v>
      </c>
      <c r="BF87" s="71" t="s">
        <v>8</v>
      </c>
      <c r="BG87" s="67">
        <v>0</v>
      </c>
      <c r="BI87" s="71" t="s">
        <v>8</v>
      </c>
      <c r="BJ87" s="67">
        <v>0</v>
      </c>
      <c r="BL87" s="71" t="s">
        <v>8</v>
      </c>
      <c r="BM87" s="67">
        <v>0</v>
      </c>
      <c r="BO87" s="71" t="s">
        <v>8</v>
      </c>
      <c r="BP87" s="67">
        <v>0</v>
      </c>
      <c r="BR87" s="71" t="s">
        <v>8</v>
      </c>
      <c r="BS87" s="67">
        <v>0</v>
      </c>
      <c r="BU87" s="71" t="s">
        <v>8</v>
      </c>
      <c r="BV87" s="67">
        <v>0</v>
      </c>
      <c r="BX87" s="71" t="s">
        <v>8</v>
      </c>
      <c r="BY87" s="67">
        <v>0</v>
      </c>
      <c r="CA87" s="71" t="s">
        <v>8</v>
      </c>
      <c r="CB87" s="67">
        <v>0</v>
      </c>
      <c r="CD87" s="71" t="s">
        <v>8</v>
      </c>
      <c r="CE87" s="67">
        <v>0</v>
      </c>
      <c r="CG87" s="71" t="s">
        <v>8</v>
      </c>
      <c r="CH87" s="67">
        <v>0</v>
      </c>
      <c r="CJ87" s="71" t="s">
        <v>8</v>
      </c>
      <c r="CK87" s="67">
        <v>0</v>
      </c>
      <c r="CM87" s="71" t="s">
        <v>8</v>
      </c>
      <c r="CN87" s="67">
        <v>0</v>
      </c>
      <c r="CP87" s="71" t="s">
        <v>8</v>
      </c>
      <c r="CQ87" s="79">
        <f>SUM(CN87,CK87,CH87,CE87,CB87,BY87,BV87,BS87,BP87,BM87,BJ87,BG87,BD87,BA87,AX87,AU87,AR87,AO87,AL87,AI87,AF87,AC87,Z87,W87,T87,Q87,N87,K87,H87,E87,B87)</f>
        <v>0</v>
      </c>
      <c r="CS87" s="71" t="s">
        <v>8</v>
      </c>
      <c r="CT87" s="67">
        <v>0</v>
      </c>
      <c r="CV87" s="81">
        <f t="shared" si="3"/>
        <v>0</v>
      </c>
    </row>
    <row r="88" spans="1:100" x14ac:dyDescent="0.2">
      <c r="A88" s="71" t="s">
        <v>451</v>
      </c>
      <c r="B88" s="67">
        <f>SUM(B89:B93)</f>
        <v>13.99</v>
      </c>
      <c r="D88" s="71" t="s">
        <v>451</v>
      </c>
      <c r="E88" s="67">
        <f>SUM(E89:E93)</f>
        <v>0</v>
      </c>
      <c r="G88" s="71" t="s">
        <v>451</v>
      </c>
      <c r="H88" s="67">
        <f>SUM(H89:H93)</f>
        <v>0</v>
      </c>
      <c r="J88" s="71" t="s">
        <v>451</v>
      </c>
      <c r="K88" s="67">
        <f>SUM(K89:K93)</f>
        <v>0</v>
      </c>
      <c r="M88" s="71" t="s">
        <v>451</v>
      </c>
      <c r="N88" s="67">
        <f>SUM(N89:N93)</f>
        <v>0</v>
      </c>
      <c r="P88" s="71" t="s">
        <v>451</v>
      </c>
      <c r="Q88" s="67">
        <f>SUM(Q89:Q93)</f>
        <v>59.1</v>
      </c>
      <c r="S88" s="71" t="s">
        <v>451</v>
      </c>
      <c r="T88" s="67">
        <f>SUM(T89:T93)</f>
        <v>51</v>
      </c>
      <c r="V88" s="71" t="s">
        <v>451</v>
      </c>
      <c r="W88" s="67">
        <f>SUM(W89:W93)</f>
        <v>0</v>
      </c>
      <c r="Y88" s="71" t="s">
        <v>451</v>
      </c>
      <c r="Z88" s="67">
        <f>SUM(Z89:Z93)</f>
        <v>0</v>
      </c>
      <c r="AB88" s="71" t="s">
        <v>451</v>
      </c>
      <c r="AC88" s="67">
        <f>SUM(AC89:AC93)</f>
        <v>46.1</v>
      </c>
      <c r="AE88" s="71" t="s">
        <v>451</v>
      </c>
      <c r="AF88" s="67">
        <f>SUM(AF89:AF93)</f>
        <v>0</v>
      </c>
      <c r="AH88" s="71" t="s">
        <v>451</v>
      </c>
      <c r="AI88" s="67">
        <f>SUM(AI89:AI93)</f>
        <v>14.5</v>
      </c>
      <c r="AK88" s="71" t="s">
        <v>451</v>
      </c>
      <c r="AL88" s="67">
        <f>SUM(AL89:AL93)</f>
        <v>199.87</v>
      </c>
      <c r="AN88" s="71" t="s">
        <v>451</v>
      </c>
      <c r="AO88" s="67">
        <f>SUM(AO89:AO93)</f>
        <v>0</v>
      </c>
      <c r="AQ88" s="71" t="s">
        <v>451</v>
      </c>
      <c r="AR88" s="67">
        <f>SUM(AR89:AR93)</f>
        <v>0</v>
      </c>
      <c r="AT88" s="71" t="s">
        <v>451</v>
      </c>
      <c r="AU88" s="67">
        <f>SUM(AU89:AU93)</f>
        <v>0</v>
      </c>
      <c r="AW88" s="71" t="s">
        <v>451</v>
      </c>
      <c r="AX88" s="67">
        <f>SUM(AX89:AX93)</f>
        <v>5.18</v>
      </c>
      <c r="AZ88" s="71" t="s">
        <v>451</v>
      </c>
      <c r="BA88" s="67">
        <f>SUM(BA89:BA93)</f>
        <v>0</v>
      </c>
      <c r="BC88" s="71" t="s">
        <v>451</v>
      </c>
      <c r="BD88" s="67">
        <f>SUM(BD89:BD93)</f>
        <v>0</v>
      </c>
      <c r="BF88" s="71" t="s">
        <v>451</v>
      </c>
      <c r="BG88" s="67">
        <f>SUM(BG89:BG93)</f>
        <v>18.5</v>
      </c>
      <c r="BI88" s="71" t="s">
        <v>451</v>
      </c>
      <c r="BJ88" s="67">
        <f>SUM(BJ89:BJ93)</f>
        <v>19.96</v>
      </c>
      <c r="BL88" s="71" t="s">
        <v>451</v>
      </c>
      <c r="BM88" s="67">
        <f>SUM(BM89:BM93)</f>
        <v>63.400000000000006</v>
      </c>
      <c r="BO88" s="71" t="s">
        <v>451</v>
      </c>
      <c r="BP88" s="67">
        <f>SUM(BP89:BP93)</f>
        <v>7.99</v>
      </c>
      <c r="BR88" s="71" t="s">
        <v>451</v>
      </c>
      <c r="BS88" s="67">
        <f>SUM(BS89:BS93)</f>
        <v>5.18</v>
      </c>
      <c r="BU88" s="71" t="s">
        <v>451</v>
      </c>
      <c r="BV88" s="67">
        <f>SUM(BV89:BV93)</f>
        <v>110.65</v>
      </c>
      <c r="BX88" s="71" t="s">
        <v>451</v>
      </c>
      <c r="BY88" s="67">
        <f>SUM(BY89:BY93)</f>
        <v>40</v>
      </c>
      <c r="CA88" s="71" t="s">
        <v>451</v>
      </c>
      <c r="CB88" s="67">
        <f>SUM(CB89:CB93)</f>
        <v>91.28</v>
      </c>
      <c r="CD88" s="71" t="s">
        <v>451</v>
      </c>
      <c r="CE88" s="67">
        <f>SUM(CE89:CE93)</f>
        <v>6</v>
      </c>
      <c r="CG88" s="71" t="s">
        <v>451</v>
      </c>
      <c r="CH88" s="67">
        <f>SUM(CH89:CH93)</f>
        <v>0</v>
      </c>
      <c r="CJ88" s="71" t="s">
        <v>451</v>
      </c>
      <c r="CK88" s="67">
        <f>SUM(CK89:CK93)</f>
        <v>0</v>
      </c>
      <c r="CM88" s="71" t="s">
        <v>451</v>
      </c>
      <c r="CN88" s="67">
        <f>SUM(CN89:CN93)</f>
        <v>0</v>
      </c>
      <c r="CP88" s="71" t="s">
        <v>451</v>
      </c>
      <c r="CQ88" s="67">
        <f>SUM(CQ89:CQ93)</f>
        <v>752.7</v>
      </c>
      <c r="CS88" s="71" t="s">
        <v>451</v>
      </c>
      <c r="CT88" s="67">
        <f>SUM(CT89:CT93)</f>
        <v>738.21</v>
      </c>
      <c r="CV88" s="131">
        <f t="shared" si="3"/>
        <v>-14.490000000000009</v>
      </c>
    </row>
    <row r="89" spans="1:100" x14ac:dyDescent="0.2">
      <c r="A89" s="68" t="s">
        <v>452</v>
      </c>
      <c r="B89" s="67">
        <v>13.99</v>
      </c>
      <c r="D89" s="68" t="s">
        <v>452</v>
      </c>
      <c r="E89" s="67">
        <v>0</v>
      </c>
      <c r="G89" s="68" t="s">
        <v>452</v>
      </c>
      <c r="H89" s="67">
        <v>0</v>
      </c>
      <c r="J89" s="68" t="s">
        <v>452</v>
      </c>
      <c r="K89" s="67">
        <v>0</v>
      </c>
      <c r="M89" s="68" t="s">
        <v>452</v>
      </c>
      <c r="N89" s="67">
        <v>0</v>
      </c>
      <c r="P89" s="68" t="s">
        <v>452</v>
      </c>
      <c r="Q89" s="67">
        <f>13.23+19+5.37+21.5</f>
        <v>59.1</v>
      </c>
      <c r="S89" s="68" t="s">
        <v>452</v>
      </c>
      <c r="T89" s="67">
        <v>51</v>
      </c>
      <c r="V89" s="68" t="s">
        <v>452</v>
      </c>
      <c r="W89" s="67">
        <v>0</v>
      </c>
      <c r="Y89" s="68" t="s">
        <v>452</v>
      </c>
      <c r="Z89" s="67">
        <v>0</v>
      </c>
      <c r="AB89" s="68" t="s">
        <v>452</v>
      </c>
      <c r="AC89" s="67">
        <f>6+3+16.04+15.06+6</f>
        <v>46.1</v>
      </c>
      <c r="AE89" s="68" t="s">
        <v>452</v>
      </c>
      <c r="AF89" s="67">
        <v>0</v>
      </c>
      <c r="AH89" s="68" t="s">
        <v>452</v>
      </c>
      <c r="AI89" s="67">
        <f>14.5</f>
        <v>14.5</v>
      </c>
      <c r="AK89" s="68" t="s">
        <v>452</v>
      </c>
      <c r="AL89" s="67">
        <f>13.87+10</f>
        <v>23.869999999999997</v>
      </c>
      <c r="AN89" s="68" t="s">
        <v>452</v>
      </c>
      <c r="AO89" s="67">
        <v>0</v>
      </c>
      <c r="AQ89" s="68" t="s">
        <v>452</v>
      </c>
      <c r="AR89" s="67">
        <v>0</v>
      </c>
      <c r="AT89" s="68" t="s">
        <v>452</v>
      </c>
      <c r="AU89" s="67">
        <v>0</v>
      </c>
      <c r="AW89" s="68" t="s">
        <v>452</v>
      </c>
      <c r="AX89" s="67">
        <v>5.18</v>
      </c>
      <c r="AZ89" s="68" t="s">
        <v>452</v>
      </c>
      <c r="BA89" s="67">
        <v>0</v>
      </c>
      <c r="BC89" s="68" t="s">
        <v>452</v>
      </c>
      <c r="BD89" s="67">
        <v>0</v>
      </c>
      <c r="BF89" s="68" t="s">
        <v>452</v>
      </c>
      <c r="BG89" s="67">
        <f>7.5+10-12+5-5+13</f>
        <v>18.5</v>
      </c>
      <c r="BI89" s="68" t="s">
        <v>452</v>
      </c>
      <c r="BJ89" s="67">
        <v>19.96</v>
      </c>
      <c r="BL89" s="68" t="s">
        <v>452</v>
      </c>
      <c r="BM89" s="67">
        <f>48.99+7.42+6.99</f>
        <v>63.400000000000006</v>
      </c>
      <c r="BO89" s="68" t="s">
        <v>452</v>
      </c>
      <c r="BP89" s="67">
        <v>0</v>
      </c>
      <c r="BR89" s="68" t="s">
        <v>452</v>
      </c>
      <c r="BS89" s="67">
        <v>5.18</v>
      </c>
      <c r="BU89" s="68" t="s">
        <v>452</v>
      </c>
      <c r="BV89" s="67">
        <v>0</v>
      </c>
      <c r="BX89" s="68" t="s">
        <v>452</v>
      </c>
      <c r="BY89" s="67">
        <v>40</v>
      </c>
      <c r="CA89" s="68" t="s">
        <v>452</v>
      </c>
      <c r="CB89" s="67">
        <v>10</v>
      </c>
      <c r="CD89" s="68" t="s">
        <v>452</v>
      </c>
      <c r="CE89" s="67">
        <v>6</v>
      </c>
      <c r="CG89" s="68" t="s">
        <v>452</v>
      </c>
      <c r="CH89" s="67">
        <v>0</v>
      </c>
      <c r="CJ89" s="68" t="s">
        <v>452</v>
      </c>
      <c r="CK89" s="67">
        <v>0</v>
      </c>
      <c r="CM89" s="68" t="s">
        <v>452</v>
      </c>
      <c r="CN89" s="67">
        <v>0</v>
      </c>
      <c r="CP89" s="68" t="s">
        <v>452</v>
      </c>
      <c r="CQ89" s="79">
        <f>SUM(CN89,CK89,CH89,CE89,CB89,BY89,BV89,BS89,BP89,BM89,BJ89,BG89,BD89,BA89,AX89,AU89,AR89,AO89,AL89,AI89,AF89,AC89,Z89,W89,T89,Q89,N89,K89,H89,E89,B89)</f>
        <v>376.78000000000009</v>
      </c>
      <c r="CS89" s="68" t="s">
        <v>452</v>
      </c>
      <c r="CT89" s="67">
        <f>525.22-320+75</f>
        <v>280.22000000000003</v>
      </c>
      <c r="CV89" s="81">
        <f t="shared" si="3"/>
        <v>-96.560000000000059</v>
      </c>
    </row>
    <row r="90" spans="1:100" x14ac:dyDescent="0.2">
      <c r="A90" s="68" t="s">
        <v>211</v>
      </c>
      <c r="B90" s="67">
        <v>0</v>
      </c>
      <c r="D90" s="68" t="s">
        <v>211</v>
      </c>
      <c r="E90" s="67">
        <v>0</v>
      </c>
      <c r="G90" s="68" t="s">
        <v>211</v>
      </c>
      <c r="H90" s="67">
        <v>0</v>
      </c>
      <c r="J90" s="68" t="s">
        <v>211</v>
      </c>
      <c r="K90" s="67">
        <v>0</v>
      </c>
      <c r="M90" s="68" t="s">
        <v>211</v>
      </c>
      <c r="N90" s="67">
        <v>0</v>
      </c>
      <c r="P90" s="68" t="s">
        <v>211</v>
      </c>
      <c r="Q90" s="67">
        <v>0</v>
      </c>
      <c r="S90" s="68" t="s">
        <v>211</v>
      </c>
      <c r="T90" s="67">
        <v>0</v>
      </c>
      <c r="V90" s="68" t="s">
        <v>211</v>
      </c>
      <c r="W90" s="67">
        <v>0</v>
      </c>
      <c r="Y90" s="68" t="s">
        <v>211</v>
      </c>
      <c r="Z90" s="67">
        <v>0</v>
      </c>
      <c r="AB90" s="68" t="s">
        <v>211</v>
      </c>
      <c r="AC90" s="67">
        <v>0</v>
      </c>
      <c r="AE90" s="68" t="s">
        <v>211</v>
      </c>
      <c r="AF90" s="67">
        <v>0</v>
      </c>
      <c r="AH90" s="68" t="s">
        <v>211</v>
      </c>
      <c r="AI90" s="67">
        <v>0</v>
      </c>
      <c r="AK90" s="68" t="s">
        <v>211</v>
      </c>
      <c r="AL90" s="67">
        <v>0</v>
      </c>
      <c r="AN90" s="68" t="s">
        <v>211</v>
      </c>
      <c r="AO90" s="67">
        <v>0</v>
      </c>
      <c r="AQ90" s="68" t="s">
        <v>211</v>
      </c>
      <c r="AR90" s="67">
        <v>0</v>
      </c>
      <c r="AT90" s="68" t="s">
        <v>211</v>
      </c>
      <c r="AU90" s="67">
        <v>0</v>
      </c>
      <c r="AW90" s="68" t="s">
        <v>211</v>
      </c>
      <c r="AX90" s="67">
        <v>0</v>
      </c>
      <c r="AZ90" s="68" t="s">
        <v>211</v>
      </c>
      <c r="BA90" s="67">
        <v>0</v>
      </c>
      <c r="BC90" s="68" t="s">
        <v>211</v>
      </c>
      <c r="BD90" s="67">
        <v>0</v>
      </c>
      <c r="BF90" s="68" t="s">
        <v>211</v>
      </c>
      <c r="BG90" s="67">
        <v>0</v>
      </c>
      <c r="BI90" s="68" t="s">
        <v>211</v>
      </c>
      <c r="BJ90" s="67">
        <v>0</v>
      </c>
      <c r="BL90" s="68" t="s">
        <v>211</v>
      </c>
      <c r="BM90" s="67">
        <v>0</v>
      </c>
      <c r="BO90" s="68" t="s">
        <v>211</v>
      </c>
      <c r="BP90" s="67">
        <v>7.99</v>
      </c>
      <c r="BR90" s="68" t="s">
        <v>211</v>
      </c>
      <c r="BS90" s="67">
        <v>0</v>
      </c>
      <c r="BU90" s="68" t="s">
        <v>211</v>
      </c>
      <c r="BV90" s="67">
        <v>0</v>
      </c>
      <c r="BX90" s="68" t="s">
        <v>211</v>
      </c>
      <c r="BY90" s="67">
        <v>0</v>
      </c>
      <c r="CA90" s="68" t="s">
        <v>211</v>
      </c>
      <c r="CB90" s="67">
        <v>0</v>
      </c>
      <c r="CD90" s="68" t="s">
        <v>211</v>
      </c>
      <c r="CE90" s="67">
        <v>0</v>
      </c>
      <c r="CG90" s="68" t="s">
        <v>211</v>
      </c>
      <c r="CH90" s="67">
        <v>0</v>
      </c>
      <c r="CJ90" s="68" t="s">
        <v>211</v>
      </c>
      <c r="CK90" s="67">
        <v>0</v>
      </c>
      <c r="CM90" s="68" t="s">
        <v>211</v>
      </c>
      <c r="CN90" s="67">
        <v>0</v>
      </c>
      <c r="CP90" s="68" t="s">
        <v>211</v>
      </c>
      <c r="CQ90" s="79">
        <f>SUM(CN90,CK90,CH90,CE90,CB90,BY90,BV90,BS90,BP90,BM90,BJ90,BG90,BD90,BA90,AX90,AU90,AR90,AO90,AL90,AI90,AF90,AC90,Z90,W90,T90,Q90,N90,K90,H90,E90,B90)</f>
        <v>7.99</v>
      </c>
      <c r="CS90" s="68" t="s">
        <v>211</v>
      </c>
      <c r="CT90" s="67">
        <v>7.99</v>
      </c>
      <c r="CV90" s="81">
        <f t="shared" si="3"/>
        <v>0</v>
      </c>
    </row>
    <row r="91" spans="1:100" x14ac:dyDescent="0.2">
      <c r="A91" s="68" t="s">
        <v>197</v>
      </c>
      <c r="B91" s="67">
        <v>0</v>
      </c>
      <c r="D91" s="68" t="s">
        <v>197</v>
      </c>
      <c r="E91" s="67">
        <v>0</v>
      </c>
      <c r="G91" s="68" t="s">
        <v>197</v>
      </c>
      <c r="H91" s="67">
        <v>0</v>
      </c>
      <c r="J91" s="68" t="s">
        <v>197</v>
      </c>
      <c r="K91" s="67">
        <v>0</v>
      </c>
      <c r="M91" s="68" t="s">
        <v>197</v>
      </c>
      <c r="N91" s="67">
        <v>0</v>
      </c>
      <c r="P91" s="68" t="s">
        <v>197</v>
      </c>
      <c r="Q91" s="67">
        <v>0</v>
      </c>
      <c r="S91" s="68" t="s">
        <v>197</v>
      </c>
      <c r="T91" s="67">
        <v>0</v>
      </c>
      <c r="V91" s="68" t="s">
        <v>197</v>
      </c>
      <c r="W91" s="67">
        <v>0</v>
      </c>
      <c r="Y91" s="68" t="s">
        <v>197</v>
      </c>
      <c r="Z91" s="67">
        <v>0</v>
      </c>
      <c r="AB91" s="68" t="s">
        <v>197</v>
      </c>
      <c r="AC91" s="67">
        <v>0</v>
      </c>
      <c r="AE91" s="68" t="s">
        <v>197</v>
      </c>
      <c r="AF91" s="67">
        <v>0</v>
      </c>
      <c r="AH91" s="68" t="s">
        <v>197</v>
      </c>
      <c r="AI91" s="67">
        <v>0</v>
      </c>
      <c r="AK91" s="68" t="s">
        <v>197</v>
      </c>
      <c r="AL91" s="67">
        <v>0</v>
      </c>
      <c r="AN91" s="68" t="s">
        <v>197</v>
      </c>
      <c r="AO91" s="67">
        <v>0</v>
      </c>
      <c r="AQ91" s="68" t="s">
        <v>197</v>
      </c>
      <c r="AR91" s="67">
        <v>0</v>
      </c>
      <c r="AT91" s="68" t="s">
        <v>197</v>
      </c>
      <c r="AU91" s="67">
        <v>0</v>
      </c>
      <c r="AW91" s="68" t="s">
        <v>197</v>
      </c>
      <c r="AX91" s="67">
        <v>0</v>
      </c>
      <c r="AZ91" s="68" t="s">
        <v>197</v>
      </c>
      <c r="BA91" s="67">
        <v>0</v>
      </c>
      <c r="BC91" s="68" t="s">
        <v>197</v>
      </c>
      <c r="BD91" s="67">
        <v>0</v>
      </c>
      <c r="BF91" s="68" t="s">
        <v>197</v>
      </c>
      <c r="BG91" s="67">
        <v>0</v>
      </c>
      <c r="BI91" s="68" t="s">
        <v>197</v>
      </c>
      <c r="BJ91" s="67">
        <v>0</v>
      </c>
      <c r="BL91" s="68" t="s">
        <v>197</v>
      </c>
      <c r="BM91" s="67">
        <v>0</v>
      </c>
      <c r="BO91" s="68" t="s">
        <v>197</v>
      </c>
      <c r="BP91" s="67">
        <v>0</v>
      </c>
      <c r="BR91" s="68" t="s">
        <v>197</v>
      </c>
      <c r="BS91" s="67">
        <v>0</v>
      </c>
      <c r="BU91" s="68" t="s">
        <v>197</v>
      </c>
      <c r="BV91" s="67">
        <v>0</v>
      </c>
      <c r="BX91" s="68" t="s">
        <v>197</v>
      </c>
      <c r="BY91" s="67">
        <v>0</v>
      </c>
      <c r="CA91" s="68" t="s">
        <v>197</v>
      </c>
      <c r="CB91" s="67">
        <v>0</v>
      </c>
      <c r="CD91" s="68" t="s">
        <v>197</v>
      </c>
      <c r="CE91" s="67">
        <v>0</v>
      </c>
      <c r="CG91" s="68" t="s">
        <v>197</v>
      </c>
      <c r="CH91" s="67">
        <v>0</v>
      </c>
      <c r="CJ91" s="68" t="s">
        <v>197</v>
      </c>
      <c r="CK91" s="67">
        <v>0</v>
      </c>
      <c r="CM91" s="68" t="s">
        <v>197</v>
      </c>
      <c r="CN91" s="67">
        <v>0</v>
      </c>
      <c r="CP91" s="68" t="s">
        <v>197</v>
      </c>
      <c r="CQ91" s="79">
        <f>SUM(CN91,CK91,CH91,CE91,CB91,BY91,BV91,BS91,BP91,BM91,BJ91,BG91,BD91,BA91,AX91,AU91,AR91,AO91,AL91,AI91,AF91,AC91,Z91,W91,T91,Q91,N91,K91,H91,E91,B91)</f>
        <v>0</v>
      </c>
      <c r="CS91" s="68" t="s">
        <v>197</v>
      </c>
      <c r="CT91" s="67">
        <v>0</v>
      </c>
      <c r="CV91" s="81">
        <f t="shared" si="3"/>
        <v>0</v>
      </c>
    </row>
    <row r="92" spans="1:100" s="123" customFormat="1" x14ac:dyDescent="0.2">
      <c r="A92" s="121" t="s">
        <v>456</v>
      </c>
      <c r="B92" s="122">
        <v>0</v>
      </c>
      <c r="D92" s="121" t="s">
        <v>456</v>
      </c>
      <c r="E92" s="122">
        <v>0</v>
      </c>
      <c r="G92" s="121" t="s">
        <v>456</v>
      </c>
      <c r="H92" s="122">
        <v>0</v>
      </c>
      <c r="J92" s="121" t="s">
        <v>456</v>
      </c>
      <c r="K92" s="122">
        <v>0</v>
      </c>
      <c r="M92" s="121" t="s">
        <v>456</v>
      </c>
      <c r="N92" s="122">
        <v>0</v>
      </c>
      <c r="P92" s="121" t="s">
        <v>456</v>
      </c>
      <c r="Q92" s="122">
        <v>0</v>
      </c>
      <c r="S92" s="121" t="s">
        <v>456</v>
      </c>
      <c r="T92" s="122">
        <v>0</v>
      </c>
      <c r="V92" s="121" t="s">
        <v>456</v>
      </c>
      <c r="W92" s="122">
        <v>0</v>
      </c>
      <c r="Y92" s="121" t="s">
        <v>456</v>
      </c>
      <c r="Z92" s="122">
        <v>0</v>
      </c>
      <c r="AB92" s="121" t="s">
        <v>456</v>
      </c>
      <c r="AC92" s="122">
        <v>0</v>
      </c>
      <c r="AE92" s="121" t="s">
        <v>456</v>
      </c>
      <c r="AF92" s="122">
        <v>0</v>
      </c>
      <c r="AH92" s="121" t="s">
        <v>456</v>
      </c>
      <c r="AI92" s="122">
        <v>0</v>
      </c>
      <c r="AK92" s="121" t="s">
        <v>456</v>
      </c>
      <c r="AL92" s="122">
        <f>576-400</f>
        <v>176</v>
      </c>
      <c r="AN92" s="121" t="s">
        <v>456</v>
      </c>
      <c r="AO92" s="122">
        <v>0</v>
      </c>
      <c r="AQ92" s="121" t="s">
        <v>456</v>
      </c>
      <c r="AR92" s="122">
        <v>0</v>
      </c>
      <c r="AT92" s="121" t="s">
        <v>456</v>
      </c>
      <c r="AU92" s="122">
        <v>0</v>
      </c>
      <c r="AW92" s="121" t="s">
        <v>456</v>
      </c>
      <c r="AX92" s="122">
        <v>0</v>
      </c>
      <c r="AZ92" s="121" t="s">
        <v>456</v>
      </c>
      <c r="BA92" s="122">
        <v>0</v>
      </c>
      <c r="BC92" s="121" t="s">
        <v>456</v>
      </c>
      <c r="BD92" s="122">
        <v>0</v>
      </c>
      <c r="BF92" s="121" t="s">
        <v>456</v>
      </c>
      <c r="BG92" s="122">
        <v>0</v>
      </c>
      <c r="BI92" s="121" t="s">
        <v>456</v>
      </c>
      <c r="BJ92" s="122">
        <v>0</v>
      </c>
      <c r="BL92" s="121" t="s">
        <v>456</v>
      </c>
      <c r="BM92" s="122">
        <v>0</v>
      </c>
      <c r="BO92" s="121" t="s">
        <v>456</v>
      </c>
      <c r="BP92" s="122">
        <v>0</v>
      </c>
      <c r="BR92" s="121" t="s">
        <v>456</v>
      </c>
      <c r="BS92" s="122">
        <v>0</v>
      </c>
      <c r="BU92" s="121" t="s">
        <v>456</v>
      </c>
      <c r="BV92" s="122">
        <v>110.65</v>
      </c>
      <c r="BX92" s="121" t="s">
        <v>456</v>
      </c>
      <c r="BY92" s="122">
        <v>0</v>
      </c>
      <c r="CA92" s="121" t="s">
        <v>456</v>
      </c>
      <c r="CB92" s="122">
        <v>81.28</v>
      </c>
      <c r="CD92" s="121" t="s">
        <v>456</v>
      </c>
      <c r="CE92" s="122">
        <v>0</v>
      </c>
      <c r="CG92" s="121" t="s">
        <v>456</v>
      </c>
      <c r="CH92" s="122">
        <v>0</v>
      </c>
      <c r="CJ92" s="121" t="s">
        <v>456</v>
      </c>
      <c r="CK92" s="122">
        <v>0</v>
      </c>
      <c r="CM92" s="121" t="s">
        <v>456</v>
      </c>
      <c r="CN92" s="122">
        <v>0</v>
      </c>
      <c r="CP92" s="121" t="s">
        <v>456</v>
      </c>
      <c r="CQ92" s="122">
        <f>SUM(CN92,CK92,CH92,CE92,CB92,BY92,BV92,BS92,BP92,BM92,BJ92,BG92,BD92,BA92,AX92,AU92,AR92,AO92,AL92,AI92,AF92,AC92,Z92,W92,T92,Q92,N92,K92,H92,E92,B92)</f>
        <v>367.93</v>
      </c>
      <c r="CS92" s="132" t="s">
        <v>647</v>
      </c>
      <c r="CT92" s="122">
        <v>450</v>
      </c>
      <c r="CV92" s="124">
        <f t="shared" si="3"/>
        <v>82.07</v>
      </c>
    </row>
    <row r="93" spans="1:100" s="123" customFormat="1" x14ac:dyDescent="0.2">
      <c r="A93" s="121" t="s">
        <v>456</v>
      </c>
      <c r="B93" s="122">
        <v>0</v>
      </c>
      <c r="D93" s="121" t="s">
        <v>456</v>
      </c>
      <c r="E93" s="122">
        <v>0</v>
      </c>
      <c r="G93" s="121" t="s">
        <v>456</v>
      </c>
      <c r="H93" s="122">
        <v>0</v>
      </c>
      <c r="J93" s="121" t="s">
        <v>456</v>
      </c>
      <c r="K93" s="122">
        <v>0</v>
      </c>
      <c r="M93" s="121" t="s">
        <v>456</v>
      </c>
      <c r="N93" s="122">
        <v>0</v>
      </c>
      <c r="P93" s="121" t="s">
        <v>456</v>
      </c>
      <c r="Q93" s="122">
        <v>0</v>
      </c>
      <c r="S93" s="121" t="s">
        <v>456</v>
      </c>
      <c r="T93" s="122">
        <v>0</v>
      </c>
      <c r="V93" s="121" t="s">
        <v>456</v>
      </c>
      <c r="W93" s="122">
        <v>0</v>
      </c>
      <c r="Y93" s="121" t="s">
        <v>456</v>
      </c>
      <c r="Z93" s="122">
        <v>0</v>
      </c>
      <c r="AB93" s="121" t="s">
        <v>456</v>
      </c>
      <c r="AC93" s="122">
        <v>0</v>
      </c>
      <c r="AE93" s="121" t="s">
        <v>456</v>
      </c>
      <c r="AF93" s="122">
        <v>0</v>
      </c>
      <c r="AH93" s="121" t="s">
        <v>456</v>
      </c>
      <c r="AI93" s="122">
        <v>0</v>
      </c>
      <c r="AK93" s="121" t="s">
        <v>456</v>
      </c>
      <c r="AL93" s="122">
        <v>0</v>
      </c>
      <c r="AN93" s="121" t="s">
        <v>456</v>
      </c>
      <c r="AO93" s="122">
        <v>0</v>
      </c>
      <c r="AQ93" s="121" t="s">
        <v>456</v>
      </c>
      <c r="AR93" s="122">
        <v>0</v>
      </c>
      <c r="AT93" s="121" t="s">
        <v>456</v>
      </c>
      <c r="AU93" s="122">
        <v>0</v>
      </c>
      <c r="AW93" s="121" t="s">
        <v>456</v>
      </c>
      <c r="AX93" s="122">
        <v>0</v>
      </c>
      <c r="AZ93" s="121" t="s">
        <v>456</v>
      </c>
      <c r="BA93" s="122">
        <v>0</v>
      </c>
      <c r="BC93" s="121" t="s">
        <v>456</v>
      </c>
      <c r="BD93" s="122">
        <v>0</v>
      </c>
      <c r="BF93" s="121" t="s">
        <v>456</v>
      </c>
      <c r="BG93" s="122">
        <v>0</v>
      </c>
      <c r="BI93" s="121" t="s">
        <v>456</v>
      </c>
      <c r="BJ93" s="122">
        <v>0</v>
      </c>
      <c r="BL93" s="121" t="s">
        <v>456</v>
      </c>
      <c r="BM93" s="122">
        <v>0</v>
      </c>
      <c r="BO93" s="121" t="s">
        <v>456</v>
      </c>
      <c r="BP93" s="122">
        <v>0</v>
      </c>
      <c r="BR93" s="121" t="s">
        <v>456</v>
      </c>
      <c r="BS93" s="122">
        <v>0</v>
      </c>
      <c r="BU93" s="121" t="s">
        <v>456</v>
      </c>
      <c r="BV93" s="122">
        <v>0</v>
      </c>
      <c r="BX93" s="121" t="s">
        <v>456</v>
      </c>
      <c r="BY93" s="122">
        <v>0</v>
      </c>
      <c r="CA93" s="121" t="s">
        <v>456</v>
      </c>
      <c r="CB93" s="122">
        <v>0</v>
      </c>
      <c r="CD93" s="121" t="s">
        <v>456</v>
      </c>
      <c r="CE93" s="122">
        <v>0</v>
      </c>
      <c r="CG93" s="121" t="s">
        <v>456</v>
      </c>
      <c r="CH93" s="122">
        <v>0</v>
      </c>
      <c r="CJ93" s="121" t="s">
        <v>456</v>
      </c>
      <c r="CK93" s="122">
        <v>0</v>
      </c>
      <c r="CM93" s="121" t="s">
        <v>456</v>
      </c>
      <c r="CN93" s="122">
        <v>0</v>
      </c>
      <c r="CP93" s="121" t="s">
        <v>456</v>
      </c>
      <c r="CQ93" s="122">
        <f>SUM(CN93,CK93,CH93,CE93,CB93,BY93,BV93,BS93,BP93,BM93,BJ93,BG93,BD93,BA93,AX93,AU93,AR93,AO93,AL93,AI93,AF93,AC93,Z93,W93,T93,Q93,N93,K93,H93,E93,B93)</f>
        <v>0</v>
      </c>
      <c r="CS93" s="121" t="s">
        <v>456</v>
      </c>
      <c r="CT93" s="122">
        <v>0</v>
      </c>
      <c r="CV93" s="124">
        <f t="shared" si="3"/>
        <v>0</v>
      </c>
    </row>
    <row r="94" spans="1:100" ht="16" thickBot="1" x14ac:dyDescent="0.25">
      <c r="A94" s="73" t="s">
        <v>453</v>
      </c>
      <c r="B94" s="74">
        <f>SUM(B78,B79,B80,B81,B82,B86,B87,B88)</f>
        <v>893.47</v>
      </c>
      <c r="D94" s="73" t="s">
        <v>453</v>
      </c>
      <c r="E94" s="74">
        <f>SUM(E78,E79,E80,E81,E82,E86,E87,E88)</f>
        <v>0</v>
      </c>
      <c r="G94" s="73" t="s">
        <v>453</v>
      </c>
      <c r="H94" s="74">
        <f>SUM(H78,H79,H80,H81,H82,H86,H87,H88)</f>
        <v>105.82</v>
      </c>
      <c r="J94" s="73" t="s">
        <v>453</v>
      </c>
      <c r="K94" s="74">
        <f>SUM(K78,K79,K80,K81,K82,K86,K87,K88)</f>
        <v>13.13</v>
      </c>
      <c r="M94" s="73" t="s">
        <v>453</v>
      </c>
      <c r="N94" s="74">
        <f>SUM(N78,N79,N80,N81,N82,N86,N87,N88)</f>
        <v>0</v>
      </c>
      <c r="P94" s="73" t="s">
        <v>453</v>
      </c>
      <c r="Q94" s="74">
        <f>SUM(Q78,Q79,Q80,Q81,Q82,Q86,Q87,Q88)</f>
        <v>86.1</v>
      </c>
      <c r="S94" s="73" t="s">
        <v>453</v>
      </c>
      <c r="T94" s="74">
        <f>SUM(T78,T79,T80,T81,T82,T86,T87,T88)</f>
        <v>51</v>
      </c>
      <c r="V94" s="73" t="s">
        <v>453</v>
      </c>
      <c r="W94" s="74">
        <f>SUM(W78,W79,W80,W81,W82,W86,W87,W88)</f>
        <v>0</v>
      </c>
      <c r="Y94" s="73" t="s">
        <v>453</v>
      </c>
      <c r="Z94" s="74">
        <f>SUM(Z78,Z79,Z80,Z81,Z82,Z86,Z87,Z88)</f>
        <v>96.08</v>
      </c>
      <c r="AB94" s="73" t="s">
        <v>453</v>
      </c>
      <c r="AC94" s="74">
        <f>SUM(AC78,AC79,AC80,AC81,AC82,AC86,AC87,AC88)</f>
        <v>46.1</v>
      </c>
      <c r="AE94" s="73" t="s">
        <v>453</v>
      </c>
      <c r="AF94" s="74">
        <f>SUM(AF78,AF79,AF80,AF81,AF82,AF86,AF87,AF88)</f>
        <v>0</v>
      </c>
      <c r="AH94" s="73" t="s">
        <v>453</v>
      </c>
      <c r="AI94" s="74">
        <f>SUM(AI78,AI79,AI80,AI81,AI82,AI86,AI87,AI88)</f>
        <v>14.5</v>
      </c>
      <c r="AK94" s="73" t="s">
        <v>453</v>
      </c>
      <c r="AL94" s="74">
        <f>SUM(AL78,AL79,AL80,AL81,AL82,AL86,AL87,AL88)</f>
        <v>199.87</v>
      </c>
      <c r="AN94" s="73" t="s">
        <v>453</v>
      </c>
      <c r="AO94" s="74">
        <f>SUM(AO78,AO79,AO80,AO81,AO82,AO86,AO87,AO88)</f>
        <v>0</v>
      </c>
      <c r="AQ94" s="73" t="s">
        <v>453</v>
      </c>
      <c r="AR94" s="74">
        <f>SUM(AR78,AR79,AR80,AR81,AR82,AR86,AR87,AR88)</f>
        <v>50.81</v>
      </c>
      <c r="AT94" s="73" t="s">
        <v>453</v>
      </c>
      <c r="AU94" s="74">
        <f>SUM(AU78,AU79,AU80,AU81,AU82,AU86,AU87,AU88)</f>
        <v>0</v>
      </c>
      <c r="AW94" s="73" t="s">
        <v>453</v>
      </c>
      <c r="AX94" s="74">
        <f>SUM(AX78,AX79,AX80,AX81,AX82,AX86,AX87,AX88)</f>
        <v>30.18</v>
      </c>
      <c r="AZ94" s="73" t="s">
        <v>453</v>
      </c>
      <c r="BA94" s="74">
        <f>SUM(BA78,BA79,BA80,BA81,BA82,BA86,BA87,BA88)</f>
        <v>75</v>
      </c>
      <c r="BC94" s="73" t="s">
        <v>453</v>
      </c>
      <c r="BD94" s="74">
        <f>SUM(BD78,BD79,BD80,BD81,BD82,BD86,BD87,BD88)</f>
        <v>0</v>
      </c>
      <c r="BF94" s="73" t="s">
        <v>453</v>
      </c>
      <c r="BG94" s="74">
        <f>SUM(BG78,BG79,BG80,BG81,BG82,BG86,BG87,BG88)</f>
        <v>18.5</v>
      </c>
      <c r="BI94" s="73" t="s">
        <v>453</v>
      </c>
      <c r="BJ94" s="74">
        <f>SUM(BJ78,BJ79,BJ80,BJ81,BJ82,BJ86,BJ87,BJ88)</f>
        <v>19.96</v>
      </c>
      <c r="BL94" s="73" t="s">
        <v>453</v>
      </c>
      <c r="BM94" s="74">
        <f>SUM(BM78,BM79,BM80,BM81,BM82,BM86,BM87,BM88)</f>
        <v>63.400000000000006</v>
      </c>
      <c r="BO94" s="73" t="s">
        <v>453</v>
      </c>
      <c r="BP94" s="74">
        <f>SUM(BP78,BP79,BP80,BP81,BP82,BP86,BP87,BP88)</f>
        <v>50.79</v>
      </c>
      <c r="BR94" s="73" t="s">
        <v>453</v>
      </c>
      <c r="BS94" s="74">
        <f>SUM(BS78,BS79,BS80,BS81,BS82,BS86,BS87,BS88)</f>
        <v>5.18</v>
      </c>
      <c r="BU94" s="73" t="s">
        <v>453</v>
      </c>
      <c r="BV94" s="74">
        <f>SUM(BV78,BV79,BV80,BV81,BV82,BV86,BV87,BV88)</f>
        <v>120.18</v>
      </c>
      <c r="BX94" s="73" t="s">
        <v>453</v>
      </c>
      <c r="BY94" s="74">
        <f>SUM(BY78,BY79,BY80,BY81,BY82,BY86,BY87,BY88)</f>
        <v>40</v>
      </c>
      <c r="CA94" s="73" t="s">
        <v>453</v>
      </c>
      <c r="CB94" s="74">
        <f>SUM(CB78,CB79,CB80,CB81,CB82,CB86,CB87,CB88)</f>
        <v>120.28</v>
      </c>
      <c r="CD94" s="73" t="s">
        <v>453</v>
      </c>
      <c r="CE94" s="74">
        <f>SUM(CE78,CE79,CE80,CE81,CE82,CE86,CE87,CE88)</f>
        <v>6</v>
      </c>
      <c r="CG94" s="73" t="s">
        <v>453</v>
      </c>
      <c r="CH94" s="74">
        <f>SUM(CH78,CH79,CH80,CH81,CH82,CH86,CH87,CH88)</f>
        <v>32.1</v>
      </c>
      <c r="CJ94" s="73" t="s">
        <v>453</v>
      </c>
      <c r="CK94" s="74">
        <f>SUM(CK78,CK79,CK80,CK81,CK82,CK86,CK87,CK88)</f>
        <v>0</v>
      </c>
      <c r="CM94" s="73" t="s">
        <v>453</v>
      </c>
      <c r="CN94" s="74">
        <f>SUM(CN78,CN79,CN80,CN81,CN82,CN86,CN87,CN88)</f>
        <v>0</v>
      </c>
      <c r="CP94" s="73" t="s">
        <v>494</v>
      </c>
      <c r="CQ94" s="74">
        <f>SUM(CQ78,CQ79,CQ80,CQ81,CQ82,CQ86,CQ87,CQ88)</f>
        <v>2138.4499999999998</v>
      </c>
      <c r="CS94" s="77" t="s">
        <v>494</v>
      </c>
      <c r="CT94" s="78">
        <f>SUM(CT78,CT79,CT80,CT81,CT82,CT86,CT87,CT88)</f>
        <v>2201.5699999999997</v>
      </c>
      <c r="CV94" s="83">
        <f t="shared" si="3"/>
        <v>63.119999999999891</v>
      </c>
    </row>
    <row r="95" spans="1:100" ht="16" thickBot="1" x14ac:dyDescent="0.25">
      <c r="A95" s="125" t="s">
        <v>457</v>
      </c>
      <c r="B95" s="126">
        <f>B73-B76-B94</f>
        <v>-893.47</v>
      </c>
      <c r="D95" s="119" t="s">
        <v>457</v>
      </c>
      <c r="E95" s="120">
        <f>E73-E76-E94</f>
        <v>0</v>
      </c>
      <c r="G95" s="91" t="s">
        <v>457</v>
      </c>
      <c r="H95" s="92">
        <f>H73-H76-H94</f>
        <v>-105.82</v>
      </c>
      <c r="J95" s="91" t="s">
        <v>457</v>
      </c>
      <c r="K95" s="92">
        <f>K73-K76-K94</f>
        <v>-13.13</v>
      </c>
      <c r="M95" s="93" t="s">
        <v>457</v>
      </c>
      <c r="N95" s="94">
        <f>N73-N76-N94</f>
        <v>1376.61</v>
      </c>
      <c r="P95" s="125" t="s">
        <v>457</v>
      </c>
      <c r="Q95" s="126">
        <f>Q73-Q76-Q94</f>
        <v>-86.1</v>
      </c>
      <c r="S95" s="91" t="s">
        <v>457</v>
      </c>
      <c r="T95" s="92">
        <f>T73-T76-T94</f>
        <v>-51</v>
      </c>
      <c r="V95" s="93" t="s">
        <v>457</v>
      </c>
      <c r="W95" s="94">
        <f>W73-W76-W94</f>
        <v>75</v>
      </c>
      <c r="Y95" s="91" t="s">
        <v>457</v>
      </c>
      <c r="Z95" s="92">
        <f>Z73-Z76-Z94</f>
        <v>-96.08</v>
      </c>
      <c r="AB95" s="91" t="s">
        <v>457</v>
      </c>
      <c r="AC95" s="92">
        <f>AC73-AC76-AC94</f>
        <v>-46.1</v>
      </c>
      <c r="AE95" s="119" t="s">
        <v>457</v>
      </c>
      <c r="AF95" s="120">
        <f>AF73-AF76-AF94</f>
        <v>0</v>
      </c>
      <c r="AH95" s="91" t="s">
        <v>457</v>
      </c>
      <c r="AI95" s="92">
        <f>AI73-AI76-AI94</f>
        <v>-14.5</v>
      </c>
      <c r="AK95" s="91" t="s">
        <v>457</v>
      </c>
      <c r="AL95" s="92">
        <f>AL73-AL76-AL94</f>
        <v>-199.87</v>
      </c>
      <c r="AN95" s="75" t="s">
        <v>457</v>
      </c>
      <c r="AO95" s="76">
        <f>AO73-AO76-AO94</f>
        <v>0</v>
      </c>
      <c r="AQ95" s="91" t="s">
        <v>457</v>
      </c>
      <c r="AR95" s="92">
        <f>AR73-AR76-AR94</f>
        <v>-50.81</v>
      </c>
      <c r="AT95" s="119" t="s">
        <v>457</v>
      </c>
      <c r="AU95" s="120">
        <f>AU73-AU76-AU94</f>
        <v>0</v>
      </c>
      <c r="AW95" s="91" t="s">
        <v>457</v>
      </c>
      <c r="AX95" s="92">
        <f>AX73-AX76-AX94</f>
        <v>-30.18</v>
      </c>
      <c r="AZ95" s="91" t="s">
        <v>457</v>
      </c>
      <c r="BA95" s="92">
        <f>BA73-BA76-BA94</f>
        <v>-74.650000000000006</v>
      </c>
      <c r="BC95" s="93" t="s">
        <v>457</v>
      </c>
      <c r="BD95" s="94">
        <f>BD73-BD76-BD94</f>
        <v>1418.0500000000002</v>
      </c>
      <c r="BF95" s="91" t="s">
        <v>457</v>
      </c>
      <c r="BG95" s="92">
        <f>BG73-BG76-BG94</f>
        <v>-18.5</v>
      </c>
      <c r="BI95" s="91" t="s">
        <v>457</v>
      </c>
      <c r="BJ95" s="92">
        <f>BJ73-BJ76-BJ94</f>
        <v>-19.96</v>
      </c>
      <c r="BL95" s="91" t="s">
        <v>457</v>
      </c>
      <c r="BM95" s="92">
        <f>BM73-BM76-BM94</f>
        <v>-63.400000000000006</v>
      </c>
      <c r="BO95" s="91" t="s">
        <v>457</v>
      </c>
      <c r="BP95" s="92">
        <f>BP73-BP76-BP94</f>
        <v>-50.79</v>
      </c>
      <c r="BR95" s="91" t="s">
        <v>457</v>
      </c>
      <c r="BS95" s="92">
        <f>BS73-BS76-BS94</f>
        <v>-5.18</v>
      </c>
      <c r="BU95" s="91" t="s">
        <v>457</v>
      </c>
      <c r="BV95" s="92">
        <f>BV73-BV76-BV94</f>
        <v>-120.18</v>
      </c>
      <c r="BX95" s="91" t="s">
        <v>457</v>
      </c>
      <c r="BY95" s="92">
        <f>BY73-BY76-BY94</f>
        <v>-40</v>
      </c>
      <c r="CA95" s="91" t="s">
        <v>457</v>
      </c>
      <c r="CB95" s="92">
        <f>CB73-CB76-CB94</f>
        <v>-120.28</v>
      </c>
      <c r="CD95" s="91" t="s">
        <v>457</v>
      </c>
      <c r="CE95" s="92">
        <f>CE73-CE76-CE94</f>
        <v>-6</v>
      </c>
      <c r="CG95" s="91" t="s">
        <v>457</v>
      </c>
      <c r="CH95" s="92">
        <f>CH73-CH76-CH94</f>
        <v>-32.1</v>
      </c>
      <c r="CJ95" s="119" t="s">
        <v>457</v>
      </c>
      <c r="CK95" s="120">
        <f>CK73-CK76-CK94</f>
        <v>0</v>
      </c>
      <c r="CM95" s="119" t="s">
        <v>457</v>
      </c>
      <c r="CN95" s="120">
        <f>CN73-CN76-CN94</f>
        <v>0</v>
      </c>
      <c r="CP95" s="95" t="s">
        <v>491</v>
      </c>
      <c r="CQ95" s="96">
        <f>CQ73-CQ76-CQ94</f>
        <v>731.5600000000004</v>
      </c>
      <c r="CS95" s="85" t="s">
        <v>496</v>
      </c>
      <c r="CT95" s="84">
        <f>CT70-CT76-CT94</f>
        <v>0</v>
      </c>
    </row>
    <row r="96" spans="1:100" ht="16" customHeight="1" thickTop="1" thickBot="1" x14ac:dyDescent="0.25">
      <c r="A96" s="193" t="s">
        <v>645</v>
      </c>
      <c r="B96" s="194"/>
      <c r="D96" s="193"/>
      <c r="E96" s="194"/>
      <c r="G96" s="193" t="s">
        <v>643</v>
      </c>
      <c r="H96" s="194"/>
      <c r="J96" s="190" t="s">
        <v>648</v>
      </c>
      <c r="K96" s="191"/>
      <c r="M96" s="190"/>
      <c r="N96" s="191"/>
      <c r="P96" s="193" t="s">
        <v>649</v>
      </c>
      <c r="Q96" s="194"/>
      <c r="S96" s="193" t="s">
        <v>650</v>
      </c>
      <c r="T96" s="194"/>
      <c r="V96" s="190" t="s">
        <v>651</v>
      </c>
      <c r="W96" s="191"/>
      <c r="Y96" s="190"/>
      <c r="Z96" s="191"/>
      <c r="AB96" s="193" t="s">
        <v>652</v>
      </c>
      <c r="AC96" s="194"/>
      <c r="AE96" s="193"/>
      <c r="AF96" s="194"/>
      <c r="AH96" s="190" t="s">
        <v>347</v>
      </c>
      <c r="AI96" s="191"/>
      <c r="AK96" s="193" t="s">
        <v>653</v>
      </c>
      <c r="AL96" s="194"/>
      <c r="AN96" s="193"/>
      <c r="AO96" s="194"/>
      <c r="AQ96" s="190"/>
      <c r="AR96" s="191"/>
      <c r="AT96" s="193"/>
      <c r="AU96" s="194"/>
      <c r="AW96" s="193" t="s">
        <v>385</v>
      </c>
      <c r="AX96" s="194"/>
      <c r="AZ96" s="193" t="s">
        <v>655</v>
      </c>
      <c r="BA96" s="194"/>
      <c r="BC96" s="193"/>
      <c r="BD96" s="194"/>
      <c r="BF96" s="190" t="s">
        <v>656</v>
      </c>
      <c r="BG96" s="191"/>
      <c r="BI96" s="193" t="s">
        <v>657</v>
      </c>
      <c r="BJ96" s="194"/>
      <c r="BL96" s="190" t="s">
        <v>658</v>
      </c>
      <c r="BM96" s="191"/>
      <c r="BO96" s="190"/>
      <c r="BP96" s="191"/>
      <c r="BR96" s="193" t="s">
        <v>385</v>
      </c>
      <c r="BS96" s="194"/>
      <c r="BU96" s="193" t="s">
        <v>659</v>
      </c>
      <c r="BV96" s="194"/>
      <c r="BX96" s="193" t="s">
        <v>660</v>
      </c>
      <c r="BY96" s="194"/>
      <c r="CA96" s="190" t="s">
        <v>661</v>
      </c>
      <c r="CB96" s="191"/>
      <c r="CD96" s="190" t="s">
        <v>442</v>
      </c>
      <c r="CE96" s="191"/>
      <c r="CG96" s="190"/>
      <c r="CH96" s="191"/>
      <c r="CJ96" s="193"/>
      <c r="CK96" s="194"/>
      <c r="CM96" s="193"/>
      <c r="CN96" s="194"/>
      <c r="CP96" s="93" t="s">
        <v>517</v>
      </c>
      <c r="CQ96" s="94">
        <f>CQ70-CQ76-CQ94</f>
        <v>62.740000000000236</v>
      </c>
      <c r="CS96" s="199" t="s">
        <v>495</v>
      </c>
      <c r="CT96" s="200"/>
      <c r="CV96" s="82"/>
    </row>
    <row r="97" spans="1:100" ht="16" thickTop="1" x14ac:dyDescent="0.2">
      <c r="A97" s="195"/>
      <c r="B97" s="196"/>
      <c r="D97" s="195"/>
      <c r="E97" s="196"/>
      <c r="G97" s="195"/>
      <c r="H97" s="196"/>
      <c r="J97" s="180"/>
      <c r="K97" s="181"/>
      <c r="M97" s="180"/>
      <c r="N97" s="181"/>
      <c r="P97" s="195"/>
      <c r="Q97" s="196"/>
      <c r="S97" s="195"/>
      <c r="T97" s="196"/>
      <c r="V97" s="180"/>
      <c r="W97" s="181"/>
      <c r="Y97" s="180"/>
      <c r="Z97" s="181"/>
      <c r="AB97" s="195"/>
      <c r="AC97" s="196"/>
      <c r="AE97" s="195"/>
      <c r="AF97" s="196"/>
      <c r="AH97" s="180"/>
      <c r="AI97" s="181"/>
      <c r="AK97" s="195"/>
      <c r="AL97" s="196"/>
      <c r="AN97" s="195"/>
      <c r="AO97" s="196"/>
      <c r="AQ97" s="180"/>
      <c r="AR97" s="181"/>
      <c r="AT97" s="195"/>
      <c r="AU97" s="196"/>
      <c r="AW97" s="195"/>
      <c r="AX97" s="196"/>
      <c r="AZ97" s="195"/>
      <c r="BA97" s="196"/>
      <c r="BC97" s="195"/>
      <c r="BD97" s="196"/>
      <c r="BF97" s="180"/>
      <c r="BG97" s="181"/>
      <c r="BI97" s="195"/>
      <c r="BJ97" s="196"/>
      <c r="BL97" s="180"/>
      <c r="BM97" s="181"/>
      <c r="BO97" s="180"/>
      <c r="BP97" s="181"/>
      <c r="BR97" s="195"/>
      <c r="BS97" s="196"/>
      <c r="BU97" s="195"/>
      <c r="BV97" s="196"/>
      <c r="BX97" s="195"/>
      <c r="BY97" s="196"/>
      <c r="CA97" s="180"/>
      <c r="CB97" s="181"/>
      <c r="CD97" s="180"/>
      <c r="CE97" s="181"/>
      <c r="CG97" s="180"/>
      <c r="CH97" s="181"/>
      <c r="CJ97" s="195"/>
      <c r="CK97" s="196"/>
      <c r="CM97" s="195"/>
      <c r="CN97" s="196"/>
      <c r="CP97" s="115"/>
      <c r="CQ97" s="116"/>
      <c r="CS97" s="199"/>
      <c r="CT97" s="200"/>
      <c r="CV97" s="82"/>
    </row>
    <row r="98" spans="1:100" ht="16" thickBot="1" x14ac:dyDescent="0.25">
      <c r="A98" s="197"/>
      <c r="B98" s="198"/>
      <c r="D98" s="197"/>
      <c r="E98" s="198"/>
      <c r="G98" s="197"/>
      <c r="H98" s="198"/>
      <c r="J98" s="182"/>
      <c r="K98" s="183"/>
      <c r="M98" s="182"/>
      <c r="N98" s="183"/>
      <c r="P98" s="197"/>
      <c r="Q98" s="198"/>
      <c r="S98" s="197"/>
      <c r="T98" s="198"/>
      <c r="V98" s="182"/>
      <c r="W98" s="183"/>
      <c r="Y98" s="182"/>
      <c r="Z98" s="183"/>
      <c r="AB98" s="197"/>
      <c r="AC98" s="198"/>
      <c r="AE98" s="197"/>
      <c r="AF98" s="198"/>
      <c r="AH98" s="182"/>
      <c r="AI98" s="183"/>
      <c r="AK98" s="197"/>
      <c r="AL98" s="198"/>
      <c r="AN98" s="197"/>
      <c r="AO98" s="198"/>
      <c r="AQ98" s="182"/>
      <c r="AR98" s="183"/>
      <c r="AT98" s="197"/>
      <c r="AU98" s="198"/>
      <c r="AW98" s="197"/>
      <c r="AX98" s="198"/>
      <c r="AZ98" s="197"/>
      <c r="BA98" s="198"/>
      <c r="BC98" s="197"/>
      <c r="BD98" s="198"/>
      <c r="BF98" s="182"/>
      <c r="BG98" s="183"/>
      <c r="BI98" s="197"/>
      <c r="BJ98" s="198"/>
      <c r="BL98" s="182"/>
      <c r="BM98" s="183"/>
      <c r="BO98" s="182"/>
      <c r="BP98" s="183"/>
      <c r="BR98" s="197"/>
      <c r="BS98" s="198"/>
      <c r="BU98" s="197"/>
      <c r="BV98" s="198"/>
      <c r="BX98" s="197"/>
      <c r="BY98" s="198"/>
      <c r="CA98" s="182"/>
      <c r="CB98" s="183"/>
      <c r="CD98" s="182"/>
      <c r="CE98" s="183"/>
      <c r="CG98" s="182"/>
      <c r="CH98" s="183"/>
      <c r="CJ98" s="197"/>
      <c r="CK98" s="198"/>
      <c r="CM98" s="197"/>
      <c r="CN98" s="198"/>
      <c r="CP98" s="99"/>
      <c r="CQ98" s="100"/>
      <c r="CS98" s="201"/>
      <c r="CT98" s="202"/>
      <c r="CV98" s="82"/>
    </row>
    <row r="100" spans="1:100" ht="22" thickBot="1" x14ac:dyDescent="0.3">
      <c r="A100" s="36" t="s">
        <v>590</v>
      </c>
    </row>
    <row r="101" spans="1:100" ht="16" thickBot="1" x14ac:dyDescent="0.25">
      <c r="A101" s="172" t="s">
        <v>218</v>
      </c>
      <c r="B101" s="173"/>
      <c r="D101" s="172" t="s">
        <v>219</v>
      </c>
      <c r="E101" s="173"/>
      <c r="G101" s="172" t="s">
        <v>220</v>
      </c>
      <c r="H101" s="173"/>
      <c r="J101" s="172" t="s">
        <v>221</v>
      </c>
      <c r="K101" s="173"/>
      <c r="M101" s="172" t="s">
        <v>222</v>
      </c>
      <c r="N101" s="173"/>
      <c r="P101" s="172" t="s">
        <v>223</v>
      </c>
      <c r="Q101" s="173"/>
      <c r="S101" s="172" t="s">
        <v>224</v>
      </c>
      <c r="T101" s="173"/>
      <c r="V101" s="172" t="s">
        <v>225</v>
      </c>
      <c r="W101" s="173"/>
      <c r="Y101" s="172" t="s">
        <v>226</v>
      </c>
      <c r="Z101" s="173"/>
      <c r="AB101" s="172" t="s">
        <v>227</v>
      </c>
      <c r="AC101" s="173"/>
      <c r="AE101" s="172" t="s">
        <v>228</v>
      </c>
      <c r="AF101" s="173"/>
      <c r="AH101" s="172" t="s">
        <v>229</v>
      </c>
      <c r="AI101" s="173"/>
      <c r="AK101" s="172" t="s">
        <v>230</v>
      </c>
      <c r="AL101" s="173"/>
      <c r="AN101" s="172" t="s">
        <v>231</v>
      </c>
      <c r="AO101" s="173"/>
      <c r="AQ101" s="172" t="s">
        <v>232</v>
      </c>
      <c r="AR101" s="173"/>
      <c r="AT101" s="172" t="s">
        <v>233</v>
      </c>
      <c r="AU101" s="173"/>
      <c r="AW101" s="172" t="s">
        <v>234</v>
      </c>
      <c r="AX101" s="173"/>
      <c r="AZ101" s="172" t="s">
        <v>235</v>
      </c>
      <c r="BA101" s="173"/>
      <c r="BC101" s="172" t="s">
        <v>236</v>
      </c>
      <c r="BD101" s="173"/>
      <c r="BF101" s="172" t="s">
        <v>237</v>
      </c>
      <c r="BG101" s="173"/>
      <c r="BI101" s="172" t="s">
        <v>238</v>
      </c>
      <c r="BJ101" s="173"/>
      <c r="BL101" s="172" t="s">
        <v>239</v>
      </c>
      <c r="BM101" s="173"/>
      <c r="BO101" s="172" t="s">
        <v>240</v>
      </c>
      <c r="BP101" s="173"/>
      <c r="BR101" s="172" t="s">
        <v>241</v>
      </c>
      <c r="BS101" s="173"/>
      <c r="BU101" s="172" t="s">
        <v>242</v>
      </c>
      <c r="BV101" s="173"/>
      <c r="BX101" s="172" t="s">
        <v>243</v>
      </c>
      <c r="BY101" s="173"/>
      <c r="CA101" s="172" t="s">
        <v>244</v>
      </c>
      <c r="CB101" s="173"/>
      <c r="CD101" s="172" t="s">
        <v>245</v>
      </c>
      <c r="CE101" s="173"/>
      <c r="CG101" s="172" t="s">
        <v>246</v>
      </c>
      <c r="CH101" s="173"/>
      <c r="CJ101" s="172" t="s">
        <v>247</v>
      </c>
      <c r="CK101" s="173"/>
      <c r="CM101" s="172" t="s">
        <v>54</v>
      </c>
      <c r="CN101" s="173"/>
      <c r="CP101" s="188" t="s">
        <v>30</v>
      </c>
      <c r="CQ101" s="189"/>
      <c r="CS101" s="188" t="s">
        <v>490</v>
      </c>
      <c r="CT101" s="189"/>
      <c r="CV101" s="80" t="s">
        <v>32</v>
      </c>
    </row>
    <row r="102" spans="1:100" ht="16" thickBot="1" x14ac:dyDescent="0.25">
      <c r="A102" s="174" t="s">
        <v>446</v>
      </c>
      <c r="B102" s="175"/>
      <c r="D102" s="174" t="s">
        <v>446</v>
      </c>
      <c r="E102" s="175"/>
      <c r="G102" s="174" t="s">
        <v>446</v>
      </c>
      <c r="H102" s="175"/>
      <c r="J102" s="174" t="s">
        <v>446</v>
      </c>
      <c r="K102" s="175"/>
      <c r="M102" s="174" t="s">
        <v>446</v>
      </c>
      <c r="N102" s="175"/>
      <c r="P102" s="174" t="s">
        <v>446</v>
      </c>
      <c r="Q102" s="175"/>
      <c r="S102" s="174" t="s">
        <v>446</v>
      </c>
      <c r="T102" s="175"/>
      <c r="V102" s="174" t="s">
        <v>446</v>
      </c>
      <c r="W102" s="175"/>
      <c r="Y102" s="174" t="s">
        <v>446</v>
      </c>
      <c r="Z102" s="175"/>
      <c r="AB102" s="174" t="s">
        <v>446</v>
      </c>
      <c r="AC102" s="175"/>
      <c r="AE102" s="174" t="s">
        <v>446</v>
      </c>
      <c r="AF102" s="175"/>
      <c r="AH102" s="174" t="s">
        <v>446</v>
      </c>
      <c r="AI102" s="175"/>
      <c r="AK102" s="174" t="s">
        <v>446</v>
      </c>
      <c r="AL102" s="175"/>
      <c r="AN102" s="174" t="s">
        <v>446</v>
      </c>
      <c r="AO102" s="175"/>
      <c r="AQ102" s="174" t="s">
        <v>446</v>
      </c>
      <c r="AR102" s="175"/>
      <c r="AT102" s="174" t="s">
        <v>446</v>
      </c>
      <c r="AU102" s="175"/>
      <c r="AW102" s="174" t="s">
        <v>446</v>
      </c>
      <c r="AX102" s="175"/>
      <c r="AZ102" s="174" t="s">
        <v>446</v>
      </c>
      <c r="BA102" s="175"/>
      <c r="BC102" s="174" t="s">
        <v>446</v>
      </c>
      <c r="BD102" s="175"/>
      <c r="BF102" s="174" t="s">
        <v>446</v>
      </c>
      <c r="BG102" s="175"/>
      <c r="BI102" s="174" t="s">
        <v>446</v>
      </c>
      <c r="BJ102" s="175"/>
      <c r="BL102" s="174" t="s">
        <v>446</v>
      </c>
      <c r="BM102" s="175"/>
      <c r="BO102" s="174" t="s">
        <v>446</v>
      </c>
      <c r="BP102" s="175"/>
      <c r="BR102" s="174" t="s">
        <v>446</v>
      </c>
      <c r="BS102" s="175"/>
      <c r="BU102" s="174" t="s">
        <v>446</v>
      </c>
      <c r="BV102" s="175"/>
      <c r="BX102" s="174" t="s">
        <v>446</v>
      </c>
      <c r="BY102" s="175"/>
      <c r="CA102" s="174" t="s">
        <v>446</v>
      </c>
      <c r="CB102" s="175"/>
      <c r="CD102" s="174" t="s">
        <v>446</v>
      </c>
      <c r="CE102" s="175"/>
      <c r="CG102" s="174" t="s">
        <v>446</v>
      </c>
      <c r="CH102" s="175"/>
      <c r="CJ102" s="174" t="s">
        <v>446</v>
      </c>
      <c r="CK102" s="175"/>
      <c r="CM102" s="174" t="s">
        <v>446</v>
      </c>
      <c r="CN102" s="175"/>
      <c r="CP102" s="174" t="s">
        <v>446</v>
      </c>
      <c r="CQ102" s="175"/>
      <c r="CS102" s="174" t="s">
        <v>446</v>
      </c>
      <c r="CT102" s="175"/>
    </row>
    <row r="103" spans="1:100" x14ac:dyDescent="0.2">
      <c r="A103" s="69" t="s">
        <v>460</v>
      </c>
      <c r="B103" s="79">
        <v>0</v>
      </c>
      <c r="D103" s="69" t="s">
        <v>460</v>
      </c>
      <c r="E103" s="79">
        <v>1560.58</v>
      </c>
      <c r="G103" s="69" t="s">
        <v>460</v>
      </c>
      <c r="H103" s="79">
        <v>0</v>
      </c>
      <c r="J103" s="69" t="s">
        <v>460</v>
      </c>
      <c r="K103" s="79">
        <v>0</v>
      </c>
      <c r="M103" s="69" t="s">
        <v>460</v>
      </c>
      <c r="N103" s="79">
        <v>0</v>
      </c>
      <c r="P103" s="69" t="s">
        <v>460</v>
      </c>
      <c r="Q103" s="79">
        <v>0</v>
      </c>
      <c r="S103" s="69" t="s">
        <v>460</v>
      </c>
      <c r="T103" s="79">
        <v>0</v>
      </c>
      <c r="V103" s="69" t="s">
        <v>460</v>
      </c>
      <c r="W103" s="79">
        <v>0</v>
      </c>
      <c r="Y103" s="69" t="s">
        <v>460</v>
      </c>
      <c r="Z103" s="79">
        <v>0</v>
      </c>
      <c r="AB103" s="69" t="s">
        <v>460</v>
      </c>
      <c r="AC103" s="79">
        <v>0</v>
      </c>
      <c r="AE103" s="69" t="s">
        <v>460</v>
      </c>
      <c r="AF103" s="79">
        <v>0</v>
      </c>
      <c r="AH103" s="69" t="s">
        <v>460</v>
      </c>
      <c r="AI103" s="79">
        <v>0</v>
      </c>
      <c r="AK103" s="69" t="s">
        <v>460</v>
      </c>
      <c r="AL103" s="79">
        <v>0</v>
      </c>
      <c r="AN103" s="69" t="s">
        <v>460</v>
      </c>
      <c r="AO103" s="79">
        <v>0</v>
      </c>
      <c r="AQ103" s="69" t="s">
        <v>460</v>
      </c>
      <c r="AR103" s="79">
        <f>229+472</f>
        <v>701</v>
      </c>
      <c r="AT103" s="69" t="s">
        <v>460</v>
      </c>
      <c r="AU103" s="79">
        <v>1555.65</v>
      </c>
      <c r="AW103" s="69" t="s">
        <v>460</v>
      </c>
      <c r="AX103" s="79">
        <f>1907+57</f>
        <v>1964</v>
      </c>
      <c r="AZ103" s="69" t="s">
        <v>460</v>
      </c>
      <c r="BA103" s="79">
        <v>0</v>
      </c>
      <c r="BC103" s="69" t="s">
        <v>460</v>
      </c>
      <c r="BD103" s="79">
        <v>0</v>
      </c>
      <c r="BF103" s="69" t="s">
        <v>460</v>
      </c>
      <c r="BG103" s="79">
        <v>0</v>
      </c>
      <c r="BI103" s="69" t="s">
        <v>460</v>
      </c>
      <c r="BJ103" s="79">
        <v>0</v>
      </c>
      <c r="BL103" s="69" t="s">
        <v>460</v>
      </c>
      <c r="BM103" s="79">
        <v>0</v>
      </c>
      <c r="BO103" s="69" t="s">
        <v>460</v>
      </c>
      <c r="BP103" s="79">
        <v>0</v>
      </c>
      <c r="BR103" s="69" t="s">
        <v>460</v>
      </c>
      <c r="BS103" s="79">
        <v>0</v>
      </c>
      <c r="BU103" s="69" t="s">
        <v>460</v>
      </c>
      <c r="BV103" s="79">
        <v>0</v>
      </c>
      <c r="BX103" s="69" t="s">
        <v>460</v>
      </c>
      <c r="BY103" s="79">
        <v>0</v>
      </c>
      <c r="CA103" s="69" t="s">
        <v>460</v>
      </c>
      <c r="CB103" s="79">
        <v>0</v>
      </c>
      <c r="CD103" s="69" t="s">
        <v>460</v>
      </c>
      <c r="CE103" s="79">
        <v>0</v>
      </c>
      <c r="CG103" s="69" t="s">
        <v>460</v>
      </c>
      <c r="CH103" s="79">
        <v>-3000</v>
      </c>
      <c r="CJ103" s="69" t="s">
        <v>460</v>
      </c>
      <c r="CK103" s="79">
        <v>1553.82</v>
      </c>
      <c r="CM103" s="69" t="s">
        <v>460</v>
      </c>
      <c r="CN103" s="79">
        <v>0</v>
      </c>
      <c r="CP103" s="69" t="s">
        <v>460</v>
      </c>
      <c r="CQ103" s="79">
        <f>SUM(CN103,CK103,CH103,CE103,CB103,BY103,BV103,BS103,BP103,BM103,BJ103,BG103,BD103,BA103,AX103,AU103,AR103,AO103,AL103,AI103,AF103,AC103,Z103,W103,T103,Q103,N103,K103,H103,E103,B103)</f>
        <v>4335.05</v>
      </c>
      <c r="CS103" s="69" t="s">
        <v>460</v>
      </c>
      <c r="CT103" s="79">
        <f>1560.63+1555.65+1553.82</f>
        <v>4670.1000000000004</v>
      </c>
      <c r="CV103" s="83">
        <f>CQ103-CT103</f>
        <v>-335.05000000000018</v>
      </c>
    </row>
    <row r="104" spans="1:100" x14ac:dyDescent="0.2">
      <c r="A104" s="69" t="s">
        <v>443</v>
      </c>
      <c r="B104" s="79">
        <v>0</v>
      </c>
      <c r="D104" s="69" t="s">
        <v>443</v>
      </c>
      <c r="E104" s="79">
        <v>142.47999999999999</v>
      </c>
      <c r="G104" s="69" t="s">
        <v>443</v>
      </c>
      <c r="H104" s="79">
        <v>0</v>
      </c>
      <c r="J104" s="69" t="s">
        <v>443</v>
      </c>
      <c r="K104" s="79">
        <v>0</v>
      </c>
      <c r="M104" s="69" t="s">
        <v>443</v>
      </c>
      <c r="N104" s="79">
        <v>0</v>
      </c>
      <c r="P104" s="69" t="s">
        <v>443</v>
      </c>
      <c r="Q104" s="79">
        <v>0</v>
      </c>
      <c r="S104" s="69" t="s">
        <v>443</v>
      </c>
      <c r="T104" s="79">
        <v>0</v>
      </c>
      <c r="V104" s="69" t="s">
        <v>443</v>
      </c>
      <c r="W104" s="79">
        <v>0</v>
      </c>
      <c r="Y104" s="69" t="s">
        <v>443</v>
      </c>
      <c r="Z104" s="79">
        <v>0</v>
      </c>
      <c r="AB104" s="69" t="s">
        <v>443</v>
      </c>
      <c r="AC104" s="79">
        <v>0</v>
      </c>
      <c r="AE104" s="69" t="s">
        <v>443</v>
      </c>
      <c r="AF104" s="79">
        <v>0</v>
      </c>
      <c r="AH104" s="69" t="s">
        <v>443</v>
      </c>
      <c r="AI104" s="79">
        <v>0</v>
      </c>
      <c r="AK104" s="69" t="s">
        <v>443</v>
      </c>
      <c r="AL104" s="79">
        <v>0</v>
      </c>
      <c r="AN104" s="69" t="s">
        <v>443</v>
      </c>
      <c r="AO104" s="79">
        <v>0</v>
      </c>
      <c r="AQ104" s="69" t="s">
        <v>443</v>
      </c>
      <c r="AR104" s="79">
        <v>0</v>
      </c>
      <c r="AT104" s="69" t="s">
        <v>443</v>
      </c>
      <c r="AU104" s="79">
        <v>147.46</v>
      </c>
      <c r="AW104" s="69" t="s">
        <v>443</v>
      </c>
      <c r="AX104" s="79">
        <v>0.39</v>
      </c>
      <c r="AZ104" s="69" t="s">
        <v>443</v>
      </c>
      <c r="BA104" s="79">
        <v>0</v>
      </c>
      <c r="BC104" s="69" t="s">
        <v>443</v>
      </c>
      <c r="BD104" s="79">
        <v>0</v>
      </c>
      <c r="BF104" s="69" t="s">
        <v>443</v>
      </c>
      <c r="BG104" s="79">
        <v>0</v>
      </c>
      <c r="BI104" s="69" t="s">
        <v>443</v>
      </c>
      <c r="BJ104" s="79">
        <v>0</v>
      </c>
      <c r="BL104" s="69" t="s">
        <v>443</v>
      </c>
      <c r="BM104" s="79">
        <v>0</v>
      </c>
      <c r="BO104" s="69" t="s">
        <v>443</v>
      </c>
      <c r="BP104" s="79">
        <v>0</v>
      </c>
      <c r="BR104" s="69" t="s">
        <v>443</v>
      </c>
      <c r="BS104" s="79">
        <v>0</v>
      </c>
      <c r="BU104" s="69" t="s">
        <v>443</v>
      </c>
      <c r="BV104" s="79">
        <v>0</v>
      </c>
      <c r="BX104" s="69" t="s">
        <v>443</v>
      </c>
      <c r="BY104" s="79">
        <v>0</v>
      </c>
      <c r="CA104" s="69" t="s">
        <v>443</v>
      </c>
      <c r="CB104" s="79">
        <v>0</v>
      </c>
      <c r="CD104" s="69" t="s">
        <v>443</v>
      </c>
      <c r="CE104" s="79">
        <v>0</v>
      </c>
      <c r="CG104" s="69" t="s">
        <v>443</v>
      </c>
      <c r="CH104" s="79">
        <v>3000</v>
      </c>
      <c r="CJ104" s="69" t="s">
        <v>443</v>
      </c>
      <c r="CK104" s="79">
        <v>149.29</v>
      </c>
      <c r="CM104" s="69" t="s">
        <v>443</v>
      </c>
      <c r="CN104" s="79">
        <v>0</v>
      </c>
      <c r="CP104" s="69" t="s">
        <v>443</v>
      </c>
      <c r="CQ104" s="79">
        <f>SUM(CN104,CK104,CH104,CE104,CB104,BY104,BV104,BS104,BP104,BM104,BJ104,BG104,BD104,BA104,AX104,AU104,AR104,AO104,AL104,AI104,AF104,AC104,Z104,W104,T104,Q104,N104,K104,H104,E104,B104)</f>
        <v>3439.62</v>
      </c>
      <c r="CS104" s="69" t="s">
        <v>443</v>
      </c>
      <c r="CT104" s="79">
        <f>142.48+147.46+149.29</f>
        <v>439.23</v>
      </c>
      <c r="CV104" s="83">
        <f>CQ104-CT104</f>
        <v>3000.39</v>
      </c>
    </row>
    <row r="105" spans="1:100" x14ac:dyDescent="0.2">
      <c r="A105" s="69" t="s">
        <v>444</v>
      </c>
      <c r="B105" s="79">
        <v>0</v>
      </c>
      <c r="D105" s="69" t="s">
        <v>444</v>
      </c>
      <c r="E105" s="79">
        <v>189.29</v>
      </c>
      <c r="G105" s="69" t="s">
        <v>444</v>
      </c>
      <c r="H105" s="79">
        <v>0</v>
      </c>
      <c r="J105" s="69" t="s">
        <v>444</v>
      </c>
      <c r="K105" s="79">
        <v>0</v>
      </c>
      <c r="M105" s="69" t="s">
        <v>444</v>
      </c>
      <c r="N105" s="79">
        <v>0</v>
      </c>
      <c r="P105" s="69" t="s">
        <v>444</v>
      </c>
      <c r="Q105" s="79">
        <v>0</v>
      </c>
      <c r="S105" s="69" t="s">
        <v>444</v>
      </c>
      <c r="T105" s="79">
        <v>0</v>
      </c>
      <c r="V105" s="69" t="s">
        <v>444</v>
      </c>
      <c r="W105" s="79">
        <v>0</v>
      </c>
      <c r="Y105" s="69" t="s">
        <v>444</v>
      </c>
      <c r="Z105" s="79">
        <v>0</v>
      </c>
      <c r="AB105" s="69" t="s">
        <v>444</v>
      </c>
      <c r="AC105" s="79">
        <v>0</v>
      </c>
      <c r="AE105" s="69" t="s">
        <v>444</v>
      </c>
      <c r="AF105" s="79">
        <v>0</v>
      </c>
      <c r="AH105" s="69" t="s">
        <v>444</v>
      </c>
      <c r="AI105" s="79">
        <v>0</v>
      </c>
      <c r="AK105" s="69" t="s">
        <v>444</v>
      </c>
      <c r="AL105" s="79">
        <v>0</v>
      </c>
      <c r="AN105" s="69" t="s">
        <v>444</v>
      </c>
      <c r="AO105" s="79">
        <v>0</v>
      </c>
      <c r="AQ105" s="69" t="s">
        <v>444</v>
      </c>
      <c r="AR105" s="79">
        <v>0</v>
      </c>
      <c r="AT105" s="69" t="s">
        <v>444</v>
      </c>
      <c r="AU105" s="79">
        <v>189.24</v>
      </c>
      <c r="AW105" s="69" t="s">
        <v>444</v>
      </c>
      <c r="AX105" s="79">
        <v>0</v>
      </c>
      <c r="AZ105" s="69" t="s">
        <v>444</v>
      </c>
      <c r="BA105" s="79">
        <v>0</v>
      </c>
      <c r="BC105" s="69" t="s">
        <v>444</v>
      </c>
      <c r="BD105" s="79">
        <v>0</v>
      </c>
      <c r="BF105" s="69" t="s">
        <v>444</v>
      </c>
      <c r="BG105" s="79">
        <v>0</v>
      </c>
      <c r="BI105" s="69" t="s">
        <v>444</v>
      </c>
      <c r="BJ105" s="79">
        <v>0</v>
      </c>
      <c r="BL105" s="69" t="s">
        <v>444</v>
      </c>
      <c r="BM105" s="79">
        <v>0</v>
      </c>
      <c r="BO105" s="69" t="s">
        <v>444</v>
      </c>
      <c r="BP105" s="79">
        <v>0</v>
      </c>
      <c r="BR105" s="69" t="s">
        <v>444</v>
      </c>
      <c r="BS105" s="79">
        <v>0</v>
      </c>
      <c r="BU105" s="69" t="s">
        <v>444</v>
      </c>
      <c r="BV105" s="79">
        <v>0</v>
      </c>
      <c r="BX105" s="69" t="s">
        <v>444</v>
      </c>
      <c r="BY105" s="79">
        <v>0</v>
      </c>
      <c r="CA105" s="69" t="s">
        <v>444</v>
      </c>
      <c r="CB105" s="79">
        <v>0</v>
      </c>
      <c r="CD105" s="69" t="s">
        <v>444</v>
      </c>
      <c r="CE105" s="79">
        <v>0</v>
      </c>
      <c r="CG105" s="69" t="s">
        <v>444</v>
      </c>
      <c r="CH105" s="79">
        <v>0</v>
      </c>
      <c r="CJ105" s="69" t="s">
        <v>444</v>
      </c>
      <c r="CK105" s="79">
        <v>189.24</v>
      </c>
      <c r="CM105" s="69" t="s">
        <v>444</v>
      </c>
      <c r="CN105" s="79">
        <v>0</v>
      </c>
      <c r="CP105" s="69" t="s">
        <v>444</v>
      </c>
      <c r="CQ105" s="79">
        <f>SUM(CN105,CK105,CH105,CE105,CB105,BY105,BV105,BS105,BP105,BM105,BJ105,BG105,BD105,BA105,AX105,AU105,AR105,AO105,AL105,AI105,AF105,AC105,Z105,W105,T105,Q105,N105,K105,H105,E105,B105)</f>
        <v>567.77</v>
      </c>
      <c r="CS105" s="69" t="s">
        <v>444</v>
      </c>
      <c r="CT105" s="79">
        <f>189.24+189.24+189.24</f>
        <v>567.72</v>
      </c>
      <c r="CV105" s="83">
        <f>CQ105-CT105</f>
        <v>4.9999999999954525E-2</v>
      </c>
    </row>
    <row r="106" spans="1:100" ht="16" thickBot="1" x14ac:dyDescent="0.25">
      <c r="A106" s="77" t="s">
        <v>542</v>
      </c>
      <c r="B106" s="78">
        <f>SUM(B103:B105)</f>
        <v>0</v>
      </c>
      <c r="D106" s="77" t="s">
        <v>542</v>
      </c>
      <c r="E106" s="78">
        <f>SUM(E103:E105)</f>
        <v>1892.35</v>
      </c>
      <c r="G106" s="77" t="s">
        <v>542</v>
      </c>
      <c r="H106" s="78">
        <f>SUM(H103:H105)</f>
        <v>0</v>
      </c>
      <c r="J106" s="77" t="s">
        <v>542</v>
      </c>
      <c r="K106" s="78">
        <f>SUM(K103:K105)</f>
        <v>0</v>
      </c>
      <c r="M106" s="77" t="s">
        <v>542</v>
      </c>
      <c r="N106" s="78">
        <f>SUM(N103:N105)</f>
        <v>0</v>
      </c>
      <c r="P106" s="77" t="s">
        <v>542</v>
      </c>
      <c r="Q106" s="78">
        <f>SUM(Q103:Q105)</f>
        <v>0</v>
      </c>
      <c r="S106" s="77" t="s">
        <v>542</v>
      </c>
      <c r="T106" s="78">
        <f>SUM(T103:T105)</f>
        <v>0</v>
      </c>
      <c r="V106" s="77" t="s">
        <v>542</v>
      </c>
      <c r="W106" s="78">
        <f>SUM(W103:W105)</f>
        <v>0</v>
      </c>
      <c r="Y106" s="77" t="s">
        <v>542</v>
      </c>
      <c r="Z106" s="78">
        <f>SUM(Z103:Z105)</f>
        <v>0</v>
      </c>
      <c r="AB106" s="77" t="s">
        <v>542</v>
      </c>
      <c r="AC106" s="78">
        <f>SUM(AC103:AC105)</f>
        <v>0</v>
      </c>
      <c r="AE106" s="77" t="s">
        <v>542</v>
      </c>
      <c r="AF106" s="78">
        <f>SUM(AF103:AF105)</f>
        <v>0</v>
      </c>
      <c r="AH106" s="77" t="s">
        <v>542</v>
      </c>
      <c r="AI106" s="78">
        <f>SUM(AI103:AI105)</f>
        <v>0</v>
      </c>
      <c r="AK106" s="77" t="s">
        <v>542</v>
      </c>
      <c r="AL106" s="78">
        <f>SUM(AL103:AL105)</f>
        <v>0</v>
      </c>
      <c r="AN106" s="77" t="s">
        <v>542</v>
      </c>
      <c r="AO106" s="78">
        <f>SUM(AO103:AO105)</f>
        <v>0</v>
      </c>
      <c r="AQ106" s="77" t="s">
        <v>542</v>
      </c>
      <c r="AR106" s="78">
        <f>SUM(AR103:AR105)</f>
        <v>701</v>
      </c>
      <c r="AT106" s="77" t="s">
        <v>542</v>
      </c>
      <c r="AU106" s="78">
        <f>SUM(AU103:AU105)</f>
        <v>1892.3500000000001</v>
      </c>
      <c r="AW106" s="77" t="s">
        <v>542</v>
      </c>
      <c r="AX106" s="78">
        <f>SUM(AX103:AX105)</f>
        <v>1964.39</v>
      </c>
      <c r="AZ106" s="77" t="s">
        <v>542</v>
      </c>
      <c r="BA106" s="78">
        <f>SUM(BA103:BA105)</f>
        <v>0</v>
      </c>
      <c r="BC106" s="77" t="s">
        <v>542</v>
      </c>
      <c r="BD106" s="78">
        <f>SUM(BD103:BD105)</f>
        <v>0</v>
      </c>
      <c r="BF106" s="77" t="s">
        <v>542</v>
      </c>
      <c r="BG106" s="78">
        <f>SUM(BG103:BG105)</f>
        <v>0</v>
      </c>
      <c r="BI106" s="77" t="s">
        <v>542</v>
      </c>
      <c r="BJ106" s="78">
        <f>SUM(BJ103:BJ105)</f>
        <v>0</v>
      </c>
      <c r="BL106" s="77" t="s">
        <v>542</v>
      </c>
      <c r="BM106" s="78">
        <f>SUM(BM103:BM105)</f>
        <v>0</v>
      </c>
      <c r="BO106" s="77" t="s">
        <v>542</v>
      </c>
      <c r="BP106" s="78">
        <f>SUM(BP103:BP105)</f>
        <v>0</v>
      </c>
      <c r="BR106" s="77" t="s">
        <v>542</v>
      </c>
      <c r="BS106" s="78">
        <f>SUM(BS103:BS105)</f>
        <v>0</v>
      </c>
      <c r="BU106" s="77" t="s">
        <v>542</v>
      </c>
      <c r="BV106" s="78">
        <f>SUM(BV103:BV105)</f>
        <v>0</v>
      </c>
      <c r="BX106" s="77" t="s">
        <v>542</v>
      </c>
      <c r="BY106" s="78">
        <f>SUM(BY103:BY105)</f>
        <v>0</v>
      </c>
      <c r="CA106" s="77" t="s">
        <v>542</v>
      </c>
      <c r="CB106" s="78">
        <f>SUM(CB103:CB105)</f>
        <v>0</v>
      </c>
      <c r="CD106" s="77" t="s">
        <v>542</v>
      </c>
      <c r="CE106" s="78">
        <f>SUM(CE103:CE105)</f>
        <v>0</v>
      </c>
      <c r="CG106" s="77" t="s">
        <v>542</v>
      </c>
      <c r="CH106" s="78">
        <f>SUM(CH103:CH105)</f>
        <v>0</v>
      </c>
      <c r="CJ106" s="77" t="s">
        <v>542</v>
      </c>
      <c r="CK106" s="78">
        <f>SUM(CK103:CK105)</f>
        <v>1892.35</v>
      </c>
      <c r="CM106" s="77" t="s">
        <v>542</v>
      </c>
      <c r="CN106" s="78">
        <f>SUM(CN103:CN105)</f>
        <v>0</v>
      </c>
      <c r="CP106" s="77" t="s">
        <v>492</v>
      </c>
      <c r="CQ106" s="78">
        <f>SUM(CQ103:CQ105)</f>
        <v>8342.44</v>
      </c>
      <c r="CS106" s="77" t="s">
        <v>492</v>
      </c>
      <c r="CT106" s="78">
        <f>SUM(CT103:CT105)</f>
        <v>5677.05</v>
      </c>
      <c r="CV106" s="88">
        <f>CQ106-CT106</f>
        <v>2665.3900000000003</v>
      </c>
    </row>
    <row r="107" spans="1:100" ht="16" thickBot="1" x14ac:dyDescent="0.25">
      <c r="A107" s="176" t="s">
        <v>447</v>
      </c>
      <c r="B107" s="177"/>
      <c r="D107" s="176" t="s">
        <v>447</v>
      </c>
      <c r="E107" s="177"/>
      <c r="G107" s="176" t="s">
        <v>447</v>
      </c>
      <c r="H107" s="177"/>
      <c r="J107" s="176" t="s">
        <v>447</v>
      </c>
      <c r="K107" s="177"/>
      <c r="M107" s="176" t="s">
        <v>447</v>
      </c>
      <c r="N107" s="177"/>
      <c r="P107" s="176" t="s">
        <v>447</v>
      </c>
      <c r="Q107" s="177"/>
      <c r="S107" s="176" t="s">
        <v>447</v>
      </c>
      <c r="T107" s="177"/>
      <c r="V107" s="176" t="s">
        <v>447</v>
      </c>
      <c r="W107" s="177"/>
      <c r="Y107" s="176" t="s">
        <v>447</v>
      </c>
      <c r="Z107" s="177"/>
      <c r="AB107" s="176" t="s">
        <v>447</v>
      </c>
      <c r="AC107" s="177"/>
      <c r="AE107" s="176" t="s">
        <v>447</v>
      </c>
      <c r="AF107" s="177"/>
      <c r="AH107" s="176" t="s">
        <v>447</v>
      </c>
      <c r="AI107" s="177"/>
      <c r="AK107" s="176" t="s">
        <v>447</v>
      </c>
      <c r="AL107" s="177"/>
      <c r="AN107" s="176" t="s">
        <v>447</v>
      </c>
      <c r="AO107" s="177"/>
      <c r="AQ107" s="176" t="s">
        <v>447</v>
      </c>
      <c r="AR107" s="177"/>
      <c r="AT107" s="176" t="s">
        <v>447</v>
      </c>
      <c r="AU107" s="177"/>
      <c r="AW107" s="176" t="s">
        <v>447</v>
      </c>
      <c r="AX107" s="177"/>
      <c r="AZ107" s="176" t="s">
        <v>447</v>
      </c>
      <c r="BA107" s="177"/>
      <c r="BC107" s="176" t="s">
        <v>447</v>
      </c>
      <c r="BD107" s="177"/>
      <c r="BF107" s="176" t="s">
        <v>447</v>
      </c>
      <c r="BG107" s="177"/>
      <c r="BI107" s="176" t="s">
        <v>447</v>
      </c>
      <c r="BJ107" s="177"/>
      <c r="BL107" s="176" t="s">
        <v>447</v>
      </c>
      <c r="BM107" s="177"/>
      <c r="BO107" s="176" t="s">
        <v>447</v>
      </c>
      <c r="BP107" s="177"/>
      <c r="BR107" s="176" t="s">
        <v>447</v>
      </c>
      <c r="BS107" s="177"/>
      <c r="BU107" s="176" t="s">
        <v>447</v>
      </c>
      <c r="BV107" s="177"/>
      <c r="BX107" s="176" t="s">
        <v>447</v>
      </c>
      <c r="BY107" s="177"/>
      <c r="CA107" s="176" t="s">
        <v>447</v>
      </c>
      <c r="CB107" s="177"/>
      <c r="CD107" s="176" t="s">
        <v>447</v>
      </c>
      <c r="CE107" s="177"/>
      <c r="CG107" s="176" t="s">
        <v>447</v>
      </c>
      <c r="CH107" s="177"/>
      <c r="CJ107" s="176" t="s">
        <v>447</v>
      </c>
      <c r="CK107" s="177"/>
      <c r="CM107" s="176" t="s">
        <v>447</v>
      </c>
      <c r="CN107" s="177"/>
      <c r="CP107" s="176" t="s">
        <v>447</v>
      </c>
      <c r="CQ107" s="177"/>
      <c r="CS107" s="176" t="s">
        <v>447</v>
      </c>
      <c r="CT107" s="177"/>
      <c r="CV107" s="66"/>
    </row>
    <row r="108" spans="1:100" x14ac:dyDescent="0.2">
      <c r="A108" s="70" t="s">
        <v>445</v>
      </c>
      <c r="B108" s="67">
        <v>0</v>
      </c>
      <c r="D108" s="70" t="s">
        <v>445</v>
      </c>
      <c r="E108" s="67">
        <v>515.75</v>
      </c>
      <c r="G108" s="70" t="s">
        <v>445</v>
      </c>
      <c r="H108" s="67">
        <v>0</v>
      </c>
      <c r="J108" s="70" t="s">
        <v>445</v>
      </c>
      <c r="K108" s="67">
        <v>0</v>
      </c>
      <c r="M108" s="70" t="s">
        <v>445</v>
      </c>
      <c r="N108" s="67">
        <v>0</v>
      </c>
      <c r="P108" s="70" t="s">
        <v>445</v>
      </c>
      <c r="Q108" s="67">
        <v>0</v>
      </c>
      <c r="S108" s="70" t="s">
        <v>445</v>
      </c>
      <c r="T108" s="67">
        <v>0</v>
      </c>
      <c r="V108" s="70" t="s">
        <v>445</v>
      </c>
      <c r="W108" s="67">
        <v>0</v>
      </c>
      <c r="Y108" s="70" t="s">
        <v>445</v>
      </c>
      <c r="Z108" s="67">
        <v>0</v>
      </c>
      <c r="AB108" s="70" t="s">
        <v>445</v>
      </c>
      <c r="AC108" s="67">
        <v>0</v>
      </c>
      <c r="AE108" s="70" t="s">
        <v>445</v>
      </c>
      <c r="AF108" s="67">
        <v>0</v>
      </c>
      <c r="AH108" s="70" t="s">
        <v>445</v>
      </c>
      <c r="AI108" s="67">
        <v>0</v>
      </c>
      <c r="AK108" s="70" t="s">
        <v>445</v>
      </c>
      <c r="AL108" s="67">
        <v>0</v>
      </c>
      <c r="AN108" s="70" t="s">
        <v>445</v>
      </c>
      <c r="AO108" s="67">
        <v>0</v>
      </c>
      <c r="AQ108" s="70" t="s">
        <v>445</v>
      </c>
      <c r="AR108" s="67">
        <v>0</v>
      </c>
      <c r="AT108" s="70" t="s">
        <v>445</v>
      </c>
      <c r="AU108" s="67">
        <v>474.3</v>
      </c>
      <c r="AW108" s="70" t="s">
        <v>445</v>
      </c>
      <c r="AX108" s="67">
        <v>0</v>
      </c>
      <c r="AZ108" s="70" t="s">
        <v>445</v>
      </c>
      <c r="BA108" s="67">
        <v>0</v>
      </c>
      <c r="BC108" s="70" t="s">
        <v>445</v>
      </c>
      <c r="BD108" s="67">
        <v>0</v>
      </c>
      <c r="BF108" s="70" t="s">
        <v>445</v>
      </c>
      <c r="BG108" s="67">
        <v>0</v>
      </c>
      <c r="BI108" s="70" t="s">
        <v>445</v>
      </c>
      <c r="BJ108" s="67">
        <v>0</v>
      </c>
      <c r="BL108" s="70" t="s">
        <v>445</v>
      </c>
      <c r="BM108" s="67">
        <v>0</v>
      </c>
      <c r="BO108" s="70" t="s">
        <v>445</v>
      </c>
      <c r="BP108" s="67">
        <v>0</v>
      </c>
      <c r="BR108" s="70" t="s">
        <v>445</v>
      </c>
      <c r="BS108" s="67">
        <v>0</v>
      </c>
      <c r="BU108" s="70" t="s">
        <v>445</v>
      </c>
      <c r="BV108" s="67">
        <v>0</v>
      </c>
      <c r="BX108" s="70" t="s">
        <v>445</v>
      </c>
      <c r="BY108" s="67">
        <v>0</v>
      </c>
      <c r="CA108" s="70" t="s">
        <v>445</v>
      </c>
      <c r="CB108" s="67">
        <v>0</v>
      </c>
      <c r="CD108" s="70" t="s">
        <v>445</v>
      </c>
      <c r="CE108" s="67">
        <v>0</v>
      </c>
      <c r="CG108" s="70" t="s">
        <v>445</v>
      </c>
      <c r="CH108" s="67">
        <v>0</v>
      </c>
      <c r="CJ108" s="70" t="s">
        <v>445</v>
      </c>
      <c r="CK108" s="67">
        <v>459.03</v>
      </c>
      <c r="CM108" s="70" t="s">
        <v>445</v>
      </c>
      <c r="CN108" s="67">
        <v>0</v>
      </c>
      <c r="CP108" s="70" t="s">
        <v>445</v>
      </c>
      <c r="CQ108" s="79">
        <f>SUM(CN108,CK108,CH108,CE108,CB108,BY108,BV108,BS108,BP108,BM108,BJ108,BG108,BD108,BA108,AX108,AU108,AR108,AO108,AL108,AI108,AF108,AC108,Z108,W108,T108,Q108,N108,K108,H108,E108,B108)</f>
        <v>1449.08</v>
      </c>
      <c r="CS108" s="70" t="s">
        <v>445</v>
      </c>
      <c r="CT108" s="67">
        <f>515.41+474.3+459.03</f>
        <v>1448.74</v>
      </c>
      <c r="CV108" s="83">
        <f>CT108-CQ108</f>
        <v>-0.33999999999991815</v>
      </c>
    </row>
    <row r="109" spans="1:100" ht="16" thickBot="1" x14ac:dyDescent="0.25">
      <c r="A109" s="77" t="s">
        <v>454</v>
      </c>
      <c r="B109" s="78">
        <f>SUM(B108)</f>
        <v>0</v>
      </c>
      <c r="D109" s="77" t="s">
        <v>454</v>
      </c>
      <c r="E109" s="78">
        <f>SUM(E108)</f>
        <v>515.75</v>
      </c>
      <c r="G109" s="77" t="s">
        <v>454</v>
      </c>
      <c r="H109" s="78">
        <f>SUM(H108)</f>
        <v>0</v>
      </c>
      <c r="J109" s="77" t="s">
        <v>454</v>
      </c>
      <c r="K109" s="78">
        <f>SUM(K108)</f>
        <v>0</v>
      </c>
      <c r="M109" s="77" t="s">
        <v>454</v>
      </c>
      <c r="N109" s="78">
        <f>SUM(N108)</f>
        <v>0</v>
      </c>
      <c r="P109" s="77" t="s">
        <v>454</v>
      </c>
      <c r="Q109" s="78">
        <f>SUM(Q108)</f>
        <v>0</v>
      </c>
      <c r="S109" s="77" t="s">
        <v>454</v>
      </c>
      <c r="T109" s="78">
        <f>SUM(T108)</f>
        <v>0</v>
      </c>
      <c r="V109" s="77" t="s">
        <v>454</v>
      </c>
      <c r="W109" s="78">
        <f>SUM(W108)</f>
        <v>0</v>
      </c>
      <c r="Y109" s="77" t="s">
        <v>454</v>
      </c>
      <c r="Z109" s="78">
        <f>SUM(Z108)</f>
        <v>0</v>
      </c>
      <c r="AB109" s="77" t="s">
        <v>454</v>
      </c>
      <c r="AC109" s="78">
        <f>SUM(AC108)</f>
        <v>0</v>
      </c>
      <c r="AE109" s="77" t="s">
        <v>454</v>
      </c>
      <c r="AF109" s="78">
        <f>SUM(AF108)</f>
        <v>0</v>
      </c>
      <c r="AH109" s="77" t="s">
        <v>454</v>
      </c>
      <c r="AI109" s="78">
        <f>SUM(AI108)</f>
        <v>0</v>
      </c>
      <c r="AK109" s="77" t="s">
        <v>454</v>
      </c>
      <c r="AL109" s="78">
        <f>SUM(AL108)</f>
        <v>0</v>
      </c>
      <c r="AN109" s="77" t="s">
        <v>454</v>
      </c>
      <c r="AO109" s="78">
        <f>SUM(AO108)</f>
        <v>0</v>
      </c>
      <c r="AQ109" s="77" t="s">
        <v>454</v>
      </c>
      <c r="AR109" s="78">
        <f>SUM(AR108)</f>
        <v>0</v>
      </c>
      <c r="AT109" s="77" t="s">
        <v>454</v>
      </c>
      <c r="AU109" s="78">
        <f>SUM(AU108)</f>
        <v>474.3</v>
      </c>
      <c r="AW109" s="77" t="s">
        <v>454</v>
      </c>
      <c r="AX109" s="78">
        <f>SUM(AX108)</f>
        <v>0</v>
      </c>
      <c r="AZ109" s="77" t="s">
        <v>454</v>
      </c>
      <c r="BA109" s="78">
        <f>SUM(BA108)</f>
        <v>0</v>
      </c>
      <c r="BC109" s="77" t="s">
        <v>454</v>
      </c>
      <c r="BD109" s="78">
        <f>SUM(BD108)</f>
        <v>0</v>
      </c>
      <c r="BF109" s="77" t="s">
        <v>454</v>
      </c>
      <c r="BG109" s="78">
        <f>SUM(BG108)</f>
        <v>0</v>
      </c>
      <c r="BI109" s="77" t="s">
        <v>454</v>
      </c>
      <c r="BJ109" s="78">
        <f>SUM(BJ108)</f>
        <v>0</v>
      </c>
      <c r="BL109" s="77" t="s">
        <v>454</v>
      </c>
      <c r="BM109" s="78">
        <f>SUM(BM108)</f>
        <v>0</v>
      </c>
      <c r="BO109" s="77" t="s">
        <v>454</v>
      </c>
      <c r="BP109" s="78">
        <f>SUM(BP108)</f>
        <v>0</v>
      </c>
      <c r="BR109" s="77" t="s">
        <v>454</v>
      </c>
      <c r="BS109" s="78">
        <f>SUM(BS108)</f>
        <v>0</v>
      </c>
      <c r="BU109" s="77" t="s">
        <v>454</v>
      </c>
      <c r="BV109" s="78">
        <f>SUM(BV108)</f>
        <v>0</v>
      </c>
      <c r="BX109" s="77" t="s">
        <v>454</v>
      </c>
      <c r="BY109" s="78">
        <f>SUM(BY108)</f>
        <v>0</v>
      </c>
      <c r="CA109" s="77" t="s">
        <v>454</v>
      </c>
      <c r="CB109" s="78">
        <f>SUM(CB108)</f>
        <v>0</v>
      </c>
      <c r="CD109" s="77" t="s">
        <v>454</v>
      </c>
      <c r="CE109" s="78">
        <f>SUM(CE108)</f>
        <v>0</v>
      </c>
      <c r="CG109" s="77" t="s">
        <v>454</v>
      </c>
      <c r="CH109" s="78">
        <f>SUM(CH108)</f>
        <v>0</v>
      </c>
      <c r="CJ109" s="77" t="s">
        <v>454</v>
      </c>
      <c r="CK109" s="78">
        <f>SUM(CK108)</f>
        <v>459.03</v>
      </c>
      <c r="CM109" s="77" t="s">
        <v>454</v>
      </c>
      <c r="CN109" s="78">
        <f>SUM(CN108)</f>
        <v>0</v>
      </c>
      <c r="CP109" s="77" t="s">
        <v>493</v>
      </c>
      <c r="CQ109" s="78">
        <f>SUM(CQ108)</f>
        <v>1449.08</v>
      </c>
      <c r="CS109" s="77" t="s">
        <v>493</v>
      </c>
      <c r="CT109" s="78">
        <f>SUM(CT108)</f>
        <v>1448.74</v>
      </c>
      <c r="CV109" s="135">
        <f>CT109-CQ109</f>
        <v>-0.33999999999991815</v>
      </c>
    </row>
    <row r="110" spans="1:100" ht="16" thickBot="1" x14ac:dyDescent="0.25">
      <c r="A110" s="176" t="s">
        <v>455</v>
      </c>
      <c r="B110" s="177"/>
      <c r="D110" s="176" t="s">
        <v>455</v>
      </c>
      <c r="E110" s="177"/>
      <c r="G110" s="176" t="s">
        <v>455</v>
      </c>
      <c r="H110" s="177"/>
      <c r="J110" s="176" t="s">
        <v>455</v>
      </c>
      <c r="K110" s="177"/>
      <c r="M110" s="176" t="s">
        <v>455</v>
      </c>
      <c r="N110" s="177"/>
      <c r="P110" s="176" t="s">
        <v>455</v>
      </c>
      <c r="Q110" s="177"/>
      <c r="S110" s="176" t="s">
        <v>455</v>
      </c>
      <c r="T110" s="177"/>
      <c r="V110" s="176" t="s">
        <v>455</v>
      </c>
      <c r="W110" s="177"/>
      <c r="Y110" s="176" t="s">
        <v>455</v>
      </c>
      <c r="Z110" s="177"/>
      <c r="AB110" s="176" t="s">
        <v>455</v>
      </c>
      <c r="AC110" s="177"/>
      <c r="AE110" s="176" t="s">
        <v>455</v>
      </c>
      <c r="AF110" s="177"/>
      <c r="AH110" s="176" t="s">
        <v>455</v>
      </c>
      <c r="AI110" s="177"/>
      <c r="AK110" s="176" t="s">
        <v>455</v>
      </c>
      <c r="AL110" s="177"/>
      <c r="AN110" s="176" t="s">
        <v>455</v>
      </c>
      <c r="AO110" s="177"/>
      <c r="AQ110" s="176" t="s">
        <v>455</v>
      </c>
      <c r="AR110" s="177"/>
      <c r="AT110" s="176" t="s">
        <v>455</v>
      </c>
      <c r="AU110" s="177"/>
      <c r="AW110" s="176" t="s">
        <v>455</v>
      </c>
      <c r="AX110" s="177"/>
      <c r="AZ110" s="176" t="s">
        <v>455</v>
      </c>
      <c r="BA110" s="177"/>
      <c r="BC110" s="176" t="s">
        <v>455</v>
      </c>
      <c r="BD110" s="177"/>
      <c r="BF110" s="176" t="s">
        <v>455</v>
      </c>
      <c r="BG110" s="177"/>
      <c r="BI110" s="176" t="s">
        <v>455</v>
      </c>
      <c r="BJ110" s="177"/>
      <c r="BL110" s="176" t="s">
        <v>455</v>
      </c>
      <c r="BM110" s="177"/>
      <c r="BO110" s="176" t="s">
        <v>455</v>
      </c>
      <c r="BP110" s="177"/>
      <c r="BR110" s="176" t="s">
        <v>455</v>
      </c>
      <c r="BS110" s="177"/>
      <c r="BU110" s="176" t="s">
        <v>455</v>
      </c>
      <c r="BV110" s="177"/>
      <c r="BX110" s="176" t="s">
        <v>455</v>
      </c>
      <c r="BY110" s="177"/>
      <c r="CA110" s="176" t="s">
        <v>455</v>
      </c>
      <c r="CB110" s="177"/>
      <c r="CD110" s="176" t="s">
        <v>455</v>
      </c>
      <c r="CE110" s="177"/>
      <c r="CG110" s="176" t="s">
        <v>455</v>
      </c>
      <c r="CH110" s="177"/>
      <c r="CJ110" s="176" t="s">
        <v>455</v>
      </c>
      <c r="CK110" s="177"/>
      <c r="CM110" s="176" t="s">
        <v>455</v>
      </c>
      <c r="CN110" s="177"/>
      <c r="CP110" s="176" t="s">
        <v>455</v>
      </c>
      <c r="CQ110" s="177"/>
      <c r="CS110" s="176" t="s">
        <v>455</v>
      </c>
      <c r="CT110" s="177"/>
      <c r="CV110" s="66"/>
    </row>
    <row r="111" spans="1:100" x14ac:dyDescent="0.2">
      <c r="A111" s="71" t="s">
        <v>156</v>
      </c>
      <c r="B111" s="67">
        <v>775.27</v>
      </c>
      <c r="D111" s="71" t="s">
        <v>156</v>
      </c>
      <c r="E111" s="67">
        <v>0</v>
      </c>
      <c r="G111" s="71" t="s">
        <v>156</v>
      </c>
      <c r="H111" s="67">
        <v>0</v>
      </c>
      <c r="J111" s="71" t="s">
        <v>156</v>
      </c>
      <c r="K111" s="67">
        <v>0</v>
      </c>
      <c r="M111" s="71" t="s">
        <v>156</v>
      </c>
      <c r="N111" s="67">
        <v>0</v>
      </c>
      <c r="P111" s="71" t="s">
        <v>156</v>
      </c>
      <c r="Q111" s="67">
        <v>0</v>
      </c>
      <c r="S111" s="71" t="s">
        <v>156</v>
      </c>
      <c r="T111" s="67">
        <v>0</v>
      </c>
      <c r="V111" s="71" t="s">
        <v>156</v>
      </c>
      <c r="W111" s="67">
        <v>0</v>
      </c>
      <c r="Y111" s="71" t="s">
        <v>156</v>
      </c>
      <c r="Z111" s="67">
        <v>0</v>
      </c>
      <c r="AB111" s="71" t="s">
        <v>156</v>
      </c>
      <c r="AC111" s="67">
        <v>0</v>
      </c>
      <c r="AE111" s="71" t="s">
        <v>156</v>
      </c>
      <c r="AF111" s="67">
        <v>0</v>
      </c>
      <c r="AH111" s="71" t="s">
        <v>156</v>
      </c>
      <c r="AI111" s="67">
        <v>0</v>
      </c>
      <c r="AK111" s="71" t="s">
        <v>156</v>
      </c>
      <c r="AL111" s="67">
        <v>0</v>
      </c>
      <c r="AN111" s="71" t="s">
        <v>156</v>
      </c>
      <c r="AO111" s="67">
        <v>0</v>
      </c>
      <c r="AQ111" s="71" t="s">
        <v>156</v>
      </c>
      <c r="AR111" s="67">
        <v>0</v>
      </c>
      <c r="AT111" s="71" t="s">
        <v>156</v>
      </c>
      <c r="AU111" s="67">
        <v>0</v>
      </c>
      <c r="AW111" s="71" t="s">
        <v>156</v>
      </c>
      <c r="AX111" s="67">
        <v>0</v>
      </c>
      <c r="AZ111" s="71" t="s">
        <v>156</v>
      </c>
      <c r="BA111" s="67">
        <v>0</v>
      </c>
      <c r="BC111" s="71" t="s">
        <v>156</v>
      </c>
      <c r="BD111" s="67">
        <v>0</v>
      </c>
      <c r="BF111" s="71" t="s">
        <v>156</v>
      </c>
      <c r="BG111" s="67">
        <v>0</v>
      </c>
      <c r="BI111" s="71" t="s">
        <v>156</v>
      </c>
      <c r="BJ111" s="67">
        <v>0</v>
      </c>
      <c r="BL111" s="71" t="s">
        <v>156</v>
      </c>
      <c r="BM111" s="67">
        <v>0</v>
      </c>
      <c r="BO111" s="71" t="s">
        <v>156</v>
      </c>
      <c r="BP111" s="67">
        <v>0</v>
      </c>
      <c r="BR111" s="71" t="s">
        <v>156</v>
      </c>
      <c r="BS111" s="67">
        <v>0</v>
      </c>
      <c r="BU111" s="71" t="s">
        <v>156</v>
      </c>
      <c r="BV111" s="67">
        <v>0</v>
      </c>
      <c r="BX111" s="71" t="s">
        <v>156</v>
      </c>
      <c r="BY111" s="67">
        <v>0</v>
      </c>
      <c r="CA111" s="71" t="s">
        <v>156</v>
      </c>
      <c r="CB111" s="67">
        <v>0</v>
      </c>
      <c r="CD111" s="71" t="s">
        <v>156</v>
      </c>
      <c r="CE111" s="67">
        <v>0</v>
      </c>
      <c r="CG111" s="71" t="s">
        <v>156</v>
      </c>
      <c r="CH111" s="67">
        <v>0</v>
      </c>
      <c r="CJ111" s="71" t="s">
        <v>156</v>
      </c>
      <c r="CK111" s="67">
        <v>0</v>
      </c>
      <c r="CM111" s="71" t="s">
        <v>156</v>
      </c>
      <c r="CN111" s="67">
        <v>0</v>
      </c>
      <c r="CP111" s="71" t="s">
        <v>156</v>
      </c>
      <c r="CQ111" s="79">
        <f>SUM(CN111,CK111,CH111,CE111,CB111,BY111,BV111,BS111,BP111,BM111,BJ111,BG111,BD111,BA111,AX111,AU111,AR111,AO111,AL111,AI111,AF111,AC111,Z111,W111,T111,Q111,N111,K111,H111,E111,B111)</f>
        <v>775.27</v>
      </c>
      <c r="CS111" s="71" t="s">
        <v>156</v>
      </c>
      <c r="CT111" s="67">
        <f>817.04-41.77</f>
        <v>775.27</v>
      </c>
      <c r="CV111" s="105">
        <f t="shared" ref="CV111:CV113" si="4">CT111-CQ111</f>
        <v>0</v>
      </c>
    </row>
    <row r="112" spans="1:100" x14ac:dyDescent="0.2">
      <c r="A112" s="71" t="s">
        <v>449</v>
      </c>
      <c r="B112" s="67">
        <v>0</v>
      </c>
      <c r="D112" s="71" t="s">
        <v>449</v>
      </c>
      <c r="E112" s="67">
        <v>151.87</v>
      </c>
      <c r="G112" s="71" t="s">
        <v>449</v>
      </c>
      <c r="H112" s="67">
        <v>0</v>
      </c>
      <c r="J112" s="71" t="s">
        <v>449</v>
      </c>
      <c r="K112" s="67">
        <v>0</v>
      </c>
      <c r="M112" s="71" t="s">
        <v>449</v>
      </c>
      <c r="N112" s="67">
        <v>0</v>
      </c>
      <c r="P112" s="71" t="s">
        <v>449</v>
      </c>
      <c r="Q112" s="67">
        <v>0</v>
      </c>
      <c r="S112" s="71" t="s">
        <v>449</v>
      </c>
      <c r="T112" s="67">
        <v>0</v>
      </c>
      <c r="V112" s="71" t="s">
        <v>449</v>
      </c>
      <c r="W112" s="67">
        <v>0</v>
      </c>
      <c r="Y112" s="71" t="s">
        <v>449</v>
      </c>
      <c r="Z112" s="67">
        <v>0</v>
      </c>
      <c r="AB112" s="71" t="s">
        <v>449</v>
      </c>
      <c r="AC112" s="67">
        <v>0</v>
      </c>
      <c r="AE112" s="71" t="s">
        <v>449</v>
      </c>
      <c r="AF112" s="67">
        <v>0</v>
      </c>
      <c r="AH112" s="71" t="s">
        <v>449</v>
      </c>
      <c r="AI112" s="67">
        <v>0</v>
      </c>
      <c r="AK112" s="71" t="s">
        <v>449</v>
      </c>
      <c r="AL112" s="67">
        <v>0</v>
      </c>
      <c r="AN112" s="71" t="s">
        <v>449</v>
      </c>
      <c r="AO112" s="67">
        <v>0</v>
      </c>
      <c r="AQ112" s="71" t="s">
        <v>449</v>
      </c>
      <c r="AR112" s="67">
        <v>0</v>
      </c>
      <c r="AT112" s="71" t="s">
        <v>449</v>
      </c>
      <c r="AU112" s="67">
        <v>0</v>
      </c>
      <c r="AW112" s="71" t="s">
        <v>449</v>
      </c>
      <c r="AX112" s="67">
        <v>0</v>
      </c>
      <c r="AZ112" s="71" t="s">
        <v>449</v>
      </c>
      <c r="BA112" s="67">
        <v>0</v>
      </c>
      <c r="BC112" s="71" t="s">
        <v>449</v>
      </c>
      <c r="BD112" s="67">
        <v>0</v>
      </c>
      <c r="BF112" s="71" t="s">
        <v>449</v>
      </c>
      <c r="BG112" s="67">
        <v>0</v>
      </c>
      <c r="BI112" s="71" t="s">
        <v>449</v>
      </c>
      <c r="BJ112" s="67">
        <v>0</v>
      </c>
      <c r="BL112" s="71" t="s">
        <v>449</v>
      </c>
      <c r="BM112" s="67">
        <v>0</v>
      </c>
      <c r="BO112" s="71" t="s">
        <v>449</v>
      </c>
      <c r="BP112" s="67">
        <v>0</v>
      </c>
      <c r="BR112" s="71" t="s">
        <v>449</v>
      </c>
      <c r="BS112" s="67">
        <v>0</v>
      </c>
      <c r="BU112" s="71" t="s">
        <v>449</v>
      </c>
      <c r="BV112" s="67">
        <v>0</v>
      </c>
      <c r="BX112" s="71" t="s">
        <v>449</v>
      </c>
      <c r="BY112" s="67">
        <v>0</v>
      </c>
      <c r="CA112" s="71" t="s">
        <v>449</v>
      </c>
      <c r="CB112" s="67">
        <v>0</v>
      </c>
      <c r="CD112" s="71" t="s">
        <v>449</v>
      </c>
      <c r="CE112" s="67">
        <v>0</v>
      </c>
      <c r="CG112" s="71" t="s">
        <v>449</v>
      </c>
      <c r="CH112" s="67">
        <v>0</v>
      </c>
      <c r="CJ112" s="71" t="s">
        <v>449</v>
      </c>
      <c r="CK112" s="67">
        <v>0</v>
      </c>
      <c r="CM112" s="71" t="s">
        <v>449</v>
      </c>
      <c r="CN112" s="67">
        <v>0</v>
      </c>
      <c r="CP112" s="71" t="s">
        <v>449</v>
      </c>
      <c r="CQ112" s="79">
        <f>SUM(CN112,CK112,CH112,CE112,CB112,BY112,BV112,BS112,BP112,BM112,BJ112,BG112,BD112,BA112,AX112,AU112,AR112,AO112,AL112,AI112,AF112,AC112,Z112,W112,T112,Q112,N112,K112,H112,E112,B112)</f>
        <v>151.87</v>
      </c>
      <c r="CS112" s="71" t="s">
        <v>449</v>
      </c>
      <c r="CT112" s="67">
        <v>140</v>
      </c>
      <c r="CV112" s="131">
        <f t="shared" si="4"/>
        <v>-11.870000000000005</v>
      </c>
    </row>
    <row r="113" spans="1:100" x14ac:dyDescent="0.2">
      <c r="A113" s="71" t="s">
        <v>450</v>
      </c>
      <c r="B113" s="67">
        <v>0</v>
      </c>
      <c r="D113" s="71" t="s">
        <v>450</v>
      </c>
      <c r="E113" s="67">
        <v>0</v>
      </c>
      <c r="G113" s="71" t="s">
        <v>450</v>
      </c>
      <c r="H113" s="67">
        <v>0</v>
      </c>
      <c r="J113" s="71" t="s">
        <v>450</v>
      </c>
      <c r="K113" s="67">
        <v>0</v>
      </c>
      <c r="M113" s="71" t="s">
        <v>450</v>
      </c>
      <c r="N113" s="67">
        <v>0</v>
      </c>
      <c r="P113" s="71" t="s">
        <v>450</v>
      </c>
      <c r="Q113" s="67">
        <v>0</v>
      </c>
      <c r="S113" s="71" t="s">
        <v>450</v>
      </c>
      <c r="T113" s="67">
        <v>0</v>
      </c>
      <c r="V113" s="71" t="s">
        <v>450</v>
      </c>
      <c r="W113" s="67">
        <v>0</v>
      </c>
      <c r="Y113" s="71" t="s">
        <v>450</v>
      </c>
      <c r="Z113" s="67">
        <v>115.21</v>
      </c>
      <c r="AB113" s="71" t="s">
        <v>450</v>
      </c>
      <c r="AC113" s="67">
        <v>0</v>
      </c>
      <c r="AE113" s="71" t="s">
        <v>450</v>
      </c>
      <c r="AF113" s="67">
        <v>0</v>
      </c>
      <c r="AH113" s="71" t="s">
        <v>450</v>
      </c>
      <c r="AI113" s="67">
        <v>0</v>
      </c>
      <c r="AK113" s="71" t="s">
        <v>450</v>
      </c>
      <c r="AL113" s="67">
        <v>0</v>
      </c>
      <c r="AN113" s="71" t="s">
        <v>450</v>
      </c>
      <c r="AO113" s="67">
        <v>0</v>
      </c>
      <c r="AQ113" s="71" t="s">
        <v>450</v>
      </c>
      <c r="AR113" s="67">
        <v>0</v>
      </c>
      <c r="AT113" s="71" t="s">
        <v>450</v>
      </c>
      <c r="AU113" s="67">
        <v>0</v>
      </c>
      <c r="AW113" s="71" t="s">
        <v>450</v>
      </c>
      <c r="AX113" s="67">
        <v>0</v>
      </c>
      <c r="AZ113" s="71" t="s">
        <v>450</v>
      </c>
      <c r="BA113" s="67">
        <v>0</v>
      </c>
      <c r="BC113" s="71" t="s">
        <v>450</v>
      </c>
      <c r="BD113" s="67">
        <v>0</v>
      </c>
      <c r="BF113" s="71" t="s">
        <v>450</v>
      </c>
      <c r="BG113" s="67">
        <v>0</v>
      </c>
      <c r="BI113" s="71" t="s">
        <v>450</v>
      </c>
      <c r="BJ113" s="67">
        <v>0</v>
      </c>
      <c r="BL113" s="71" t="s">
        <v>450</v>
      </c>
      <c r="BM113" s="67">
        <v>0</v>
      </c>
      <c r="BO113" s="71" t="s">
        <v>450</v>
      </c>
      <c r="BP113" s="67">
        <v>0</v>
      </c>
      <c r="BR113" s="71" t="s">
        <v>450</v>
      </c>
      <c r="BS113" s="67">
        <v>0</v>
      </c>
      <c r="BU113" s="71" t="s">
        <v>450</v>
      </c>
      <c r="BV113" s="67">
        <v>0</v>
      </c>
      <c r="BX113" s="71" t="s">
        <v>450</v>
      </c>
      <c r="BY113" s="67">
        <v>0</v>
      </c>
      <c r="CA113" s="71" t="s">
        <v>450</v>
      </c>
      <c r="CB113" s="67">
        <v>0</v>
      </c>
      <c r="CD113" s="71" t="s">
        <v>450</v>
      </c>
      <c r="CE113" s="67">
        <v>0</v>
      </c>
      <c r="CG113" s="71" t="s">
        <v>450</v>
      </c>
      <c r="CH113" s="67">
        <v>0</v>
      </c>
      <c r="CJ113" s="71" t="s">
        <v>450</v>
      </c>
      <c r="CK113" s="67">
        <v>0</v>
      </c>
      <c r="CM113" s="71" t="s">
        <v>450</v>
      </c>
      <c r="CN113" s="67">
        <v>0</v>
      </c>
      <c r="CP113" s="71" t="s">
        <v>450</v>
      </c>
      <c r="CQ113" s="79">
        <f>SUM(CN113,CK113,CH113,CE113,CB113,BY113,BV113,BS113,BP113,BM113,BJ113,BG113,BD113,BA113,AX113,AU113,AR113,AO113,AL113,AI113,AF113,AC113,Z113,W113,T113,Q113,N113,K113,H113,E113,B113)</f>
        <v>115.21</v>
      </c>
      <c r="CS113" s="71" t="s">
        <v>450</v>
      </c>
      <c r="CT113" s="129">
        <v>116.26</v>
      </c>
      <c r="CV113" s="88">
        <f t="shared" si="4"/>
        <v>1.0500000000000114</v>
      </c>
    </row>
    <row r="114" spans="1:100" x14ac:dyDescent="0.2">
      <c r="A114" s="71" t="s">
        <v>4</v>
      </c>
      <c r="B114" s="67">
        <v>0</v>
      </c>
      <c r="D114" s="71" t="s">
        <v>4</v>
      </c>
      <c r="E114" s="67">
        <v>0</v>
      </c>
      <c r="G114" s="71" t="s">
        <v>4</v>
      </c>
      <c r="H114" s="67">
        <v>0</v>
      </c>
      <c r="J114" s="71" t="s">
        <v>4</v>
      </c>
      <c r="K114" s="67">
        <v>0</v>
      </c>
      <c r="M114" s="71" t="s">
        <v>4</v>
      </c>
      <c r="N114" s="67">
        <v>0</v>
      </c>
      <c r="P114" s="71" t="s">
        <v>4</v>
      </c>
      <c r="Q114" s="67">
        <v>0</v>
      </c>
      <c r="S114" s="71" t="s">
        <v>4</v>
      </c>
      <c r="T114" s="67">
        <v>0</v>
      </c>
      <c r="V114" s="71" t="s">
        <v>4</v>
      </c>
      <c r="W114" s="67">
        <v>0</v>
      </c>
      <c r="Y114" s="71" t="s">
        <v>4</v>
      </c>
      <c r="Z114" s="67">
        <v>0</v>
      </c>
      <c r="AB114" s="71" t="s">
        <v>4</v>
      </c>
      <c r="AC114" s="67">
        <f>9.61+6</f>
        <v>15.61</v>
      </c>
      <c r="AE114" s="71" t="s">
        <v>4</v>
      </c>
      <c r="AF114" s="67">
        <v>0</v>
      </c>
      <c r="AH114" s="71" t="s">
        <v>4</v>
      </c>
      <c r="AI114" s="67">
        <v>47.13</v>
      </c>
      <c r="AK114" s="71" t="s">
        <v>4</v>
      </c>
      <c r="AL114" s="67">
        <v>0</v>
      </c>
      <c r="AN114" s="71" t="s">
        <v>4</v>
      </c>
      <c r="AO114" s="67">
        <v>0</v>
      </c>
      <c r="AQ114" s="71" t="s">
        <v>4</v>
      </c>
      <c r="AR114" s="67">
        <v>0</v>
      </c>
      <c r="AT114" s="71" t="s">
        <v>4</v>
      </c>
      <c r="AU114" s="67">
        <v>0</v>
      </c>
      <c r="AW114" s="71" t="s">
        <v>4</v>
      </c>
      <c r="AX114" s="67">
        <v>46</v>
      </c>
      <c r="AZ114" s="71" t="s">
        <v>4</v>
      </c>
      <c r="BA114" s="67">
        <v>0</v>
      </c>
      <c r="BC114" s="71" t="s">
        <v>4</v>
      </c>
      <c r="BD114" s="67">
        <v>0</v>
      </c>
      <c r="BF114" s="71" t="s">
        <v>4</v>
      </c>
      <c r="BG114" s="67">
        <v>35.380000000000003</v>
      </c>
      <c r="BI114" s="71" t="s">
        <v>4</v>
      </c>
      <c r="BJ114" s="67">
        <v>0</v>
      </c>
      <c r="BL114" s="71" t="s">
        <v>4</v>
      </c>
      <c r="BM114" s="67">
        <v>0</v>
      </c>
      <c r="BO114" s="71" t="s">
        <v>4</v>
      </c>
      <c r="BP114" s="67">
        <v>0</v>
      </c>
      <c r="BR114" s="71" t="s">
        <v>4</v>
      </c>
      <c r="BS114" s="67">
        <v>0</v>
      </c>
      <c r="BU114" s="71" t="s">
        <v>4</v>
      </c>
      <c r="BV114" s="67">
        <v>0</v>
      </c>
      <c r="BX114" s="71" t="s">
        <v>4</v>
      </c>
      <c r="BY114" s="67">
        <v>0</v>
      </c>
      <c r="CA114" s="71" t="s">
        <v>4</v>
      </c>
      <c r="CB114" s="67">
        <v>0</v>
      </c>
      <c r="CD114" s="71" t="s">
        <v>4</v>
      </c>
      <c r="CE114" s="67">
        <v>43.67</v>
      </c>
      <c r="CG114" s="71" t="s">
        <v>4</v>
      </c>
      <c r="CH114" s="67">
        <v>0</v>
      </c>
      <c r="CJ114" s="71" t="s">
        <v>4</v>
      </c>
      <c r="CK114" s="67">
        <v>0</v>
      </c>
      <c r="CM114" s="71" t="s">
        <v>4</v>
      </c>
      <c r="CN114" s="67">
        <v>0</v>
      </c>
      <c r="CP114" s="71" t="s">
        <v>4</v>
      </c>
      <c r="CQ114" s="79">
        <f>SUM(CN114,CK114,CH114,CE114,CB114,BY114,BV114,BS114,BP114,BM114,BJ114,BG114,BD114,BA114,AX114,AU114,AR114,AO114,AL114,AI114,AF114,AC114,Z114,W114,T114,Q114,N114,K114,H114,E114,B114)</f>
        <v>187.79000000000002</v>
      </c>
      <c r="CS114" s="71" t="s">
        <v>4</v>
      </c>
      <c r="CT114" s="67">
        <v>150</v>
      </c>
      <c r="CV114" s="135">
        <f t="shared" ref="CV114:CV127" si="5">CT114-CQ114</f>
        <v>-37.79000000000002</v>
      </c>
    </row>
    <row r="115" spans="1:100" x14ac:dyDescent="0.2">
      <c r="A115" s="71" t="s">
        <v>5</v>
      </c>
      <c r="B115" s="67">
        <f>SUM(B116:B118)</f>
        <v>76.83</v>
      </c>
      <c r="D115" s="71" t="s">
        <v>5</v>
      </c>
      <c r="E115" s="67">
        <f>SUM(E116:E118)</f>
        <v>0</v>
      </c>
      <c r="G115" s="71" t="s">
        <v>5</v>
      </c>
      <c r="H115" s="67">
        <f>SUM(H116:H118)</f>
        <v>0</v>
      </c>
      <c r="J115" s="71" t="s">
        <v>5</v>
      </c>
      <c r="K115" s="67">
        <f>SUM(K116:K118)</f>
        <v>0</v>
      </c>
      <c r="M115" s="71" t="s">
        <v>5</v>
      </c>
      <c r="N115" s="67">
        <f>SUM(N116:N118)</f>
        <v>0</v>
      </c>
      <c r="P115" s="71" t="s">
        <v>5</v>
      </c>
      <c r="Q115" s="67">
        <f>SUM(Q116:Q118)</f>
        <v>0</v>
      </c>
      <c r="S115" s="71" t="s">
        <v>5</v>
      </c>
      <c r="T115" s="67">
        <f>SUM(T116:T118)</f>
        <v>0</v>
      </c>
      <c r="V115" s="71" t="s">
        <v>5</v>
      </c>
      <c r="W115" s="67">
        <f>SUM(W116:W118)</f>
        <v>30</v>
      </c>
      <c r="Y115" s="71" t="s">
        <v>5</v>
      </c>
      <c r="Z115" s="67">
        <f>SUM(Z116:Z118)</f>
        <v>0</v>
      </c>
      <c r="AB115" s="71" t="s">
        <v>5</v>
      </c>
      <c r="AC115" s="67">
        <f>SUM(AC116:AC118)</f>
        <v>0</v>
      </c>
      <c r="AE115" s="71" t="s">
        <v>5</v>
      </c>
      <c r="AF115" s="67">
        <f>SUM(AF116:AF118)</f>
        <v>0</v>
      </c>
      <c r="AH115" s="71" t="s">
        <v>5</v>
      </c>
      <c r="AI115" s="67">
        <f>SUM(AI116:AI118)</f>
        <v>0</v>
      </c>
      <c r="AK115" s="71" t="s">
        <v>5</v>
      </c>
      <c r="AL115" s="67">
        <f>SUM(AL116:AL118)</f>
        <v>0</v>
      </c>
      <c r="AN115" s="71" t="s">
        <v>5</v>
      </c>
      <c r="AO115" s="67">
        <f>SUM(AO116:AO118)</f>
        <v>0</v>
      </c>
      <c r="AQ115" s="71" t="s">
        <v>5</v>
      </c>
      <c r="AR115" s="67">
        <f>SUM(AR116:AR118)</f>
        <v>0</v>
      </c>
      <c r="AT115" s="71" t="s">
        <v>5</v>
      </c>
      <c r="AU115" s="67">
        <f>SUM(AU116:AU118)</f>
        <v>33</v>
      </c>
      <c r="AW115" s="71" t="s">
        <v>5</v>
      </c>
      <c r="AX115" s="67">
        <f>SUM(AX116:AX118)</f>
        <v>0</v>
      </c>
      <c r="AZ115" s="71" t="s">
        <v>5</v>
      </c>
      <c r="BA115" s="67">
        <f>SUM(BA116:BA118)</f>
        <v>0</v>
      </c>
      <c r="BC115" s="71" t="s">
        <v>5</v>
      </c>
      <c r="BD115" s="67">
        <f>SUM(BD116:BD118)</f>
        <v>0</v>
      </c>
      <c r="BF115" s="71" t="s">
        <v>5</v>
      </c>
      <c r="BG115" s="67">
        <f>SUM(BG116:BG118)</f>
        <v>0</v>
      </c>
      <c r="BI115" s="71" t="s">
        <v>5</v>
      </c>
      <c r="BJ115" s="67">
        <f>SUM(BJ116:BJ118)</f>
        <v>0</v>
      </c>
      <c r="BL115" s="71" t="s">
        <v>5</v>
      </c>
      <c r="BM115" s="67">
        <f>SUM(BM116:BM118)</f>
        <v>0</v>
      </c>
      <c r="BO115" s="71" t="s">
        <v>5</v>
      </c>
      <c r="BP115" s="67">
        <f>SUM(BP116:BP118)</f>
        <v>0</v>
      </c>
      <c r="BR115" s="71" t="s">
        <v>5</v>
      </c>
      <c r="BS115" s="67">
        <f>SUM(BS116:BS118)</f>
        <v>0</v>
      </c>
      <c r="BU115" s="71" t="s">
        <v>5</v>
      </c>
      <c r="BV115" s="67">
        <f>SUM(BV116:BV118)</f>
        <v>0</v>
      </c>
      <c r="BX115" s="71" t="s">
        <v>5</v>
      </c>
      <c r="BY115" s="67">
        <f>SUM(BY116:BY118)</f>
        <v>0</v>
      </c>
      <c r="CA115" s="71" t="s">
        <v>5</v>
      </c>
      <c r="CB115" s="67">
        <f>SUM(CB116:CB118)</f>
        <v>0</v>
      </c>
      <c r="CD115" s="71" t="s">
        <v>5</v>
      </c>
      <c r="CE115" s="67">
        <f>SUM(CE116:CE118)</f>
        <v>27</v>
      </c>
      <c r="CG115" s="71" t="s">
        <v>5</v>
      </c>
      <c r="CH115" s="67">
        <f>SUM(CH116:CH118)</f>
        <v>0</v>
      </c>
      <c r="CJ115" s="71" t="s">
        <v>5</v>
      </c>
      <c r="CK115" s="67">
        <f>SUM(CK116:CK118)</f>
        <v>0</v>
      </c>
      <c r="CM115" s="71" t="s">
        <v>5</v>
      </c>
      <c r="CN115" s="67">
        <f>SUM(CN116:CN118)</f>
        <v>0</v>
      </c>
      <c r="CP115" s="71" t="s">
        <v>5</v>
      </c>
      <c r="CQ115" s="67">
        <f>SUM(CQ116:CQ118)</f>
        <v>166.82999999999998</v>
      </c>
      <c r="CS115" s="71" t="s">
        <v>5</v>
      </c>
      <c r="CT115" s="67">
        <f>SUM(CT116:CT118)</f>
        <v>236.82999999999998</v>
      </c>
      <c r="CV115" s="88">
        <f t="shared" si="5"/>
        <v>70</v>
      </c>
    </row>
    <row r="116" spans="1:100" x14ac:dyDescent="0.2">
      <c r="A116" s="68" t="s">
        <v>207</v>
      </c>
      <c r="B116" s="67">
        <v>0</v>
      </c>
      <c r="D116" s="68" t="s">
        <v>207</v>
      </c>
      <c r="E116" s="67">
        <v>0</v>
      </c>
      <c r="G116" s="68" t="s">
        <v>207</v>
      </c>
      <c r="H116" s="67">
        <v>0</v>
      </c>
      <c r="J116" s="68" t="s">
        <v>207</v>
      </c>
      <c r="K116" s="67">
        <v>0</v>
      </c>
      <c r="M116" s="68" t="s">
        <v>207</v>
      </c>
      <c r="N116" s="67">
        <v>0</v>
      </c>
      <c r="P116" s="68" t="s">
        <v>207</v>
      </c>
      <c r="Q116" s="67">
        <v>0</v>
      </c>
      <c r="S116" s="68" t="s">
        <v>207</v>
      </c>
      <c r="T116" s="67">
        <v>0</v>
      </c>
      <c r="V116" s="68" t="s">
        <v>207</v>
      </c>
      <c r="W116" s="67">
        <v>30</v>
      </c>
      <c r="Y116" s="68" t="s">
        <v>207</v>
      </c>
      <c r="Z116" s="67">
        <v>0</v>
      </c>
      <c r="AB116" s="68" t="s">
        <v>207</v>
      </c>
      <c r="AC116" s="67">
        <v>0</v>
      </c>
      <c r="AE116" s="68" t="s">
        <v>207</v>
      </c>
      <c r="AF116" s="67">
        <v>0</v>
      </c>
      <c r="AH116" s="68" t="s">
        <v>207</v>
      </c>
      <c r="AI116" s="67">
        <v>0</v>
      </c>
      <c r="AK116" s="68" t="s">
        <v>207</v>
      </c>
      <c r="AL116" s="67">
        <v>0</v>
      </c>
      <c r="AN116" s="68" t="s">
        <v>207</v>
      </c>
      <c r="AO116" s="67">
        <v>0</v>
      </c>
      <c r="AQ116" s="68" t="s">
        <v>207</v>
      </c>
      <c r="AR116" s="67">
        <v>0</v>
      </c>
      <c r="AT116" s="68" t="s">
        <v>207</v>
      </c>
      <c r="AU116" s="67">
        <v>33</v>
      </c>
      <c r="AW116" s="68" t="s">
        <v>207</v>
      </c>
      <c r="AX116" s="67">
        <v>0</v>
      </c>
      <c r="AZ116" s="68" t="s">
        <v>207</v>
      </c>
      <c r="BA116" s="67">
        <v>0</v>
      </c>
      <c r="BC116" s="68" t="s">
        <v>207</v>
      </c>
      <c r="BD116" s="67">
        <v>0</v>
      </c>
      <c r="BF116" s="68" t="s">
        <v>207</v>
      </c>
      <c r="BG116" s="67">
        <v>0</v>
      </c>
      <c r="BI116" s="68" t="s">
        <v>207</v>
      </c>
      <c r="BJ116" s="67">
        <v>0</v>
      </c>
      <c r="BL116" s="68" t="s">
        <v>207</v>
      </c>
      <c r="BM116" s="67">
        <v>0</v>
      </c>
      <c r="BO116" s="68" t="s">
        <v>207</v>
      </c>
      <c r="BP116" s="67">
        <v>0</v>
      </c>
      <c r="BR116" s="68" t="s">
        <v>207</v>
      </c>
      <c r="BS116" s="67">
        <v>0</v>
      </c>
      <c r="BU116" s="68" t="s">
        <v>207</v>
      </c>
      <c r="BV116" s="67">
        <v>0</v>
      </c>
      <c r="BX116" s="68" t="s">
        <v>207</v>
      </c>
      <c r="BY116" s="67">
        <v>0</v>
      </c>
      <c r="CA116" s="68" t="s">
        <v>207</v>
      </c>
      <c r="CB116" s="67">
        <v>0</v>
      </c>
      <c r="CD116" s="68" t="s">
        <v>207</v>
      </c>
      <c r="CE116" s="67">
        <v>27</v>
      </c>
      <c r="CG116" s="68" t="s">
        <v>207</v>
      </c>
      <c r="CH116" s="67">
        <v>0</v>
      </c>
      <c r="CJ116" s="68" t="s">
        <v>207</v>
      </c>
      <c r="CK116" s="67">
        <v>0</v>
      </c>
      <c r="CM116" s="68" t="s">
        <v>207</v>
      </c>
      <c r="CN116" s="67">
        <v>0</v>
      </c>
      <c r="CP116" s="68" t="s">
        <v>207</v>
      </c>
      <c r="CQ116" s="79">
        <f>SUM(CN116,CK116,CH116,CE116,CB116,BY116,BV116,BS116,BP116,BM116,BJ116,BG116,BD116,BA116,AX116,AU116,AR116,AO116,AL116,AI116,AF116,AC116,Z116,W116,T116,Q116,N116,K116,H116,E116,B116)</f>
        <v>90</v>
      </c>
      <c r="CS116" s="68" t="s">
        <v>207</v>
      </c>
      <c r="CT116" s="67">
        <f>175-15</f>
        <v>160</v>
      </c>
      <c r="CV116" s="81">
        <f t="shared" si="5"/>
        <v>70</v>
      </c>
    </row>
    <row r="117" spans="1:100" x14ac:dyDescent="0.2">
      <c r="A117" s="72" t="s">
        <v>448</v>
      </c>
      <c r="B117" s="90">
        <v>76.83</v>
      </c>
      <c r="D117" s="72" t="s">
        <v>448</v>
      </c>
      <c r="E117" s="67">
        <v>0</v>
      </c>
      <c r="G117" s="72" t="s">
        <v>448</v>
      </c>
      <c r="H117" s="67">
        <v>0</v>
      </c>
      <c r="J117" s="72" t="s">
        <v>448</v>
      </c>
      <c r="K117" s="67">
        <v>0</v>
      </c>
      <c r="M117" s="72" t="s">
        <v>448</v>
      </c>
      <c r="N117" s="67">
        <v>0</v>
      </c>
      <c r="P117" s="72" t="s">
        <v>448</v>
      </c>
      <c r="Q117" s="67">
        <v>0</v>
      </c>
      <c r="S117" s="72" t="s">
        <v>448</v>
      </c>
      <c r="T117" s="67">
        <v>0</v>
      </c>
      <c r="V117" s="72" t="s">
        <v>448</v>
      </c>
      <c r="W117" s="67">
        <v>0</v>
      </c>
      <c r="Y117" s="72" t="s">
        <v>448</v>
      </c>
      <c r="Z117" s="67">
        <v>0</v>
      </c>
      <c r="AB117" s="72" t="s">
        <v>448</v>
      </c>
      <c r="AC117" s="67">
        <v>0</v>
      </c>
      <c r="AE117" s="72" t="s">
        <v>448</v>
      </c>
      <c r="AF117" s="67">
        <v>0</v>
      </c>
      <c r="AH117" s="72" t="s">
        <v>448</v>
      </c>
      <c r="AI117" s="67">
        <v>0</v>
      </c>
      <c r="AK117" s="72" t="s">
        <v>448</v>
      </c>
      <c r="AL117" s="67">
        <v>0</v>
      </c>
      <c r="AN117" s="72" t="s">
        <v>448</v>
      </c>
      <c r="AO117" s="67">
        <v>0</v>
      </c>
      <c r="AQ117" s="72" t="s">
        <v>448</v>
      </c>
      <c r="AR117" s="67">
        <v>0</v>
      </c>
      <c r="AT117" s="72" t="s">
        <v>448</v>
      </c>
      <c r="AU117" s="67">
        <v>0</v>
      </c>
      <c r="AW117" s="72" t="s">
        <v>448</v>
      </c>
      <c r="AX117" s="67">
        <v>0</v>
      </c>
      <c r="AZ117" s="72" t="s">
        <v>448</v>
      </c>
      <c r="BA117" s="67">
        <v>0</v>
      </c>
      <c r="BC117" s="72" t="s">
        <v>448</v>
      </c>
      <c r="BD117" s="67">
        <v>0</v>
      </c>
      <c r="BF117" s="72" t="s">
        <v>448</v>
      </c>
      <c r="BG117" s="67">
        <v>0</v>
      </c>
      <c r="BI117" s="72" t="s">
        <v>448</v>
      </c>
      <c r="BJ117" s="67">
        <v>0</v>
      </c>
      <c r="BL117" s="72" t="s">
        <v>448</v>
      </c>
      <c r="BM117" s="67">
        <v>0</v>
      </c>
      <c r="BO117" s="72" t="s">
        <v>448</v>
      </c>
      <c r="BP117" s="67">
        <v>0</v>
      </c>
      <c r="BR117" s="72" t="s">
        <v>448</v>
      </c>
      <c r="BS117" s="67">
        <v>0</v>
      </c>
      <c r="BU117" s="72" t="s">
        <v>448</v>
      </c>
      <c r="BV117" s="67">
        <v>0</v>
      </c>
      <c r="BX117" s="72" t="s">
        <v>448</v>
      </c>
      <c r="BY117" s="67">
        <v>0</v>
      </c>
      <c r="CA117" s="72" t="s">
        <v>448</v>
      </c>
      <c r="CB117" s="67">
        <v>0</v>
      </c>
      <c r="CD117" s="72" t="s">
        <v>448</v>
      </c>
      <c r="CE117" s="67">
        <v>0</v>
      </c>
      <c r="CG117" s="72" t="s">
        <v>448</v>
      </c>
      <c r="CH117" s="67">
        <v>0</v>
      </c>
      <c r="CJ117" s="72" t="s">
        <v>448</v>
      </c>
      <c r="CK117" s="67">
        <v>0</v>
      </c>
      <c r="CM117" s="72" t="s">
        <v>448</v>
      </c>
      <c r="CN117" s="67">
        <v>0</v>
      </c>
      <c r="CP117" s="72" t="s">
        <v>448</v>
      </c>
      <c r="CQ117" s="79">
        <f>SUM(CN117,CK117,CH117,CE117,CB117,BY117,BV117,BS117,BP117,BM117,BJ117,BG117,BD117,BA117,AX117,AU117,AR117,AO117,AL117,AI117,AF117,AC117,Z117,W117,T117,Q117,N117,K117,H117,E117,B117)</f>
        <v>76.83</v>
      </c>
      <c r="CS117" s="72" t="s">
        <v>448</v>
      </c>
      <c r="CT117" s="90">
        <v>76.83</v>
      </c>
      <c r="CV117" s="81">
        <f t="shared" si="5"/>
        <v>0</v>
      </c>
    </row>
    <row r="118" spans="1:100" x14ac:dyDescent="0.2">
      <c r="A118" s="72" t="s">
        <v>456</v>
      </c>
      <c r="B118" s="79">
        <v>0</v>
      </c>
      <c r="D118" s="72" t="s">
        <v>456</v>
      </c>
      <c r="E118" s="79">
        <v>0</v>
      </c>
      <c r="G118" s="72" t="s">
        <v>456</v>
      </c>
      <c r="H118" s="79">
        <v>0</v>
      </c>
      <c r="J118" s="72" t="s">
        <v>456</v>
      </c>
      <c r="K118" s="79">
        <v>0</v>
      </c>
      <c r="M118" s="72" t="s">
        <v>456</v>
      </c>
      <c r="N118" s="79">
        <v>0</v>
      </c>
      <c r="P118" s="72" t="s">
        <v>456</v>
      </c>
      <c r="Q118" s="79">
        <v>0</v>
      </c>
      <c r="S118" s="72" t="s">
        <v>456</v>
      </c>
      <c r="T118" s="79">
        <v>0</v>
      </c>
      <c r="V118" s="72" t="s">
        <v>456</v>
      </c>
      <c r="W118" s="79">
        <v>0</v>
      </c>
      <c r="Y118" s="72" t="s">
        <v>456</v>
      </c>
      <c r="Z118" s="79">
        <v>0</v>
      </c>
      <c r="AB118" s="72" t="s">
        <v>456</v>
      </c>
      <c r="AC118" s="79">
        <v>0</v>
      </c>
      <c r="AE118" s="72" t="s">
        <v>456</v>
      </c>
      <c r="AF118" s="79">
        <v>0</v>
      </c>
      <c r="AH118" s="72" t="s">
        <v>456</v>
      </c>
      <c r="AI118" s="79">
        <v>0</v>
      </c>
      <c r="AK118" s="72" t="s">
        <v>456</v>
      </c>
      <c r="AL118" s="79">
        <v>0</v>
      </c>
      <c r="AN118" s="72" t="s">
        <v>456</v>
      </c>
      <c r="AO118" s="79">
        <v>0</v>
      </c>
      <c r="AQ118" s="72" t="s">
        <v>456</v>
      </c>
      <c r="AR118" s="79">
        <v>0</v>
      </c>
      <c r="AT118" s="72" t="s">
        <v>456</v>
      </c>
      <c r="AU118" s="79">
        <v>0</v>
      </c>
      <c r="AW118" s="72" t="s">
        <v>456</v>
      </c>
      <c r="AX118" s="79">
        <v>0</v>
      </c>
      <c r="AZ118" s="72" t="s">
        <v>456</v>
      </c>
      <c r="BA118" s="79">
        <v>0</v>
      </c>
      <c r="BC118" s="72" t="s">
        <v>456</v>
      </c>
      <c r="BD118" s="79">
        <v>0</v>
      </c>
      <c r="BF118" s="72" t="s">
        <v>456</v>
      </c>
      <c r="BG118" s="79">
        <v>0</v>
      </c>
      <c r="BI118" s="72" t="s">
        <v>456</v>
      </c>
      <c r="BJ118" s="79">
        <v>0</v>
      </c>
      <c r="BL118" s="72" t="s">
        <v>456</v>
      </c>
      <c r="BM118" s="79">
        <v>0</v>
      </c>
      <c r="BO118" s="72" t="s">
        <v>456</v>
      </c>
      <c r="BP118" s="79">
        <v>0</v>
      </c>
      <c r="BR118" s="72" t="s">
        <v>456</v>
      </c>
      <c r="BS118" s="79">
        <v>0</v>
      </c>
      <c r="BU118" s="72" t="s">
        <v>456</v>
      </c>
      <c r="BV118" s="79">
        <v>0</v>
      </c>
      <c r="BX118" s="72" t="s">
        <v>456</v>
      </c>
      <c r="BY118" s="79">
        <v>0</v>
      </c>
      <c r="CA118" s="72" t="s">
        <v>456</v>
      </c>
      <c r="CB118" s="79">
        <v>0</v>
      </c>
      <c r="CD118" s="72" t="s">
        <v>456</v>
      </c>
      <c r="CE118" s="79">
        <v>0</v>
      </c>
      <c r="CG118" s="72" t="s">
        <v>456</v>
      </c>
      <c r="CH118" s="79">
        <v>0</v>
      </c>
      <c r="CJ118" s="72" t="s">
        <v>456</v>
      </c>
      <c r="CK118" s="79">
        <v>0</v>
      </c>
      <c r="CM118" s="72" t="s">
        <v>456</v>
      </c>
      <c r="CN118" s="79">
        <v>0</v>
      </c>
      <c r="CP118" s="72" t="s">
        <v>456</v>
      </c>
      <c r="CQ118" s="79">
        <f>SUM(CN118,CK118,CH118,CE118,CB118,BY118,BV118,BS118,BP118,BM118,BJ118,BG118,BD118,BA118,AX118,AU118,AR118,AO118,AL118,AI118,AF118,AC118,Z118,W118,T118,Q118,N118,K118,H118,E118,B118)</f>
        <v>0</v>
      </c>
      <c r="CS118" s="72" t="s">
        <v>456</v>
      </c>
      <c r="CT118" s="79">
        <v>0</v>
      </c>
      <c r="CV118" s="81">
        <f t="shared" si="5"/>
        <v>0</v>
      </c>
    </row>
    <row r="119" spans="1:100" x14ac:dyDescent="0.2">
      <c r="A119" s="71" t="s">
        <v>6</v>
      </c>
      <c r="B119" s="67">
        <v>0</v>
      </c>
      <c r="D119" s="71" t="s">
        <v>6</v>
      </c>
      <c r="E119" s="67">
        <v>0</v>
      </c>
      <c r="G119" s="71" t="s">
        <v>6</v>
      </c>
      <c r="H119" s="67">
        <v>0</v>
      </c>
      <c r="J119" s="71" t="s">
        <v>6</v>
      </c>
      <c r="K119" s="67">
        <v>0</v>
      </c>
      <c r="M119" s="71" t="s">
        <v>6</v>
      </c>
      <c r="N119" s="67">
        <v>0</v>
      </c>
      <c r="P119" s="71" t="s">
        <v>6</v>
      </c>
      <c r="Q119" s="67">
        <v>0</v>
      </c>
      <c r="S119" s="71" t="s">
        <v>6</v>
      </c>
      <c r="T119" s="67">
        <v>0</v>
      </c>
      <c r="V119" s="71" t="s">
        <v>6</v>
      </c>
      <c r="W119" s="67">
        <v>0</v>
      </c>
      <c r="Y119" s="71" t="s">
        <v>6</v>
      </c>
      <c r="Z119" s="67">
        <v>0</v>
      </c>
      <c r="AB119" s="71" t="s">
        <v>6</v>
      </c>
      <c r="AC119" s="67">
        <v>0</v>
      </c>
      <c r="AE119" s="71" t="s">
        <v>6</v>
      </c>
      <c r="AF119" s="67">
        <v>0</v>
      </c>
      <c r="AH119" s="71" t="s">
        <v>6</v>
      </c>
      <c r="AI119" s="67">
        <v>0</v>
      </c>
      <c r="AK119" s="71" t="s">
        <v>6</v>
      </c>
      <c r="AL119" s="67">
        <v>0</v>
      </c>
      <c r="AN119" s="71" t="s">
        <v>6</v>
      </c>
      <c r="AO119" s="67">
        <v>0</v>
      </c>
      <c r="AQ119" s="71" t="s">
        <v>6</v>
      </c>
      <c r="AR119" s="67">
        <v>0</v>
      </c>
      <c r="AT119" s="71" t="s">
        <v>6</v>
      </c>
      <c r="AU119" s="67">
        <v>0</v>
      </c>
      <c r="AW119" s="71" t="s">
        <v>6</v>
      </c>
      <c r="AX119" s="67">
        <v>75</v>
      </c>
      <c r="AZ119" s="71" t="s">
        <v>6</v>
      </c>
      <c r="BA119" s="67">
        <v>0</v>
      </c>
      <c r="BC119" s="71" t="s">
        <v>6</v>
      </c>
      <c r="BD119" s="67">
        <v>0</v>
      </c>
      <c r="BF119" s="71" t="s">
        <v>6</v>
      </c>
      <c r="BG119" s="67">
        <v>0</v>
      </c>
      <c r="BI119" s="71" t="s">
        <v>6</v>
      </c>
      <c r="BJ119" s="67">
        <v>0</v>
      </c>
      <c r="BL119" s="71" t="s">
        <v>6</v>
      </c>
      <c r="BM119" s="67">
        <v>0</v>
      </c>
      <c r="BO119" s="71" t="s">
        <v>6</v>
      </c>
      <c r="BP119" s="67">
        <v>0</v>
      </c>
      <c r="BR119" s="71" t="s">
        <v>6</v>
      </c>
      <c r="BS119" s="67">
        <v>0</v>
      </c>
      <c r="BU119" s="71" t="s">
        <v>6</v>
      </c>
      <c r="BV119" s="67">
        <v>0</v>
      </c>
      <c r="BX119" s="71" t="s">
        <v>6</v>
      </c>
      <c r="BY119" s="67">
        <v>0</v>
      </c>
      <c r="CA119" s="71" t="s">
        <v>6</v>
      </c>
      <c r="CB119" s="67">
        <v>0</v>
      </c>
      <c r="CD119" s="71" t="s">
        <v>6</v>
      </c>
      <c r="CE119" s="67">
        <v>0</v>
      </c>
      <c r="CG119" s="71" t="s">
        <v>6</v>
      </c>
      <c r="CH119" s="67">
        <v>0</v>
      </c>
      <c r="CJ119" s="71" t="s">
        <v>6</v>
      </c>
      <c r="CK119" s="67">
        <v>0</v>
      </c>
      <c r="CM119" s="71" t="s">
        <v>6</v>
      </c>
      <c r="CN119" s="67">
        <v>0</v>
      </c>
      <c r="CP119" s="71" t="s">
        <v>6</v>
      </c>
      <c r="CQ119" s="79">
        <f>SUM(CN119,CK119,CH119,CE119,CB119,BY119,BV119,BS119,BP119,BM119,BJ119,BG119,BD119,BA119,AX119,AU119,AR119,AO119,AL119,AI119,AF119,AC119,Z119,W119,T119,Q119,N119,K119,H119,E119,B119)</f>
        <v>75</v>
      </c>
      <c r="CS119" s="71" t="s">
        <v>6</v>
      </c>
      <c r="CT119" s="67">
        <v>75</v>
      </c>
      <c r="CV119" s="81">
        <f t="shared" si="5"/>
        <v>0</v>
      </c>
    </row>
    <row r="120" spans="1:100" x14ac:dyDescent="0.2">
      <c r="A120" s="71" t="s">
        <v>8</v>
      </c>
      <c r="B120" s="67">
        <v>0</v>
      </c>
      <c r="D120" s="71" t="s">
        <v>8</v>
      </c>
      <c r="E120" s="67">
        <v>0</v>
      </c>
      <c r="G120" s="71" t="s">
        <v>8</v>
      </c>
      <c r="H120" s="67">
        <v>0</v>
      </c>
      <c r="J120" s="71" t="s">
        <v>8</v>
      </c>
      <c r="K120" s="67">
        <v>0</v>
      </c>
      <c r="M120" s="71" t="s">
        <v>8</v>
      </c>
      <c r="N120" s="67">
        <v>0</v>
      </c>
      <c r="P120" s="71" t="s">
        <v>8</v>
      </c>
      <c r="Q120" s="67">
        <v>0</v>
      </c>
      <c r="S120" s="71" t="s">
        <v>8</v>
      </c>
      <c r="T120" s="67">
        <v>0</v>
      </c>
      <c r="V120" s="71" t="s">
        <v>8</v>
      </c>
      <c r="W120" s="67">
        <v>0</v>
      </c>
      <c r="Y120" s="71" t="s">
        <v>8</v>
      </c>
      <c r="Z120" s="67">
        <v>0</v>
      </c>
      <c r="AB120" s="71" t="s">
        <v>8</v>
      </c>
      <c r="AC120" s="67">
        <v>0</v>
      </c>
      <c r="AE120" s="71" t="s">
        <v>8</v>
      </c>
      <c r="AF120" s="67">
        <v>0</v>
      </c>
      <c r="AH120" s="71" t="s">
        <v>8</v>
      </c>
      <c r="AI120" s="67">
        <v>0</v>
      </c>
      <c r="AK120" s="71" t="s">
        <v>8</v>
      </c>
      <c r="AL120" s="67">
        <v>0</v>
      </c>
      <c r="AN120" s="71" t="s">
        <v>8</v>
      </c>
      <c r="AO120" s="67">
        <v>0</v>
      </c>
      <c r="AQ120" s="71" t="s">
        <v>8</v>
      </c>
      <c r="AR120" s="67">
        <v>0</v>
      </c>
      <c r="AT120" s="71" t="s">
        <v>8</v>
      </c>
      <c r="AU120" s="67">
        <v>0</v>
      </c>
      <c r="AW120" s="71" t="s">
        <v>8</v>
      </c>
      <c r="AX120" s="67">
        <v>0</v>
      </c>
      <c r="AZ120" s="71" t="s">
        <v>8</v>
      </c>
      <c r="BA120" s="67">
        <v>0</v>
      </c>
      <c r="BC120" s="71" t="s">
        <v>8</v>
      </c>
      <c r="BD120" s="67">
        <v>0</v>
      </c>
      <c r="BF120" s="71" t="s">
        <v>8</v>
      </c>
      <c r="BG120" s="67">
        <v>0</v>
      </c>
      <c r="BI120" s="71" t="s">
        <v>8</v>
      </c>
      <c r="BJ120" s="67">
        <v>0</v>
      </c>
      <c r="BL120" s="71" t="s">
        <v>8</v>
      </c>
      <c r="BM120" s="67">
        <v>0</v>
      </c>
      <c r="BO120" s="71" t="s">
        <v>8</v>
      </c>
      <c r="BP120" s="67">
        <v>0</v>
      </c>
      <c r="BR120" s="71" t="s">
        <v>8</v>
      </c>
      <c r="BS120" s="67">
        <v>0</v>
      </c>
      <c r="BU120" s="71" t="s">
        <v>8</v>
      </c>
      <c r="BV120" s="67">
        <v>0</v>
      </c>
      <c r="BX120" s="71" t="s">
        <v>8</v>
      </c>
      <c r="BY120" s="67">
        <v>0</v>
      </c>
      <c r="CA120" s="71" t="s">
        <v>8</v>
      </c>
      <c r="CB120" s="67">
        <v>0</v>
      </c>
      <c r="CD120" s="71" t="s">
        <v>8</v>
      </c>
      <c r="CE120" s="67">
        <v>0</v>
      </c>
      <c r="CG120" s="71" t="s">
        <v>8</v>
      </c>
      <c r="CH120" s="67">
        <v>0</v>
      </c>
      <c r="CJ120" s="71" t="s">
        <v>8</v>
      </c>
      <c r="CK120" s="67">
        <v>0</v>
      </c>
      <c r="CM120" s="71" t="s">
        <v>8</v>
      </c>
      <c r="CN120" s="67">
        <v>0</v>
      </c>
      <c r="CP120" s="71" t="s">
        <v>8</v>
      </c>
      <c r="CQ120" s="79">
        <f>SUM(CN120,CK120,CH120,CE120,CB120,BY120,BV120,BS120,BP120,BM120,BJ120,BG120,BD120,BA120,AX120,AU120,AR120,AO120,AL120,AI120,AF120,AC120,Z120,W120,T120,Q120,N120,K120,H120,E120,B120)</f>
        <v>0</v>
      </c>
      <c r="CS120" s="71" t="s">
        <v>8</v>
      </c>
      <c r="CT120" s="67">
        <v>100</v>
      </c>
      <c r="CV120" s="88">
        <f t="shared" si="5"/>
        <v>100</v>
      </c>
    </row>
    <row r="121" spans="1:100" x14ac:dyDescent="0.2">
      <c r="A121" s="71" t="s">
        <v>451</v>
      </c>
      <c r="B121" s="67">
        <f>SUM(B122:B126)</f>
        <v>0</v>
      </c>
      <c r="D121" s="71" t="s">
        <v>451</v>
      </c>
      <c r="E121" s="67">
        <f>SUM(E122:E126)</f>
        <v>5</v>
      </c>
      <c r="G121" s="71" t="s">
        <v>451</v>
      </c>
      <c r="H121" s="67">
        <f>SUM(H122:H126)</f>
        <v>40</v>
      </c>
      <c r="J121" s="71" t="s">
        <v>451</v>
      </c>
      <c r="K121" s="67">
        <f>SUM(K122:K126)</f>
        <v>18</v>
      </c>
      <c r="M121" s="71" t="s">
        <v>451</v>
      </c>
      <c r="N121" s="67">
        <f>SUM(N122:N126)</f>
        <v>0</v>
      </c>
      <c r="P121" s="71" t="s">
        <v>451</v>
      </c>
      <c r="Q121" s="67">
        <f>SUM(Q122:Q126)</f>
        <v>39.99</v>
      </c>
      <c r="S121" s="71" t="s">
        <v>451</v>
      </c>
      <c r="T121" s="67">
        <f>SUM(T122:T126)</f>
        <v>83.72999999999999</v>
      </c>
      <c r="V121" s="71" t="s">
        <v>451</v>
      </c>
      <c r="W121" s="67">
        <f>SUM(W122:W126)</f>
        <v>6</v>
      </c>
      <c r="Y121" s="71" t="s">
        <v>451</v>
      </c>
      <c r="Z121" s="67">
        <f>SUM(Z122:Z126)</f>
        <v>0</v>
      </c>
      <c r="AB121" s="71" t="s">
        <v>451</v>
      </c>
      <c r="AC121" s="67">
        <f>SUM(AC122:AC126)</f>
        <v>230.29</v>
      </c>
      <c r="AE121" s="71" t="s">
        <v>451</v>
      </c>
      <c r="AF121" s="67">
        <f>SUM(AF122:AF126)</f>
        <v>4</v>
      </c>
      <c r="AH121" s="71" t="s">
        <v>451</v>
      </c>
      <c r="AI121" s="67">
        <f>SUM(AI122:AI126)</f>
        <v>0</v>
      </c>
      <c r="AK121" s="71" t="s">
        <v>451</v>
      </c>
      <c r="AL121" s="67">
        <f>SUM(AL122:AL126)</f>
        <v>0</v>
      </c>
      <c r="AN121" s="71" t="s">
        <v>451</v>
      </c>
      <c r="AO121" s="67">
        <f>SUM(AO122:AO126)</f>
        <v>10</v>
      </c>
      <c r="AQ121" s="71" t="s">
        <v>451</v>
      </c>
      <c r="AR121" s="67">
        <f>SUM(AR122:AR126)</f>
        <v>153.33000000000001</v>
      </c>
      <c r="AT121" s="71" t="s">
        <v>451</v>
      </c>
      <c r="AU121" s="67">
        <f>SUM(AU122:AU126)</f>
        <v>0</v>
      </c>
      <c r="AW121" s="71" t="s">
        <v>451</v>
      </c>
      <c r="AX121" s="67">
        <f>SUM(AX122:AX126)</f>
        <v>10.5</v>
      </c>
      <c r="AZ121" s="71" t="s">
        <v>451</v>
      </c>
      <c r="BA121" s="67">
        <f>SUM(BA122:BA126)</f>
        <v>29</v>
      </c>
      <c r="BC121" s="71" t="s">
        <v>451</v>
      </c>
      <c r="BD121" s="67">
        <f>SUM(BD122:BD126)</f>
        <v>0</v>
      </c>
      <c r="BF121" s="71" t="s">
        <v>451</v>
      </c>
      <c r="BG121" s="67">
        <f>SUM(BG122:BG126)</f>
        <v>0</v>
      </c>
      <c r="BI121" s="71" t="s">
        <v>451</v>
      </c>
      <c r="BJ121" s="67">
        <f>SUM(BJ122:BJ126)</f>
        <v>41.790000000000006</v>
      </c>
      <c r="BL121" s="71" t="s">
        <v>451</v>
      </c>
      <c r="BM121" s="67">
        <f>SUM(BM122:BM126)</f>
        <v>0</v>
      </c>
      <c r="BO121" s="71" t="s">
        <v>451</v>
      </c>
      <c r="BP121" s="67">
        <f>SUM(BP122:BP126)</f>
        <v>0</v>
      </c>
      <c r="BR121" s="71" t="s">
        <v>451</v>
      </c>
      <c r="BS121" s="67">
        <f>SUM(BS122:BS126)</f>
        <v>190.39000000000001</v>
      </c>
      <c r="BU121" s="71" t="s">
        <v>451</v>
      </c>
      <c r="BV121" s="67">
        <f>SUM(BV122:BV126)</f>
        <v>158.97999999999999</v>
      </c>
      <c r="BX121" s="71" t="s">
        <v>451</v>
      </c>
      <c r="BY121" s="67">
        <f>SUM(BY122:BY126)</f>
        <v>10.99</v>
      </c>
      <c r="CA121" s="71" t="s">
        <v>451</v>
      </c>
      <c r="CB121" s="67">
        <f>SUM(CB122:CB126)</f>
        <v>0</v>
      </c>
      <c r="CD121" s="71" t="s">
        <v>451</v>
      </c>
      <c r="CE121" s="67">
        <f>SUM(CE122:CE126)</f>
        <v>5</v>
      </c>
      <c r="CG121" s="71" t="s">
        <v>451</v>
      </c>
      <c r="CH121" s="67">
        <f>SUM(CH122:CH126)</f>
        <v>0</v>
      </c>
      <c r="CJ121" s="71" t="s">
        <v>451</v>
      </c>
      <c r="CK121" s="67">
        <f>SUM(CK122:CK126)</f>
        <v>0</v>
      </c>
      <c r="CM121" s="71" t="s">
        <v>451</v>
      </c>
      <c r="CN121" s="67">
        <f>SUM(CN122:CN126)</f>
        <v>0</v>
      </c>
      <c r="CP121" s="71" t="s">
        <v>451</v>
      </c>
      <c r="CQ121" s="67">
        <f>SUM(CQ122:CQ126)</f>
        <v>1036.99</v>
      </c>
      <c r="CS121" s="71" t="s">
        <v>451</v>
      </c>
      <c r="CT121" s="67">
        <f>SUM(CT122:CT126)</f>
        <v>1628</v>
      </c>
      <c r="CV121" s="88">
        <f t="shared" si="5"/>
        <v>591.01</v>
      </c>
    </row>
    <row r="122" spans="1:100" x14ac:dyDescent="0.2">
      <c r="A122" s="68" t="s">
        <v>452</v>
      </c>
      <c r="B122" s="67">
        <v>0</v>
      </c>
      <c r="D122" s="68" t="s">
        <v>452</v>
      </c>
      <c r="E122" s="67">
        <v>5</v>
      </c>
      <c r="G122" s="68" t="s">
        <v>452</v>
      </c>
      <c r="H122" s="67">
        <f>12+20+8</f>
        <v>40</v>
      </c>
      <c r="J122" s="68" t="s">
        <v>452</v>
      </c>
      <c r="K122" s="67">
        <v>18</v>
      </c>
      <c r="M122" s="68" t="s">
        <v>452</v>
      </c>
      <c r="N122" s="67">
        <v>0</v>
      </c>
      <c r="P122" s="68" t="s">
        <v>452</v>
      </c>
      <c r="Q122" s="67">
        <v>39.99</v>
      </c>
      <c r="S122" s="68" t="s">
        <v>452</v>
      </c>
      <c r="T122" s="67">
        <f>5+32+46.73</f>
        <v>83.72999999999999</v>
      </c>
      <c r="V122" s="68" t="s">
        <v>452</v>
      </c>
      <c r="W122" s="67">
        <v>6</v>
      </c>
      <c r="Y122" s="68" t="s">
        <v>452</v>
      </c>
      <c r="Z122" s="67">
        <v>0</v>
      </c>
      <c r="AB122" s="68" t="s">
        <v>452</v>
      </c>
      <c r="AC122" s="67">
        <f>3.34+11+3+6</f>
        <v>23.34</v>
      </c>
      <c r="AE122" s="68" t="s">
        <v>452</v>
      </c>
      <c r="AF122" s="67">
        <v>4</v>
      </c>
      <c r="AH122" s="68" t="s">
        <v>452</v>
      </c>
      <c r="AI122" s="67">
        <v>0</v>
      </c>
      <c r="AK122" s="68" t="s">
        <v>452</v>
      </c>
      <c r="AL122" s="67">
        <v>0</v>
      </c>
      <c r="AN122" s="68" t="s">
        <v>452</v>
      </c>
      <c r="AO122" s="67">
        <v>10</v>
      </c>
      <c r="AQ122" s="68" t="s">
        <v>452</v>
      </c>
      <c r="AR122" s="67">
        <v>153.33000000000001</v>
      </c>
      <c r="AT122" s="68" t="s">
        <v>452</v>
      </c>
      <c r="AU122" s="67">
        <v>0</v>
      </c>
      <c r="AW122" s="68" t="s">
        <v>452</v>
      </c>
      <c r="AX122" s="67">
        <f>7.5+10-20+6+7</f>
        <v>10.5</v>
      </c>
      <c r="AZ122" s="68" t="s">
        <v>452</v>
      </c>
      <c r="BA122" s="67">
        <f>18+6+5</f>
        <v>29</v>
      </c>
      <c r="BC122" s="68" t="s">
        <v>452</v>
      </c>
      <c r="BD122" s="67">
        <v>0</v>
      </c>
      <c r="BF122" s="68" t="s">
        <v>452</v>
      </c>
      <c r="BG122" s="67">
        <v>0</v>
      </c>
      <c r="BI122" s="68" t="s">
        <v>452</v>
      </c>
      <c r="BJ122" s="67">
        <f>63.59-31.8+10</f>
        <v>41.790000000000006</v>
      </c>
      <c r="BL122" s="68" t="s">
        <v>452</v>
      </c>
      <c r="BM122" s="67">
        <v>0</v>
      </c>
      <c r="BO122" s="68" t="s">
        <v>452</v>
      </c>
      <c r="BP122" s="67">
        <v>0</v>
      </c>
      <c r="BR122" s="68" t="s">
        <v>452</v>
      </c>
      <c r="BS122" s="67">
        <f>175.4+9-10+8</f>
        <v>182.4</v>
      </c>
      <c r="BU122" s="68" t="s">
        <v>452</v>
      </c>
      <c r="BV122" s="67">
        <f>31.79+127.19</f>
        <v>158.97999999999999</v>
      </c>
      <c r="BX122" s="68" t="s">
        <v>452</v>
      </c>
      <c r="BY122" s="67">
        <v>10.99</v>
      </c>
      <c r="CA122" s="68" t="s">
        <v>452</v>
      </c>
      <c r="CB122" s="67">
        <v>0</v>
      </c>
      <c r="CD122" s="68" t="s">
        <v>452</v>
      </c>
      <c r="CE122" s="67">
        <v>5</v>
      </c>
      <c r="CG122" s="68" t="s">
        <v>452</v>
      </c>
      <c r="CH122" s="67">
        <v>0</v>
      </c>
      <c r="CJ122" s="68" t="s">
        <v>452</v>
      </c>
      <c r="CK122" s="67">
        <v>0</v>
      </c>
      <c r="CM122" s="68" t="s">
        <v>452</v>
      </c>
      <c r="CN122" s="67">
        <v>0</v>
      </c>
      <c r="CP122" s="68" t="s">
        <v>452</v>
      </c>
      <c r="CQ122" s="79">
        <f>SUM(CN122,CK122,CH122,CE122,CB122,BY122,BV122,BS122,BP122,BM122,BJ122,BG122,BD122,BA122,AX122,AU122,AR122,AO122,AL122,AI122,AF122,AC122,Z122,W122,T122,Q122,N122,K122,H122,E122,B122)</f>
        <v>822.05000000000007</v>
      </c>
      <c r="CS122" s="68" t="s">
        <v>452</v>
      </c>
      <c r="CT122" s="67">
        <f>525.22-200+1094.79</f>
        <v>1420.01</v>
      </c>
      <c r="CV122" s="81">
        <f t="shared" si="5"/>
        <v>597.95999999999992</v>
      </c>
    </row>
    <row r="123" spans="1:100" x14ac:dyDescent="0.2">
      <c r="A123" s="68" t="s">
        <v>211</v>
      </c>
      <c r="B123" s="67">
        <v>0</v>
      </c>
      <c r="D123" s="68" t="s">
        <v>211</v>
      </c>
      <c r="E123" s="67">
        <v>0</v>
      </c>
      <c r="G123" s="68" t="s">
        <v>211</v>
      </c>
      <c r="H123" s="67">
        <v>0</v>
      </c>
      <c r="J123" s="68" t="s">
        <v>211</v>
      </c>
      <c r="K123" s="67">
        <v>0</v>
      </c>
      <c r="M123" s="68" t="s">
        <v>211</v>
      </c>
      <c r="N123" s="67">
        <v>0</v>
      </c>
      <c r="P123" s="68" t="s">
        <v>211</v>
      </c>
      <c r="Q123" s="67">
        <v>0</v>
      </c>
      <c r="S123" s="68" t="s">
        <v>211</v>
      </c>
      <c r="T123" s="67">
        <v>0</v>
      </c>
      <c r="V123" s="68" t="s">
        <v>211</v>
      </c>
      <c r="W123" s="67">
        <v>0</v>
      </c>
      <c r="Y123" s="68" t="s">
        <v>211</v>
      </c>
      <c r="Z123" s="67">
        <v>0</v>
      </c>
      <c r="AB123" s="68" t="s">
        <v>211</v>
      </c>
      <c r="AC123" s="67">
        <v>0</v>
      </c>
      <c r="AE123" s="68" t="s">
        <v>211</v>
      </c>
      <c r="AF123" s="67">
        <v>0</v>
      </c>
      <c r="AH123" s="68" t="s">
        <v>211</v>
      </c>
      <c r="AI123" s="67">
        <v>0</v>
      </c>
      <c r="AK123" s="68" t="s">
        <v>211</v>
      </c>
      <c r="AL123" s="67">
        <v>0</v>
      </c>
      <c r="AN123" s="68" t="s">
        <v>211</v>
      </c>
      <c r="AO123" s="67">
        <v>0</v>
      </c>
      <c r="AQ123" s="68" t="s">
        <v>211</v>
      </c>
      <c r="AR123" s="67">
        <v>0</v>
      </c>
      <c r="AT123" s="68" t="s">
        <v>211</v>
      </c>
      <c r="AU123" s="67">
        <v>0</v>
      </c>
      <c r="AW123" s="68" t="s">
        <v>211</v>
      </c>
      <c r="AX123" s="67">
        <v>0</v>
      </c>
      <c r="AZ123" s="68" t="s">
        <v>211</v>
      </c>
      <c r="BA123" s="67">
        <v>0</v>
      </c>
      <c r="BC123" s="68" t="s">
        <v>211</v>
      </c>
      <c r="BD123" s="67">
        <v>0</v>
      </c>
      <c r="BF123" s="68" t="s">
        <v>211</v>
      </c>
      <c r="BG123" s="67">
        <v>0</v>
      </c>
      <c r="BI123" s="68" t="s">
        <v>211</v>
      </c>
      <c r="BJ123" s="67">
        <v>0</v>
      </c>
      <c r="BL123" s="68" t="s">
        <v>211</v>
      </c>
      <c r="BM123" s="67">
        <v>0</v>
      </c>
      <c r="BO123" s="68" t="s">
        <v>211</v>
      </c>
      <c r="BP123" s="67">
        <v>0</v>
      </c>
      <c r="BR123" s="68" t="s">
        <v>211</v>
      </c>
      <c r="BS123" s="67">
        <v>7.99</v>
      </c>
      <c r="BU123" s="68" t="s">
        <v>211</v>
      </c>
      <c r="BV123" s="67">
        <v>0</v>
      </c>
      <c r="BX123" s="68" t="s">
        <v>211</v>
      </c>
      <c r="BY123" s="67">
        <v>0</v>
      </c>
      <c r="CA123" s="68" t="s">
        <v>211</v>
      </c>
      <c r="CB123" s="67">
        <v>0</v>
      </c>
      <c r="CD123" s="68" t="s">
        <v>211</v>
      </c>
      <c r="CE123" s="67">
        <v>0</v>
      </c>
      <c r="CG123" s="68" t="s">
        <v>211</v>
      </c>
      <c r="CH123" s="67">
        <v>0</v>
      </c>
      <c r="CJ123" s="68" t="s">
        <v>211</v>
      </c>
      <c r="CK123" s="67">
        <v>0</v>
      </c>
      <c r="CM123" s="68" t="s">
        <v>211</v>
      </c>
      <c r="CN123" s="67">
        <v>0</v>
      </c>
      <c r="CP123" s="68" t="s">
        <v>211</v>
      </c>
      <c r="CQ123" s="79">
        <f>SUM(CN123,CK123,CH123,CE123,CB123,BY123,BV123,BS123,BP123,BM123,BJ123,BG123,BD123,BA123,AX123,AU123,AR123,AO123,AL123,AI123,AF123,AC123,Z123,W123,T123,Q123,N123,K123,H123,E123,B123)</f>
        <v>7.99</v>
      </c>
      <c r="CS123" s="68" t="s">
        <v>211</v>
      </c>
      <c r="CT123" s="67">
        <v>7.99</v>
      </c>
      <c r="CV123" s="81">
        <f t="shared" si="5"/>
        <v>0</v>
      </c>
    </row>
    <row r="124" spans="1:100" x14ac:dyDescent="0.2">
      <c r="A124" s="68" t="s">
        <v>197</v>
      </c>
      <c r="B124" s="67">
        <v>0</v>
      </c>
      <c r="D124" s="68" t="s">
        <v>197</v>
      </c>
      <c r="E124" s="67">
        <v>0</v>
      </c>
      <c r="G124" s="68" t="s">
        <v>197</v>
      </c>
      <c r="H124" s="67">
        <v>0</v>
      </c>
      <c r="J124" s="68" t="s">
        <v>197</v>
      </c>
      <c r="K124" s="67">
        <v>0</v>
      </c>
      <c r="M124" s="68" t="s">
        <v>197</v>
      </c>
      <c r="N124" s="67">
        <v>0</v>
      </c>
      <c r="P124" s="68" t="s">
        <v>197</v>
      </c>
      <c r="Q124" s="67">
        <v>0</v>
      </c>
      <c r="S124" s="68" t="s">
        <v>197</v>
      </c>
      <c r="T124" s="67">
        <v>0</v>
      </c>
      <c r="V124" s="68" t="s">
        <v>197</v>
      </c>
      <c r="W124" s="67">
        <v>0</v>
      </c>
      <c r="Y124" s="68" t="s">
        <v>197</v>
      </c>
      <c r="Z124" s="67">
        <v>0</v>
      </c>
      <c r="AB124" s="68" t="s">
        <v>197</v>
      </c>
      <c r="AC124" s="67">
        <f>200+6.95</f>
        <v>206.95</v>
      </c>
      <c r="AE124" s="68" t="s">
        <v>197</v>
      </c>
      <c r="AF124" s="67">
        <v>0</v>
      </c>
      <c r="AH124" s="68" t="s">
        <v>197</v>
      </c>
      <c r="AI124" s="67">
        <v>0</v>
      </c>
      <c r="AK124" s="68" t="s">
        <v>197</v>
      </c>
      <c r="AL124" s="67">
        <v>0</v>
      </c>
      <c r="AN124" s="68" t="s">
        <v>197</v>
      </c>
      <c r="AO124" s="67">
        <v>0</v>
      </c>
      <c r="AQ124" s="68" t="s">
        <v>197</v>
      </c>
      <c r="AR124" s="67">
        <v>0</v>
      </c>
      <c r="AT124" s="68" t="s">
        <v>197</v>
      </c>
      <c r="AU124" s="67">
        <v>0</v>
      </c>
      <c r="AW124" s="68" t="s">
        <v>197</v>
      </c>
      <c r="AX124" s="67">
        <v>0</v>
      </c>
      <c r="AZ124" s="68" t="s">
        <v>197</v>
      </c>
      <c r="BA124" s="67">
        <v>0</v>
      </c>
      <c r="BC124" s="68" t="s">
        <v>197</v>
      </c>
      <c r="BD124" s="67">
        <v>0</v>
      </c>
      <c r="BF124" s="68" t="s">
        <v>197</v>
      </c>
      <c r="BG124" s="67">
        <v>0</v>
      </c>
      <c r="BI124" s="68" t="s">
        <v>197</v>
      </c>
      <c r="BJ124" s="67">
        <v>0</v>
      </c>
      <c r="BL124" s="68" t="s">
        <v>197</v>
      </c>
      <c r="BM124" s="67">
        <v>0</v>
      </c>
      <c r="BO124" s="68" t="s">
        <v>197</v>
      </c>
      <c r="BP124" s="67">
        <v>0</v>
      </c>
      <c r="BR124" s="68" t="s">
        <v>197</v>
      </c>
      <c r="BS124" s="67">
        <v>0</v>
      </c>
      <c r="BU124" s="68" t="s">
        <v>197</v>
      </c>
      <c r="BV124" s="67">
        <v>0</v>
      </c>
      <c r="BX124" s="68" t="s">
        <v>197</v>
      </c>
      <c r="BY124" s="67">
        <v>0</v>
      </c>
      <c r="CA124" s="68" t="s">
        <v>197</v>
      </c>
      <c r="CB124" s="67">
        <v>0</v>
      </c>
      <c r="CD124" s="68" t="s">
        <v>197</v>
      </c>
      <c r="CE124" s="67">
        <v>0</v>
      </c>
      <c r="CG124" s="68" t="s">
        <v>197</v>
      </c>
      <c r="CH124" s="67">
        <v>0</v>
      </c>
      <c r="CJ124" s="68" t="s">
        <v>197</v>
      </c>
      <c r="CK124" s="67">
        <v>0</v>
      </c>
      <c r="CM124" s="68" t="s">
        <v>197</v>
      </c>
      <c r="CN124" s="67">
        <v>0</v>
      </c>
      <c r="CP124" s="68" t="s">
        <v>197</v>
      </c>
      <c r="CQ124" s="79">
        <f>SUM(CN124,CK124,CH124,CE124,CB124,BY124,BV124,BS124,BP124,BM124,BJ124,BG124,BD124,BA124,AX124,AU124,AR124,AO124,AL124,AI124,AF124,AC124,Z124,W124,T124,Q124,N124,K124,H124,E124,B124)</f>
        <v>206.95</v>
      </c>
      <c r="CS124" s="68" t="s">
        <v>197</v>
      </c>
      <c r="CT124" s="67">
        <v>200</v>
      </c>
      <c r="CV124" s="81">
        <f t="shared" si="5"/>
        <v>-6.9499999999999886</v>
      </c>
    </row>
    <row r="125" spans="1:100" s="123" customFormat="1" x14ac:dyDescent="0.2">
      <c r="A125" s="121" t="s">
        <v>456</v>
      </c>
      <c r="B125" s="122">
        <v>0</v>
      </c>
      <c r="D125" s="121" t="s">
        <v>456</v>
      </c>
      <c r="E125" s="122">
        <v>0</v>
      </c>
      <c r="G125" s="121" t="s">
        <v>456</v>
      </c>
      <c r="H125" s="122">
        <v>0</v>
      </c>
      <c r="J125" s="121" t="s">
        <v>456</v>
      </c>
      <c r="K125" s="122">
        <v>0</v>
      </c>
      <c r="M125" s="121" t="s">
        <v>456</v>
      </c>
      <c r="N125" s="122">
        <v>0</v>
      </c>
      <c r="P125" s="121" t="s">
        <v>456</v>
      </c>
      <c r="Q125" s="122">
        <v>0</v>
      </c>
      <c r="S125" s="121" t="s">
        <v>456</v>
      </c>
      <c r="T125" s="122">
        <v>0</v>
      </c>
      <c r="V125" s="121" t="s">
        <v>456</v>
      </c>
      <c r="W125" s="122">
        <v>0</v>
      </c>
      <c r="Y125" s="121" t="s">
        <v>456</v>
      </c>
      <c r="Z125" s="122">
        <v>0</v>
      </c>
      <c r="AB125" s="121" t="s">
        <v>456</v>
      </c>
      <c r="AC125" s="122">
        <v>0</v>
      </c>
      <c r="AE125" s="121" t="s">
        <v>456</v>
      </c>
      <c r="AF125" s="122">
        <v>0</v>
      </c>
      <c r="AH125" s="121" t="s">
        <v>456</v>
      </c>
      <c r="AI125" s="122">
        <v>0</v>
      </c>
      <c r="AK125" s="121" t="s">
        <v>456</v>
      </c>
      <c r="AL125" s="122">
        <v>0</v>
      </c>
      <c r="AN125" s="121" t="s">
        <v>456</v>
      </c>
      <c r="AO125" s="122">
        <v>0</v>
      </c>
      <c r="AQ125" s="121" t="s">
        <v>456</v>
      </c>
      <c r="AR125" s="122">
        <v>0</v>
      </c>
      <c r="AT125" s="121" t="s">
        <v>456</v>
      </c>
      <c r="AU125" s="122">
        <v>0</v>
      </c>
      <c r="AW125" s="121" t="s">
        <v>456</v>
      </c>
      <c r="AX125" s="122">
        <v>0</v>
      </c>
      <c r="AZ125" s="121" t="s">
        <v>456</v>
      </c>
      <c r="BA125" s="122">
        <v>0</v>
      </c>
      <c r="BC125" s="121" t="s">
        <v>456</v>
      </c>
      <c r="BD125" s="122">
        <v>0</v>
      </c>
      <c r="BF125" s="121" t="s">
        <v>456</v>
      </c>
      <c r="BG125" s="122">
        <v>0</v>
      </c>
      <c r="BI125" s="121" t="s">
        <v>456</v>
      </c>
      <c r="BJ125" s="122">
        <v>0</v>
      </c>
      <c r="BL125" s="121" t="s">
        <v>456</v>
      </c>
      <c r="BM125" s="122">
        <v>0</v>
      </c>
      <c r="BO125" s="121" t="s">
        <v>456</v>
      </c>
      <c r="BP125" s="122">
        <v>0</v>
      </c>
      <c r="BR125" s="121" t="s">
        <v>456</v>
      </c>
      <c r="BS125" s="122">
        <v>0</v>
      </c>
      <c r="BU125" s="121" t="s">
        <v>456</v>
      </c>
      <c r="BV125" s="122">
        <v>0</v>
      </c>
      <c r="BX125" s="121" t="s">
        <v>456</v>
      </c>
      <c r="BY125" s="122">
        <v>0</v>
      </c>
      <c r="CA125" s="121" t="s">
        <v>456</v>
      </c>
      <c r="CB125" s="122">
        <v>0</v>
      </c>
      <c r="CD125" s="121" t="s">
        <v>456</v>
      </c>
      <c r="CE125" s="122">
        <v>0</v>
      </c>
      <c r="CG125" s="121" t="s">
        <v>456</v>
      </c>
      <c r="CH125" s="122">
        <v>0</v>
      </c>
      <c r="CJ125" s="121" t="s">
        <v>456</v>
      </c>
      <c r="CK125" s="122">
        <v>0</v>
      </c>
      <c r="CM125" s="121" t="s">
        <v>456</v>
      </c>
      <c r="CN125" s="122">
        <v>0</v>
      </c>
      <c r="CP125" s="121" t="s">
        <v>456</v>
      </c>
      <c r="CQ125" s="122">
        <f>SUM(CN125,CK125,CH125,CE125,CB125,BY125,BV125,BS125,BP125,BM125,BJ125,BG125,BD125,BA125,AX125,AU125,AR125,AO125,AL125,AI125,AF125,AC125,Z125,W125,T125,Q125,N125,K125,H125,E125,B125)</f>
        <v>0</v>
      </c>
      <c r="CS125" s="121" t="s">
        <v>456</v>
      </c>
      <c r="CT125" s="122">
        <v>0</v>
      </c>
      <c r="CV125" s="124">
        <f t="shared" si="5"/>
        <v>0</v>
      </c>
    </row>
    <row r="126" spans="1:100" s="123" customFormat="1" x14ac:dyDescent="0.2">
      <c r="A126" s="121" t="s">
        <v>456</v>
      </c>
      <c r="B126" s="122">
        <v>0</v>
      </c>
      <c r="D126" s="121" t="s">
        <v>456</v>
      </c>
      <c r="E126" s="122">
        <v>0</v>
      </c>
      <c r="G126" s="121" t="s">
        <v>456</v>
      </c>
      <c r="H126" s="122">
        <v>0</v>
      </c>
      <c r="J126" s="121" t="s">
        <v>456</v>
      </c>
      <c r="K126" s="122">
        <v>0</v>
      </c>
      <c r="M126" s="121" t="s">
        <v>456</v>
      </c>
      <c r="N126" s="122">
        <v>0</v>
      </c>
      <c r="P126" s="121" t="s">
        <v>456</v>
      </c>
      <c r="Q126" s="122">
        <v>0</v>
      </c>
      <c r="S126" s="121" t="s">
        <v>456</v>
      </c>
      <c r="T126" s="122">
        <v>0</v>
      </c>
      <c r="V126" s="121" t="s">
        <v>456</v>
      </c>
      <c r="W126" s="122">
        <v>0</v>
      </c>
      <c r="Y126" s="121" t="s">
        <v>456</v>
      </c>
      <c r="Z126" s="122">
        <v>0</v>
      </c>
      <c r="AB126" s="121" t="s">
        <v>456</v>
      </c>
      <c r="AC126" s="122">
        <v>0</v>
      </c>
      <c r="AE126" s="121" t="s">
        <v>456</v>
      </c>
      <c r="AF126" s="122">
        <v>0</v>
      </c>
      <c r="AH126" s="121" t="s">
        <v>456</v>
      </c>
      <c r="AI126" s="122">
        <v>0</v>
      </c>
      <c r="AK126" s="121" t="s">
        <v>456</v>
      </c>
      <c r="AL126" s="122">
        <v>0</v>
      </c>
      <c r="AN126" s="121" t="s">
        <v>456</v>
      </c>
      <c r="AO126" s="122">
        <v>0</v>
      </c>
      <c r="AQ126" s="121" t="s">
        <v>456</v>
      </c>
      <c r="AR126" s="122">
        <v>0</v>
      </c>
      <c r="AT126" s="121" t="s">
        <v>456</v>
      </c>
      <c r="AU126" s="122">
        <v>0</v>
      </c>
      <c r="AW126" s="121" t="s">
        <v>456</v>
      </c>
      <c r="AX126" s="122">
        <v>0</v>
      </c>
      <c r="AZ126" s="121" t="s">
        <v>456</v>
      </c>
      <c r="BA126" s="122">
        <v>0</v>
      </c>
      <c r="BC126" s="121" t="s">
        <v>456</v>
      </c>
      <c r="BD126" s="122">
        <v>0</v>
      </c>
      <c r="BF126" s="121" t="s">
        <v>456</v>
      </c>
      <c r="BG126" s="122">
        <v>0</v>
      </c>
      <c r="BI126" s="121" t="s">
        <v>456</v>
      </c>
      <c r="BJ126" s="122">
        <v>0</v>
      </c>
      <c r="BL126" s="121" t="s">
        <v>456</v>
      </c>
      <c r="BM126" s="122">
        <v>0</v>
      </c>
      <c r="BO126" s="121" t="s">
        <v>456</v>
      </c>
      <c r="BP126" s="122">
        <v>0</v>
      </c>
      <c r="BR126" s="121" t="s">
        <v>456</v>
      </c>
      <c r="BS126" s="122">
        <v>0</v>
      </c>
      <c r="BU126" s="121" t="s">
        <v>456</v>
      </c>
      <c r="BV126" s="122">
        <v>0</v>
      </c>
      <c r="BX126" s="121" t="s">
        <v>456</v>
      </c>
      <c r="BY126" s="122">
        <v>0</v>
      </c>
      <c r="CA126" s="121" t="s">
        <v>456</v>
      </c>
      <c r="CB126" s="122">
        <v>0</v>
      </c>
      <c r="CD126" s="121" t="s">
        <v>456</v>
      </c>
      <c r="CE126" s="122">
        <v>0</v>
      </c>
      <c r="CG126" s="121" t="s">
        <v>456</v>
      </c>
      <c r="CH126" s="122">
        <v>0</v>
      </c>
      <c r="CJ126" s="121" t="s">
        <v>456</v>
      </c>
      <c r="CK126" s="122">
        <v>0</v>
      </c>
      <c r="CM126" s="121" t="s">
        <v>456</v>
      </c>
      <c r="CN126" s="122">
        <v>0</v>
      </c>
      <c r="CP126" s="121" t="s">
        <v>456</v>
      </c>
      <c r="CQ126" s="122">
        <f>SUM(CN126,CK126,CH126,CE126,CB126,BY126,BV126,BS126,BP126,BM126,BJ126,BG126,BD126,BA126,AX126,AU126,AR126,AO126,AL126,AI126,AF126,AC126,Z126,W126,T126,Q126,N126,K126,H126,E126,B126)</f>
        <v>0</v>
      </c>
      <c r="CS126" s="121" t="s">
        <v>456</v>
      </c>
      <c r="CT126" s="122">
        <v>0</v>
      </c>
      <c r="CV126" s="124">
        <f t="shared" si="5"/>
        <v>0</v>
      </c>
    </row>
    <row r="127" spans="1:100" ht="16" thickBot="1" x14ac:dyDescent="0.25">
      <c r="A127" s="73" t="s">
        <v>453</v>
      </c>
      <c r="B127" s="74">
        <f>SUM(B111,B112,B113,B114,B115,B119,B120,B121)</f>
        <v>852.1</v>
      </c>
      <c r="D127" s="73" t="s">
        <v>453</v>
      </c>
      <c r="E127" s="74">
        <f>SUM(E111,E112,E113,E114,E115,E119,E120,E121)</f>
        <v>156.87</v>
      </c>
      <c r="G127" s="73" t="s">
        <v>453</v>
      </c>
      <c r="H127" s="74">
        <f>SUM(H111,H112,H113,H114,H115,H119,H120,H121)</f>
        <v>40</v>
      </c>
      <c r="J127" s="73" t="s">
        <v>453</v>
      </c>
      <c r="K127" s="74">
        <f>SUM(K111,K112,K113,K114,K115,K119,K120,K121)</f>
        <v>18</v>
      </c>
      <c r="M127" s="73" t="s">
        <v>453</v>
      </c>
      <c r="N127" s="74">
        <f>SUM(N111,N112,N113,N114,N115,N119,N120,N121)</f>
        <v>0</v>
      </c>
      <c r="P127" s="73" t="s">
        <v>453</v>
      </c>
      <c r="Q127" s="74">
        <f>SUM(Q111,Q112,Q113,Q114,Q115,Q119,Q120,Q121)</f>
        <v>39.99</v>
      </c>
      <c r="S127" s="73" t="s">
        <v>453</v>
      </c>
      <c r="T127" s="74">
        <f>SUM(T111,T112,T113,T114,T115,T119,T120,T121)</f>
        <v>83.72999999999999</v>
      </c>
      <c r="V127" s="73" t="s">
        <v>453</v>
      </c>
      <c r="W127" s="74">
        <f>SUM(W111,W112,W113,W114,W115,W119,W120,W121)</f>
        <v>36</v>
      </c>
      <c r="Y127" s="73" t="s">
        <v>453</v>
      </c>
      <c r="Z127" s="74">
        <f>SUM(Z111,Z112,Z113,Z114,Z115,Z119,Z120,Z121)</f>
        <v>115.21</v>
      </c>
      <c r="AB127" s="73" t="s">
        <v>453</v>
      </c>
      <c r="AC127" s="74">
        <f>SUM(AC111,AC112,AC113,AC114,AC115,AC119,AC120,AC121)</f>
        <v>245.89999999999998</v>
      </c>
      <c r="AE127" s="73" t="s">
        <v>453</v>
      </c>
      <c r="AF127" s="74">
        <f>SUM(AF111,AF112,AF113,AF114,AF115,AF119,AF120,AF121)</f>
        <v>4</v>
      </c>
      <c r="AH127" s="73" t="s">
        <v>453</v>
      </c>
      <c r="AI127" s="74">
        <f>SUM(AI111,AI112,AI113,AI114,AI115,AI119,AI120,AI121)</f>
        <v>47.13</v>
      </c>
      <c r="AK127" s="73" t="s">
        <v>453</v>
      </c>
      <c r="AL127" s="74">
        <f>SUM(AL111,AL112,AL113,AL114,AL115,AL119,AL120,AL121)</f>
        <v>0</v>
      </c>
      <c r="AN127" s="73" t="s">
        <v>453</v>
      </c>
      <c r="AO127" s="74">
        <f>SUM(AO111,AO112,AO113,AO114,AO115,AO119,AO120,AO121)</f>
        <v>10</v>
      </c>
      <c r="AQ127" s="73" t="s">
        <v>453</v>
      </c>
      <c r="AR127" s="74">
        <f>SUM(AR111,AR112,AR113,AR114,AR115,AR119,AR120,AR121)</f>
        <v>153.33000000000001</v>
      </c>
      <c r="AT127" s="73" t="s">
        <v>453</v>
      </c>
      <c r="AU127" s="74">
        <f>SUM(AU111,AU112,AU113,AU114,AU115,AU119,AU120,AU121)</f>
        <v>33</v>
      </c>
      <c r="AW127" s="73" t="s">
        <v>453</v>
      </c>
      <c r="AX127" s="74">
        <f>SUM(AX111,AX112,AX113,AX114,AX115,AX119,AX120,AX121)</f>
        <v>131.5</v>
      </c>
      <c r="AZ127" s="73" t="s">
        <v>453</v>
      </c>
      <c r="BA127" s="74">
        <f>SUM(BA111,BA112,BA113,BA114,BA115,BA119,BA120,BA121)</f>
        <v>29</v>
      </c>
      <c r="BC127" s="73" t="s">
        <v>453</v>
      </c>
      <c r="BD127" s="74">
        <f>SUM(BD111,BD112,BD113,BD114,BD115,BD119,BD120,BD121)</f>
        <v>0</v>
      </c>
      <c r="BF127" s="73" t="s">
        <v>453</v>
      </c>
      <c r="BG127" s="74">
        <f>SUM(BG111,BG112,BG113,BG114,BG115,BG119,BG120,BG121)</f>
        <v>35.380000000000003</v>
      </c>
      <c r="BI127" s="73" t="s">
        <v>453</v>
      </c>
      <c r="BJ127" s="74">
        <f>SUM(BJ111,BJ112,BJ113,BJ114,BJ115,BJ119,BJ120,BJ121)</f>
        <v>41.790000000000006</v>
      </c>
      <c r="BL127" s="73" t="s">
        <v>453</v>
      </c>
      <c r="BM127" s="74">
        <f>SUM(BM111,BM112,BM113,BM114,BM115,BM119,BM120,BM121)</f>
        <v>0</v>
      </c>
      <c r="BO127" s="73" t="s">
        <v>453</v>
      </c>
      <c r="BP127" s="74">
        <f>SUM(BP111,BP112,BP113,BP114,BP115,BP119,BP120,BP121)</f>
        <v>0</v>
      </c>
      <c r="BR127" s="73" t="s">
        <v>453</v>
      </c>
      <c r="BS127" s="74">
        <f>SUM(BS111,BS112,BS113,BS114,BS115,BS119,BS120,BS121)</f>
        <v>190.39000000000001</v>
      </c>
      <c r="BU127" s="73" t="s">
        <v>453</v>
      </c>
      <c r="BV127" s="74">
        <f>SUM(BV111,BV112,BV113,BV114,BV115,BV119,BV120,BV121)</f>
        <v>158.97999999999999</v>
      </c>
      <c r="BX127" s="73" t="s">
        <v>453</v>
      </c>
      <c r="BY127" s="74">
        <f>SUM(BY111,BY112,BY113,BY114,BY115,BY119,BY120,BY121)</f>
        <v>10.99</v>
      </c>
      <c r="CA127" s="73" t="s">
        <v>453</v>
      </c>
      <c r="CB127" s="74">
        <f>SUM(CB111,CB112,CB113,CB114,CB115,CB119,CB120,CB121)</f>
        <v>0</v>
      </c>
      <c r="CD127" s="73" t="s">
        <v>453</v>
      </c>
      <c r="CE127" s="74">
        <f>SUM(CE111,CE112,CE113,CE114,CE115,CE119,CE120,CE121)</f>
        <v>75.67</v>
      </c>
      <c r="CG127" s="73" t="s">
        <v>453</v>
      </c>
      <c r="CH127" s="74">
        <f>SUM(CH111,CH112,CH113,CH114,CH115,CH119,CH120,CH121)</f>
        <v>0</v>
      </c>
      <c r="CJ127" s="73" t="s">
        <v>453</v>
      </c>
      <c r="CK127" s="74">
        <f>SUM(CK111,CK112,CK113,CK114,CK115,CK119,CK120,CK121)</f>
        <v>0</v>
      </c>
      <c r="CM127" s="73" t="s">
        <v>453</v>
      </c>
      <c r="CN127" s="74">
        <f>SUM(CN111,CN112,CN113,CN114,CN115,CN119,CN120,CN121)</f>
        <v>0</v>
      </c>
      <c r="CP127" s="73" t="s">
        <v>494</v>
      </c>
      <c r="CQ127" s="74">
        <f>SUM(CQ111,CQ112,CQ113,CQ114,CQ115,CQ119,CQ120,CQ121)</f>
        <v>2508.96</v>
      </c>
      <c r="CS127" s="77" t="s">
        <v>494</v>
      </c>
      <c r="CT127" s="78">
        <f>SUM(CT111,CT112,CT113,CT114,CT115,CT119,CT120,CT121)</f>
        <v>3221.3599999999997</v>
      </c>
      <c r="CV127" s="83">
        <f t="shared" si="5"/>
        <v>712.39999999999964</v>
      </c>
    </row>
    <row r="128" spans="1:100" ht="16" thickBot="1" x14ac:dyDescent="0.25">
      <c r="A128" s="125" t="s">
        <v>457</v>
      </c>
      <c r="B128" s="126">
        <f>B106-B109-B127</f>
        <v>-852.1</v>
      </c>
      <c r="D128" s="93" t="s">
        <v>457</v>
      </c>
      <c r="E128" s="94">
        <f>E106-E109-E127</f>
        <v>1219.73</v>
      </c>
      <c r="G128" s="91" t="s">
        <v>457</v>
      </c>
      <c r="H128" s="92">
        <f>H106-H109-H127</f>
        <v>-40</v>
      </c>
      <c r="J128" s="91" t="s">
        <v>457</v>
      </c>
      <c r="K128" s="92">
        <f>K106-K109-K127</f>
        <v>-18</v>
      </c>
      <c r="M128" s="75" t="s">
        <v>457</v>
      </c>
      <c r="N128" s="76">
        <f>N106-N109-N127</f>
        <v>0</v>
      </c>
      <c r="P128" s="125" t="s">
        <v>457</v>
      </c>
      <c r="Q128" s="126">
        <f>Q106-Q109-Q127</f>
        <v>-39.99</v>
      </c>
      <c r="S128" s="91" t="s">
        <v>457</v>
      </c>
      <c r="T128" s="92">
        <f>T106-T109-T127</f>
        <v>-83.72999999999999</v>
      </c>
      <c r="V128" s="91" t="s">
        <v>457</v>
      </c>
      <c r="W128" s="92">
        <f>W106-W109-W127</f>
        <v>-36</v>
      </c>
      <c r="Y128" s="91" t="s">
        <v>457</v>
      </c>
      <c r="Z128" s="92">
        <f>Z106-Z109-Z127</f>
        <v>-115.21</v>
      </c>
      <c r="AB128" s="91" t="s">
        <v>457</v>
      </c>
      <c r="AC128" s="92">
        <f>AC106-AC109-AC127</f>
        <v>-245.89999999999998</v>
      </c>
      <c r="AE128" s="91" t="s">
        <v>457</v>
      </c>
      <c r="AF128" s="92">
        <f>AF106-AF109-AF127</f>
        <v>-4</v>
      </c>
      <c r="AH128" s="91" t="s">
        <v>457</v>
      </c>
      <c r="AI128" s="92">
        <f>AI106-AI109-AI127</f>
        <v>-47.13</v>
      </c>
      <c r="AK128" s="119" t="s">
        <v>457</v>
      </c>
      <c r="AL128" s="120">
        <f>AL106-AL109-AL127</f>
        <v>0</v>
      </c>
      <c r="AN128" s="91" t="s">
        <v>457</v>
      </c>
      <c r="AO128" s="92">
        <f>AO106-AO109-AO127</f>
        <v>-10</v>
      </c>
      <c r="AQ128" s="93" t="s">
        <v>457</v>
      </c>
      <c r="AR128" s="94">
        <f>AR106-AR109-AR127</f>
        <v>547.66999999999996</v>
      </c>
      <c r="AT128" s="93" t="s">
        <v>457</v>
      </c>
      <c r="AU128" s="94">
        <f>AU106-AU109-AU127</f>
        <v>1385.0500000000002</v>
      </c>
      <c r="AW128" s="93" t="s">
        <v>457</v>
      </c>
      <c r="AX128" s="94">
        <f>AX106-AX109-AX127</f>
        <v>1832.89</v>
      </c>
      <c r="AZ128" s="91" t="s">
        <v>457</v>
      </c>
      <c r="BA128" s="92">
        <f>BA106-BA109-BA127</f>
        <v>-29</v>
      </c>
      <c r="BC128" s="119" t="s">
        <v>457</v>
      </c>
      <c r="BD128" s="120">
        <f>BD106-BD109-BD127</f>
        <v>0</v>
      </c>
      <c r="BF128" s="91" t="s">
        <v>457</v>
      </c>
      <c r="BG128" s="92">
        <f>BG106-BG109-BG127</f>
        <v>-35.380000000000003</v>
      </c>
      <c r="BI128" s="91" t="s">
        <v>457</v>
      </c>
      <c r="BJ128" s="92">
        <f>BJ106-BJ109-BJ127</f>
        <v>-41.790000000000006</v>
      </c>
      <c r="BL128" s="75" t="s">
        <v>457</v>
      </c>
      <c r="BM128" s="76">
        <f>BM106-BM109-BM127</f>
        <v>0</v>
      </c>
      <c r="BO128" s="119" t="s">
        <v>457</v>
      </c>
      <c r="BP128" s="120">
        <f>BP106-BP109-BP127</f>
        <v>0</v>
      </c>
      <c r="BR128" s="91" t="s">
        <v>457</v>
      </c>
      <c r="BS128" s="92">
        <f>BS106-BS109-BS127</f>
        <v>-190.39000000000001</v>
      </c>
      <c r="BU128" s="91" t="s">
        <v>457</v>
      </c>
      <c r="BV128" s="92">
        <f>BV106-BV109-BV127</f>
        <v>-158.97999999999999</v>
      </c>
      <c r="BX128" s="91" t="s">
        <v>457</v>
      </c>
      <c r="BY128" s="92">
        <f>BY106-BY109-BY127</f>
        <v>-10.99</v>
      </c>
      <c r="CA128" s="119" t="s">
        <v>457</v>
      </c>
      <c r="CB128" s="120">
        <f>CB106-CB109-CB127</f>
        <v>0</v>
      </c>
      <c r="CD128" s="91" t="s">
        <v>457</v>
      </c>
      <c r="CE128" s="92">
        <f>CE106-CE109-CE127</f>
        <v>-75.67</v>
      </c>
      <c r="CG128" s="119" t="s">
        <v>457</v>
      </c>
      <c r="CH128" s="120">
        <f>CH106-CH109-CH127</f>
        <v>0</v>
      </c>
      <c r="CJ128" s="93" t="s">
        <v>457</v>
      </c>
      <c r="CK128" s="94">
        <f>CK106-CK109-CK127</f>
        <v>1433.32</v>
      </c>
      <c r="CM128" s="119" t="s">
        <v>457</v>
      </c>
      <c r="CN128" s="120">
        <f>CN106-CN109-CN127</f>
        <v>0</v>
      </c>
      <c r="CP128" s="95" t="s">
        <v>491</v>
      </c>
      <c r="CQ128" s="96">
        <f>CQ106-CQ109-CQ127</f>
        <v>4384.4000000000005</v>
      </c>
      <c r="CS128" s="85" t="s">
        <v>496</v>
      </c>
      <c r="CT128" s="84">
        <f>CT103-CT109-CT127</f>
        <v>0</v>
      </c>
    </row>
    <row r="129" spans="1:100" ht="16" customHeight="1" thickTop="1" thickBot="1" x14ac:dyDescent="0.25">
      <c r="A129" s="193"/>
      <c r="B129" s="194"/>
      <c r="D129" s="193" t="s">
        <v>640</v>
      </c>
      <c r="E129" s="194"/>
      <c r="G129" s="193" t="s">
        <v>662</v>
      </c>
      <c r="H129" s="194"/>
      <c r="J129" s="190" t="s">
        <v>663</v>
      </c>
      <c r="K129" s="191"/>
      <c r="M129" s="190" t="s">
        <v>664</v>
      </c>
      <c r="N129" s="191"/>
      <c r="P129" s="193" t="s">
        <v>665</v>
      </c>
      <c r="Q129" s="194"/>
      <c r="S129" s="193" t="s">
        <v>666</v>
      </c>
      <c r="T129" s="194"/>
      <c r="V129" s="190" t="s">
        <v>321</v>
      </c>
      <c r="W129" s="191"/>
      <c r="Y129" s="190"/>
      <c r="Z129" s="191"/>
      <c r="AB129" s="193" t="s">
        <v>667</v>
      </c>
      <c r="AC129" s="194"/>
      <c r="AE129" s="193" t="s">
        <v>668</v>
      </c>
      <c r="AF129" s="194"/>
      <c r="AH129" s="190"/>
      <c r="AI129" s="191"/>
      <c r="AK129" s="193"/>
      <c r="AL129" s="194"/>
      <c r="AN129" s="193" t="s">
        <v>669</v>
      </c>
      <c r="AO129" s="194"/>
      <c r="AQ129" s="190" t="s">
        <v>670</v>
      </c>
      <c r="AR129" s="191"/>
      <c r="AT129" s="193"/>
      <c r="AU129" s="194"/>
      <c r="AW129" s="193" t="s">
        <v>671</v>
      </c>
      <c r="AX129" s="194"/>
      <c r="AZ129" s="193" t="s">
        <v>672</v>
      </c>
      <c r="BA129" s="194"/>
      <c r="BC129" s="193"/>
      <c r="BD129" s="194"/>
      <c r="BF129" s="190"/>
      <c r="BG129" s="191"/>
      <c r="BI129" s="193" t="s">
        <v>673</v>
      </c>
      <c r="BJ129" s="194"/>
      <c r="BL129" s="190"/>
      <c r="BM129" s="191"/>
      <c r="BO129" s="190"/>
      <c r="BP129" s="191"/>
      <c r="BR129" s="193" t="s">
        <v>674</v>
      </c>
      <c r="BS129" s="194"/>
      <c r="BU129" s="193" t="s">
        <v>675</v>
      </c>
      <c r="BV129" s="194"/>
      <c r="BX129" s="193" t="s">
        <v>676</v>
      </c>
      <c r="BY129" s="194"/>
      <c r="CA129" s="190"/>
      <c r="CB129" s="191"/>
      <c r="CD129" s="190" t="s">
        <v>385</v>
      </c>
      <c r="CE129" s="191"/>
      <c r="CG129" s="190" t="s">
        <v>679</v>
      </c>
      <c r="CH129" s="191"/>
      <c r="CJ129" s="193"/>
      <c r="CK129" s="194"/>
      <c r="CM129" s="193"/>
      <c r="CN129" s="194"/>
      <c r="CP129" s="93" t="s">
        <v>517</v>
      </c>
      <c r="CQ129" s="94">
        <f>CQ103-CQ109-CQ127</f>
        <v>377.01000000000022</v>
      </c>
      <c r="CS129" s="199" t="s">
        <v>495</v>
      </c>
      <c r="CT129" s="200"/>
      <c r="CV129" s="82"/>
    </row>
    <row r="130" spans="1:100" ht="16" thickTop="1" x14ac:dyDescent="0.2">
      <c r="A130" s="195"/>
      <c r="B130" s="196"/>
      <c r="D130" s="195"/>
      <c r="E130" s="196"/>
      <c r="G130" s="195"/>
      <c r="H130" s="196"/>
      <c r="J130" s="180"/>
      <c r="K130" s="181"/>
      <c r="M130" s="180"/>
      <c r="N130" s="181"/>
      <c r="P130" s="195"/>
      <c r="Q130" s="196"/>
      <c r="S130" s="195"/>
      <c r="T130" s="196"/>
      <c r="V130" s="180"/>
      <c r="W130" s="181"/>
      <c r="Y130" s="180"/>
      <c r="Z130" s="181"/>
      <c r="AB130" s="195"/>
      <c r="AC130" s="196"/>
      <c r="AE130" s="195"/>
      <c r="AF130" s="196"/>
      <c r="AH130" s="180"/>
      <c r="AI130" s="181"/>
      <c r="AK130" s="195"/>
      <c r="AL130" s="196"/>
      <c r="AN130" s="195"/>
      <c r="AO130" s="196"/>
      <c r="AQ130" s="180"/>
      <c r="AR130" s="181"/>
      <c r="AT130" s="195"/>
      <c r="AU130" s="196"/>
      <c r="AW130" s="195"/>
      <c r="AX130" s="196"/>
      <c r="AZ130" s="195"/>
      <c r="BA130" s="196"/>
      <c r="BC130" s="195"/>
      <c r="BD130" s="196"/>
      <c r="BF130" s="180"/>
      <c r="BG130" s="181"/>
      <c r="BI130" s="195"/>
      <c r="BJ130" s="196"/>
      <c r="BL130" s="180"/>
      <c r="BM130" s="181"/>
      <c r="BO130" s="180"/>
      <c r="BP130" s="181"/>
      <c r="BR130" s="195"/>
      <c r="BS130" s="196"/>
      <c r="BU130" s="195"/>
      <c r="BV130" s="196"/>
      <c r="BX130" s="195"/>
      <c r="BY130" s="196"/>
      <c r="CA130" s="180"/>
      <c r="CB130" s="181"/>
      <c r="CD130" s="180"/>
      <c r="CE130" s="181"/>
      <c r="CG130" s="180"/>
      <c r="CH130" s="181"/>
      <c r="CJ130" s="195"/>
      <c r="CK130" s="196"/>
      <c r="CM130" s="195"/>
      <c r="CN130" s="196"/>
      <c r="CP130" s="115"/>
      <c r="CQ130" s="116"/>
      <c r="CS130" s="199"/>
      <c r="CT130" s="200"/>
      <c r="CV130" s="82"/>
    </row>
    <row r="131" spans="1:100" ht="16" thickBot="1" x14ac:dyDescent="0.25">
      <c r="A131" s="197"/>
      <c r="B131" s="198"/>
      <c r="D131" s="197"/>
      <c r="E131" s="198"/>
      <c r="G131" s="197"/>
      <c r="H131" s="198"/>
      <c r="J131" s="182"/>
      <c r="K131" s="183"/>
      <c r="M131" s="182"/>
      <c r="N131" s="183"/>
      <c r="P131" s="197"/>
      <c r="Q131" s="198"/>
      <c r="S131" s="197"/>
      <c r="T131" s="198"/>
      <c r="V131" s="182"/>
      <c r="W131" s="183"/>
      <c r="Y131" s="182"/>
      <c r="Z131" s="183"/>
      <c r="AB131" s="197"/>
      <c r="AC131" s="198"/>
      <c r="AE131" s="197"/>
      <c r="AF131" s="198"/>
      <c r="AH131" s="182"/>
      <c r="AI131" s="183"/>
      <c r="AK131" s="197"/>
      <c r="AL131" s="198"/>
      <c r="AN131" s="197"/>
      <c r="AO131" s="198"/>
      <c r="AQ131" s="182"/>
      <c r="AR131" s="183"/>
      <c r="AT131" s="197"/>
      <c r="AU131" s="198"/>
      <c r="AW131" s="197"/>
      <c r="AX131" s="198"/>
      <c r="AZ131" s="197"/>
      <c r="BA131" s="198"/>
      <c r="BC131" s="197"/>
      <c r="BD131" s="198"/>
      <c r="BF131" s="182"/>
      <c r="BG131" s="183"/>
      <c r="BI131" s="197"/>
      <c r="BJ131" s="198"/>
      <c r="BL131" s="182"/>
      <c r="BM131" s="183"/>
      <c r="BO131" s="182"/>
      <c r="BP131" s="183"/>
      <c r="BR131" s="197"/>
      <c r="BS131" s="198"/>
      <c r="BU131" s="197"/>
      <c r="BV131" s="198"/>
      <c r="BX131" s="197"/>
      <c r="BY131" s="198"/>
      <c r="CA131" s="182"/>
      <c r="CB131" s="183"/>
      <c r="CD131" s="182"/>
      <c r="CE131" s="183"/>
      <c r="CG131" s="182"/>
      <c r="CH131" s="183"/>
      <c r="CJ131" s="197"/>
      <c r="CK131" s="198"/>
      <c r="CM131" s="197"/>
      <c r="CN131" s="198"/>
      <c r="CP131" s="99"/>
      <c r="CQ131" s="100"/>
      <c r="CS131" s="201"/>
      <c r="CT131" s="202"/>
      <c r="CV131" s="82"/>
    </row>
    <row r="133" spans="1:100" ht="22" thickBot="1" x14ac:dyDescent="0.3">
      <c r="A133" s="36" t="s">
        <v>591</v>
      </c>
    </row>
    <row r="134" spans="1:100" ht="17" thickBot="1" x14ac:dyDescent="0.25">
      <c r="A134" s="172" t="s">
        <v>94</v>
      </c>
      <c r="B134" s="173"/>
      <c r="D134" s="172" t="s">
        <v>157</v>
      </c>
      <c r="E134" s="173"/>
      <c r="G134" s="172" t="s">
        <v>677</v>
      </c>
      <c r="H134" s="173"/>
      <c r="J134" s="172" t="s">
        <v>678</v>
      </c>
      <c r="K134" s="173"/>
      <c r="M134" s="172" t="s">
        <v>160</v>
      </c>
      <c r="N134" s="173"/>
      <c r="P134" s="172" t="s">
        <v>161</v>
      </c>
      <c r="Q134" s="173"/>
      <c r="S134" s="172" t="s">
        <v>162</v>
      </c>
      <c r="T134" s="173"/>
      <c r="V134" s="172" t="s">
        <v>163</v>
      </c>
      <c r="W134" s="173"/>
      <c r="Y134" s="172" t="s">
        <v>164</v>
      </c>
      <c r="Z134" s="173"/>
      <c r="AB134" s="172" t="s">
        <v>165</v>
      </c>
      <c r="AC134" s="173"/>
      <c r="AE134" s="172" t="s">
        <v>166</v>
      </c>
      <c r="AF134" s="173"/>
      <c r="AH134" s="172" t="s">
        <v>167</v>
      </c>
      <c r="AI134" s="173"/>
      <c r="AK134" s="172" t="s">
        <v>168</v>
      </c>
      <c r="AL134" s="173"/>
      <c r="AN134" s="172" t="s">
        <v>169</v>
      </c>
      <c r="AO134" s="173"/>
      <c r="AQ134" s="172" t="s">
        <v>170</v>
      </c>
      <c r="AR134" s="173"/>
      <c r="AT134" s="172" t="s">
        <v>171</v>
      </c>
      <c r="AU134" s="173"/>
      <c r="AW134" s="172" t="s">
        <v>172</v>
      </c>
      <c r="AX134" s="173"/>
      <c r="AZ134" s="172" t="s">
        <v>173</v>
      </c>
      <c r="BA134" s="173"/>
      <c r="BC134" s="172" t="s">
        <v>174</v>
      </c>
      <c r="BD134" s="173"/>
      <c r="BF134" s="172" t="s">
        <v>175</v>
      </c>
      <c r="BG134" s="173"/>
      <c r="BI134" s="172" t="s">
        <v>176</v>
      </c>
      <c r="BJ134" s="173"/>
      <c r="BL134" s="172" t="s">
        <v>177</v>
      </c>
      <c r="BM134" s="173"/>
      <c r="BO134" s="172" t="s">
        <v>178</v>
      </c>
      <c r="BP134" s="173"/>
      <c r="BR134" s="172" t="s">
        <v>179</v>
      </c>
      <c r="BS134" s="173"/>
      <c r="BU134" s="172" t="s">
        <v>180</v>
      </c>
      <c r="BV134" s="173"/>
      <c r="BX134" s="172" t="s">
        <v>181</v>
      </c>
      <c r="BY134" s="173"/>
      <c r="CA134" s="172" t="s">
        <v>182</v>
      </c>
      <c r="CB134" s="173"/>
      <c r="CD134" s="172" t="s">
        <v>183</v>
      </c>
      <c r="CE134" s="173"/>
      <c r="CG134" s="184" t="s">
        <v>184</v>
      </c>
      <c r="CH134" s="185"/>
      <c r="CJ134" s="172" t="s">
        <v>185</v>
      </c>
      <c r="CK134" s="173"/>
      <c r="CM134" s="172" t="s">
        <v>409</v>
      </c>
      <c r="CN134" s="173"/>
      <c r="CP134" s="188" t="s">
        <v>30</v>
      </c>
      <c r="CQ134" s="189"/>
      <c r="CS134" s="188" t="s">
        <v>490</v>
      </c>
      <c r="CT134" s="189"/>
      <c r="CV134" s="80" t="s">
        <v>32</v>
      </c>
    </row>
    <row r="135" spans="1:100" ht="16" thickBot="1" x14ac:dyDescent="0.25">
      <c r="A135" s="174" t="s">
        <v>446</v>
      </c>
      <c r="B135" s="175"/>
      <c r="D135" s="174" t="s">
        <v>446</v>
      </c>
      <c r="E135" s="175"/>
      <c r="G135" s="174" t="s">
        <v>446</v>
      </c>
      <c r="H135" s="175"/>
      <c r="J135" s="174" t="s">
        <v>446</v>
      </c>
      <c r="K135" s="175"/>
      <c r="M135" s="174" t="s">
        <v>446</v>
      </c>
      <c r="N135" s="175"/>
      <c r="P135" s="174" t="s">
        <v>446</v>
      </c>
      <c r="Q135" s="175"/>
      <c r="S135" s="174" t="s">
        <v>446</v>
      </c>
      <c r="T135" s="175"/>
      <c r="V135" s="174" t="s">
        <v>446</v>
      </c>
      <c r="W135" s="175"/>
      <c r="Y135" s="174" t="s">
        <v>446</v>
      </c>
      <c r="Z135" s="175"/>
      <c r="AB135" s="174" t="s">
        <v>446</v>
      </c>
      <c r="AC135" s="175"/>
      <c r="AE135" s="174" t="s">
        <v>446</v>
      </c>
      <c r="AF135" s="175"/>
      <c r="AH135" s="174" t="s">
        <v>446</v>
      </c>
      <c r="AI135" s="175"/>
      <c r="AK135" s="174" t="s">
        <v>446</v>
      </c>
      <c r="AL135" s="175"/>
      <c r="AN135" s="174" t="s">
        <v>446</v>
      </c>
      <c r="AO135" s="175"/>
      <c r="AQ135" s="174" t="s">
        <v>446</v>
      </c>
      <c r="AR135" s="175"/>
      <c r="AT135" s="174" t="s">
        <v>446</v>
      </c>
      <c r="AU135" s="175"/>
      <c r="AW135" s="174" t="s">
        <v>446</v>
      </c>
      <c r="AX135" s="175"/>
      <c r="AZ135" s="174" t="s">
        <v>446</v>
      </c>
      <c r="BA135" s="175"/>
      <c r="BC135" s="174" t="s">
        <v>446</v>
      </c>
      <c r="BD135" s="175"/>
      <c r="BF135" s="174" t="s">
        <v>446</v>
      </c>
      <c r="BG135" s="175"/>
      <c r="BI135" s="174" t="s">
        <v>446</v>
      </c>
      <c r="BJ135" s="175"/>
      <c r="BL135" s="174" t="s">
        <v>446</v>
      </c>
      <c r="BM135" s="175"/>
      <c r="BO135" s="174" t="s">
        <v>446</v>
      </c>
      <c r="BP135" s="175"/>
      <c r="BR135" s="174" t="s">
        <v>446</v>
      </c>
      <c r="BS135" s="175"/>
      <c r="BU135" s="174" t="s">
        <v>446</v>
      </c>
      <c r="BV135" s="175"/>
      <c r="BX135" s="174" t="s">
        <v>446</v>
      </c>
      <c r="BY135" s="175"/>
      <c r="CA135" s="174" t="s">
        <v>446</v>
      </c>
      <c r="CB135" s="175"/>
      <c r="CD135" s="174" t="s">
        <v>446</v>
      </c>
      <c r="CE135" s="175"/>
      <c r="CG135" s="174" t="s">
        <v>446</v>
      </c>
      <c r="CH135" s="175"/>
      <c r="CJ135" s="174" t="s">
        <v>446</v>
      </c>
      <c r="CK135" s="175"/>
      <c r="CM135" s="174" t="s">
        <v>446</v>
      </c>
      <c r="CN135" s="175"/>
      <c r="CP135" s="174" t="s">
        <v>446</v>
      </c>
      <c r="CQ135" s="175"/>
      <c r="CS135" s="174" t="s">
        <v>446</v>
      </c>
      <c r="CT135" s="175"/>
    </row>
    <row r="136" spans="1:100" x14ac:dyDescent="0.2">
      <c r="A136" s="69" t="s">
        <v>460</v>
      </c>
      <c r="B136" s="79">
        <f>260</f>
        <v>260</v>
      </c>
      <c r="D136" s="69" t="s">
        <v>460</v>
      </c>
      <c r="E136" s="79">
        <v>0</v>
      </c>
      <c r="G136" s="69" t="s">
        <v>460</v>
      </c>
      <c r="H136" s="79">
        <v>0</v>
      </c>
      <c r="J136" s="69" t="s">
        <v>460</v>
      </c>
      <c r="K136" s="79">
        <v>0</v>
      </c>
      <c r="M136" s="69" t="s">
        <v>460</v>
      </c>
      <c r="N136" s="79">
        <v>0</v>
      </c>
      <c r="P136" s="69" t="s">
        <v>460</v>
      </c>
      <c r="Q136" s="79">
        <v>0</v>
      </c>
      <c r="S136" s="69" t="s">
        <v>460</v>
      </c>
      <c r="T136" s="79">
        <v>0</v>
      </c>
      <c r="V136" s="69" t="s">
        <v>460</v>
      </c>
      <c r="W136" s="79">
        <v>0</v>
      </c>
      <c r="Y136" s="69" t="s">
        <v>460</v>
      </c>
      <c r="Z136" s="79">
        <v>0</v>
      </c>
      <c r="AB136" s="69" t="s">
        <v>460</v>
      </c>
      <c r="AC136" s="79">
        <v>0</v>
      </c>
      <c r="AE136" s="69" t="s">
        <v>460</v>
      </c>
      <c r="AF136" s="79">
        <v>0</v>
      </c>
      <c r="AH136" s="69" t="s">
        <v>460</v>
      </c>
      <c r="AI136" s="79">
        <v>0</v>
      </c>
      <c r="AK136" s="69" t="s">
        <v>460</v>
      </c>
      <c r="AL136" s="79">
        <v>0</v>
      </c>
      <c r="AN136" s="69" t="s">
        <v>460</v>
      </c>
      <c r="AO136" s="79">
        <v>1560.63</v>
      </c>
      <c r="AQ136" s="69" t="s">
        <v>460</v>
      </c>
      <c r="AR136" s="79">
        <v>0</v>
      </c>
      <c r="AT136" s="69" t="s">
        <v>460</v>
      </c>
      <c r="AU136" s="79">
        <v>0</v>
      </c>
      <c r="AW136" s="69" t="s">
        <v>460</v>
      </c>
      <c r="AX136" s="79">
        <v>0</v>
      </c>
      <c r="AZ136" s="69" t="s">
        <v>460</v>
      </c>
      <c r="BA136" s="79">
        <v>0</v>
      </c>
      <c r="BC136" s="69" t="s">
        <v>460</v>
      </c>
      <c r="BD136" s="79">
        <v>0</v>
      </c>
      <c r="BF136" s="69" t="s">
        <v>460</v>
      </c>
      <c r="BG136" s="79">
        <v>0</v>
      </c>
      <c r="BI136" s="69" t="s">
        <v>460</v>
      </c>
      <c r="BJ136" s="79">
        <v>0</v>
      </c>
      <c r="BL136" s="69" t="s">
        <v>460</v>
      </c>
      <c r="BM136" s="79">
        <v>0</v>
      </c>
      <c r="BO136" s="69" t="s">
        <v>460</v>
      </c>
      <c r="BP136" s="79">
        <v>0</v>
      </c>
      <c r="BR136" s="69" t="s">
        <v>460</v>
      </c>
      <c r="BS136" s="79">
        <v>0</v>
      </c>
      <c r="BU136" s="69" t="s">
        <v>460</v>
      </c>
      <c r="BV136" s="79">
        <v>0</v>
      </c>
      <c r="BX136" s="69" t="s">
        <v>460</v>
      </c>
      <c r="BY136" s="79">
        <v>0</v>
      </c>
      <c r="CA136" s="69" t="s">
        <v>460</v>
      </c>
      <c r="CB136" s="79">
        <v>0</v>
      </c>
      <c r="CD136" s="69" t="s">
        <v>460</v>
      </c>
      <c r="CE136" s="79">
        <v>1555.65</v>
      </c>
      <c r="CG136" s="69" t="s">
        <v>460</v>
      </c>
      <c r="CH136" s="79">
        <v>0</v>
      </c>
      <c r="CJ136" s="69" t="s">
        <v>460</v>
      </c>
      <c r="CK136" s="79">
        <v>0</v>
      </c>
      <c r="CM136" s="69" t="s">
        <v>460</v>
      </c>
      <c r="CN136" s="79">
        <v>0</v>
      </c>
      <c r="CP136" s="69" t="s">
        <v>460</v>
      </c>
      <c r="CQ136" s="79">
        <f>SUM(CN136,CK136,CH136,CE136,CB136,BY136,BV136,BS136,BP136,BM136,BJ136,BG136,BD136,BA136,AX136,AU136,AR136,AO136,AL136,AI136,AF136,AC136,Z136,W136,T136,Q136,N136,K136,H136,E136,B136)</f>
        <v>3376.28</v>
      </c>
      <c r="CS136" s="69" t="s">
        <v>460</v>
      </c>
      <c r="CT136" s="79">
        <f>1560.63+1555.65</f>
        <v>3116.28</v>
      </c>
      <c r="CV136" s="83">
        <f>CQ136-CT136</f>
        <v>260</v>
      </c>
    </row>
    <row r="137" spans="1:100" x14ac:dyDescent="0.2">
      <c r="A137" s="69" t="s">
        <v>443</v>
      </c>
      <c r="B137" s="79">
        <v>0</v>
      </c>
      <c r="D137" s="69" t="s">
        <v>443</v>
      </c>
      <c r="E137" s="79">
        <v>0</v>
      </c>
      <c r="G137" s="69" t="s">
        <v>443</v>
      </c>
      <c r="H137" s="79">
        <v>0</v>
      </c>
      <c r="J137" s="69" t="s">
        <v>443</v>
      </c>
      <c r="K137" s="79">
        <v>0</v>
      </c>
      <c r="M137" s="69" t="s">
        <v>443</v>
      </c>
      <c r="N137" s="79">
        <v>0</v>
      </c>
      <c r="P137" s="69" t="s">
        <v>443</v>
      </c>
      <c r="Q137" s="79">
        <v>0</v>
      </c>
      <c r="S137" s="69" t="s">
        <v>443</v>
      </c>
      <c r="T137" s="79">
        <v>0</v>
      </c>
      <c r="V137" s="69" t="s">
        <v>443</v>
      </c>
      <c r="W137" s="79">
        <v>0</v>
      </c>
      <c r="Y137" s="69" t="s">
        <v>443</v>
      </c>
      <c r="Z137" s="79">
        <v>0</v>
      </c>
      <c r="AB137" s="69" t="s">
        <v>443</v>
      </c>
      <c r="AC137" s="79">
        <v>0</v>
      </c>
      <c r="AE137" s="69" t="s">
        <v>443</v>
      </c>
      <c r="AF137" s="79">
        <v>0</v>
      </c>
      <c r="AH137" s="69" t="s">
        <v>443</v>
      </c>
      <c r="AI137" s="79">
        <v>0</v>
      </c>
      <c r="AK137" s="69" t="s">
        <v>443</v>
      </c>
      <c r="AL137" s="79">
        <v>0</v>
      </c>
      <c r="AN137" s="69" t="s">
        <v>443</v>
      </c>
      <c r="AO137" s="79">
        <v>142.47999999999999</v>
      </c>
      <c r="AQ137" s="69" t="s">
        <v>443</v>
      </c>
      <c r="AR137" s="79">
        <v>0</v>
      </c>
      <c r="AT137" s="69" t="s">
        <v>443</v>
      </c>
      <c r="AU137" s="79">
        <v>0</v>
      </c>
      <c r="AW137" s="69" t="s">
        <v>443</v>
      </c>
      <c r="AX137" s="79">
        <v>0</v>
      </c>
      <c r="AZ137" s="69" t="s">
        <v>443</v>
      </c>
      <c r="BA137" s="79">
        <v>0</v>
      </c>
      <c r="BC137" s="69" t="s">
        <v>443</v>
      </c>
      <c r="BD137" s="79">
        <v>0.47</v>
      </c>
      <c r="BF137" s="69" t="s">
        <v>443</v>
      </c>
      <c r="BG137" s="79">
        <v>0</v>
      </c>
      <c r="BI137" s="69" t="s">
        <v>443</v>
      </c>
      <c r="BJ137" s="79">
        <v>0</v>
      </c>
      <c r="BL137" s="69" t="s">
        <v>443</v>
      </c>
      <c r="BM137" s="79">
        <v>0</v>
      </c>
      <c r="BO137" s="69" t="s">
        <v>443</v>
      </c>
      <c r="BP137" s="79">
        <v>0</v>
      </c>
      <c r="BR137" s="69" t="s">
        <v>443</v>
      </c>
      <c r="BS137" s="79">
        <v>0</v>
      </c>
      <c r="BU137" s="69" t="s">
        <v>443</v>
      </c>
      <c r="BV137" s="79">
        <v>0</v>
      </c>
      <c r="BX137" s="69" t="s">
        <v>443</v>
      </c>
      <c r="BY137" s="79">
        <v>0</v>
      </c>
      <c r="CA137" s="69" t="s">
        <v>443</v>
      </c>
      <c r="CB137" s="79">
        <v>0</v>
      </c>
      <c r="CD137" s="69" t="s">
        <v>443</v>
      </c>
      <c r="CE137" s="79">
        <v>147.46</v>
      </c>
      <c r="CG137" s="69" t="s">
        <v>443</v>
      </c>
      <c r="CH137" s="79">
        <v>0</v>
      </c>
      <c r="CJ137" s="69" t="s">
        <v>443</v>
      </c>
      <c r="CK137" s="79">
        <v>0</v>
      </c>
      <c r="CM137" s="69" t="s">
        <v>443</v>
      </c>
      <c r="CN137" s="79">
        <v>0</v>
      </c>
      <c r="CP137" s="69" t="s">
        <v>443</v>
      </c>
      <c r="CQ137" s="79">
        <f>SUM(CN137,CK137,CH137,CE137,CB137,BY137,BV137,BS137,BP137,BM137,BJ137,BG137,BD137,BA137,AX137,AU137,AR137,AO137,AL137,AI137,AF137,AC137,Z137,W137,T137,Q137,N137,K137,H137,E137,B137)</f>
        <v>290.40999999999997</v>
      </c>
      <c r="CS137" s="69" t="s">
        <v>443</v>
      </c>
      <c r="CT137" s="79">
        <f>142.48+147.46</f>
        <v>289.94</v>
      </c>
      <c r="CV137" s="83">
        <f>CQ137-CT137</f>
        <v>0.46999999999997044</v>
      </c>
    </row>
    <row r="138" spans="1:100" x14ac:dyDescent="0.2">
      <c r="A138" s="69" t="s">
        <v>444</v>
      </c>
      <c r="B138" s="79">
        <v>0</v>
      </c>
      <c r="D138" s="69" t="s">
        <v>444</v>
      </c>
      <c r="E138" s="79">
        <v>0</v>
      </c>
      <c r="G138" s="69" t="s">
        <v>444</v>
      </c>
      <c r="H138" s="79">
        <v>0</v>
      </c>
      <c r="J138" s="69" t="s">
        <v>444</v>
      </c>
      <c r="K138" s="79">
        <v>0</v>
      </c>
      <c r="M138" s="69" t="s">
        <v>444</v>
      </c>
      <c r="N138" s="79">
        <v>0</v>
      </c>
      <c r="P138" s="69" t="s">
        <v>444</v>
      </c>
      <c r="Q138" s="79">
        <v>0</v>
      </c>
      <c r="S138" s="69" t="s">
        <v>444</v>
      </c>
      <c r="T138" s="79">
        <v>0</v>
      </c>
      <c r="V138" s="69" t="s">
        <v>444</v>
      </c>
      <c r="W138" s="79">
        <v>0</v>
      </c>
      <c r="Y138" s="69" t="s">
        <v>444</v>
      </c>
      <c r="Z138" s="79">
        <v>0</v>
      </c>
      <c r="AB138" s="69" t="s">
        <v>444</v>
      </c>
      <c r="AC138" s="79">
        <v>0</v>
      </c>
      <c r="AE138" s="69" t="s">
        <v>444</v>
      </c>
      <c r="AF138" s="79">
        <v>0</v>
      </c>
      <c r="AH138" s="69" t="s">
        <v>444</v>
      </c>
      <c r="AI138" s="79">
        <v>0</v>
      </c>
      <c r="AK138" s="69" t="s">
        <v>444</v>
      </c>
      <c r="AL138" s="79">
        <v>0</v>
      </c>
      <c r="AN138" s="69" t="s">
        <v>444</v>
      </c>
      <c r="AO138" s="79">
        <v>189.24</v>
      </c>
      <c r="AQ138" s="69" t="s">
        <v>444</v>
      </c>
      <c r="AR138" s="79">
        <v>0</v>
      </c>
      <c r="AT138" s="69" t="s">
        <v>444</v>
      </c>
      <c r="AU138" s="79">
        <v>0</v>
      </c>
      <c r="AW138" s="69" t="s">
        <v>444</v>
      </c>
      <c r="AX138" s="79">
        <v>0</v>
      </c>
      <c r="AZ138" s="69" t="s">
        <v>444</v>
      </c>
      <c r="BA138" s="79">
        <v>0</v>
      </c>
      <c r="BC138" s="69" t="s">
        <v>444</v>
      </c>
      <c r="BD138" s="79">
        <v>0</v>
      </c>
      <c r="BF138" s="69" t="s">
        <v>444</v>
      </c>
      <c r="BG138" s="79">
        <v>0</v>
      </c>
      <c r="BI138" s="69" t="s">
        <v>444</v>
      </c>
      <c r="BJ138" s="79">
        <v>0</v>
      </c>
      <c r="BL138" s="69" t="s">
        <v>444</v>
      </c>
      <c r="BM138" s="79">
        <v>0</v>
      </c>
      <c r="BO138" s="69" t="s">
        <v>444</v>
      </c>
      <c r="BP138" s="79">
        <v>0</v>
      </c>
      <c r="BR138" s="69" t="s">
        <v>444</v>
      </c>
      <c r="BS138" s="79">
        <v>0</v>
      </c>
      <c r="BU138" s="69" t="s">
        <v>444</v>
      </c>
      <c r="BV138" s="79">
        <v>0</v>
      </c>
      <c r="BX138" s="69" t="s">
        <v>444</v>
      </c>
      <c r="BY138" s="79">
        <v>0</v>
      </c>
      <c r="CA138" s="69" t="s">
        <v>444</v>
      </c>
      <c r="CB138" s="79">
        <v>0</v>
      </c>
      <c r="CD138" s="69" t="s">
        <v>444</v>
      </c>
      <c r="CE138" s="79">
        <v>189.24</v>
      </c>
      <c r="CG138" s="69" t="s">
        <v>444</v>
      </c>
      <c r="CH138" s="79">
        <v>0</v>
      </c>
      <c r="CJ138" s="69" t="s">
        <v>444</v>
      </c>
      <c r="CK138" s="79">
        <v>0</v>
      </c>
      <c r="CM138" s="69" t="s">
        <v>444</v>
      </c>
      <c r="CN138" s="79">
        <v>0</v>
      </c>
      <c r="CP138" s="69" t="s">
        <v>444</v>
      </c>
      <c r="CQ138" s="79">
        <f>SUM(CN138,CK138,CH138,CE138,CB138,BY138,BV138,BS138,BP138,BM138,BJ138,BG138,BD138,BA138,AX138,AU138,AR138,AO138,AL138,AI138,AF138,AC138,Z138,W138,T138,Q138,N138,K138,H138,E138,B138)</f>
        <v>378.48</v>
      </c>
      <c r="CS138" s="69" t="s">
        <v>444</v>
      </c>
      <c r="CT138" s="79">
        <f>189.24+189.24</f>
        <v>378.48</v>
      </c>
      <c r="CV138" s="83">
        <f>CQ138-CT138</f>
        <v>0</v>
      </c>
    </row>
    <row r="139" spans="1:100" ht="16" thickBot="1" x14ac:dyDescent="0.25">
      <c r="A139" s="77" t="s">
        <v>542</v>
      </c>
      <c r="B139" s="78">
        <f>SUM(B136:B138)</f>
        <v>260</v>
      </c>
      <c r="D139" s="77" t="s">
        <v>542</v>
      </c>
      <c r="E139" s="78">
        <f>SUM(E136:E138)</f>
        <v>0</v>
      </c>
      <c r="G139" s="77" t="s">
        <v>542</v>
      </c>
      <c r="H139" s="78">
        <f>SUM(H136:H138)</f>
        <v>0</v>
      </c>
      <c r="J139" s="77" t="s">
        <v>542</v>
      </c>
      <c r="K139" s="78">
        <f>SUM(K136:K138)</f>
        <v>0</v>
      </c>
      <c r="M139" s="77" t="s">
        <v>542</v>
      </c>
      <c r="N139" s="78">
        <f>SUM(N136:N138)</f>
        <v>0</v>
      </c>
      <c r="P139" s="77" t="s">
        <v>542</v>
      </c>
      <c r="Q139" s="78">
        <f>SUM(Q136:Q138)</f>
        <v>0</v>
      </c>
      <c r="S139" s="77" t="s">
        <v>542</v>
      </c>
      <c r="T139" s="78">
        <f>SUM(T136:T138)</f>
        <v>0</v>
      </c>
      <c r="V139" s="77" t="s">
        <v>542</v>
      </c>
      <c r="W139" s="78">
        <f>SUM(W136:W138)</f>
        <v>0</v>
      </c>
      <c r="Y139" s="77" t="s">
        <v>542</v>
      </c>
      <c r="Z139" s="78">
        <f>SUM(Z136:Z138)</f>
        <v>0</v>
      </c>
      <c r="AB139" s="77" t="s">
        <v>542</v>
      </c>
      <c r="AC139" s="78">
        <f>SUM(AC136:AC138)</f>
        <v>0</v>
      </c>
      <c r="AE139" s="77" t="s">
        <v>542</v>
      </c>
      <c r="AF139" s="78">
        <f>SUM(AF136:AF138)</f>
        <v>0</v>
      </c>
      <c r="AH139" s="77" t="s">
        <v>542</v>
      </c>
      <c r="AI139" s="78">
        <f>SUM(AI136:AI138)</f>
        <v>0</v>
      </c>
      <c r="AK139" s="77" t="s">
        <v>542</v>
      </c>
      <c r="AL139" s="78">
        <f>SUM(AL136:AL138)</f>
        <v>0</v>
      </c>
      <c r="AN139" s="77" t="s">
        <v>542</v>
      </c>
      <c r="AO139" s="78">
        <f>SUM(AO136:AO138)</f>
        <v>1892.3500000000001</v>
      </c>
      <c r="AQ139" s="77" t="s">
        <v>542</v>
      </c>
      <c r="AR139" s="78">
        <f>SUM(AR136:AR138)</f>
        <v>0</v>
      </c>
      <c r="AT139" s="77" t="s">
        <v>542</v>
      </c>
      <c r="AU139" s="78">
        <f>SUM(AU136:AU138)</f>
        <v>0</v>
      </c>
      <c r="AW139" s="77" t="s">
        <v>542</v>
      </c>
      <c r="AX139" s="78">
        <f>SUM(AX136:AX138)</f>
        <v>0</v>
      </c>
      <c r="AZ139" s="77" t="s">
        <v>542</v>
      </c>
      <c r="BA139" s="78">
        <f>SUM(BA136:BA138)</f>
        <v>0</v>
      </c>
      <c r="BC139" s="77" t="s">
        <v>542</v>
      </c>
      <c r="BD139" s="78">
        <f>SUM(BD136:BD138)</f>
        <v>0.47</v>
      </c>
      <c r="BF139" s="77" t="s">
        <v>542</v>
      </c>
      <c r="BG139" s="78">
        <f>SUM(BG136:BG138)</f>
        <v>0</v>
      </c>
      <c r="BI139" s="77" t="s">
        <v>542</v>
      </c>
      <c r="BJ139" s="78">
        <f>SUM(BJ136:BJ138)</f>
        <v>0</v>
      </c>
      <c r="BL139" s="77" t="s">
        <v>542</v>
      </c>
      <c r="BM139" s="78">
        <f>SUM(BM136:BM138)</f>
        <v>0</v>
      </c>
      <c r="BO139" s="77" t="s">
        <v>542</v>
      </c>
      <c r="BP139" s="78">
        <f>SUM(BP136:BP138)</f>
        <v>0</v>
      </c>
      <c r="BR139" s="77" t="s">
        <v>542</v>
      </c>
      <c r="BS139" s="78">
        <f>SUM(BS136:BS138)</f>
        <v>0</v>
      </c>
      <c r="BU139" s="77" t="s">
        <v>542</v>
      </c>
      <c r="BV139" s="78">
        <f>SUM(BV136:BV138)</f>
        <v>0</v>
      </c>
      <c r="BX139" s="77" t="s">
        <v>542</v>
      </c>
      <c r="BY139" s="78">
        <f>SUM(BY136:BY138)</f>
        <v>0</v>
      </c>
      <c r="CA139" s="77" t="s">
        <v>542</v>
      </c>
      <c r="CB139" s="78">
        <f>SUM(CB136:CB138)</f>
        <v>0</v>
      </c>
      <c r="CD139" s="77" t="s">
        <v>542</v>
      </c>
      <c r="CE139" s="78">
        <f>SUM(CE136:CE138)</f>
        <v>1892.3500000000001</v>
      </c>
      <c r="CG139" s="77" t="s">
        <v>542</v>
      </c>
      <c r="CH139" s="78">
        <f>SUM(CH136:CH138)</f>
        <v>0</v>
      </c>
      <c r="CJ139" s="77" t="s">
        <v>542</v>
      </c>
      <c r="CK139" s="78">
        <f>SUM(CK136:CK138)</f>
        <v>0</v>
      </c>
      <c r="CM139" s="77" t="s">
        <v>542</v>
      </c>
      <c r="CN139" s="78">
        <f>SUM(CN136:CN138)</f>
        <v>0</v>
      </c>
      <c r="CP139" s="77" t="s">
        <v>492</v>
      </c>
      <c r="CQ139" s="78">
        <f>SUM(CQ136:CQ138)</f>
        <v>4045.17</v>
      </c>
      <c r="CS139" s="77" t="s">
        <v>492</v>
      </c>
      <c r="CT139" s="78">
        <f>SUM(CT136:CT138)</f>
        <v>3784.7000000000003</v>
      </c>
      <c r="CV139" s="88">
        <f>CQ139-CT139</f>
        <v>260.4699999999998</v>
      </c>
    </row>
    <row r="140" spans="1:100" ht="16" thickBot="1" x14ac:dyDescent="0.25">
      <c r="A140" s="176" t="s">
        <v>447</v>
      </c>
      <c r="B140" s="177"/>
      <c r="D140" s="176" t="s">
        <v>447</v>
      </c>
      <c r="E140" s="177"/>
      <c r="G140" s="176" t="s">
        <v>447</v>
      </c>
      <c r="H140" s="177"/>
      <c r="J140" s="176" t="s">
        <v>447</v>
      </c>
      <c r="K140" s="177"/>
      <c r="M140" s="176" t="s">
        <v>447</v>
      </c>
      <c r="N140" s="177"/>
      <c r="P140" s="176" t="s">
        <v>447</v>
      </c>
      <c r="Q140" s="177"/>
      <c r="S140" s="176" t="s">
        <v>447</v>
      </c>
      <c r="T140" s="177"/>
      <c r="V140" s="176" t="s">
        <v>447</v>
      </c>
      <c r="W140" s="177"/>
      <c r="Y140" s="176" t="s">
        <v>447</v>
      </c>
      <c r="Z140" s="177"/>
      <c r="AB140" s="176" t="s">
        <v>447</v>
      </c>
      <c r="AC140" s="177"/>
      <c r="AE140" s="176" t="s">
        <v>447</v>
      </c>
      <c r="AF140" s="177"/>
      <c r="AH140" s="176" t="s">
        <v>447</v>
      </c>
      <c r="AI140" s="177"/>
      <c r="AK140" s="176" t="s">
        <v>447</v>
      </c>
      <c r="AL140" s="177"/>
      <c r="AN140" s="176" t="s">
        <v>447</v>
      </c>
      <c r="AO140" s="177"/>
      <c r="AQ140" s="176" t="s">
        <v>447</v>
      </c>
      <c r="AR140" s="177"/>
      <c r="AT140" s="176" t="s">
        <v>447</v>
      </c>
      <c r="AU140" s="177"/>
      <c r="AW140" s="176" t="s">
        <v>447</v>
      </c>
      <c r="AX140" s="177"/>
      <c r="AZ140" s="176" t="s">
        <v>447</v>
      </c>
      <c r="BA140" s="177"/>
      <c r="BC140" s="176" t="s">
        <v>447</v>
      </c>
      <c r="BD140" s="177"/>
      <c r="BF140" s="176" t="s">
        <v>447</v>
      </c>
      <c r="BG140" s="177"/>
      <c r="BI140" s="176" t="s">
        <v>447</v>
      </c>
      <c r="BJ140" s="177"/>
      <c r="BL140" s="176" t="s">
        <v>447</v>
      </c>
      <c r="BM140" s="177"/>
      <c r="BO140" s="176" t="s">
        <v>447</v>
      </c>
      <c r="BP140" s="177"/>
      <c r="BR140" s="176" t="s">
        <v>447</v>
      </c>
      <c r="BS140" s="177"/>
      <c r="BU140" s="176" t="s">
        <v>447</v>
      </c>
      <c r="BV140" s="177"/>
      <c r="BX140" s="176" t="s">
        <v>447</v>
      </c>
      <c r="BY140" s="177"/>
      <c r="CA140" s="176" t="s">
        <v>447</v>
      </c>
      <c r="CB140" s="177"/>
      <c r="CD140" s="176" t="s">
        <v>447</v>
      </c>
      <c r="CE140" s="177"/>
      <c r="CG140" s="176" t="s">
        <v>447</v>
      </c>
      <c r="CH140" s="177"/>
      <c r="CJ140" s="176" t="s">
        <v>447</v>
      </c>
      <c r="CK140" s="177"/>
      <c r="CM140" s="176" t="s">
        <v>447</v>
      </c>
      <c r="CN140" s="177"/>
      <c r="CP140" s="176" t="s">
        <v>447</v>
      </c>
      <c r="CQ140" s="177"/>
      <c r="CS140" s="176" t="s">
        <v>447</v>
      </c>
      <c r="CT140" s="177"/>
      <c r="CV140" s="66"/>
    </row>
    <row r="141" spans="1:100" x14ac:dyDescent="0.2">
      <c r="A141" s="70" t="s">
        <v>445</v>
      </c>
      <c r="B141" s="67">
        <v>0</v>
      </c>
      <c r="D141" s="70" t="s">
        <v>445</v>
      </c>
      <c r="E141" s="67">
        <v>0</v>
      </c>
      <c r="G141" s="70" t="s">
        <v>445</v>
      </c>
      <c r="H141" s="67">
        <v>0</v>
      </c>
      <c r="J141" s="70" t="s">
        <v>445</v>
      </c>
      <c r="K141" s="67">
        <v>0</v>
      </c>
      <c r="M141" s="70" t="s">
        <v>445</v>
      </c>
      <c r="N141" s="67">
        <v>0</v>
      </c>
      <c r="P141" s="70" t="s">
        <v>445</v>
      </c>
      <c r="Q141" s="67">
        <v>0</v>
      </c>
      <c r="S141" s="70" t="s">
        <v>445</v>
      </c>
      <c r="T141" s="67">
        <v>0</v>
      </c>
      <c r="V141" s="70" t="s">
        <v>445</v>
      </c>
      <c r="W141" s="67">
        <v>0</v>
      </c>
      <c r="Y141" s="70" t="s">
        <v>445</v>
      </c>
      <c r="Z141" s="67">
        <v>0</v>
      </c>
      <c r="AB141" s="70" t="s">
        <v>445</v>
      </c>
      <c r="AC141" s="67">
        <v>0</v>
      </c>
      <c r="AE141" s="70" t="s">
        <v>445</v>
      </c>
      <c r="AF141" s="67">
        <v>0</v>
      </c>
      <c r="AH141" s="70" t="s">
        <v>445</v>
      </c>
      <c r="AI141" s="67">
        <v>0</v>
      </c>
      <c r="AK141" s="70" t="s">
        <v>445</v>
      </c>
      <c r="AL141" s="67">
        <v>0</v>
      </c>
      <c r="AN141" s="70" t="s">
        <v>445</v>
      </c>
      <c r="AO141" s="67">
        <v>515.74</v>
      </c>
      <c r="AQ141" s="70" t="s">
        <v>445</v>
      </c>
      <c r="AR141" s="67">
        <v>0</v>
      </c>
      <c r="AT141" s="70" t="s">
        <v>445</v>
      </c>
      <c r="AU141" s="67">
        <v>0</v>
      </c>
      <c r="AW141" s="70" t="s">
        <v>445</v>
      </c>
      <c r="AX141" s="67">
        <v>0</v>
      </c>
      <c r="AZ141" s="70" t="s">
        <v>445</v>
      </c>
      <c r="BA141" s="67">
        <v>0</v>
      </c>
      <c r="BC141" s="70" t="s">
        <v>445</v>
      </c>
      <c r="BD141" s="67">
        <v>0</v>
      </c>
      <c r="BF141" s="70" t="s">
        <v>445</v>
      </c>
      <c r="BG141" s="67">
        <v>0</v>
      </c>
      <c r="BI141" s="70" t="s">
        <v>445</v>
      </c>
      <c r="BJ141" s="67">
        <v>0</v>
      </c>
      <c r="BL141" s="70" t="s">
        <v>445</v>
      </c>
      <c r="BM141" s="67">
        <v>0</v>
      </c>
      <c r="BO141" s="70" t="s">
        <v>445</v>
      </c>
      <c r="BP141" s="67">
        <v>0</v>
      </c>
      <c r="BR141" s="70" t="s">
        <v>445</v>
      </c>
      <c r="BS141" s="67">
        <v>0</v>
      </c>
      <c r="BU141" s="70" t="s">
        <v>445</v>
      </c>
      <c r="BV141" s="67">
        <v>0</v>
      </c>
      <c r="BX141" s="70" t="s">
        <v>445</v>
      </c>
      <c r="BY141" s="67">
        <v>0</v>
      </c>
      <c r="CA141" s="70" t="s">
        <v>445</v>
      </c>
      <c r="CB141" s="67">
        <v>0</v>
      </c>
      <c r="CD141" s="70" t="s">
        <v>445</v>
      </c>
      <c r="CE141" s="67">
        <v>474.3</v>
      </c>
      <c r="CG141" s="70" t="s">
        <v>445</v>
      </c>
      <c r="CH141" s="67">
        <v>0</v>
      </c>
      <c r="CJ141" s="70" t="s">
        <v>445</v>
      </c>
      <c r="CK141" s="67">
        <v>0</v>
      </c>
      <c r="CM141" s="70" t="s">
        <v>445</v>
      </c>
      <c r="CN141" s="67">
        <v>0</v>
      </c>
      <c r="CP141" s="70" t="s">
        <v>445</v>
      </c>
      <c r="CQ141" s="79">
        <f>SUM(CN141,CK141,CH141,CE141,CB141,BY141,BV141,BS141,BP141,BM141,BJ141,BG141,BD141,BA141,AX141,AU141,AR141,AO141,AL141,AI141,AF141,AC141,Z141,W141,T141,Q141,N141,K141,H141,E141,B141)</f>
        <v>990.04</v>
      </c>
      <c r="CS141" s="70" t="s">
        <v>445</v>
      </c>
      <c r="CT141" s="67">
        <f>515.41+474.3</f>
        <v>989.71</v>
      </c>
      <c r="CV141" s="83">
        <f>CT141-CQ141</f>
        <v>-0.32999999999992724</v>
      </c>
    </row>
    <row r="142" spans="1:100" ht="16" thickBot="1" x14ac:dyDescent="0.25">
      <c r="A142" s="77" t="s">
        <v>454</v>
      </c>
      <c r="B142" s="78">
        <f>SUM(B141)</f>
        <v>0</v>
      </c>
      <c r="D142" s="77" t="s">
        <v>454</v>
      </c>
      <c r="E142" s="78">
        <f>SUM(E141)</f>
        <v>0</v>
      </c>
      <c r="G142" s="77" t="s">
        <v>454</v>
      </c>
      <c r="H142" s="78">
        <f>SUM(H141)</f>
        <v>0</v>
      </c>
      <c r="J142" s="77" t="s">
        <v>454</v>
      </c>
      <c r="K142" s="78">
        <f>SUM(K141)</f>
        <v>0</v>
      </c>
      <c r="M142" s="77" t="s">
        <v>454</v>
      </c>
      <c r="N142" s="78">
        <f>SUM(N141)</f>
        <v>0</v>
      </c>
      <c r="P142" s="77" t="s">
        <v>454</v>
      </c>
      <c r="Q142" s="78">
        <f>SUM(Q141)</f>
        <v>0</v>
      </c>
      <c r="S142" s="77" t="s">
        <v>454</v>
      </c>
      <c r="T142" s="78">
        <f>SUM(T141)</f>
        <v>0</v>
      </c>
      <c r="V142" s="77" t="s">
        <v>454</v>
      </c>
      <c r="W142" s="78">
        <f>SUM(W141)</f>
        <v>0</v>
      </c>
      <c r="Y142" s="77" t="s">
        <v>454</v>
      </c>
      <c r="Z142" s="78">
        <f>SUM(Z141)</f>
        <v>0</v>
      </c>
      <c r="AB142" s="77" t="s">
        <v>454</v>
      </c>
      <c r="AC142" s="78">
        <f>SUM(AC141)</f>
        <v>0</v>
      </c>
      <c r="AE142" s="77" t="s">
        <v>454</v>
      </c>
      <c r="AF142" s="78">
        <f>SUM(AF141)</f>
        <v>0</v>
      </c>
      <c r="AH142" s="77" t="s">
        <v>454</v>
      </c>
      <c r="AI142" s="78">
        <f>SUM(AI141)</f>
        <v>0</v>
      </c>
      <c r="AK142" s="77" t="s">
        <v>454</v>
      </c>
      <c r="AL142" s="78">
        <f>SUM(AL141)</f>
        <v>0</v>
      </c>
      <c r="AN142" s="77" t="s">
        <v>454</v>
      </c>
      <c r="AO142" s="78">
        <f>SUM(AO141)</f>
        <v>515.74</v>
      </c>
      <c r="AQ142" s="77" t="s">
        <v>454</v>
      </c>
      <c r="AR142" s="78">
        <f>SUM(AR141)</f>
        <v>0</v>
      </c>
      <c r="AT142" s="77" t="s">
        <v>454</v>
      </c>
      <c r="AU142" s="78">
        <f>SUM(AU141)</f>
        <v>0</v>
      </c>
      <c r="AW142" s="77" t="s">
        <v>454</v>
      </c>
      <c r="AX142" s="78">
        <f>SUM(AX141)</f>
        <v>0</v>
      </c>
      <c r="AZ142" s="77" t="s">
        <v>454</v>
      </c>
      <c r="BA142" s="78">
        <f>SUM(BA141)</f>
        <v>0</v>
      </c>
      <c r="BC142" s="77" t="s">
        <v>454</v>
      </c>
      <c r="BD142" s="78">
        <f>SUM(BD141)</f>
        <v>0</v>
      </c>
      <c r="BF142" s="77" t="s">
        <v>454</v>
      </c>
      <c r="BG142" s="78">
        <f>SUM(BG141)</f>
        <v>0</v>
      </c>
      <c r="BI142" s="77" t="s">
        <v>454</v>
      </c>
      <c r="BJ142" s="78">
        <f>SUM(BJ141)</f>
        <v>0</v>
      </c>
      <c r="BL142" s="77" t="s">
        <v>454</v>
      </c>
      <c r="BM142" s="78">
        <f>SUM(BM141)</f>
        <v>0</v>
      </c>
      <c r="BO142" s="77" t="s">
        <v>454</v>
      </c>
      <c r="BP142" s="78">
        <f>SUM(BP141)</f>
        <v>0</v>
      </c>
      <c r="BR142" s="77" t="s">
        <v>454</v>
      </c>
      <c r="BS142" s="78">
        <f>SUM(BS141)</f>
        <v>0</v>
      </c>
      <c r="BU142" s="77" t="s">
        <v>454</v>
      </c>
      <c r="BV142" s="78">
        <f>SUM(BV141)</f>
        <v>0</v>
      </c>
      <c r="BX142" s="77" t="s">
        <v>454</v>
      </c>
      <c r="BY142" s="78">
        <f>SUM(BY141)</f>
        <v>0</v>
      </c>
      <c r="CA142" s="77" t="s">
        <v>454</v>
      </c>
      <c r="CB142" s="78">
        <f>SUM(CB141)</f>
        <v>0</v>
      </c>
      <c r="CD142" s="77" t="s">
        <v>454</v>
      </c>
      <c r="CE142" s="78">
        <f>SUM(CE141)</f>
        <v>474.3</v>
      </c>
      <c r="CG142" s="77" t="s">
        <v>454</v>
      </c>
      <c r="CH142" s="78">
        <f>SUM(CH141)</f>
        <v>0</v>
      </c>
      <c r="CJ142" s="77" t="s">
        <v>454</v>
      </c>
      <c r="CK142" s="78">
        <f>SUM(CK141)</f>
        <v>0</v>
      </c>
      <c r="CM142" s="77" t="s">
        <v>454</v>
      </c>
      <c r="CN142" s="78">
        <f>SUM(CN141)</f>
        <v>0</v>
      </c>
      <c r="CP142" s="77" t="s">
        <v>493</v>
      </c>
      <c r="CQ142" s="78">
        <f>SUM(CQ141)</f>
        <v>990.04</v>
      </c>
      <c r="CS142" s="77" t="s">
        <v>493</v>
      </c>
      <c r="CT142" s="78">
        <f>SUM(CT141)</f>
        <v>989.71</v>
      </c>
      <c r="CV142" s="131">
        <f>CT142-CQ142</f>
        <v>-0.32999999999992724</v>
      </c>
    </row>
    <row r="143" spans="1:100" ht="16" thickBot="1" x14ac:dyDescent="0.25">
      <c r="A143" s="176" t="s">
        <v>455</v>
      </c>
      <c r="B143" s="177"/>
      <c r="D143" s="176" t="s">
        <v>455</v>
      </c>
      <c r="E143" s="177"/>
      <c r="G143" s="176" t="s">
        <v>455</v>
      </c>
      <c r="H143" s="177"/>
      <c r="J143" s="176" t="s">
        <v>455</v>
      </c>
      <c r="K143" s="177"/>
      <c r="M143" s="176" t="s">
        <v>455</v>
      </c>
      <c r="N143" s="177"/>
      <c r="P143" s="176" t="s">
        <v>455</v>
      </c>
      <c r="Q143" s="177"/>
      <c r="S143" s="176" t="s">
        <v>455</v>
      </c>
      <c r="T143" s="177"/>
      <c r="V143" s="176" t="s">
        <v>455</v>
      </c>
      <c r="W143" s="177"/>
      <c r="Y143" s="176" t="s">
        <v>455</v>
      </c>
      <c r="Z143" s="177"/>
      <c r="AB143" s="176" t="s">
        <v>455</v>
      </c>
      <c r="AC143" s="177"/>
      <c r="AE143" s="176" t="s">
        <v>455</v>
      </c>
      <c r="AF143" s="177"/>
      <c r="AH143" s="176" t="s">
        <v>455</v>
      </c>
      <c r="AI143" s="177"/>
      <c r="AK143" s="176" t="s">
        <v>455</v>
      </c>
      <c r="AL143" s="177"/>
      <c r="AN143" s="176" t="s">
        <v>455</v>
      </c>
      <c r="AO143" s="177"/>
      <c r="AQ143" s="176" t="s">
        <v>455</v>
      </c>
      <c r="AR143" s="177"/>
      <c r="AT143" s="176" t="s">
        <v>455</v>
      </c>
      <c r="AU143" s="177"/>
      <c r="AW143" s="176" t="s">
        <v>455</v>
      </c>
      <c r="AX143" s="177"/>
      <c r="AZ143" s="176" t="s">
        <v>455</v>
      </c>
      <c r="BA143" s="177"/>
      <c r="BC143" s="176" t="s">
        <v>455</v>
      </c>
      <c r="BD143" s="177"/>
      <c r="BF143" s="176" t="s">
        <v>455</v>
      </c>
      <c r="BG143" s="177"/>
      <c r="BI143" s="176" t="s">
        <v>455</v>
      </c>
      <c r="BJ143" s="177"/>
      <c r="BL143" s="176" t="s">
        <v>455</v>
      </c>
      <c r="BM143" s="177"/>
      <c r="BO143" s="176" t="s">
        <v>455</v>
      </c>
      <c r="BP143" s="177"/>
      <c r="BR143" s="176" t="s">
        <v>455</v>
      </c>
      <c r="BS143" s="177"/>
      <c r="BU143" s="176" t="s">
        <v>455</v>
      </c>
      <c r="BV143" s="177"/>
      <c r="BX143" s="176" t="s">
        <v>455</v>
      </c>
      <c r="BY143" s="177"/>
      <c r="CA143" s="176" t="s">
        <v>455</v>
      </c>
      <c r="CB143" s="177"/>
      <c r="CD143" s="176" t="s">
        <v>455</v>
      </c>
      <c r="CE143" s="177"/>
      <c r="CG143" s="176" t="s">
        <v>455</v>
      </c>
      <c r="CH143" s="177"/>
      <c r="CJ143" s="176" t="s">
        <v>455</v>
      </c>
      <c r="CK143" s="177"/>
      <c r="CM143" s="176" t="s">
        <v>455</v>
      </c>
      <c r="CN143" s="177"/>
      <c r="CP143" s="176" t="s">
        <v>455</v>
      </c>
      <c r="CQ143" s="177"/>
      <c r="CS143" s="176" t="s">
        <v>455</v>
      </c>
      <c r="CT143" s="177"/>
      <c r="CV143" s="66"/>
    </row>
    <row r="144" spans="1:100" x14ac:dyDescent="0.2">
      <c r="A144" s="71" t="s">
        <v>156</v>
      </c>
      <c r="B144" s="67">
        <v>775.27</v>
      </c>
      <c r="D144" s="71" t="s">
        <v>156</v>
      </c>
      <c r="E144" s="67">
        <v>0</v>
      </c>
      <c r="G144" s="71" t="s">
        <v>156</v>
      </c>
      <c r="H144" s="67">
        <v>0</v>
      </c>
      <c r="J144" s="71" t="s">
        <v>156</v>
      </c>
      <c r="K144" s="67">
        <v>0</v>
      </c>
      <c r="M144" s="71" t="s">
        <v>156</v>
      </c>
      <c r="N144" s="67">
        <v>0</v>
      </c>
      <c r="P144" s="71" t="s">
        <v>156</v>
      </c>
      <c r="Q144" s="67">
        <v>0</v>
      </c>
      <c r="S144" s="71" t="s">
        <v>156</v>
      </c>
      <c r="T144" s="67">
        <v>0</v>
      </c>
      <c r="V144" s="71" t="s">
        <v>156</v>
      </c>
      <c r="W144" s="67">
        <v>0</v>
      </c>
      <c r="Y144" s="71" t="s">
        <v>156</v>
      </c>
      <c r="Z144" s="67">
        <v>0</v>
      </c>
      <c r="AB144" s="71" t="s">
        <v>156</v>
      </c>
      <c r="AC144" s="67">
        <v>0</v>
      </c>
      <c r="AE144" s="71" t="s">
        <v>156</v>
      </c>
      <c r="AF144" s="67">
        <v>0</v>
      </c>
      <c r="AH144" s="71" t="s">
        <v>156</v>
      </c>
      <c r="AI144" s="67">
        <v>0</v>
      </c>
      <c r="AK144" s="71" t="s">
        <v>156</v>
      </c>
      <c r="AL144" s="67">
        <v>0</v>
      </c>
      <c r="AN144" s="71" t="s">
        <v>156</v>
      </c>
      <c r="AO144" s="67">
        <v>0</v>
      </c>
      <c r="AQ144" s="71" t="s">
        <v>156</v>
      </c>
      <c r="AR144" s="67">
        <v>0</v>
      </c>
      <c r="AT144" s="71" t="s">
        <v>156</v>
      </c>
      <c r="AU144" s="67">
        <v>0</v>
      </c>
      <c r="AW144" s="71" t="s">
        <v>156</v>
      </c>
      <c r="AX144" s="67">
        <v>0</v>
      </c>
      <c r="AZ144" s="71" t="s">
        <v>156</v>
      </c>
      <c r="BA144" s="67">
        <v>0</v>
      </c>
      <c r="BC144" s="71" t="s">
        <v>156</v>
      </c>
      <c r="BD144" s="67">
        <v>0</v>
      </c>
      <c r="BF144" s="71" t="s">
        <v>156</v>
      </c>
      <c r="BG144" s="67">
        <v>0</v>
      </c>
      <c r="BI144" s="71" t="s">
        <v>156</v>
      </c>
      <c r="BJ144" s="67">
        <v>0</v>
      </c>
      <c r="BL144" s="71" t="s">
        <v>156</v>
      </c>
      <c r="BM144" s="67">
        <v>0</v>
      </c>
      <c r="BO144" s="71" t="s">
        <v>156</v>
      </c>
      <c r="BP144" s="67">
        <v>0</v>
      </c>
      <c r="BR144" s="71" t="s">
        <v>156</v>
      </c>
      <c r="BS144" s="67">
        <v>0</v>
      </c>
      <c r="BU144" s="71" t="s">
        <v>156</v>
      </c>
      <c r="BV144" s="67">
        <v>0</v>
      </c>
      <c r="BX144" s="71" t="s">
        <v>156</v>
      </c>
      <c r="BY144" s="67">
        <v>0</v>
      </c>
      <c r="CA144" s="71" t="s">
        <v>156</v>
      </c>
      <c r="CB144" s="67">
        <v>0</v>
      </c>
      <c r="CD144" s="71" t="s">
        <v>156</v>
      </c>
      <c r="CE144" s="67">
        <v>0</v>
      </c>
      <c r="CG144" s="71" t="s">
        <v>156</v>
      </c>
      <c r="CH144" s="67">
        <v>0</v>
      </c>
      <c r="CJ144" s="71" t="s">
        <v>156</v>
      </c>
      <c r="CK144" s="67">
        <v>0</v>
      </c>
      <c r="CM144" s="71" t="s">
        <v>156</v>
      </c>
      <c r="CN144" s="67">
        <v>0</v>
      </c>
      <c r="CP144" s="71" t="s">
        <v>156</v>
      </c>
      <c r="CQ144" s="79">
        <f>SUM(CN144,CK144,CH144,CE144,CB144,BY144,BV144,BS144,BP144,BM144,BJ144,BG144,BD144,BA144,AX144,AU144,AR144,AO144,AL144,AI144,AF144,AC144,Z144,W144,T144,Q144,N144,K144,H144,E144,B144)</f>
        <v>775.27</v>
      </c>
      <c r="CS144" s="71" t="s">
        <v>156</v>
      </c>
      <c r="CT144" s="67">
        <f>817.04-41.77</f>
        <v>775.27</v>
      </c>
      <c r="CV144" s="105">
        <f t="shared" ref="CV144:CV146" si="6">CT144-CQ144</f>
        <v>0</v>
      </c>
    </row>
    <row r="145" spans="1:100" x14ac:dyDescent="0.2">
      <c r="A145" s="71" t="s">
        <v>449</v>
      </c>
      <c r="B145" s="67">
        <v>88.61</v>
      </c>
      <c r="D145" s="71" t="s">
        <v>449</v>
      </c>
      <c r="E145" s="67">
        <v>0</v>
      </c>
      <c r="G145" s="71" t="s">
        <v>449</v>
      </c>
      <c r="H145" s="67">
        <v>0</v>
      </c>
      <c r="J145" s="71" t="s">
        <v>449</v>
      </c>
      <c r="K145" s="67">
        <v>0</v>
      </c>
      <c r="M145" s="71" t="s">
        <v>449</v>
      </c>
      <c r="N145" s="67">
        <v>0</v>
      </c>
      <c r="P145" s="71" t="s">
        <v>449</v>
      </c>
      <c r="Q145" s="67">
        <v>0</v>
      </c>
      <c r="S145" s="71" t="s">
        <v>449</v>
      </c>
      <c r="T145" s="67">
        <v>0</v>
      </c>
      <c r="V145" s="71" t="s">
        <v>449</v>
      </c>
      <c r="W145" s="67">
        <v>0</v>
      </c>
      <c r="Y145" s="71" t="s">
        <v>449</v>
      </c>
      <c r="Z145" s="67">
        <v>0</v>
      </c>
      <c r="AB145" s="71" t="s">
        <v>449</v>
      </c>
      <c r="AC145" s="67">
        <v>0</v>
      </c>
      <c r="AE145" s="71" t="s">
        <v>449</v>
      </c>
      <c r="AF145" s="67">
        <v>0</v>
      </c>
      <c r="AH145" s="71" t="s">
        <v>449</v>
      </c>
      <c r="AI145" s="67">
        <v>0</v>
      </c>
      <c r="AK145" s="71" t="s">
        <v>449</v>
      </c>
      <c r="AL145" s="67">
        <v>0</v>
      </c>
      <c r="AN145" s="71" t="s">
        <v>449</v>
      </c>
      <c r="AO145" s="67">
        <v>0</v>
      </c>
      <c r="AQ145" s="71" t="s">
        <v>449</v>
      </c>
      <c r="AR145" s="67">
        <v>0</v>
      </c>
      <c r="AT145" s="71" t="s">
        <v>449</v>
      </c>
      <c r="AU145" s="67">
        <v>0</v>
      </c>
      <c r="AW145" s="71" t="s">
        <v>449</v>
      </c>
      <c r="AX145" s="67">
        <v>0</v>
      </c>
      <c r="AZ145" s="71" t="s">
        <v>449</v>
      </c>
      <c r="BA145" s="67">
        <v>0</v>
      </c>
      <c r="BC145" s="71" t="s">
        <v>449</v>
      </c>
      <c r="BD145" s="67">
        <v>0</v>
      </c>
      <c r="BF145" s="71" t="s">
        <v>449</v>
      </c>
      <c r="BG145" s="67">
        <v>0</v>
      </c>
      <c r="BI145" s="71" t="s">
        <v>449</v>
      </c>
      <c r="BJ145" s="67">
        <v>0</v>
      </c>
      <c r="BL145" s="71" t="s">
        <v>449</v>
      </c>
      <c r="BM145" s="67">
        <v>0</v>
      </c>
      <c r="BO145" s="71" t="s">
        <v>449</v>
      </c>
      <c r="BP145" s="67">
        <v>0</v>
      </c>
      <c r="BR145" s="71" t="s">
        <v>449</v>
      </c>
      <c r="BS145" s="67">
        <v>0</v>
      </c>
      <c r="BU145" s="71" t="s">
        <v>449</v>
      </c>
      <c r="BV145" s="67">
        <v>0</v>
      </c>
      <c r="BX145" s="71" t="s">
        <v>449</v>
      </c>
      <c r="BY145" s="67">
        <v>0</v>
      </c>
      <c r="CA145" s="71" t="s">
        <v>449</v>
      </c>
      <c r="CB145" s="67">
        <v>0</v>
      </c>
      <c r="CD145" s="71" t="s">
        <v>449</v>
      </c>
      <c r="CE145" s="67">
        <v>0</v>
      </c>
      <c r="CG145" s="71" t="s">
        <v>449</v>
      </c>
      <c r="CH145" s="67">
        <v>0</v>
      </c>
      <c r="CJ145" s="71" t="s">
        <v>449</v>
      </c>
      <c r="CK145" s="67">
        <v>0</v>
      </c>
      <c r="CM145" s="71" t="s">
        <v>449</v>
      </c>
      <c r="CN145" s="67">
        <v>0</v>
      </c>
      <c r="CP145" s="71" t="s">
        <v>449</v>
      </c>
      <c r="CQ145" s="79">
        <f>SUM(CN145,CK145,CH145,CE145,CB145,BY145,BV145,BS145,BP145,BM145,BJ145,BG145,BD145,BA145,AX145,AU145,AR145,AO145,AL145,AI145,AF145,AC145,Z145,W145,T145,Q145,N145,K145,H145,E145,B145)</f>
        <v>88.61</v>
      </c>
      <c r="CS145" s="71" t="s">
        <v>449</v>
      </c>
      <c r="CT145" s="67">
        <v>140</v>
      </c>
      <c r="CV145" s="88">
        <f t="shared" si="6"/>
        <v>51.39</v>
      </c>
    </row>
    <row r="146" spans="1:100" x14ac:dyDescent="0.2">
      <c r="A146" s="71" t="s">
        <v>450</v>
      </c>
      <c r="B146" s="67">
        <v>0</v>
      </c>
      <c r="D146" s="71" t="s">
        <v>450</v>
      </c>
      <c r="E146" s="67">
        <v>0</v>
      </c>
      <c r="G146" s="71" t="s">
        <v>450</v>
      </c>
      <c r="H146" s="67">
        <v>0</v>
      </c>
      <c r="J146" s="71" t="s">
        <v>450</v>
      </c>
      <c r="K146" s="67">
        <v>0</v>
      </c>
      <c r="M146" s="71" t="s">
        <v>450</v>
      </c>
      <c r="N146" s="67">
        <v>0</v>
      </c>
      <c r="P146" s="71" t="s">
        <v>450</v>
      </c>
      <c r="Q146" s="67">
        <v>0</v>
      </c>
      <c r="S146" s="71" t="s">
        <v>450</v>
      </c>
      <c r="T146" s="67">
        <v>0</v>
      </c>
      <c r="V146" s="71" t="s">
        <v>450</v>
      </c>
      <c r="W146" s="67">
        <v>0</v>
      </c>
      <c r="Y146" s="71" t="s">
        <v>450</v>
      </c>
      <c r="Z146" s="67">
        <v>115.21</v>
      </c>
      <c r="AB146" s="71" t="s">
        <v>450</v>
      </c>
      <c r="AC146" s="67">
        <v>0</v>
      </c>
      <c r="AE146" s="71" t="s">
        <v>450</v>
      </c>
      <c r="AF146" s="67">
        <v>0</v>
      </c>
      <c r="AH146" s="71" t="s">
        <v>450</v>
      </c>
      <c r="AI146" s="67">
        <v>0</v>
      </c>
      <c r="AK146" s="71" t="s">
        <v>450</v>
      </c>
      <c r="AL146" s="67">
        <v>0</v>
      </c>
      <c r="AN146" s="71" t="s">
        <v>450</v>
      </c>
      <c r="AO146" s="67">
        <v>0</v>
      </c>
      <c r="AQ146" s="71" t="s">
        <v>450</v>
      </c>
      <c r="AR146" s="67">
        <v>0</v>
      </c>
      <c r="AT146" s="71" t="s">
        <v>450</v>
      </c>
      <c r="AU146" s="67">
        <v>0</v>
      </c>
      <c r="AW146" s="71" t="s">
        <v>450</v>
      </c>
      <c r="AX146" s="67">
        <v>0</v>
      </c>
      <c r="AZ146" s="71" t="s">
        <v>450</v>
      </c>
      <c r="BA146" s="67">
        <v>0</v>
      </c>
      <c r="BC146" s="71" t="s">
        <v>450</v>
      </c>
      <c r="BD146" s="67">
        <v>0</v>
      </c>
      <c r="BF146" s="71" t="s">
        <v>450</v>
      </c>
      <c r="BG146" s="67">
        <v>0</v>
      </c>
      <c r="BI146" s="71" t="s">
        <v>450</v>
      </c>
      <c r="BJ146" s="67">
        <v>0</v>
      </c>
      <c r="BL146" s="71" t="s">
        <v>450</v>
      </c>
      <c r="BM146" s="67">
        <v>0</v>
      </c>
      <c r="BO146" s="71" t="s">
        <v>450</v>
      </c>
      <c r="BP146" s="67">
        <v>0</v>
      </c>
      <c r="BR146" s="71" t="s">
        <v>450</v>
      </c>
      <c r="BS146" s="67">
        <v>0</v>
      </c>
      <c r="BU146" s="71" t="s">
        <v>450</v>
      </c>
      <c r="BV146" s="67">
        <v>0</v>
      </c>
      <c r="BX146" s="71" t="s">
        <v>450</v>
      </c>
      <c r="BY146" s="67">
        <v>0</v>
      </c>
      <c r="CA146" s="71" t="s">
        <v>450</v>
      </c>
      <c r="CB146" s="67">
        <v>0</v>
      </c>
      <c r="CD146" s="71" t="s">
        <v>450</v>
      </c>
      <c r="CE146" s="67">
        <v>0</v>
      </c>
      <c r="CG146" s="71" t="s">
        <v>450</v>
      </c>
      <c r="CH146" s="67">
        <v>0</v>
      </c>
      <c r="CJ146" s="71" t="s">
        <v>450</v>
      </c>
      <c r="CK146" s="67">
        <v>0</v>
      </c>
      <c r="CM146" s="71" t="s">
        <v>450</v>
      </c>
      <c r="CN146" s="67">
        <v>0</v>
      </c>
      <c r="CP146" s="71" t="s">
        <v>450</v>
      </c>
      <c r="CQ146" s="79">
        <f>SUM(CN146,CK146,CH146,CE146,CB146,BY146,BV146,BS146,BP146,BM146,BJ146,BG146,BD146,BA146,AX146,AU146,AR146,AO146,AL146,AI146,AF146,AC146,Z146,W146,T146,Q146,N146,K146,H146,E146,B146)</f>
        <v>115.21</v>
      </c>
      <c r="CS146" s="71" t="s">
        <v>450</v>
      </c>
      <c r="CT146" s="129">
        <v>116.26</v>
      </c>
      <c r="CV146" s="88">
        <f t="shared" si="6"/>
        <v>1.0500000000000114</v>
      </c>
    </row>
    <row r="147" spans="1:100" x14ac:dyDescent="0.2">
      <c r="A147" s="71" t="s">
        <v>4</v>
      </c>
      <c r="B147" s="67">
        <v>0</v>
      </c>
      <c r="D147" s="71" t="s">
        <v>4</v>
      </c>
      <c r="E147" s="67">
        <v>23.48</v>
      </c>
      <c r="G147" s="71" t="s">
        <v>4</v>
      </c>
      <c r="H147" s="67">
        <v>33.71</v>
      </c>
      <c r="J147" s="71" t="s">
        <v>4</v>
      </c>
      <c r="K147" s="67">
        <v>0</v>
      </c>
      <c r="M147" s="71" t="s">
        <v>4</v>
      </c>
      <c r="N147" s="67">
        <v>0</v>
      </c>
      <c r="P147" s="71" t="s">
        <v>4</v>
      </c>
      <c r="Q147" s="67">
        <v>0</v>
      </c>
      <c r="S147" s="71" t="s">
        <v>4</v>
      </c>
      <c r="T147" s="67">
        <v>0</v>
      </c>
      <c r="V147" s="71" t="s">
        <v>4</v>
      </c>
      <c r="W147" s="67">
        <v>0</v>
      </c>
      <c r="Y147" s="71" t="s">
        <v>4</v>
      </c>
      <c r="Z147" s="67">
        <v>0</v>
      </c>
      <c r="AB147" s="71" t="s">
        <v>4</v>
      </c>
      <c r="AC147" s="67">
        <v>0</v>
      </c>
      <c r="AE147" s="71" t="s">
        <v>4</v>
      </c>
      <c r="AF147" s="67">
        <v>0</v>
      </c>
      <c r="AH147" s="71" t="s">
        <v>4</v>
      </c>
      <c r="AI147" s="67">
        <v>0</v>
      </c>
      <c r="AK147" s="71" t="s">
        <v>4</v>
      </c>
      <c r="AL147" s="67">
        <v>0</v>
      </c>
      <c r="AN147" s="71" t="s">
        <v>4</v>
      </c>
      <c r="AO147" s="67">
        <v>0</v>
      </c>
      <c r="AQ147" s="71" t="s">
        <v>4</v>
      </c>
      <c r="AR147" s="67">
        <v>0</v>
      </c>
      <c r="AT147" s="71" t="s">
        <v>4</v>
      </c>
      <c r="AU147" s="67">
        <f>86.88-19.79</f>
        <v>67.09</v>
      </c>
      <c r="AW147" s="71" t="s">
        <v>4</v>
      </c>
      <c r="AX147" s="67">
        <v>0</v>
      </c>
      <c r="AZ147" s="71" t="s">
        <v>4</v>
      </c>
      <c r="BA147" s="67">
        <v>0</v>
      </c>
      <c r="BC147" s="71" t="s">
        <v>4</v>
      </c>
      <c r="BD147" s="67">
        <v>0</v>
      </c>
      <c r="BF147" s="71" t="s">
        <v>4</v>
      </c>
      <c r="BG147" s="67">
        <v>0</v>
      </c>
      <c r="BI147" s="71" t="s">
        <v>4</v>
      </c>
      <c r="BJ147" s="67">
        <v>0</v>
      </c>
      <c r="BL147" s="71" t="s">
        <v>4</v>
      </c>
      <c r="BM147" s="67">
        <v>0</v>
      </c>
      <c r="BO147" s="71" t="s">
        <v>4</v>
      </c>
      <c r="BP147" s="67">
        <v>0</v>
      </c>
      <c r="BR147" s="71" t="s">
        <v>4</v>
      </c>
      <c r="BS147" s="67">
        <v>0</v>
      </c>
      <c r="BU147" s="71" t="s">
        <v>4</v>
      </c>
      <c r="BV147" s="67">
        <v>0</v>
      </c>
      <c r="BX147" s="71" t="s">
        <v>4</v>
      </c>
      <c r="BY147" s="67">
        <v>0</v>
      </c>
      <c r="CA147" s="71" t="s">
        <v>4</v>
      </c>
      <c r="CB147" s="67">
        <v>0</v>
      </c>
      <c r="CD147" s="71" t="s">
        <v>4</v>
      </c>
      <c r="CE147" s="67">
        <v>38.06</v>
      </c>
      <c r="CG147" s="71" t="s">
        <v>4</v>
      </c>
      <c r="CH147" s="67">
        <v>0</v>
      </c>
      <c r="CJ147" s="71" t="s">
        <v>4</v>
      </c>
      <c r="CK147" s="67">
        <v>0</v>
      </c>
      <c r="CM147" s="71" t="s">
        <v>4</v>
      </c>
      <c r="CN147" s="67">
        <v>0</v>
      </c>
      <c r="CP147" s="71" t="s">
        <v>4</v>
      </c>
      <c r="CQ147" s="79">
        <f>SUM(CN147,CK147,CH147,CE147,CB147,BY147,BV147,BS147,BP147,BM147,BJ147,BG147,BD147,BA147,AX147,AU147,AR147,AO147,AL147,AI147,AF147,AC147,Z147,W147,T147,Q147,N147,K147,H147,E147,B147)</f>
        <v>162.34</v>
      </c>
      <c r="CS147" s="71" t="s">
        <v>4</v>
      </c>
      <c r="CT147" s="67">
        <v>150</v>
      </c>
      <c r="CV147" s="131">
        <f t="shared" ref="CV147:CV160" si="7">CT147-CQ147</f>
        <v>-12.340000000000003</v>
      </c>
    </row>
    <row r="148" spans="1:100" x14ac:dyDescent="0.2">
      <c r="A148" s="71" t="s">
        <v>5</v>
      </c>
      <c r="B148" s="67">
        <f>SUM(B149:B151)</f>
        <v>76.83</v>
      </c>
      <c r="D148" s="71" t="s">
        <v>5</v>
      </c>
      <c r="E148" s="67">
        <f>SUM(E149:E151)</f>
        <v>0</v>
      </c>
      <c r="G148" s="71" t="s">
        <v>5</v>
      </c>
      <c r="H148" s="67">
        <f>SUM(H149:H151)</f>
        <v>0</v>
      </c>
      <c r="J148" s="71" t="s">
        <v>5</v>
      </c>
      <c r="K148" s="67">
        <f>SUM(K149:K151)</f>
        <v>0</v>
      </c>
      <c r="M148" s="71" t="s">
        <v>5</v>
      </c>
      <c r="N148" s="67">
        <f>SUM(N149:N151)</f>
        <v>0</v>
      </c>
      <c r="P148" s="71" t="s">
        <v>5</v>
      </c>
      <c r="Q148" s="67">
        <f>SUM(Q149:Q151)</f>
        <v>0</v>
      </c>
      <c r="S148" s="71" t="s">
        <v>5</v>
      </c>
      <c r="T148" s="67">
        <f>SUM(T149:T151)</f>
        <v>0</v>
      </c>
      <c r="V148" s="71" t="s">
        <v>5</v>
      </c>
      <c r="W148" s="67">
        <f>SUM(W149:W151)</f>
        <v>0</v>
      </c>
      <c r="Y148" s="71" t="s">
        <v>5</v>
      </c>
      <c r="Z148" s="67">
        <f>SUM(Z149:Z151)</f>
        <v>34</v>
      </c>
      <c r="AB148" s="71" t="s">
        <v>5</v>
      </c>
      <c r="AC148" s="67">
        <f>SUM(AC149:AC151)</f>
        <v>0</v>
      </c>
      <c r="AE148" s="71" t="s">
        <v>5</v>
      </c>
      <c r="AF148" s="67">
        <f>SUM(AF149:AF151)</f>
        <v>0</v>
      </c>
      <c r="AH148" s="71" t="s">
        <v>5</v>
      </c>
      <c r="AI148" s="67">
        <f>SUM(AI149:AI151)</f>
        <v>0</v>
      </c>
      <c r="AK148" s="71" t="s">
        <v>5</v>
      </c>
      <c r="AL148" s="67">
        <f>SUM(AL149:AL151)</f>
        <v>0</v>
      </c>
      <c r="AN148" s="71" t="s">
        <v>5</v>
      </c>
      <c r="AO148" s="67">
        <f>SUM(AO149:AO151)</f>
        <v>0</v>
      </c>
      <c r="AQ148" s="71" t="s">
        <v>5</v>
      </c>
      <c r="AR148" s="67">
        <f>SUM(AR149:AR151)</f>
        <v>0</v>
      </c>
      <c r="AT148" s="71" t="s">
        <v>5</v>
      </c>
      <c r="AU148" s="67">
        <f>SUM(AU149:AU151)</f>
        <v>0</v>
      </c>
      <c r="AW148" s="71" t="s">
        <v>5</v>
      </c>
      <c r="AX148" s="67">
        <f>SUM(AX149:AX151)</f>
        <v>0</v>
      </c>
      <c r="AZ148" s="71" t="s">
        <v>5</v>
      </c>
      <c r="BA148" s="67">
        <f>SUM(BA149:BA151)</f>
        <v>0</v>
      </c>
      <c r="BC148" s="71" t="s">
        <v>5</v>
      </c>
      <c r="BD148" s="67">
        <f>SUM(BD149:BD151)</f>
        <v>35</v>
      </c>
      <c r="BF148" s="71" t="s">
        <v>5</v>
      </c>
      <c r="BG148" s="67">
        <f>SUM(BG149:BG151)</f>
        <v>0</v>
      </c>
      <c r="BI148" s="71" t="s">
        <v>5</v>
      </c>
      <c r="BJ148" s="67">
        <f>SUM(BJ149:BJ151)</f>
        <v>0</v>
      </c>
      <c r="BL148" s="71" t="s">
        <v>5</v>
      </c>
      <c r="BM148" s="67">
        <f>SUM(BM149:BM151)</f>
        <v>0</v>
      </c>
      <c r="BO148" s="71" t="s">
        <v>5</v>
      </c>
      <c r="BP148" s="67">
        <f>SUM(BP149:BP151)</f>
        <v>0</v>
      </c>
      <c r="BR148" s="71" t="s">
        <v>5</v>
      </c>
      <c r="BS148" s="67">
        <f>SUM(BS149:BS151)</f>
        <v>27</v>
      </c>
      <c r="BU148" s="71" t="s">
        <v>5</v>
      </c>
      <c r="BV148" s="67">
        <f>SUM(BV149:BV151)</f>
        <v>0</v>
      </c>
      <c r="BX148" s="71" t="s">
        <v>5</v>
      </c>
      <c r="BY148" s="67">
        <f>SUM(BY149:BY151)</f>
        <v>0</v>
      </c>
      <c r="CA148" s="71" t="s">
        <v>5</v>
      </c>
      <c r="CB148" s="67">
        <f>SUM(CB149:CB151)</f>
        <v>0</v>
      </c>
      <c r="CD148" s="71" t="s">
        <v>5</v>
      </c>
      <c r="CE148" s="67">
        <f>SUM(CE149:CE151)</f>
        <v>38</v>
      </c>
      <c r="CG148" s="71" t="s">
        <v>5</v>
      </c>
      <c r="CH148" s="67">
        <f>SUM(CH149:CH151)</f>
        <v>0</v>
      </c>
      <c r="CJ148" s="71" t="s">
        <v>5</v>
      </c>
      <c r="CK148" s="67">
        <f>SUM(CK149:CK151)</f>
        <v>0</v>
      </c>
      <c r="CM148" s="71" t="s">
        <v>5</v>
      </c>
      <c r="CN148" s="67">
        <f>SUM(CN149:CN151)</f>
        <v>0</v>
      </c>
      <c r="CP148" s="71" t="s">
        <v>5</v>
      </c>
      <c r="CQ148" s="67">
        <f>SUM(CQ149:CQ151)</f>
        <v>210.82999999999998</v>
      </c>
      <c r="CS148" s="71" t="s">
        <v>5</v>
      </c>
      <c r="CT148" s="67">
        <f>SUM(CT149:CT151)</f>
        <v>236.82999999999998</v>
      </c>
      <c r="CV148" s="88">
        <f t="shared" si="7"/>
        <v>26</v>
      </c>
    </row>
    <row r="149" spans="1:100" x14ac:dyDescent="0.2">
      <c r="A149" s="68" t="s">
        <v>207</v>
      </c>
      <c r="B149" s="67">
        <v>0</v>
      </c>
      <c r="D149" s="68" t="s">
        <v>207</v>
      </c>
      <c r="E149" s="67">
        <v>0</v>
      </c>
      <c r="G149" s="68" t="s">
        <v>207</v>
      </c>
      <c r="H149" s="67">
        <v>0</v>
      </c>
      <c r="J149" s="68" t="s">
        <v>207</v>
      </c>
      <c r="K149" s="67">
        <v>0</v>
      </c>
      <c r="M149" s="68" t="s">
        <v>207</v>
      </c>
      <c r="N149" s="67">
        <v>0</v>
      </c>
      <c r="P149" s="68" t="s">
        <v>207</v>
      </c>
      <c r="Q149" s="67">
        <v>0</v>
      </c>
      <c r="S149" s="68" t="s">
        <v>207</v>
      </c>
      <c r="T149" s="67">
        <v>0</v>
      </c>
      <c r="V149" s="68" t="s">
        <v>207</v>
      </c>
      <c r="W149" s="67">
        <v>0</v>
      </c>
      <c r="Y149" s="68" t="s">
        <v>207</v>
      </c>
      <c r="Z149" s="67">
        <v>34</v>
      </c>
      <c r="AB149" s="68" t="s">
        <v>207</v>
      </c>
      <c r="AC149" s="67">
        <v>0</v>
      </c>
      <c r="AE149" s="68" t="s">
        <v>207</v>
      </c>
      <c r="AF149" s="67">
        <v>0</v>
      </c>
      <c r="AH149" s="68" t="s">
        <v>207</v>
      </c>
      <c r="AI149" s="67">
        <v>0</v>
      </c>
      <c r="AK149" s="68" t="s">
        <v>207</v>
      </c>
      <c r="AL149" s="67">
        <v>0</v>
      </c>
      <c r="AN149" s="68" t="s">
        <v>207</v>
      </c>
      <c r="AO149" s="67">
        <v>0</v>
      </c>
      <c r="AQ149" s="68" t="s">
        <v>207</v>
      </c>
      <c r="AR149" s="67">
        <v>0</v>
      </c>
      <c r="AT149" s="68" t="s">
        <v>207</v>
      </c>
      <c r="AU149" s="67">
        <v>0</v>
      </c>
      <c r="AW149" s="68" t="s">
        <v>207</v>
      </c>
      <c r="AX149" s="67">
        <v>0</v>
      </c>
      <c r="AZ149" s="68" t="s">
        <v>207</v>
      </c>
      <c r="BA149" s="67">
        <v>0</v>
      </c>
      <c r="BC149" s="68" t="s">
        <v>207</v>
      </c>
      <c r="BD149" s="67">
        <v>35</v>
      </c>
      <c r="BF149" s="68" t="s">
        <v>207</v>
      </c>
      <c r="BG149" s="67">
        <v>0</v>
      </c>
      <c r="BI149" s="68" t="s">
        <v>207</v>
      </c>
      <c r="BJ149" s="67">
        <v>0</v>
      </c>
      <c r="BL149" s="68" t="s">
        <v>207</v>
      </c>
      <c r="BM149" s="67">
        <v>0</v>
      </c>
      <c r="BO149" s="68" t="s">
        <v>207</v>
      </c>
      <c r="BP149" s="67">
        <v>0</v>
      </c>
      <c r="BR149" s="68" t="s">
        <v>207</v>
      </c>
      <c r="BS149" s="67">
        <v>27</v>
      </c>
      <c r="BU149" s="68" t="s">
        <v>207</v>
      </c>
      <c r="BV149" s="67">
        <v>0</v>
      </c>
      <c r="BX149" s="68" t="s">
        <v>207</v>
      </c>
      <c r="BY149" s="67">
        <v>0</v>
      </c>
      <c r="CA149" s="68" t="s">
        <v>207</v>
      </c>
      <c r="CB149" s="67">
        <v>0</v>
      </c>
      <c r="CD149" s="68" t="s">
        <v>207</v>
      </c>
      <c r="CE149" s="67">
        <v>38</v>
      </c>
      <c r="CG149" s="68" t="s">
        <v>207</v>
      </c>
      <c r="CH149" s="67">
        <v>0</v>
      </c>
      <c r="CJ149" s="68" t="s">
        <v>207</v>
      </c>
      <c r="CK149" s="67">
        <v>0</v>
      </c>
      <c r="CM149" s="68" t="s">
        <v>207</v>
      </c>
      <c r="CN149" s="67">
        <v>0</v>
      </c>
      <c r="CP149" s="68" t="s">
        <v>207</v>
      </c>
      <c r="CQ149" s="79">
        <f>SUM(CN149,CK149,CH149,CE149,CB149,BY149,BV149,BS149,BP149,BM149,BJ149,BG149,BD149,BA149,AX149,AU149,AR149,AO149,AL149,AI149,AF149,AC149,Z149,W149,T149,Q149,N149,K149,H149,E149,B149)</f>
        <v>134</v>
      </c>
      <c r="CS149" s="68" t="s">
        <v>207</v>
      </c>
      <c r="CT149" s="67">
        <f>175-15</f>
        <v>160</v>
      </c>
      <c r="CV149" s="81">
        <f t="shared" si="7"/>
        <v>26</v>
      </c>
    </row>
    <row r="150" spans="1:100" x14ac:dyDescent="0.2">
      <c r="A150" s="72" t="s">
        <v>448</v>
      </c>
      <c r="B150" s="90">
        <v>76.83</v>
      </c>
      <c r="D150" s="72" t="s">
        <v>448</v>
      </c>
      <c r="E150" s="67">
        <v>0</v>
      </c>
      <c r="G150" s="72" t="s">
        <v>448</v>
      </c>
      <c r="H150" s="67">
        <v>0</v>
      </c>
      <c r="J150" s="72" t="s">
        <v>448</v>
      </c>
      <c r="K150" s="67">
        <v>0</v>
      </c>
      <c r="M150" s="72" t="s">
        <v>448</v>
      </c>
      <c r="N150" s="67">
        <v>0</v>
      </c>
      <c r="P150" s="72" t="s">
        <v>448</v>
      </c>
      <c r="Q150" s="67">
        <v>0</v>
      </c>
      <c r="S150" s="72" t="s">
        <v>448</v>
      </c>
      <c r="T150" s="67">
        <v>0</v>
      </c>
      <c r="V150" s="72" t="s">
        <v>448</v>
      </c>
      <c r="W150" s="67">
        <v>0</v>
      </c>
      <c r="Y150" s="72" t="s">
        <v>448</v>
      </c>
      <c r="Z150" s="67">
        <v>0</v>
      </c>
      <c r="AB150" s="72" t="s">
        <v>448</v>
      </c>
      <c r="AC150" s="67">
        <v>0</v>
      </c>
      <c r="AE150" s="72" t="s">
        <v>448</v>
      </c>
      <c r="AF150" s="67">
        <v>0</v>
      </c>
      <c r="AH150" s="72" t="s">
        <v>448</v>
      </c>
      <c r="AI150" s="67">
        <v>0</v>
      </c>
      <c r="AK150" s="72" t="s">
        <v>448</v>
      </c>
      <c r="AL150" s="67">
        <v>0</v>
      </c>
      <c r="AN150" s="72" t="s">
        <v>448</v>
      </c>
      <c r="AO150" s="67">
        <v>0</v>
      </c>
      <c r="AQ150" s="72" t="s">
        <v>448</v>
      </c>
      <c r="AR150" s="67">
        <v>0</v>
      </c>
      <c r="AT150" s="72" t="s">
        <v>448</v>
      </c>
      <c r="AU150" s="67">
        <v>0</v>
      </c>
      <c r="AW150" s="72" t="s">
        <v>448</v>
      </c>
      <c r="AX150" s="67">
        <v>0</v>
      </c>
      <c r="AZ150" s="72" t="s">
        <v>448</v>
      </c>
      <c r="BA150" s="67">
        <v>0</v>
      </c>
      <c r="BC150" s="72" t="s">
        <v>448</v>
      </c>
      <c r="BD150" s="67">
        <v>0</v>
      </c>
      <c r="BF150" s="72" t="s">
        <v>448</v>
      </c>
      <c r="BG150" s="67">
        <v>0</v>
      </c>
      <c r="BI150" s="72" t="s">
        <v>448</v>
      </c>
      <c r="BJ150" s="67">
        <v>0</v>
      </c>
      <c r="BL150" s="72" t="s">
        <v>448</v>
      </c>
      <c r="BM150" s="67">
        <v>0</v>
      </c>
      <c r="BO150" s="72" t="s">
        <v>448</v>
      </c>
      <c r="BP150" s="67">
        <v>0</v>
      </c>
      <c r="BR150" s="72" t="s">
        <v>448</v>
      </c>
      <c r="BS150" s="67">
        <v>0</v>
      </c>
      <c r="BU150" s="72" t="s">
        <v>448</v>
      </c>
      <c r="BV150" s="67">
        <v>0</v>
      </c>
      <c r="BX150" s="72" t="s">
        <v>448</v>
      </c>
      <c r="BY150" s="67">
        <v>0</v>
      </c>
      <c r="CA150" s="72" t="s">
        <v>448</v>
      </c>
      <c r="CB150" s="67">
        <v>0</v>
      </c>
      <c r="CD150" s="72" t="s">
        <v>448</v>
      </c>
      <c r="CE150" s="67">
        <v>0</v>
      </c>
      <c r="CG150" s="72" t="s">
        <v>448</v>
      </c>
      <c r="CH150" s="67">
        <v>0</v>
      </c>
      <c r="CJ150" s="72" t="s">
        <v>448</v>
      </c>
      <c r="CK150" s="67">
        <v>0</v>
      </c>
      <c r="CM150" s="72" t="s">
        <v>448</v>
      </c>
      <c r="CN150" s="67">
        <v>0</v>
      </c>
      <c r="CP150" s="72" t="s">
        <v>448</v>
      </c>
      <c r="CQ150" s="79">
        <f>SUM(CN150,CK150,CH150,CE150,CB150,BY150,BV150,BS150,BP150,BM150,BJ150,BG150,BD150,BA150,AX150,AU150,AR150,AO150,AL150,AI150,AF150,AC150,Z150,W150,T150,Q150,N150,K150,H150,E150,B150)</f>
        <v>76.83</v>
      </c>
      <c r="CS150" s="72" t="s">
        <v>448</v>
      </c>
      <c r="CT150" s="90">
        <v>76.83</v>
      </c>
      <c r="CV150" s="81">
        <f t="shared" si="7"/>
        <v>0</v>
      </c>
    </row>
    <row r="151" spans="1:100" x14ac:dyDescent="0.2">
      <c r="A151" s="72" t="s">
        <v>456</v>
      </c>
      <c r="B151" s="79">
        <v>0</v>
      </c>
      <c r="D151" s="72" t="s">
        <v>456</v>
      </c>
      <c r="E151" s="79">
        <v>0</v>
      </c>
      <c r="G151" s="72" t="s">
        <v>456</v>
      </c>
      <c r="H151" s="79">
        <v>0</v>
      </c>
      <c r="J151" s="72" t="s">
        <v>456</v>
      </c>
      <c r="K151" s="79">
        <v>0</v>
      </c>
      <c r="M151" s="72" t="s">
        <v>456</v>
      </c>
      <c r="N151" s="79">
        <v>0</v>
      </c>
      <c r="P151" s="72" t="s">
        <v>456</v>
      </c>
      <c r="Q151" s="79">
        <v>0</v>
      </c>
      <c r="S151" s="72" t="s">
        <v>456</v>
      </c>
      <c r="T151" s="79">
        <v>0</v>
      </c>
      <c r="V151" s="72" t="s">
        <v>456</v>
      </c>
      <c r="W151" s="79">
        <v>0</v>
      </c>
      <c r="Y151" s="72" t="s">
        <v>456</v>
      </c>
      <c r="Z151" s="79">
        <v>0</v>
      </c>
      <c r="AB151" s="72" t="s">
        <v>456</v>
      </c>
      <c r="AC151" s="79">
        <v>0</v>
      </c>
      <c r="AE151" s="72" t="s">
        <v>456</v>
      </c>
      <c r="AF151" s="79">
        <v>0</v>
      </c>
      <c r="AH151" s="72" t="s">
        <v>456</v>
      </c>
      <c r="AI151" s="79">
        <v>0</v>
      </c>
      <c r="AK151" s="72" t="s">
        <v>456</v>
      </c>
      <c r="AL151" s="79">
        <v>0</v>
      </c>
      <c r="AN151" s="72" t="s">
        <v>456</v>
      </c>
      <c r="AO151" s="79">
        <v>0</v>
      </c>
      <c r="AQ151" s="72" t="s">
        <v>456</v>
      </c>
      <c r="AR151" s="79">
        <v>0</v>
      </c>
      <c r="AT151" s="72" t="s">
        <v>456</v>
      </c>
      <c r="AU151" s="79">
        <v>0</v>
      </c>
      <c r="AW151" s="72" t="s">
        <v>456</v>
      </c>
      <c r="AX151" s="79">
        <v>0</v>
      </c>
      <c r="AZ151" s="72" t="s">
        <v>456</v>
      </c>
      <c r="BA151" s="79">
        <v>0</v>
      </c>
      <c r="BC151" s="72" t="s">
        <v>456</v>
      </c>
      <c r="BD151" s="79">
        <v>0</v>
      </c>
      <c r="BF151" s="72" t="s">
        <v>456</v>
      </c>
      <c r="BG151" s="79">
        <v>0</v>
      </c>
      <c r="BI151" s="72" t="s">
        <v>456</v>
      </c>
      <c r="BJ151" s="79">
        <v>0</v>
      </c>
      <c r="BL151" s="72" t="s">
        <v>456</v>
      </c>
      <c r="BM151" s="79">
        <v>0</v>
      </c>
      <c r="BO151" s="72" t="s">
        <v>456</v>
      </c>
      <c r="BP151" s="79">
        <v>0</v>
      </c>
      <c r="BR151" s="72" t="s">
        <v>456</v>
      </c>
      <c r="BS151" s="79">
        <v>0</v>
      </c>
      <c r="BU151" s="72" t="s">
        <v>456</v>
      </c>
      <c r="BV151" s="79">
        <v>0</v>
      </c>
      <c r="BX151" s="72" t="s">
        <v>456</v>
      </c>
      <c r="BY151" s="79">
        <v>0</v>
      </c>
      <c r="CA151" s="72" t="s">
        <v>456</v>
      </c>
      <c r="CB151" s="79">
        <v>0</v>
      </c>
      <c r="CD151" s="72" t="s">
        <v>456</v>
      </c>
      <c r="CE151" s="79">
        <v>0</v>
      </c>
      <c r="CG151" s="72" t="s">
        <v>456</v>
      </c>
      <c r="CH151" s="79">
        <v>0</v>
      </c>
      <c r="CJ151" s="72" t="s">
        <v>456</v>
      </c>
      <c r="CK151" s="79">
        <v>0</v>
      </c>
      <c r="CM151" s="72" t="s">
        <v>456</v>
      </c>
      <c r="CN151" s="79">
        <v>0</v>
      </c>
      <c r="CP151" s="72" t="s">
        <v>456</v>
      </c>
      <c r="CQ151" s="79">
        <f>SUM(CN151,CK151,CH151,CE151,CB151,BY151,BV151,BS151,BP151,BM151,BJ151,BG151,BD151,BA151,AX151,AU151,AR151,AO151,AL151,AI151,AF151,AC151,Z151,W151,T151,Q151,N151,K151,H151,E151,B151)</f>
        <v>0</v>
      </c>
      <c r="CS151" s="72" t="s">
        <v>456</v>
      </c>
      <c r="CT151" s="79">
        <v>0</v>
      </c>
      <c r="CV151" s="81">
        <f t="shared" si="7"/>
        <v>0</v>
      </c>
    </row>
    <row r="152" spans="1:100" x14ac:dyDescent="0.2">
      <c r="A152" s="71" t="s">
        <v>6</v>
      </c>
      <c r="B152" s="67">
        <v>0</v>
      </c>
      <c r="D152" s="71" t="s">
        <v>6</v>
      </c>
      <c r="E152" s="67">
        <v>0</v>
      </c>
      <c r="G152" s="71" t="s">
        <v>6</v>
      </c>
      <c r="H152" s="67">
        <v>0</v>
      </c>
      <c r="J152" s="71" t="s">
        <v>6</v>
      </c>
      <c r="K152" s="67">
        <v>0</v>
      </c>
      <c r="M152" s="71" t="s">
        <v>6</v>
      </c>
      <c r="N152" s="67">
        <v>0</v>
      </c>
      <c r="P152" s="71" t="s">
        <v>6</v>
      </c>
      <c r="Q152" s="67">
        <v>0</v>
      </c>
      <c r="S152" s="71" t="s">
        <v>6</v>
      </c>
      <c r="T152" s="67">
        <v>0</v>
      </c>
      <c r="V152" s="71" t="s">
        <v>6</v>
      </c>
      <c r="W152" s="67">
        <v>0</v>
      </c>
      <c r="Y152" s="71" t="s">
        <v>6</v>
      </c>
      <c r="Z152" s="67">
        <v>0</v>
      </c>
      <c r="AB152" s="71" t="s">
        <v>6</v>
      </c>
      <c r="AC152" s="67">
        <v>0</v>
      </c>
      <c r="AE152" s="71" t="s">
        <v>6</v>
      </c>
      <c r="AF152" s="67">
        <v>0</v>
      </c>
      <c r="AH152" s="71" t="s">
        <v>6</v>
      </c>
      <c r="AI152" s="67">
        <v>0</v>
      </c>
      <c r="AK152" s="71" t="s">
        <v>6</v>
      </c>
      <c r="AL152" s="67">
        <v>0</v>
      </c>
      <c r="AN152" s="71" t="s">
        <v>6</v>
      </c>
      <c r="AO152" s="67">
        <v>0</v>
      </c>
      <c r="AQ152" s="71" t="s">
        <v>6</v>
      </c>
      <c r="AR152" s="67">
        <v>0</v>
      </c>
      <c r="AT152" s="71" t="s">
        <v>6</v>
      </c>
      <c r="AU152" s="67">
        <v>0</v>
      </c>
      <c r="AW152" s="71" t="s">
        <v>6</v>
      </c>
      <c r="AX152" s="67">
        <v>0</v>
      </c>
      <c r="AZ152" s="71" t="s">
        <v>6</v>
      </c>
      <c r="BA152" s="67">
        <v>0</v>
      </c>
      <c r="BC152" s="71" t="s">
        <v>6</v>
      </c>
      <c r="BD152" s="67">
        <v>0</v>
      </c>
      <c r="BF152" s="71" t="s">
        <v>6</v>
      </c>
      <c r="BG152" s="67">
        <v>0</v>
      </c>
      <c r="BI152" s="71" t="s">
        <v>6</v>
      </c>
      <c r="BJ152" s="67">
        <v>75</v>
      </c>
      <c r="BL152" s="71" t="s">
        <v>6</v>
      </c>
      <c r="BM152" s="67">
        <v>0</v>
      </c>
      <c r="BO152" s="71" t="s">
        <v>6</v>
      </c>
      <c r="BP152" s="67">
        <v>0</v>
      </c>
      <c r="BR152" s="71" t="s">
        <v>6</v>
      </c>
      <c r="BS152" s="67">
        <v>0</v>
      </c>
      <c r="BU152" s="71" t="s">
        <v>6</v>
      </c>
      <c r="BV152" s="67">
        <v>0</v>
      </c>
      <c r="BX152" s="71" t="s">
        <v>6</v>
      </c>
      <c r="BY152" s="67">
        <v>0</v>
      </c>
      <c r="CA152" s="71" t="s">
        <v>6</v>
      </c>
      <c r="CB152" s="67">
        <v>0</v>
      </c>
      <c r="CD152" s="71" t="s">
        <v>6</v>
      </c>
      <c r="CE152" s="67">
        <v>0</v>
      </c>
      <c r="CG152" s="71" t="s">
        <v>6</v>
      </c>
      <c r="CH152" s="67">
        <v>0</v>
      </c>
      <c r="CJ152" s="71" t="s">
        <v>6</v>
      </c>
      <c r="CK152" s="67">
        <v>0</v>
      </c>
      <c r="CM152" s="71" t="s">
        <v>6</v>
      </c>
      <c r="CN152" s="67">
        <v>0</v>
      </c>
      <c r="CP152" s="71" t="s">
        <v>6</v>
      </c>
      <c r="CQ152" s="79">
        <f>SUM(CN152,CK152,CH152,CE152,CB152,BY152,BV152,BS152,BP152,BM152,BJ152,BG152,BD152,BA152,AX152,AU152,AR152,AO152,AL152,AI152,AF152,AC152,Z152,W152,T152,Q152,N152,K152,H152,E152,B152)</f>
        <v>75</v>
      </c>
      <c r="CS152" s="71" t="s">
        <v>6</v>
      </c>
      <c r="CT152" s="67">
        <v>75</v>
      </c>
      <c r="CV152" s="83">
        <f t="shared" si="7"/>
        <v>0</v>
      </c>
    </row>
    <row r="153" spans="1:100" x14ac:dyDescent="0.2">
      <c r="A153" s="71" t="s">
        <v>8</v>
      </c>
      <c r="B153" s="67">
        <v>0</v>
      </c>
      <c r="D153" s="71" t="s">
        <v>8</v>
      </c>
      <c r="E153" s="67">
        <v>0</v>
      </c>
      <c r="G153" s="71" t="s">
        <v>8</v>
      </c>
      <c r="H153" s="67">
        <v>0</v>
      </c>
      <c r="J153" s="71" t="s">
        <v>8</v>
      </c>
      <c r="K153" s="67">
        <v>0</v>
      </c>
      <c r="M153" s="71" t="s">
        <v>8</v>
      </c>
      <c r="N153" s="67">
        <v>0</v>
      </c>
      <c r="P153" s="71" t="s">
        <v>8</v>
      </c>
      <c r="Q153" s="67">
        <v>0</v>
      </c>
      <c r="S153" s="71" t="s">
        <v>8</v>
      </c>
      <c r="T153" s="67">
        <v>0</v>
      </c>
      <c r="V153" s="71" t="s">
        <v>8</v>
      </c>
      <c r="W153" s="67">
        <v>0</v>
      </c>
      <c r="Y153" s="71" t="s">
        <v>8</v>
      </c>
      <c r="Z153" s="67">
        <v>0</v>
      </c>
      <c r="AB153" s="71" t="s">
        <v>8</v>
      </c>
      <c r="AC153" s="67">
        <v>0</v>
      </c>
      <c r="AE153" s="71" t="s">
        <v>8</v>
      </c>
      <c r="AF153" s="67">
        <v>0</v>
      </c>
      <c r="AH153" s="71" t="s">
        <v>8</v>
      </c>
      <c r="AI153" s="67">
        <v>0</v>
      </c>
      <c r="AK153" s="71" t="s">
        <v>8</v>
      </c>
      <c r="AL153" s="67">
        <v>0</v>
      </c>
      <c r="AN153" s="71" t="s">
        <v>8</v>
      </c>
      <c r="AO153" s="67">
        <v>0</v>
      </c>
      <c r="AQ153" s="71" t="s">
        <v>8</v>
      </c>
      <c r="AR153" s="67">
        <v>0</v>
      </c>
      <c r="AT153" s="71" t="s">
        <v>8</v>
      </c>
      <c r="AU153" s="67">
        <v>0</v>
      </c>
      <c r="AW153" s="71" t="s">
        <v>8</v>
      </c>
      <c r="AX153" s="67">
        <v>0</v>
      </c>
      <c r="AZ153" s="71" t="s">
        <v>8</v>
      </c>
      <c r="BA153" s="67">
        <v>0</v>
      </c>
      <c r="BC153" s="71" t="s">
        <v>8</v>
      </c>
      <c r="BD153" s="67">
        <v>0</v>
      </c>
      <c r="BF153" s="71" t="s">
        <v>8</v>
      </c>
      <c r="BG153" s="67">
        <v>0</v>
      </c>
      <c r="BI153" s="71" t="s">
        <v>8</v>
      </c>
      <c r="BJ153" s="67">
        <v>0</v>
      </c>
      <c r="BL153" s="71" t="s">
        <v>8</v>
      </c>
      <c r="BM153" s="67">
        <v>0</v>
      </c>
      <c r="BO153" s="71" t="s">
        <v>8</v>
      </c>
      <c r="BP153" s="67">
        <v>0</v>
      </c>
      <c r="BR153" s="71" t="s">
        <v>8</v>
      </c>
      <c r="BS153" s="67">
        <v>0</v>
      </c>
      <c r="BU153" s="71" t="s">
        <v>8</v>
      </c>
      <c r="BV153" s="67">
        <v>0</v>
      </c>
      <c r="BX153" s="71" t="s">
        <v>8</v>
      </c>
      <c r="BY153" s="67">
        <v>0</v>
      </c>
      <c r="CA153" s="71" t="s">
        <v>8</v>
      </c>
      <c r="CB153" s="67">
        <v>0</v>
      </c>
      <c r="CD153" s="71" t="s">
        <v>8</v>
      </c>
      <c r="CE153" s="67">
        <v>0</v>
      </c>
      <c r="CG153" s="71" t="s">
        <v>8</v>
      </c>
      <c r="CH153" s="67">
        <v>0</v>
      </c>
      <c r="CJ153" s="71" t="s">
        <v>8</v>
      </c>
      <c r="CK153" s="67">
        <v>0</v>
      </c>
      <c r="CM153" s="71" t="s">
        <v>8</v>
      </c>
      <c r="CN153" s="67">
        <v>0</v>
      </c>
      <c r="CP153" s="71" t="s">
        <v>8</v>
      </c>
      <c r="CQ153" s="79">
        <f>SUM(CN153,CK153,CH153,CE153,CB153,BY153,BV153,BS153,BP153,BM153,BJ153,BG153,BD153,BA153,AX153,AU153,AR153,AO153,AL153,AI153,AF153,AC153,Z153,W153,T153,Q153,N153,K153,H153,E153,B153)</f>
        <v>0</v>
      </c>
      <c r="CS153" s="71" t="s">
        <v>8</v>
      </c>
      <c r="CT153" s="67">
        <v>100</v>
      </c>
      <c r="CV153" s="88">
        <f t="shared" si="7"/>
        <v>100</v>
      </c>
    </row>
    <row r="154" spans="1:100" x14ac:dyDescent="0.2">
      <c r="A154" s="71" t="s">
        <v>451</v>
      </c>
      <c r="B154" s="67">
        <f>SUM(B155:B159)</f>
        <v>86.03</v>
      </c>
      <c r="D154" s="71" t="s">
        <v>451</v>
      </c>
      <c r="E154" s="67">
        <f>SUM(E155:E159)</f>
        <v>11</v>
      </c>
      <c r="G154" s="71" t="s">
        <v>451</v>
      </c>
      <c r="H154" s="67">
        <f>SUM(H155:H159)</f>
        <v>30.97</v>
      </c>
      <c r="J154" s="71" t="s">
        <v>451</v>
      </c>
      <c r="K154" s="67">
        <f>SUM(K155:K159)</f>
        <v>0</v>
      </c>
      <c r="M154" s="71" t="s">
        <v>451</v>
      </c>
      <c r="N154" s="67">
        <f>SUM(N155:N159)</f>
        <v>9.41</v>
      </c>
      <c r="P154" s="71" t="s">
        <v>451</v>
      </c>
      <c r="Q154" s="67">
        <f>SUM(Q155:Q159)</f>
        <v>7.5</v>
      </c>
      <c r="S154" s="71" t="s">
        <v>451</v>
      </c>
      <c r="T154" s="67">
        <f>SUM(T155:T159)</f>
        <v>7.5</v>
      </c>
      <c r="V154" s="71" t="s">
        <v>451</v>
      </c>
      <c r="W154" s="67">
        <f>SUM(W155:W159)</f>
        <v>6.35</v>
      </c>
      <c r="Y154" s="71" t="s">
        <v>451</v>
      </c>
      <c r="Z154" s="67">
        <f>SUM(Z155:Z159)</f>
        <v>55.2</v>
      </c>
      <c r="AB154" s="71" t="s">
        <v>451</v>
      </c>
      <c r="AC154" s="67">
        <f>SUM(AC155:AC159)</f>
        <v>59.07</v>
      </c>
      <c r="AE154" s="71" t="s">
        <v>451</v>
      </c>
      <c r="AF154" s="67">
        <f>SUM(AF155:AF159)</f>
        <v>0.09</v>
      </c>
      <c r="AH154" s="71" t="s">
        <v>451</v>
      </c>
      <c r="AI154" s="67">
        <f>SUM(AI155:AI159)</f>
        <v>5.18</v>
      </c>
      <c r="AK154" s="71" t="s">
        <v>451</v>
      </c>
      <c r="AL154" s="67">
        <f>SUM(AL155:AL159)</f>
        <v>11.12</v>
      </c>
      <c r="AN154" s="71" t="s">
        <v>451</v>
      </c>
      <c r="AO154" s="67">
        <f>SUM(AO155:AO159)</f>
        <v>7.5</v>
      </c>
      <c r="AQ154" s="71" t="s">
        <v>451</v>
      </c>
      <c r="AR154" s="67">
        <f>SUM(AR155:AR159)</f>
        <v>12.59</v>
      </c>
      <c r="AT154" s="71" t="s">
        <v>451</v>
      </c>
      <c r="AU154" s="67">
        <f>SUM(AU155:AU159)</f>
        <v>19.79</v>
      </c>
      <c r="AW154" s="71" t="s">
        <v>451</v>
      </c>
      <c r="AX154" s="67">
        <f>SUM(AX155:AX159)</f>
        <v>0</v>
      </c>
      <c r="AZ154" s="71" t="s">
        <v>451</v>
      </c>
      <c r="BA154" s="67">
        <f>SUM(BA155:BA159)</f>
        <v>7.5</v>
      </c>
      <c r="BC154" s="71" t="s">
        <v>451</v>
      </c>
      <c r="BD154" s="67">
        <f>SUM(BD155:BD159)</f>
        <v>44.08</v>
      </c>
      <c r="BF154" s="71" t="s">
        <v>451</v>
      </c>
      <c r="BG154" s="67">
        <f>SUM(BG155:BG159)</f>
        <v>0</v>
      </c>
      <c r="BI154" s="71" t="s">
        <v>451</v>
      </c>
      <c r="BJ154" s="67">
        <f>SUM(BJ155:BJ159)</f>
        <v>0</v>
      </c>
      <c r="BL154" s="71" t="s">
        <v>451</v>
      </c>
      <c r="BM154" s="67">
        <f>SUM(BM155:BM159)</f>
        <v>19.990000000000002</v>
      </c>
      <c r="BO154" s="71" t="s">
        <v>451</v>
      </c>
      <c r="BP154" s="67">
        <f>SUM(BP155:BP159)</f>
        <v>15.1</v>
      </c>
      <c r="BR154" s="71" t="s">
        <v>451</v>
      </c>
      <c r="BS154" s="67">
        <f>SUM(BS155:BS159)</f>
        <v>5</v>
      </c>
      <c r="BU154" s="71" t="s">
        <v>451</v>
      </c>
      <c r="BV154" s="67">
        <f>SUM(BV155:BV159)</f>
        <v>63.28</v>
      </c>
      <c r="BX154" s="71" t="s">
        <v>451</v>
      </c>
      <c r="BY154" s="67">
        <f>SUM(BY155:BY159)</f>
        <v>5</v>
      </c>
      <c r="CA154" s="71" t="s">
        <v>451</v>
      </c>
      <c r="CB154" s="67">
        <f>SUM(CB155:CB159)</f>
        <v>0</v>
      </c>
      <c r="CD154" s="71" t="s">
        <v>451</v>
      </c>
      <c r="CE154" s="67">
        <f>SUM(CE155:CE159)</f>
        <v>7.5</v>
      </c>
      <c r="CG154" s="71" t="s">
        <v>451</v>
      </c>
      <c r="CH154" s="67">
        <f>SUM(CH155:CH159)</f>
        <v>4</v>
      </c>
      <c r="CJ154" s="71" t="s">
        <v>451</v>
      </c>
      <c r="CK154" s="67">
        <f>SUM(CK155:CK159)</f>
        <v>0</v>
      </c>
      <c r="CM154" s="71" t="s">
        <v>451</v>
      </c>
      <c r="CN154" s="67">
        <f>SUM(CN155:CN159)</f>
        <v>0</v>
      </c>
      <c r="CP154" s="71" t="s">
        <v>451</v>
      </c>
      <c r="CQ154" s="67">
        <f>SUM(CQ155:CQ159)</f>
        <v>500.75</v>
      </c>
      <c r="CS154" s="71" t="s">
        <v>451</v>
      </c>
      <c r="CT154" s="67">
        <f>SUM(CT155:CT159)</f>
        <v>533.21</v>
      </c>
      <c r="CV154" s="131">
        <f t="shared" si="7"/>
        <v>32.460000000000036</v>
      </c>
    </row>
    <row r="155" spans="1:100" x14ac:dyDescent="0.2">
      <c r="A155" s="68" t="s">
        <v>452</v>
      </c>
      <c r="B155" s="67">
        <f>5.03+5+70+6</f>
        <v>86.03</v>
      </c>
      <c r="D155" s="68" t="s">
        <v>452</v>
      </c>
      <c r="E155" s="67">
        <f>1+10</f>
        <v>11</v>
      </c>
      <c r="G155" s="68" t="s">
        <v>452</v>
      </c>
      <c r="H155" s="67">
        <v>30.97</v>
      </c>
      <c r="J155" s="68" t="s">
        <v>452</v>
      </c>
      <c r="K155" s="67">
        <v>0</v>
      </c>
      <c r="M155" s="68" t="s">
        <v>452</v>
      </c>
      <c r="N155" s="67">
        <v>9.41</v>
      </c>
      <c r="P155" s="68" t="s">
        <v>452</v>
      </c>
      <c r="Q155" s="67">
        <v>7.5</v>
      </c>
      <c r="S155" s="68" t="s">
        <v>452</v>
      </c>
      <c r="T155" s="67">
        <v>7.5</v>
      </c>
      <c r="V155" s="68" t="s">
        <v>452</v>
      </c>
      <c r="W155" s="67">
        <v>6.35</v>
      </c>
      <c r="Y155" s="68" t="s">
        <v>452</v>
      </c>
      <c r="Z155" s="67">
        <f>5+25.2+25</f>
        <v>55.2</v>
      </c>
      <c r="AB155" s="68" t="s">
        <v>452</v>
      </c>
      <c r="AC155" s="67">
        <v>0</v>
      </c>
      <c r="AE155" s="68" t="s">
        <v>452</v>
      </c>
      <c r="AF155" s="67">
        <v>0.09</v>
      </c>
      <c r="AH155" s="68" t="s">
        <v>452</v>
      </c>
      <c r="AI155" s="67">
        <v>5.18</v>
      </c>
      <c r="AK155" s="68" t="s">
        <v>452</v>
      </c>
      <c r="AL155" s="67">
        <v>11.12</v>
      </c>
      <c r="AN155" s="68" t="s">
        <v>452</v>
      </c>
      <c r="AO155" s="67">
        <v>7.5</v>
      </c>
      <c r="AQ155" s="68" t="s">
        <v>452</v>
      </c>
      <c r="AR155" s="67">
        <v>12.59</v>
      </c>
      <c r="AT155" s="68" t="s">
        <v>452</v>
      </c>
      <c r="AU155" s="67">
        <v>0</v>
      </c>
      <c r="AW155" s="68" t="s">
        <v>452</v>
      </c>
      <c r="AX155" s="67">
        <v>0</v>
      </c>
      <c r="AZ155" s="68" t="s">
        <v>452</v>
      </c>
      <c r="BA155" s="67">
        <v>7.5</v>
      </c>
      <c r="BC155" s="68" t="s">
        <v>452</v>
      </c>
      <c r="BD155" s="67">
        <f>6+38.08</f>
        <v>44.08</v>
      </c>
      <c r="BF155" s="68" t="s">
        <v>452</v>
      </c>
      <c r="BG155" s="67">
        <v>0</v>
      </c>
      <c r="BI155" s="68" t="s">
        <v>452</v>
      </c>
      <c r="BJ155" s="67">
        <v>0</v>
      </c>
      <c r="BL155" s="68" t="s">
        <v>452</v>
      </c>
      <c r="BM155" s="67">
        <v>12</v>
      </c>
      <c r="BO155" s="68" t="s">
        <v>452</v>
      </c>
      <c r="BP155" s="67">
        <v>15.1</v>
      </c>
      <c r="BR155" s="68" t="s">
        <v>452</v>
      </c>
      <c r="BS155" s="67">
        <v>5</v>
      </c>
      <c r="BU155" s="68" t="s">
        <v>452</v>
      </c>
      <c r="BV155" s="67">
        <f>8+40+15+0.28</f>
        <v>63.28</v>
      </c>
      <c r="BX155" s="68" t="s">
        <v>452</v>
      </c>
      <c r="BY155" s="67">
        <v>5</v>
      </c>
      <c r="CA155" s="68" t="s">
        <v>452</v>
      </c>
      <c r="CB155" s="67">
        <v>0</v>
      </c>
      <c r="CD155" s="68" t="s">
        <v>452</v>
      </c>
      <c r="CE155" s="67">
        <v>7.5</v>
      </c>
      <c r="CG155" s="68" t="s">
        <v>452</v>
      </c>
      <c r="CH155" s="67">
        <v>4</v>
      </c>
      <c r="CJ155" s="68" t="s">
        <v>452</v>
      </c>
      <c r="CK155" s="67">
        <v>0</v>
      </c>
      <c r="CM155" s="68" t="s">
        <v>452</v>
      </c>
      <c r="CN155" s="67">
        <v>0</v>
      </c>
      <c r="CP155" s="68" t="s">
        <v>452</v>
      </c>
      <c r="CQ155" s="79">
        <f>SUM(CN155,CK155,CH155,CE155,CB155,BY155,BV155,BS155,BP155,BM155,BJ155,BG155,BD155,BA155,AX155,AU155,AR155,AO155,AL155,AI155,AF155,AC155,Z155,W155,T155,Q155,N155,K155,H155,E155,B155)</f>
        <v>413.9</v>
      </c>
      <c r="CS155" s="68" t="s">
        <v>452</v>
      </c>
      <c r="CT155" s="67">
        <f>525.22-60</f>
        <v>465.22</v>
      </c>
      <c r="CV155" s="81">
        <f t="shared" si="7"/>
        <v>51.32000000000005</v>
      </c>
    </row>
    <row r="156" spans="1:100" x14ac:dyDescent="0.2">
      <c r="A156" s="68" t="s">
        <v>211</v>
      </c>
      <c r="B156" s="67">
        <v>0</v>
      </c>
      <c r="D156" s="68" t="s">
        <v>211</v>
      </c>
      <c r="E156" s="67">
        <v>0</v>
      </c>
      <c r="G156" s="68" t="s">
        <v>211</v>
      </c>
      <c r="H156" s="67">
        <v>0</v>
      </c>
      <c r="J156" s="68" t="s">
        <v>211</v>
      </c>
      <c r="K156" s="67">
        <v>0</v>
      </c>
      <c r="M156" s="68" t="s">
        <v>211</v>
      </c>
      <c r="N156" s="67">
        <v>0</v>
      </c>
      <c r="P156" s="68" t="s">
        <v>211</v>
      </c>
      <c r="Q156" s="67">
        <v>0</v>
      </c>
      <c r="S156" s="68" t="s">
        <v>211</v>
      </c>
      <c r="T156" s="67">
        <v>0</v>
      </c>
      <c r="V156" s="68" t="s">
        <v>211</v>
      </c>
      <c r="W156" s="67">
        <v>0</v>
      </c>
      <c r="Y156" s="68" t="s">
        <v>211</v>
      </c>
      <c r="Z156" s="67">
        <v>0</v>
      </c>
      <c r="AB156" s="68" t="s">
        <v>211</v>
      </c>
      <c r="AC156" s="67">
        <v>0</v>
      </c>
      <c r="AE156" s="68" t="s">
        <v>211</v>
      </c>
      <c r="AF156" s="67">
        <v>0</v>
      </c>
      <c r="AH156" s="68" t="s">
        <v>211</v>
      </c>
      <c r="AI156" s="67">
        <v>0</v>
      </c>
      <c r="AK156" s="68" t="s">
        <v>211</v>
      </c>
      <c r="AL156" s="67">
        <v>0</v>
      </c>
      <c r="AN156" s="68" t="s">
        <v>211</v>
      </c>
      <c r="AO156" s="67">
        <v>0</v>
      </c>
      <c r="AQ156" s="68" t="s">
        <v>211</v>
      </c>
      <c r="AR156" s="67">
        <v>0</v>
      </c>
      <c r="AT156" s="68" t="s">
        <v>211</v>
      </c>
      <c r="AU156" s="67">
        <v>0</v>
      </c>
      <c r="AW156" s="68" t="s">
        <v>211</v>
      </c>
      <c r="AX156" s="67">
        <v>0</v>
      </c>
      <c r="AZ156" s="68" t="s">
        <v>211</v>
      </c>
      <c r="BA156" s="67">
        <v>0</v>
      </c>
      <c r="BC156" s="68" t="s">
        <v>211</v>
      </c>
      <c r="BD156" s="67">
        <v>0</v>
      </c>
      <c r="BF156" s="68" t="s">
        <v>211</v>
      </c>
      <c r="BG156" s="67">
        <v>0</v>
      </c>
      <c r="BI156" s="68" t="s">
        <v>211</v>
      </c>
      <c r="BJ156" s="67">
        <v>0</v>
      </c>
      <c r="BL156" s="68" t="s">
        <v>211</v>
      </c>
      <c r="BM156" s="67">
        <v>7.99</v>
      </c>
      <c r="BO156" s="68" t="s">
        <v>211</v>
      </c>
      <c r="BP156" s="67">
        <v>0</v>
      </c>
      <c r="BR156" s="68" t="s">
        <v>211</v>
      </c>
      <c r="BS156" s="67">
        <v>0</v>
      </c>
      <c r="BU156" s="68" t="s">
        <v>211</v>
      </c>
      <c r="BV156" s="67">
        <v>0</v>
      </c>
      <c r="BX156" s="68" t="s">
        <v>211</v>
      </c>
      <c r="BY156" s="67">
        <v>0</v>
      </c>
      <c r="CA156" s="68" t="s">
        <v>211</v>
      </c>
      <c r="CB156" s="67">
        <v>0</v>
      </c>
      <c r="CD156" s="68" t="s">
        <v>211</v>
      </c>
      <c r="CE156" s="67">
        <v>0</v>
      </c>
      <c r="CG156" s="68" t="s">
        <v>211</v>
      </c>
      <c r="CH156" s="67">
        <v>0</v>
      </c>
      <c r="CJ156" s="68" t="s">
        <v>211</v>
      </c>
      <c r="CK156" s="67">
        <v>0</v>
      </c>
      <c r="CM156" s="68" t="s">
        <v>211</v>
      </c>
      <c r="CN156" s="67">
        <v>0</v>
      </c>
      <c r="CP156" s="68" t="s">
        <v>211</v>
      </c>
      <c r="CQ156" s="79">
        <f>SUM(CN156,CK156,CH156,CE156,CB156,BY156,BV156,BS156,BP156,BM156,BJ156,BG156,BD156,BA156,AX156,AU156,AR156,AO156,AL156,AI156,AF156,AC156,Z156,W156,T156,Q156,N156,K156,H156,E156,B156)</f>
        <v>7.99</v>
      </c>
      <c r="CS156" s="68" t="s">
        <v>211</v>
      </c>
      <c r="CT156" s="67">
        <v>7.99</v>
      </c>
      <c r="CV156" s="81">
        <f t="shared" si="7"/>
        <v>0</v>
      </c>
    </row>
    <row r="157" spans="1:100" x14ac:dyDescent="0.2">
      <c r="A157" s="68" t="s">
        <v>197</v>
      </c>
      <c r="B157" s="67">
        <v>0</v>
      </c>
      <c r="D157" s="68" t="s">
        <v>197</v>
      </c>
      <c r="E157" s="67">
        <v>0</v>
      </c>
      <c r="G157" s="68" t="s">
        <v>197</v>
      </c>
      <c r="H157" s="67">
        <v>0</v>
      </c>
      <c r="J157" s="68" t="s">
        <v>197</v>
      </c>
      <c r="K157" s="67">
        <v>0</v>
      </c>
      <c r="M157" s="68" t="s">
        <v>197</v>
      </c>
      <c r="N157" s="67">
        <v>0</v>
      </c>
      <c r="P157" s="68" t="s">
        <v>197</v>
      </c>
      <c r="Q157" s="67">
        <v>0</v>
      </c>
      <c r="S157" s="68" t="s">
        <v>197</v>
      </c>
      <c r="T157" s="67">
        <v>0</v>
      </c>
      <c r="V157" s="68" t="s">
        <v>197</v>
      </c>
      <c r="W157" s="67">
        <v>0</v>
      </c>
      <c r="Y157" s="68" t="s">
        <v>197</v>
      </c>
      <c r="Z157" s="67">
        <v>0</v>
      </c>
      <c r="AB157" s="68" t="s">
        <v>197</v>
      </c>
      <c r="AC157" s="67">
        <f>19.07+40</f>
        <v>59.07</v>
      </c>
      <c r="AE157" s="68" t="s">
        <v>197</v>
      </c>
      <c r="AF157" s="67">
        <v>0</v>
      </c>
      <c r="AH157" s="68" t="s">
        <v>197</v>
      </c>
      <c r="AI157" s="67">
        <v>0</v>
      </c>
      <c r="AK157" s="68" t="s">
        <v>197</v>
      </c>
      <c r="AL157" s="67">
        <v>0</v>
      </c>
      <c r="AN157" s="68" t="s">
        <v>197</v>
      </c>
      <c r="AO157" s="67">
        <v>0</v>
      </c>
      <c r="AQ157" s="68" t="s">
        <v>197</v>
      </c>
      <c r="AR157" s="67">
        <v>0</v>
      </c>
      <c r="AT157" s="68" t="s">
        <v>197</v>
      </c>
      <c r="AU157" s="67">
        <v>19.79</v>
      </c>
      <c r="AW157" s="68" t="s">
        <v>197</v>
      </c>
      <c r="AX157" s="67">
        <v>0</v>
      </c>
      <c r="AZ157" s="68" t="s">
        <v>197</v>
      </c>
      <c r="BA157" s="67">
        <v>0</v>
      </c>
      <c r="BC157" s="68" t="s">
        <v>197</v>
      </c>
      <c r="BD157" s="67">
        <v>0</v>
      </c>
      <c r="BF157" s="68" t="s">
        <v>197</v>
      </c>
      <c r="BG157" s="67">
        <v>0</v>
      </c>
      <c r="BI157" s="68" t="s">
        <v>197</v>
      </c>
      <c r="BJ157" s="67">
        <v>0</v>
      </c>
      <c r="BL157" s="68" t="s">
        <v>197</v>
      </c>
      <c r="BM157" s="67">
        <v>0</v>
      </c>
      <c r="BO157" s="68" t="s">
        <v>197</v>
      </c>
      <c r="BP157" s="67">
        <v>0</v>
      </c>
      <c r="BR157" s="68" t="s">
        <v>197</v>
      </c>
      <c r="BS157" s="67">
        <v>0</v>
      </c>
      <c r="BU157" s="68" t="s">
        <v>197</v>
      </c>
      <c r="BV157" s="67">
        <v>0</v>
      </c>
      <c r="BX157" s="68" t="s">
        <v>197</v>
      </c>
      <c r="BY157" s="67">
        <v>0</v>
      </c>
      <c r="CA157" s="68" t="s">
        <v>197</v>
      </c>
      <c r="CB157" s="67">
        <v>0</v>
      </c>
      <c r="CD157" s="68" t="s">
        <v>197</v>
      </c>
      <c r="CE157" s="67">
        <v>0</v>
      </c>
      <c r="CG157" s="68" t="s">
        <v>197</v>
      </c>
      <c r="CH157" s="67">
        <v>0</v>
      </c>
      <c r="CJ157" s="68" t="s">
        <v>197</v>
      </c>
      <c r="CK157" s="67">
        <v>0</v>
      </c>
      <c r="CM157" s="68" t="s">
        <v>197</v>
      </c>
      <c r="CN157" s="67">
        <v>0</v>
      </c>
      <c r="CP157" s="68" t="s">
        <v>197</v>
      </c>
      <c r="CQ157" s="79">
        <f>SUM(CN157,CK157,CH157,CE157,CB157,BY157,BV157,BS157,BP157,BM157,BJ157,BG157,BD157,BA157,AX157,AU157,AR157,AO157,AL157,AI157,AF157,AC157,Z157,W157,T157,Q157,N157,K157,H157,E157,B157)</f>
        <v>78.86</v>
      </c>
      <c r="CS157" s="68" t="s">
        <v>197</v>
      </c>
      <c r="CT157" s="67">
        <v>60</v>
      </c>
      <c r="CV157" s="81">
        <f t="shared" si="7"/>
        <v>-18.86</v>
      </c>
    </row>
    <row r="158" spans="1:100" s="123" customFormat="1" x14ac:dyDescent="0.2">
      <c r="A158" s="121" t="s">
        <v>456</v>
      </c>
      <c r="B158" s="122">
        <v>0</v>
      </c>
      <c r="D158" s="121" t="s">
        <v>456</v>
      </c>
      <c r="E158" s="122">
        <v>0</v>
      </c>
      <c r="G158" s="121" t="s">
        <v>456</v>
      </c>
      <c r="H158" s="122">
        <v>0</v>
      </c>
      <c r="J158" s="121" t="s">
        <v>456</v>
      </c>
      <c r="K158" s="122">
        <v>0</v>
      </c>
      <c r="M158" s="121" t="s">
        <v>456</v>
      </c>
      <c r="N158" s="122">
        <v>0</v>
      </c>
      <c r="P158" s="121" t="s">
        <v>456</v>
      </c>
      <c r="Q158" s="122">
        <v>0</v>
      </c>
      <c r="S158" s="121" t="s">
        <v>456</v>
      </c>
      <c r="T158" s="122">
        <v>0</v>
      </c>
      <c r="V158" s="121" t="s">
        <v>456</v>
      </c>
      <c r="W158" s="122">
        <v>0</v>
      </c>
      <c r="Y158" s="121" t="s">
        <v>456</v>
      </c>
      <c r="Z158" s="122">
        <v>0</v>
      </c>
      <c r="AB158" s="121" t="s">
        <v>456</v>
      </c>
      <c r="AC158" s="122">
        <v>0</v>
      </c>
      <c r="AE158" s="121" t="s">
        <v>456</v>
      </c>
      <c r="AF158" s="122">
        <v>0</v>
      </c>
      <c r="AH158" s="121" t="s">
        <v>456</v>
      </c>
      <c r="AI158" s="122">
        <v>0</v>
      </c>
      <c r="AK158" s="121" t="s">
        <v>456</v>
      </c>
      <c r="AL158" s="122">
        <v>0</v>
      </c>
      <c r="AN158" s="121" t="s">
        <v>456</v>
      </c>
      <c r="AO158" s="122">
        <v>0</v>
      </c>
      <c r="AQ158" s="121" t="s">
        <v>456</v>
      </c>
      <c r="AR158" s="122">
        <v>0</v>
      </c>
      <c r="AT158" s="121" t="s">
        <v>456</v>
      </c>
      <c r="AU158" s="122">
        <v>0</v>
      </c>
      <c r="AW158" s="121" t="s">
        <v>456</v>
      </c>
      <c r="AX158" s="122">
        <v>0</v>
      </c>
      <c r="AZ158" s="121" t="s">
        <v>456</v>
      </c>
      <c r="BA158" s="122">
        <v>0</v>
      </c>
      <c r="BC158" s="121" t="s">
        <v>456</v>
      </c>
      <c r="BD158" s="122">
        <v>0</v>
      </c>
      <c r="BF158" s="121" t="s">
        <v>456</v>
      </c>
      <c r="BG158" s="122">
        <v>0</v>
      </c>
      <c r="BI158" s="121" t="s">
        <v>456</v>
      </c>
      <c r="BJ158" s="122">
        <v>0</v>
      </c>
      <c r="BL158" s="121" t="s">
        <v>456</v>
      </c>
      <c r="BM158" s="122">
        <v>0</v>
      </c>
      <c r="BO158" s="121" t="s">
        <v>456</v>
      </c>
      <c r="BP158" s="122">
        <v>0</v>
      </c>
      <c r="BR158" s="121" t="s">
        <v>456</v>
      </c>
      <c r="BS158" s="122">
        <v>0</v>
      </c>
      <c r="BU158" s="121" t="s">
        <v>456</v>
      </c>
      <c r="BV158" s="122">
        <v>0</v>
      </c>
      <c r="BX158" s="121" t="s">
        <v>456</v>
      </c>
      <c r="BY158" s="122">
        <v>0</v>
      </c>
      <c r="CA158" s="121" t="s">
        <v>456</v>
      </c>
      <c r="CB158" s="122">
        <v>0</v>
      </c>
      <c r="CD158" s="121" t="s">
        <v>456</v>
      </c>
      <c r="CE158" s="122">
        <v>0</v>
      </c>
      <c r="CG158" s="121" t="s">
        <v>456</v>
      </c>
      <c r="CH158" s="122">
        <v>0</v>
      </c>
      <c r="CJ158" s="121" t="s">
        <v>456</v>
      </c>
      <c r="CK158" s="122">
        <v>0</v>
      </c>
      <c r="CM158" s="121" t="s">
        <v>456</v>
      </c>
      <c r="CN158" s="122">
        <v>0</v>
      </c>
      <c r="CP158" s="121" t="s">
        <v>456</v>
      </c>
      <c r="CQ158" s="122">
        <f>SUM(CN158,CK158,CH158,CE158,CB158,BY158,BV158,BS158,BP158,BM158,BJ158,BG158,BD158,BA158,AX158,AU158,AR158,AO158,AL158,AI158,AF158,AC158,Z158,W158,T158,Q158,N158,K158,H158,E158,B158)</f>
        <v>0</v>
      </c>
      <c r="CS158" s="121" t="s">
        <v>456</v>
      </c>
      <c r="CT158" s="122">
        <v>0</v>
      </c>
      <c r="CV158" s="124">
        <f t="shared" si="7"/>
        <v>0</v>
      </c>
    </row>
    <row r="159" spans="1:100" s="123" customFormat="1" x14ac:dyDescent="0.2">
      <c r="A159" s="121" t="s">
        <v>456</v>
      </c>
      <c r="B159" s="122">
        <v>0</v>
      </c>
      <c r="D159" s="121" t="s">
        <v>456</v>
      </c>
      <c r="E159" s="122">
        <v>0</v>
      </c>
      <c r="G159" s="121" t="s">
        <v>456</v>
      </c>
      <c r="H159" s="122">
        <v>0</v>
      </c>
      <c r="J159" s="121" t="s">
        <v>456</v>
      </c>
      <c r="K159" s="122">
        <v>0</v>
      </c>
      <c r="M159" s="121" t="s">
        <v>456</v>
      </c>
      <c r="N159" s="122">
        <v>0</v>
      </c>
      <c r="P159" s="121" t="s">
        <v>456</v>
      </c>
      <c r="Q159" s="122">
        <v>0</v>
      </c>
      <c r="S159" s="121" t="s">
        <v>456</v>
      </c>
      <c r="T159" s="122">
        <v>0</v>
      </c>
      <c r="V159" s="121" t="s">
        <v>456</v>
      </c>
      <c r="W159" s="122">
        <v>0</v>
      </c>
      <c r="Y159" s="121" t="s">
        <v>456</v>
      </c>
      <c r="Z159" s="122">
        <v>0</v>
      </c>
      <c r="AB159" s="121" t="s">
        <v>456</v>
      </c>
      <c r="AC159" s="122">
        <v>0</v>
      </c>
      <c r="AE159" s="121" t="s">
        <v>456</v>
      </c>
      <c r="AF159" s="122">
        <v>0</v>
      </c>
      <c r="AH159" s="121" t="s">
        <v>456</v>
      </c>
      <c r="AI159" s="122">
        <v>0</v>
      </c>
      <c r="AK159" s="121" t="s">
        <v>456</v>
      </c>
      <c r="AL159" s="122">
        <v>0</v>
      </c>
      <c r="AN159" s="121" t="s">
        <v>456</v>
      </c>
      <c r="AO159" s="122">
        <v>0</v>
      </c>
      <c r="AQ159" s="121" t="s">
        <v>456</v>
      </c>
      <c r="AR159" s="122">
        <v>0</v>
      </c>
      <c r="AT159" s="121" t="s">
        <v>456</v>
      </c>
      <c r="AU159" s="122">
        <v>0</v>
      </c>
      <c r="AW159" s="121" t="s">
        <v>456</v>
      </c>
      <c r="AX159" s="122">
        <v>0</v>
      </c>
      <c r="AZ159" s="121" t="s">
        <v>456</v>
      </c>
      <c r="BA159" s="122">
        <v>0</v>
      </c>
      <c r="BC159" s="121" t="s">
        <v>456</v>
      </c>
      <c r="BD159" s="122">
        <v>0</v>
      </c>
      <c r="BF159" s="121" t="s">
        <v>456</v>
      </c>
      <c r="BG159" s="122">
        <v>0</v>
      </c>
      <c r="BI159" s="121" t="s">
        <v>456</v>
      </c>
      <c r="BJ159" s="122">
        <v>0</v>
      </c>
      <c r="BL159" s="121" t="s">
        <v>456</v>
      </c>
      <c r="BM159" s="122">
        <v>0</v>
      </c>
      <c r="BO159" s="121" t="s">
        <v>456</v>
      </c>
      <c r="BP159" s="122">
        <v>0</v>
      </c>
      <c r="BR159" s="121" t="s">
        <v>456</v>
      </c>
      <c r="BS159" s="122">
        <v>0</v>
      </c>
      <c r="BU159" s="121" t="s">
        <v>456</v>
      </c>
      <c r="BV159" s="122">
        <v>0</v>
      </c>
      <c r="BX159" s="121" t="s">
        <v>456</v>
      </c>
      <c r="BY159" s="122">
        <v>0</v>
      </c>
      <c r="CA159" s="121" t="s">
        <v>456</v>
      </c>
      <c r="CB159" s="122">
        <v>0</v>
      </c>
      <c r="CD159" s="121" t="s">
        <v>456</v>
      </c>
      <c r="CE159" s="122">
        <v>0</v>
      </c>
      <c r="CG159" s="121" t="s">
        <v>456</v>
      </c>
      <c r="CH159" s="122">
        <v>0</v>
      </c>
      <c r="CJ159" s="121" t="s">
        <v>456</v>
      </c>
      <c r="CK159" s="122">
        <v>0</v>
      </c>
      <c r="CM159" s="121" t="s">
        <v>456</v>
      </c>
      <c r="CN159" s="122">
        <v>0</v>
      </c>
      <c r="CP159" s="121" t="s">
        <v>456</v>
      </c>
      <c r="CQ159" s="122">
        <f>SUM(CN159,CK159,CH159,CE159,CB159,BY159,BV159,BS159,BP159,BM159,BJ159,BG159,BD159,BA159,AX159,AU159,AR159,AO159,AL159,AI159,AF159,AC159,Z159,W159,T159,Q159,N159,K159,H159,E159,B159)</f>
        <v>0</v>
      </c>
      <c r="CS159" s="121" t="s">
        <v>456</v>
      </c>
      <c r="CT159" s="122">
        <v>0</v>
      </c>
      <c r="CV159" s="124">
        <f t="shared" si="7"/>
        <v>0</v>
      </c>
    </row>
    <row r="160" spans="1:100" ht="16" thickBot="1" x14ac:dyDescent="0.25">
      <c r="A160" s="73" t="s">
        <v>453</v>
      </c>
      <c r="B160" s="74">
        <f>SUM(B144,B145,B146,B147,B148,B152,B153,B154)</f>
        <v>1026.74</v>
      </c>
      <c r="D160" s="73" t="s">
        <v>453</v>
      </c>
      <c r="E160" s="74">
        <f>SUM(E144,E145,E146,E147,E148,E152,E153,E154)</f>
        <v>34.480000000000004</v>
      </c>
      <c r="G160" s="73" t="s">
        <v>453</v>
      </c>
      <c r="H160" s="74">
        <f>SUM(H144,H145,H146,H147,H148,H152,H153,H154)</f>
        <v>64.680000000000007</v>
      </c>
      <c r="J160" s="73" t="s">
        <v>453</v>
      </c>
      <c r="K160" s="74">
        <f>SUM(K144,K145,K146,K147,K148,K152,K153,K154)</f>
        <v>0</v>
      </c>
      <c r="M160" s="73" t="s">
        <v>453</v>
      </c>
      <c r="N160" s="74">
        <f>SUM(N144,N145,N146,N147,N148,N152,N153,N154)</f>
        <v>9.41</v>
      </c>
      <c r="P160" s="73" t="s">
        <v>453</v>
      </c>
      <c r="Q160" s="74">
        <f>SUM(Q144,Q145,Q146,Q147,Q148,Q152,Q153,Q154)</f>
        <v>7.5</v>
      </c>
      <c r="S160" s="73" t="s">
        <v>453</v>
      </c>
      <c r="T160" s="74">
        <f>SUM(T144,T145,T146,T147,T148,T152,T153,T154)</f>
        <v>7.5</v>
      </c>
      <c r="V160" s="73" t="s">
        <v>453</v>
      </c>
      <c r="W160" s="74">
        <f>SUM(W144,W145,W146,W147,W148,W152,W153,W154)</f>
        <v>6.35</v>
      </c>
      <c r="Y160" s="73" t="s">
        <v>453</v>
      </c>
      <c r="Z160" s="74">
        <f>SUM(Z144,Z145,Z146,Z147,Z148,Z152,Z153,Z154)</f>
        <v>204.40999999999997</v>
      </c>
      <c r="AB160" s="73" t="s">
        <v>453</v>
      </c>
      <c r="AC160" s="74">
        <f>SUM(AC144,AC145,AC146,AC147,AC148,AC152,AC153,AC154)</f>
        <v>59.07</v>
      </c>
      <c r="AE160" s="73" t="s">
        <v>453</v>
      </c>
      <c r="AF160" s="74">
        <f>SUM(AF144,AF145,AF146,AF147,AF148,AF152,AF153,AF154)</f>
        <v>0.09</v>
      </c>
      <c r="AH160" s="73" t="s">
        <v>453</v>
      </c>
      <c r="AI160" s="74">
        <f>SUM(AI144,AI145,AI146,AI147,AI148,AI152,AI153,AI154)</f>
        <v>5.18</v>
      </c>
      <c r="AK160" s="73" t="s">
        <v>453</v>
      </c>
      <c r="AL160" s="74">
        <f>SUM(AL144,AL145,AL146,AL147,AL148,AL152,AL153,AL154)</f>
        <v>11.12</v>
      </c>
      <c r="AN160" s="73" t="s">
        <v>453</v>
      </c>
      <c r="AO160" s="74">
        <f>SUM(AO144,AO145,AO146,AO147,AO148,AO152,AO153,AO154)</f>
        <v>7.5</v>
      </c>
      <c r="AQ160" s="73" t="s">
        <v>453</v>
      </c>
      <c r="AR160" s="74">
        <f>SUM(AR144,AR145,AR146,AR147,AR148,AR152,AR153,AR154)</f>
        <v>12.59</v>
      </c>
      <c r="AT160" s="73" t="s">
        <v>453</v>
      </c>
      <c r="AU160" s="74">
        <f>SUM(AU144,AU145,AU146,AU147,AU148,AU152,AU153,AU154)</f>
        <v>86.88</v>
      </c>
      <c r="AW160" s="73" t="s">
        <v>453</v>
      </c>
      <c r="AX160" s="74">
        <f>SUM(AX144,AX145,AX146,AX147,AX148,AX152,AX153,AX154)</f>
        <v>0</v>
      </c>
      <c r="AZ160" s="73" t="s">
        <v>453</v>
      </c>
      <c r="BA160" s="74">
        <f>SUM(BA144,BA145,BA146,BA147,BA148,BA152,BA153,BA154)</f>
        <v>7.5</v>
      </c>
      <c r="BC160" s="73" t="s">
        <v>453</v>
      </c>
      <c r="BD160" s="74">
        <f>SUM(BD144,BD145,BD146,BD147,BD148,BD152,BD153,BD154)</f>
        <v>79.08</v>
      </c>
      <c r="BF160" s="73" t="s">
        <v>453</v>
      </c>
      <c r="BG160" s="74">
        <f>SUM(BG144,BG145,BG146,BG147,BG148,BG152,BG153,BG154)</f>
        <v>0</v>
      </c>
      <c r="BI160" s="73" t="s">
        <v>453</v>
      </c>
      <c r="BJ160" s="74">
        <f>SUM(BJ144,BJ145,BJ146,BJ147,BJ148,BJ152,BJ153,BJ154)</f>
        <v>75</v>
      </c>
      <c r="BL160" s="73" t="s">
        <v>453</v>
      </c>
      <c r="BM160" s="74">
        <f>SUM(BM144,BM145,BM146,BM147,BM148,BM152,BM153,BM154)</f>
        <v>19.990000000000002</v>
      </c>
      <c r="BO160" s="73" t="s">
        <v>453</v>
      </c>
      <c r="BP160" s="74">
        <f>SUM(BP144,BP145,BP146,BP147,BP148,BP152,BP153,BP154)</f>
        <v>15.1</v>
      </c>
      <c r="BR160" s="73" t="s">
        <v>453</v>
      </c>
      <c r="BS160" s="74">
        <f>SUM(BS144,BS145,BS146,BS147,BS148,BS152,BS153,BS154)</f>
        <v>32</v>
      </c>
      <c r="BU160" s="73" t="s">
        <v>453</v>
      </c>
      <c r="BV160" s="74">
        <f>SUM(BV144,BV145,BV146,BV147,BV148,BV152,BV153,BV154)</f>
        <v>63.28</v>
      </c>
      <c r="BX160" s="73" t="s">
        <v>453</v>
      </c>
      <c r="BY160" s="74">
        <f>SUM(BY144,BY145,BY146,BY147,BY148,BY152,BY153,BY154)</f>
        <v>5</v>
      </c>
      <c r="CA160" s="73" t="s">
        <v>453</v>
      </c>
      <c r="CB160" s="74">
        <f>SUM(CB144,CB145,CB146,CB147,CB148,CB152,CB153,CB154)</f>
        <v>0</v>
      </c>
      <c r="CD160" s="73" t="s">
        <v>453</v>
      </c>
      <c r="CE160" s="74">
        <f>SUM(CE144,CE145,CE146,CE147,CE148,CE152,CE153,CE154)</f>
        <v>83.56</v>
      </c>
      <c r="CG160" s="73" t="s">
        <v>453</v>
      </c>
      <c r="CH160" s="74">
        <f>SUM(CH144,CH145,CH146,CH147,CH148,CH152,CH153,CH154)</f>
        <v>4</v>
      </c>
      <c r="CJ160" s="73" t="s">
        <v>453</v>
      </c>
      <c r="CK160" s="74">
        <f>SUM(CK144,CK145,CK146,CK147,CK148,CK152,CK153,CK154)</f>
        <v>0</v>
      </c>
      <c r="CM160" s="73" t="s">
        <v>453</v>
      </c>
      <c r="CN160" s="74">
        <f>SUM(CN144,CN145,CN146,CN147,CN148,CN152,CN153,CN154)</f>
        <v>0</v>
      </c>
      <c r="CP160" s="73" t="s">
        <v>494</v>
      </c>
      <c r="CQ160" s="74">
        <f>SUM(CQ144,CQ145,CQ146,CQ147,CQ148,CQ152,CQ153,CQ154)</f>
        <v>1928.01</v>
      </c>
      <c r="CS160" s="77" t="s">
        <v>494</v>
      </c>
      <c r="CT160" s="78">
        <f>SUM(CT144,CT145,CT146,CT147,CT148,CT152,CT153,CT154)</f>
        <v>2126.5699999999997</v>
      </c>
      <c r="CV160" s="83">
        <f t="shared" si="7"/>
        <v>198.55999999999972</v>
      </c>
    </row>
    <row r="161" spans="1:100" ht="16" thickBot="1" x14ac:dyDescent="0.25">
      <c r="A161" s="125" t="s">
        <v>457</v>
      </c>
      <c r="B161" s="126">
        <f>B139-B142-B160</f>
        <v>-766.74</v>
      </c>
      <c r="D161" s="91" t="s">
        <v>457</v>
      </c>
      <c r="E161" s="92">
        <f>E139-E142-E160</f>
        <v>-34.480000000000004</v>
      </c>
      <c r="G161" s="91" t="s">
        <v>457</v>
      </c>
      <c r="H161" s="92">
        <f>H139-H142-H160</f>
        <v>-64.680000000000007</v>
      </c>
      <c r="J161" s="119" t="s">
        <v>457</v>
      </c>
      <c r="K161" s="120">
        <f>K139-K142-K160</f>
        <v>0</v>
      </c>
      <c r="M161" s="91" t="s">
        <v>457</v>
      </c>
      <c r="N161" s="92">
        <f>N139-N142-N160</f>
        <v>-9.41</v>
      </c>
      <c r="P161" s="125" t="s">
        <v>457</v>
      </c>
      <c r="Q161" s="126">
        <f>Q139-Q142-Q160</f>
        <v>-7.5</v>
      </c>
      <c r="S161" s="91" t="s">
        <v>457</v>
      </c>
      <c r="T161" s="92">
        <f>T139-T142-T160</f>
        <v>-7.5</v>
      </c>
      <c r="V161" s="91" t="s">
        <v>457</v>
      </c>
      <c r="W161" s="92">
        <f>W139-W142-W160</f>
        <v>-6.35</v>
      </c>
      <c r="Y161" s="91" t="s">
        <v>457</v>
      </c>
      <c r="Z161" s="92">
        <f>Z139-Z142-Z160</f>
        <v>-204.40999999999997</v>
      </c>
      <c r="AB161" s="91" t="s">
        <v>457</v>
      </c>
      <c r="AC161" s="92">
        <f>AC139-AC142-AC160</f>
        <v>-59.07</v>
      </c>
      <c r="AE161" s="91" t="s">
        <v>457</v>
      </c>
      <c r="AF161" s="92">
        <f>AF139-AF142-AF160</f>
        <v>-0.09</v>
      </c>
      <c r="AH161" s="91" t="s">
        <v>457</v>
      </c>
      <c r="AI161" s="92">
        <f>AI139-AI142-AI160</f>
        <v>-5.18</v>
      </c>
      <c r="AK161" s="91" t="s">
        <v>457</v>
      </c>
      <c r="AL161" s="92">
        <f>AL139-AL142-AL160</f>
        <v>-11.12</v>
      </c>
      <c r="AN161" s="93" t="s">
        <v>457</v>
      </c>
      <c r="AO161" s="94">
        <f>AO139-AO142-AO160</f>
        <v>1369.1100000000001</v>
      </c>
      <c r="AQ161" s="91" t="s">
        <v>457</v>
      </c>
      <c r="AR161" s="92">
        <f>AR139-AR142-AR160</f>
        <v>-12.59</v>
      </c>
      <c r="AT161" s="91" t="s">
        <v>457</v>
      </c>
      <c r="AU161" s="92">
        <f>AU139-AU142-AU160</f>
        <v>-86.88</v>
      </c>
      <c r="AW161" s="119" t="s">
        <v>457</v>
      </c>
      <c r="AX161" s="120">
        <f>AX139-AX142-AX160</f>
        <v>0</v>
      </c>
      <c r="AZ161" s="91" t="s">
        <v>457</v>
      </c>
      <c r="BA161" s="92">
        <f>BA139-BA142-BA160</f>
        <v>-7.5</v>
      </c>
      <c r="BC161" s="91" t="s">
        <v>457</v>
      </c>
      <c r="BD161" s="92">
        <f>BD139-BD142-BD160</f>
        <v>-78.61</v>
      </c>
      <c r="BF161" s="75" t="s">
        <v>457</v>
      </c>
      <c r="BG161" s="76">
        <f>BG139-BG142-BG160</f>
        <v>0</v>
      </c>
      <c r="BI161" s="91" t="s">
        <v>457</v>
      </c>
      <c r="BJ161" s="92">
        <f>BJ139-BJ142-BJ160</f>
        <v>-75</v>
      </c>
      <c r="BL161" s="91" t="s">
        <v>457</v>
      </c>
      <c r="BM161" s="92">
        <f>BM139-BM142-BM160</f>
        <v>-19.990000000000002</v>
      </c>
      <c r="BO161" s="91" t="s">
        <v>457</v>
      </c>
      <c r="BP161" s="92">
        <f>BP139-BP142-BP160</f>
        <v>-15.1</v>
      </c>
      <c r="BR161" s="91" t="s">
        <v>457</v>
      </c>
      <c r="BS161" s="92">
        <f>BS139-BS142-BS160</f>
        <v>-32</v>
      </c>
      <c r="BU161" s="91" t="s">
        <v>457</v>
      </c>
      <c r="BV161" s="92">
        <f>BV139-BV142-BV160</f>
        <v>-63.28</v>
      </c>
      <c r="BX161" s="91" t="s">
        <v>457</v>
      </c>
      <c r="BY161" s="92">
        <f>BY139-BY142-BY160</f>
        <v>-5</v>
      </c>
      <c r="CA161" s="119" t="s">
        <v>457</v>
      </c>
      <c r="CB161" s="120">
        <f>CB139-CB142-CB160</f>
        <v>0</v>
      </c>
      <c r="CD161" s="93" t="s">
        <v>457</v>
      </c>
      <c r="CE161" s="94">
        <f>CE139-CE142-CE160</f>
        <v>1334.4900000000002</v>
      </c>
      <c r="CG161" s="91" t="s">
        <v>457</v>
      </c>
      <c r="CH161" s="92">
        <f>CH139-CH142-CH160</f>
        <v>-4</v>
      </c>
      <c r="CJ161" s="119" t="s">
        <v>457</v>
      </c>
      <c r="CK161" s="120">
        <f>CK139-CK142-CK160</f>
        <v>0</v>
      </c>
      <c r="CM161" s="119" t="s">
        <v>457</v>
      </c>
      <c r="CN161" s="120">
        <f>CN139-CN142-CN160</f>
        <v>0</v>
      </c>
      <c r="CP161" s="95" t="s">
        <v>491</v>
      </c>
      <c r="CQ161" s="96">
        <f>CQ139-CQ142-CQ160</f>
        <v>1127.1200000000001</v>
      </c>
      <c r="CS161" s="85" t="s">
        <v>496</v>
      </c>
      <c r="CT161" s="84">
        <f>CT136-CT142-CT160</f>
        <v>0</v>
      </c>
    </row>
    <row r="162" spans="1:100" ht="16" customHeight="1" thickTop="1" thickBot="1" x14ac:dyDescent="0.25">
      <c r="A162" s="193" t="s">
        <v>680</v>
      </c>
      <c r="B162" s="194"/>
      <c r="D162" s="193" t="s">
        <v>681</v>
      </c>
      <c r="E162" s="194"/>
      <c r="G162" s="193" t="s">
        <v>682</v>
      </c>
      <c r="H162" s="194"/>
      <c r="J162" s="190"/>
      <c r="K162" s="191"/>
      <c r="M162" s="190" t="s">
        <v>385</v>
      </c>
      <c r="N162" s="191"/>
      <c r="P162" s="193" t="s">
        <v>320</v>
      </c>
      <c r="Q162" s="194"/>
      <c r="S162" s="193" t="s">
        <v>320</v>
      </c>
      <c r="T162" s="194"/>
      <c r="V162" s="190" t="s">
        <v>683</v>
      </c>
      <c r="W162" s="191"/>
      <c r="Y162" s="190" t="s">
        <v>684</v>
      </c>
      <c r="Z162" s="191"/>
      <c r="AB162" s="193" t="s">
        <v>685</v>
      </c>
      <c r="AC162" s="194"/>
      <c r="AE162" s="193" t="s">
        <v>766</v>
      </c>
      <c r="AF162" s="194"/>
      <c r="AH162" s="190" t="s">
        <v>385</v>
      </c>
      <c r="AI162" s="191"/>
      <c r="AK162" s="193" t="s">
        <v>686</v>
      </c>
      <c r="AL162" s="194"/>
      <c r="AN162" s="193" t="s">
        <v>320</v>
      </c>
      <c r="AO162" s="194"/>
      <c r="AQ162" s="190" t="s">
        <v>688</v>
      </c>
      <c r="AR162" s="191"/>
      <c r="AT162" s="193" t="s">
        <v>687</v>
      </c>
      <c r="AU162" s="194"/>
      <c r="AW162" s="193"/>
      <c r="AX162" s="194"/>
      <c r="AZ162" s="193" t="s">
        <v>320</v>
      </c>
      <c r="BA162" s="194"/>
      <c r="BC162" s="193" t="s">
        <v>692</v>
      </c>
      <c r="BD162" s="194"/>
      <c r="BF162" s="190"/>
      <c r="BG162" s="191"/>
      <c r="BI162" s="193"/>
      <c r="BJ162" s="194"/>
      <c r="BL162" s="190" t="s">
        <v>690</v>
      </c>
      <c r="BM162" s="191"/>
      <c r="BO162" s="190" t="s">
        <v>689</v>
      </c>
      <c r="BP162" s="191"/>
      <c r="BR162" s="193" t="s">
        <v>691</v>
      </c>
      <c r="BS162" s="194"/>
      <c r="BU162" s="193" t="s">
        <v>693</v>
      </c>
      <c r="BV162" s="194"/>
      <c r="BX162" s="193" t="s">
        <v>385</v>
      </c>
      <c r="BY162" s="194"/>
      <c r="CA162" s="190"/>
      <c r="CB162" s="191"/>
      <c r="CD162" s="190" t="s">
        <v>767</v>
      </c>
      <c r="CE162" s="191"/>
      <c r="CG162" s="190" t="s">
        <v>396</v>
      </c>
      <c r="CH162" s="191"/>
      <c r="CJ162" s="193"/>
      <c r="CK162" s="194"/>
      <c r="CM162" s="193"/>
      <c r="CN162" s="194"/>
      <c r="CP162" s="93" t="s">
        <v>517</v>
      </c>
      <c r="CQ162" s="94">
        <f>CQ136-CQ142-CQ160</f>
        <v>458.23000000000025</v>
      </c>
      <c r="CS162" s="199" t="s">
        <v>495</v>
      </c>
      <c r="CT162" s="200"/>
      <c r="CV162" s="82"/>
    </row>
    <row r="163" spans="1:100" ht="16" thickTop="1" x14ac:dyDescent="0.2">
      <c r="A163" s="195"/>
      <c r="B163" s="196"/>
      <c r="D163" s="195"/>
      <c r="E163" s="196"/>
      <c r="G163" s="195"/>
      <c r="H163" s="196"/>
      <c r="J163" s="180"/>
      <c r="K163" s="181"/>
      <c r="M163" s="180"/>
      <c r="N163" s="181"/>
      <c r="P163" s="195"/>
      <c r="Q163" s="196"/>
      <c r="S163" s="195"/>
      <c r="T163" s="196"/>
      <c r="V163" s="180"/>
      <c r="W163" s="181"/>
      <c r="Y163" s="180"/>
      <c r="Z163" s="181"/>
      <c r="AB163" s="195"/>
      <c r="AC163" s="196"/>
      <c r="AE163" s="195"/>
      <c r="AF163" s="196"/>
      <c r="AH163" s="180"/>
      <c r="AI163" s="181"/>
      <c r="AK163" s="195"/>
      <c r="AL163" s="196"/>
      <c r="AN163" s="195"/>
      <c r="AO163" s="196"/>
      <c r="AQ163" s="180"/>
      <c r="AR163" s="181"/>
      <c r="AT163" s="195"/>
      <c r="AU163" s="196"/>
      <c r="AW163" s="195"/>
      <c r="AX163" s="196"/>
      <c r="AZ163" s="195"/>
      <c r="BA163" s="196"/>
      <c r="BC163" s="195"/>
      <c r="BD163" s="196"/>
      <c r="BF163" s="180"/>
      <c r="BG163" s="181"/>
      <c r="BI163" s="195"/>
      <c r="BJ163" s="196"/>
      <c r="BL163" s="180"/>
      <c r="BM163" s="181"/>
      <c r="BO163" s="180"/>
      <c r="BP163" s="181"/>
      <c r="BR163" s="195"/>
      <c r="BS163" s="196"/>
      <c r="BU163" s="195"/>
      <c r="BV163" s="196"/>
      <c r="BX163" s="195"/>
      <c r="BY163" s="196"/>
      <c r="CA163" s="180"/>
      <c r="CB163" s="181"/>
      <c r="CD163" s="180"/>
      <c r="CE163" s="181"/>
      <c r="CG163" s="180"/>
      <c r="CH163" s="181"/>
      <c r="CJ163" s="195"/>
      <c r="CK163" s="196"/>
      <c r="CM163" s="195"/>
      <c r="CN163" s="196"/>
      <c r="CP163" s="115"/>
      <c r="CQ163" s="116"/>
      <c r="CS163" s="199"/>
      <c r="CT163" s="200"/>
      <c r="CV163" s="82"/>
    </row>
    <row r="164" spans="1:100" ht="16" thickBot="1" x14ac:dyDescent="0.25">
      <c r="A164" s="197"/>
      <c r="B164" s="198"/>
      <c r="D164" s="197"/>
      <c r="E164" s="198"/>
      <c r="G164" s="197"/>
      <c r="H164" s="198"/>
      <c r="J164" s="182"/>
      <c r="K164" s="183"/>
      <c r="M164" s="182"/>
      <c r="N164" s="183"/>
      <c r="P164" s="197"/>
      <c r="Q164" s="198"/>
      <c r="S164" s="197"/>
      <c r="T164" s="198"/>
      <c r="V164" s="182"/>
      <c r="W164" s="183"/>
      <c r="Y164" s="182"/>
      <c r="Z164" s="183"/>
      <c r="AB164" s="197"/>
      <c r="AC164" s="198"/>
      <c r="AE164" s="197"/>
      <c r="AF164" s="198"/>
      <c r="AH164" s="182"/>
      <c r="AI164" s="183"/>
      <c r="AK164" s="197"/>
      <c r="AL164" s="198"/>
      <c r="AN164" s="197"/>
      <c r="AO164" s="198"/>
      <c r="AQ164" s="182"/>
      <c r="AR164" s="183"/>
      <c r="AT164" s="197"/>
      <c r="AU164" s="198"/>
      <c r="AW164" s="197"/>
      <c r="AX164" s="198"/>
      <c r="AZ164" s="197"/>
      <c r="BA164" s="198"/>
      <c r="BC164" s="197"/>
      <c r="BD164" s="198"/>
      <c r="BF164" s="182"/>
      <c r="BG164" s="183"/>
      <c r="BI164" s="197"/>
      <c r="BJ164" s="198"/>
      <c r="BL164" s="182"/>
      <c r="BM164" s="183"/>
      <c r="BO164" s="182"/>
      <c r="BP164" s="183"/>
      <c r="BR164" s="197"/>
      <c r="BS164" s="198"/>
      <c r="BU164" s="197"/>
      <c r="BV164" s="198"/>
      <c r="BX164" s="197"/>
      <c r="BY164" s="198"/>
      <c r="CA164" s="182"/>
      <c r="CB164" s="183"/>
      <c r="CD164" s="182"/>
      <c r="CE164" s="183"/>
      <c r="CG164" s="182"/>
      <c r="CH164" s="183"/>
      <c r="CJ164" s="197"/>
      <c r="CK164" s="198"/>
      <c r="CM164" s="197"/>
      <c r="CN164" s="198"/>
      <c r="CP164" s="99"/>
      <c r="CQ164" s="100"/>
      <c r="CS164" s="201"/>
      <c r="CT164" s="202"/>
      <c r="CV164" s="82"/>
    </row>
    <row r="166" spans="1:100" ht="22" thickBot="1" x14ac:dyDescent="0.3">
      <c r="A166" s="36" t="s">
        <v>592</v>
      </c>
    </row>
    <row r="167" spans="1:100" ht="16" thickBot="1" x14ac:dyDescent="0.25">
      <c r="A167" s="172" t="s">
        <v>250</v>
      </c>
      <c r="B167" s="173"/>
      <c r="D167" s="172" t="s">
        <v>459</v>
      </c>
      <c r="E167" s="173"/>
      <c r="G167" s="172" t="s">
        <v>461</v>
      </c>
      <c r="H167" s="173"/>
      <c r="J167" s="172" t="s">
        <v>462</v>
      </c>
      <c r="K167" s="173"/>
      <c r="M167" s="172" t="s">
        <v>463</v>
      </c>
      <c r="N167" s="173"/>
      <c r="P167" s="172" t="s">
        <v>464</v>
      </c>
      <c r="Q167" s="173"/>
      <c r="S167" s="172" t="s">
        <v>465</v>
      </c>
      <c r="T167" s="173"/>
      <c r="V167" s="172" t="s">
        <v>466</v>
      </c>
      <c r="W167" s="173"/>
      <c r="Y167" s="172" t="s">
        <v>467</v>
      </c>
      <c r="Z167" s="173"/>
      <c r="AB167" s="172" t="s">
        <v>468</v>
      </c>
      <c r="AC167" s="173"/>
      <c r="AE167" s="172" t="s">
        <v>469</v>
      </c>
      <c r="AF167" s="173"/>
      <c r="AH167" s="172" t="s">
        <v>470</v>
      </c>
      <c r="AI167" s="173"/>
      <c r="AK167" s="172" t="s">
        <v>471</v>
      </c>
      <c r="AL167" s="173"/>
      <c r="AN167" s="172" t="s">
        <v>472</v>
      </c>
      <c r="AO167" s="173"/>
      <c r="AQ167" s="172" t="s">
        <v>473</v>
      </c>
      <c r="AR167" s="173"/>
      <c r="AT167" s="172" t="s">
        <v>474</v>
      </c>
      <c r="AU167" s="173"/>
      <c r="AW167" s="172" t="s">
        <v>475</v>
      </c>
      <c r="AX167" s="173"/>
      <c r="AZ167" s="172" t="s">
        <v>476</v>
      </c>
      <c r="BA167" s="173"/>
      <c r="BC167" s="172" t="s">
        <v>477</v>
      </c>
      <c r="BD167" s="173"/>
      <c r="BF167" s="172" t="s">
        <v>478</v>
      </c>
      <c r="BG167" s="173"/>
      <c r="BI167" s="172" t="s">
        <v>479</v>
      </c>
      <c r="BJ167" s="173"/>
      <c r="BL167" s="172" t="s">
        <v>480</v>
      </c>
      <c r="BM167" s="173"/>
      <c r="BO167" s="172" t="s">
        <v>481</v>
      </c>
      <c r="BP167" s="173"/>
      <c r="BR167" s="172" t="s">
        <v>482</v>
      </c>
      <c r="BS167" s="173"/>
      <c r="BU167" s="172" t="s">
        <v>483</v>
      </c>
      <c r="BV167" s="173"/>
      <c r="BX167" s="172" t="s">
        <v>484</v>
      </c>
      <c r="BY167" s="173"/>
      <c r="CA167" s="172" t="s">
        <v>485</v>
      </c>
      <c r="CB167" s="173"/>
      <c r="CD167" s="172" t="s">
        <v>486</v>
      </c>
      <c r="CE167" s="173"/>
      <c r="CG167" s="172" t="s">
        <v>487</v>
      </c>
      <c r="CH167" s="173"/>
      <c r="CJ167" s="172" t="s">
        <v>488</v>
      </c>
      <c r="CK167" s="173"/>
      <c r="CM167" s="172" t="s">
        <v>54</v>
      </c>
      <c r="CN167" s="173"/>
      <c r="CP167" s="188" t="s">
        <v>30</v>
      </c>
      <c r="CQ167" s="189"/>
      <c r="CS167" s="188" t="s">
        <v>490</v>
      </c>
      <c r="CT167" s="189"/>
      <c r="CV167" s="80" t="s">
        <v>32</v>
      </c>
    </row>
    <row r="168" spans="1:100" ht="16" thickBot="1" x14ac:dyDescent="0.25">
      <c r="A168" s="174" t="s">
        <v>446</v>
      </c>
      <c r="B168" s="175"/>
      <c r="D168" s="174" t="s">
        <v>446</v>
      </c>
      <c r="E168" s="175"/>
      <c r="G168" s="174" t="s">
        <v>446</v>
      </c>
      <c r="H168" s="175"/>
      <c r="J168" s="174" t="s">
        <v>446</v>
      </c>
      <c r="K168" s="175"/>
      <c r="M168" s="174" t="s">
        <v>446</v>
      </c>
      <c r="N168" s="175"/>
      <c r="P168" s="174" t="s">
        <v>446</v>
      </c>
      <c r="Q168" s="175"/>
      <c r="S168" s="174" t="s">
        <v>446</v>
      </c>
      <c r="T168" s="175"/>
      <c r="V168" s="174" t="s">
        <v>446</v>
      </c>
      <c r="W168" s="175"/>
      <c r="Y168" s="174" t="s">
        <v>446</v>
      </c>
      <c r="Z168" s="175"/>
      <c r="AB168" s="174" t="s">
        <v>446</v>
      </c>
      <c r="AC168" s="175"/>
      <c r="AE168" s="174" t="s">
        <v>446</v>
      </c>
      <c r="AF168" s="175"/>
      <c r="AH168" s="174" t="s">
        <v>446</v>
      </c>
      <c r="AI168" s="175"/>
      <c r="AK168" s="174" t="s">
        <v>446</v>
      </c>
      <c r="AL168" s="175"/>
      <c r="AN168" s="174" t="s">
        <v>446</v>
      </c>
      <c r="AO168" s="175"/>
      <c r="AQ168" s="174" t="s">
        <v>446</v>
      </c>
      <c r="AR168" s="175"/>
      <c r="AT168" s="174" t="s">
        <v>446</v>
      </c>
      <c r="AU168" s="175"/>
      <c r="AW168" s="174" t="s">
        <v>446</v>
      </c>
      <c r="AX168" s="175"/>
      <c r="AZ168" s="174" t="s">
        <v>446</v>
      </c>
      <c r="BA168" s="175"/>
      <c r="BC168" s="174" t="s">
        <v>446</v>
      </c>
      <c r="BD168" s="175"/>
      <c r="BF168" s="174" t="s">
        <v>446</v>
      </c>
      <c r="BG168" s="175"/>
      <c r="BI168" s="174" t="s">
        <v>446</v>
      </c>
      <c r="BJ168" s="175"/>
      <c r="BL168" s="174" t="s">
        <v>446</v>
      </c>
      <c r="BM168" s="175"/>
      <c r="BO168" s="174" t="s">
        <v>446</v>
      </c>
      <c r="BP168" s="175"/>
      <c r="BR168" s="174" t="s">
        <v>446</v>
      </c>
      <c r="BS168" s="175"/>
      <c r="BU168" s="174" t="s">
        <v>446</v>
      </c>
      <c r="BV168" s="175"/>
      <c r="BX168" s="174" t="s">
        <v>446</v>
      </c>
      <c r="BY168" s="175"/>
      <c r="CA168" s="174" t="s">
        <v>446</v>
      </c>
      <c r="CB168" s="175"/>
      <c r="CD168" s="174" t="s">
        <v>446</v>
      </c>
      <c r="CE168" s="175"/>
      <c r="CG168" s="174" t="s">
        <v>446</v>
      </c>
      <c r="CH168" s="175"/>
      <c r="CJ168" s="174" t="s">
        <v>446</v>
      </c>
      <c r="CK168" s="175"/>
      <c r="CM168" s="174" t="s">
        <v>446</v>
      </c>
      <c r="CN168" s="175"/>
      <c r="CP168" s="174" t="s">
        <v>446</v>
      </c>
      <c r="CQ168" s="175"/>
      <c r="CS168" s="174" t="s">
        <v>446</v>
      </c>
      <c r="CT168" s="175"/>
    </row>
    <row r="169" spans="1:100" x14ac:dyDescent="0.2">
      <c r="A169" s="69" t="s">
        <v>460</v>
      </c>
      <c r="B169" s="79">
        <v>0</v>
      </c>
      <c r="D169" s="69" t="s">
        <v>460</v>
      </c>
      <c r="E169" s="79">
        <v>0</v>
      </c>
      <c r="G169" s="69" t="s">
        <v>460</v>
      </c>
      <c r="H169" s="79">
        <v>0</v>
      </c>
      <c r="J169" s="69" t="s">
        <v>460</v>
      </c>
      <c r="K169" s="79">
        <v>0</v>
      </c>
      <c r="M169" s="69" t="s">
        <v>460</v>
      </c>
      <c r="N169" s="79">
        <v>0</v>
      </c>
      <c r="P169" s="69" t="s">
        <v>460</v>
      </c>
      <c r="Q169" s="79">
        <v>0</v>
      </c>
      <c r="S169" s="69" t="s">
        <v>460</v>
      </c>
      <c r="T169" s="79">
        <v>0</v>
      </c>
      <c r="V169" s="69" t="s">
        <v>460</v>
      </c>
      <c r="W169" s="79">
        <v>0</v>
      </c>
      <c r="Y169" s="69" t="s">
        <v>460</v>
      </c>
      <c r="Z169" s="79">
        <v>0</v>
      </c>
      <c r="AB169" s="69" t="s">
        <v>460</v>
      </c>
      <c r="AC169" s="79">
        <f>0.39-0.23</f>
        <v>0.16</v>
      </c>
      <c r="AE169" s="69" t="s">
        <v>460</v>
      </c>
      <c r="AF169" s="79">
        <v>1560.63</v>
      </c>
      <c r="AH169" s="69" t="s">
        <v>460</v>
      </c>
      <c r="AI169" s="79">
        <v>420</v>
      </c>
      <c r="AK169" s="69" t="s">
        <v>460</v>
      </c>
      <c r="AL169" s="79">
        <v>0</v>
      </c>
      <c r="AN169" s="69" t="s">
        <v>460</v>
      </c>
      <c r="AO169" s="79">
        <v>0</v>
      </c>
      <c r="AQ169" s="69" t="s">
        <v>460</v>
      </c>
      <c r="AR169" s="79">
        <v>0</v>
      </c>
      <c r="AT169" s="69" t="s">
        <v>460</v>
      </c>
      <c r="AU169" s="79">
        <v>0</v>
      </c>
      <c r="AW169" s="69" t="s">
        <v>460</v>
      </c>
      <c r="AX169" s="79">
        <v>0</v>
      </c>
      <c r="AZ169" s="69" t="s">
        <v>460</v>
      </c>
      <c r="BA169" s="79">
        <v>0</v>
      </c>
      <c r="BC169" s="69" t="s">
        <v>460</v>
      </c>
      <c r="BD169" s="79">
        <v>0</v>
      </c>
      <c r="BF169" s="69" t="s">
        <v>460</v>
      </c>
      <c r="BG169" s="79">
        <v>0</v>
      </c>
      <c r="BI169" s="69" t="s">
        <v>460</v>
      </c>
      <c r="BJ169" s="79">
        <v>0</v>
      </c>
      <c r="BL169" s="69" t="s">
        <v>460</v>
      </c>
      <c r="BM169" s="79">
        <v>0</v>
      </c>
      <c r="BO169" s="69" t="s">
        <v>460</v>
      </c>
      <c r="BP169" s="79">
        <v>0</v>
      </c>
      <c r="BR169" s="69" t="s">
        <v>460</v>
      </c>
      <c r="BS169" s="79">
        <v>0</v>
      </c>
      <c r="BU169" s="69" t="s">
        <v>460</v>
      </c>
      <c r="BV169" s="79">
        <v>1555.65</v>
      </c>
      <c r="BX169" s="69" t="s">
        <v>460</v>
      </c>
      <c r="BY169" s="79">
        <v>0</v>
      </c>
      <c r="CA169" s="69" t="s">
        <v>460</v>
      </c>
      <c r="CB169" s="79">
        <v>0</v>
      </c>
      <c r="CD169" s="69" t="s">
        <v>460</v>
      </c>
      <c r="CE169" s="79">
        <v>0</v>
      </c>
      <c r="CG169" s="69" t="s">
        <v>460</v>
      </c>
      <c r="CH169" s="79">
        <v>0</v>
      </c>
      <c r="CJ169" s="69" t="s">
        <v>460</v>
      </c>
      <c r="CK169" s="79">
        <v>0</v>
      </c>
      <c r="CM169" s="69" t="s">
        <v>460</v>
      </c>
      <c r="CN169" s="79">
        <v>0</v>
      </c>
      <c r="CP169" s="69" t="s">
        <v>460</v>
      </c>
      <c r="CQ169" s="79">
        <f>SUM(CN169,CK169,CH169,CE169,CB169,BY169,BV169,BS169,BP169,BM169,BJ169,BG169,BD169,BA169,AX169,AU169,AR169,AO169,AL169,AI169,AF169,AC169,Z169,W169,T169,Q169,N169,K169,H169,E169,B169)</f>
        <v>3536.44</v>
      </c>
      <c r="CS169" s="69" t="s">
        <v>460</v>
      </c>
      <c r="CT169" s="79">
        <f>1560.63+1555.65+420</f>
        <v>3536.28</v>
      </c>
      <c r="CV169" s="83">
        <f>CQ169-CT169</f>
        <v>0.15999999999985448</v>
      </c>
    </row>
    <row r="170" spans="1:100" x14ac:dyDescent="0.2">
      <c r="A170" s="69" t="s">
        <v>443</v>
      </c>
      <c r="B170" s="79">
        <v>0</v>
      </c>
      <c r="D170" s="69" t="s">
        <v>443</v>
      </c>
      <c r="E170" s="79">
        <v>0</v>
      </c>
      <c r="G170" s="69" t="s">
        <v>443</v>
      </c>
      <c r="H170" s="79">
        <v>0</v>
      </c>
      <c r="J170" s="69" t="s">
        <v>443</v>
      </c>
      <c r="K170" s="79">
        <v>0</v>
      </c>
      <c r="M170" s="69" t="s">
        <v>443</v>
      </c>
      <c r="N170" s="79">
        <v>0</v>
      </c>
      <c r="P170" s="69" t="s">
        <v>443</v>
      </c>
      <c r="Q170" s="79">
        <v>0</v>
      </c>
      <c r="S170" s="69" t="s">
        <v>443</v>
      </c>
      <c r="T170" s="79">
        <v>0</v>
      </c>
      <c r="V170" s="69" t="s">
        <v>443</v>
      </c>
      <c r="W170" s="79">
        <v>0</v>
      </c>
      <c r="Y170" s="69" t="s">
        <v>443</v>
      </c>
      <c r="Z170" s="79">
        <v>0</v>
      </c>
      <c r="AB170" s="69" t="s">
        <v>443</v>
      </c>
      <c r="AC170" s="79">
        <v>0</v>
      </c>
      <c r="AE170" s="69" t="s">
        <v>443</v>
      </c>
      <c r="AF170" s="79">
        <v>142.47999999999999</v>
      </c>
      <c r="AH170" s="69" t="s">
        <v>443</v>
      </c>
      <c r="AI170" s="79">
        <v>0</v>
      </c>
      <c r="AK170" s="69" t="s">
        <v>443</v>
      </c>
      <c r="AL170" s="79">
        <v>0</v>
      </c>
      <c r="AN170" s="69" t="s">
        <v>443</v>
      </c>
      <c r="AO170" s="79">
        <v>0</v>
      </c>
      <c r="AQ170" s="69" t="s">
        <v>443</v>
      </c>
      <c r="AR170" s="79">
        <v>0</v>
      </c>
      <c r="AT170" s="69" t="s">
        <v>443</v>
      </c>
      <c r="AU170" s="79">
        <v>0</v>
      </c>
      <c r="AW170" s="69" t="s">
        <v>443</v>
      </c>
      <c r="AX170" s="79">
        <v>0.47</v>
      </c>
      <c r="AZ170" s="69" t="s">
        <v>443</v>
      </c>
      <c r="BA170" s="79">
        <v>0</v>
      </c>
      <c r="BC170" s="69" t="s">
        <v>443</v>
      </c>
      <c r="BD170" s="79">
        <v>0</v>
      </c>
      <c r="BF170" s="69" t="s">
        <v>443</v>
      </c>
      <c r="BG170" s="79">
        <v>0</v>
      </c>
      <c r="BI170" s="69" t="s">
        <v>443</v>
      </c>
      <c r="BJ170" s="79">
        <v>0</v>
      </c>
      <c r="BL170" s="69" t="s">
        <v>443</v>
      </c>
      <c r="BM170" s="79">
        <v>0</v>
      </c>
      <c r="BO170" s="69" t="s">
        <v>443</v>
      </c>
      <c r="BP170" s="79">
        <v>0</v>
      </c>
      <c r="BR170" s="69" t="s">
        <v>443</v>
      </c>
      <c r="BS170" s="79">
        <v>0</v>
      </c>
      <c r="BU170" s="69" t="s">
        <v>443</v>
      </c>
      <c r="BV170" s="79">
        <v>147.46</v>
      </c>
      <c r="BX170" s="69" t="s">
        <v>443</v>
      </c>
      <c r="BY170" s="79">
        <v>0</v>
      </c>
      <c r="CA170" s="69" t="s">
        <v>443</v>
      </c>
      <c r="CB170" s="79">
        <v>0</v>
      </c>
      <c r="CD170" s="69" t="s">
        <v>443</v>
      </c>
      <c r="CE170" s="79">
        <v>0</v>
      </c>
      <c r="CG170" s="69" t="s">
        <v>443</v>
      </c>
      <c r="CH170" s="79">
        <v>0</v>
      </c>
      <c r="CJ170" s="69" t="s">
        <v>443</v>
      </c>
      <c r="CK170" s="79">
        <v>0</v>
      </c>
      <c r="CM170" s="69" t="s">
        <v>443</v>
      </c>
      <c r="CN170" s="79">
        <v>0</v>
      </c>
      <c r="CP170" s="69" t="s">
        <v>443</v>
      </c>
      <c r="CQ170" s="79">
        <f>SUM(CN170,CK170,CH170,CE170,CB170,BY170,BV170,BS170,BP170,BM170,BJ170,BG170,BD170,BA170,AX170,AU170,AR170,AO170,AL170,AI170,AF170,AC170,Z170,W170,T170,Q170,N170,K170,H170,E170,B170)</f>
        <v>290.40999999999997</v>
      </c>
      <c r="CS170" s="69" t="s">
        <v>443</v>
      </c>
      <c r="CT170" s="79">
        <f>142.48+147.46</f>
        <v>289.94</v>
      </c>
      <c r="CV170" s="83">
        <f>CQ170-CT170</f>
        <v>0.46999999999997044</v>
      </c>
    </row>
    <row r="171" spans="1:100" x14ac:dyDescent="0.2">
      <c r="A171" s="69" t="s">
        <v>444</v>
      </c>
      <c r="B171" s="79">
        <v>0</v>
      </c>
      <c r="D171" s="69" t="s">
        <v>444</v>
      </c>
      <c r="E171" s="79">
        <v>0</v>
      </c>
      <c r="G171" s="69" t="s">
        <v>444</v>
      </c>
      <c r="H171" s="79">
        <v>0</v>
      </c>
      <c r="J171" s="69" t="s">
        <v>444</v>
      </c>
      <c r="K171" s="79">
        <v>0</v>
      </c>
      <c r="M171" s="69" t="s">
        <v>444</v>
      </c>
      <c r="N171" s="79">
        <v>0</v>
      </c>
      <c r="P171" s="69" t="s">
        <v>444</v>
      </c>
      <c r="Q171" s="79">
        <v>0</v>
      </c>
      <c r="S171" s="69" t="s">
        <v>444</v>
      </c>
      <c r="T171" s="79">
        <v>0</v>
      </c>
      <c r="V171" s="69" t="s">
        <v>444</v>
      </c>
      <c r="W171" s="79">
        <v>0</v>
      </c>
      <c r="Y171" s="69" t="s">
        <v>444</v>
      </c>
      <c r="Z171" s="79">
        <v>0</v>
      </c>
      <c r="AB171" s="69" t="s">
        <v>444</v>
      </c>
      <c r="AC171" s="79">
        <v>0</v>
      </c>
      <c r="AE171" s="69" t="s">
        <v>444</v>
      </c>
      <c r="AF171" s="79">
        <v>189.24</v>
      </c>
      <c r="AH171" s="69" t="s">
        <v>444</v>
      </c>
      <c r="AI171" s="79">
        <v>0</v>
      </c>
      <c r="AK171" s="69" t="s">
        <v>444</v>
      </c>
      <c r="AL171" s="79">
        <v>0</v>
      </c>
      <c r="AN171" s="69" t="s">
        <v>444</v>
      </c>
      <c r="AO171" s="79">
        <v>0</v>
      </c>
      <c r="AQ171" s="69" t="s">
        <v>444</v>
      </c>
      <c r="AR171" s="79">
        <v>0</v>
      </c>
      <c r="AT171" s="69" t="s">
        <v>444</v>
      </c>
      <c r="AU171" s="79">
        <v>0</v>
      </c>
      <c r="AW171" s="69" t="s">
        <v>444</v>
      </c>
      <c r="AX171" s="79">
        <v>0</v>
      </c>
      <c r="AZ171" s="69" t="s">
        <v>444</v>
      </c>
      <c r="BA171" s="79">
        <v>0</v>
      </c>
      <c r="BC171" s="69" t="s">
        <v>444</v>
      </c>
      <c r="BD171" s="79">
        <v>0</v>
      </c>
      <c r="BF171" s="69" t="s">
        <v>444</v>
      </c>
      <c r="BG171" s="79">
        <v>0</v>
      </c>
      <c r="BI171" s="69" t="s">
        <v>444</v>
      </c>
      <c r="BJ171" s="79">
        <v>0</v>
      </c>
      <c r="BL171" s="69" t="s">
        <v>444</v>
      </c>
      <c r="BM171" s="79">
        <v>0</v>
      </c>
      <c r="BO171" s="69" t="s">
        <v>444</v>
      </c>
      <c r="BP171" s="79">
        <v>0</v>
      </c>
      <c r="BR171" s="69" t="s">
        <v>444</v>
      </c>
      <c r="BS171" s="79">
        <v>0</v>
      </c>
      <c r="BU171" s="69" t="s">
        <v>444</v>
      </c>
      <c r="BV171" s="79">
        <v>189.24</v>
      </c>
      <c r="BX171" s="69" t="s">
        <v>444</v>
      </c>
      <c r="BY171" s="79">
        <v>0</v>
      </c>
      <c r="CA171" s="69" t="s">
        <v>444</v>
      </c>
      <c r="CB171" s="79">
        <v>0</v>
      </c>
      <c r="CD171" s="69" t="s">
        <v>444</v>
      </c>
      <c r="CE171" s="79">
        <v>0</v>
      </c>
      <c r="CG171" s="69" t="s">
        <v>444</v>
      </c>
      <c r="CH171" s="79">
        <v>0</v>
      </c>
      <c r="CJ171" s="69" t="s">
        <v>444</v>
      </c>
      <c r="CK171" s="79">
        <v>1000</v>
      </c>
      <c r="CM171" s="69" t="s">
        <v>444</v>
      </c>
      <c r="CN171" s="79">
        <v>0</v>
      </c>
      <c r="CP171" s="69" t="s">
        <v>444</v>
      </c>
      <c r="CQ171" s="79">
        <f>SUM(CN171,CK171,CH171,CE171,CB171,BY171,BV171,BS171,BP171,BM171,BJ171,BG171,BD171,BA171,AX171,AU171,AR171,AO171,AL171,AI171,AF171,AC171,Z171,W171,T171,Q171,N171,K171,H171,E171,B171)</f>
        <v>1378.48</v>
      </c>
      <c r="CS171" s="69" t="s">
        <v>444</v>
      </c>
      <c r="CT171" s="79">
        <f>189.24+189.24</f>
        <v>378.48</v>
      </c>
      <c r="CV171" s="83">
        <f>CQ171-CT171</f>
        <v>1000</v>
      </c>
    </row>
    <row r="172" spans="1:100" ht="16" thickBot="1" x14ac:dyDescent="0.25">
      <c r="A172" s="77" t="s">
        <v>542</v>
      </c>
      <c r="B172" s="78">
        <f>SUM(B169:B171)</f>
        <v>0</v>
      </c>
      <c r="D172" s="77" t="s">
        <v>542</v>
      </c>
      <c r="E172" s="78">
        <f>SUM(E169:E171)</f>
        <v>0</v>
      </c>
      <c r="G172" s="77" t="s">
        <v>542</v>
      </c>
      <c r="H172" s="78">
        <f>SUM(H169:H171)</f>
        <v>0</v>
      </c>
      <c r="J172" s="77" t="s">
        <v>542</v>
      </c>
      <c r="K172" s="78">
        <f>SUM(K169:K171)</f>
        <v>0</v>
      </c>
      <c r="M172" s="77" t="s">
        <v>542</v>
      </c>
      <c r="N172" s="78">
        <f>SUM(N169:N171)</f>
        <v>0</v>
      </c>
      <c r="P172" s="77" t="s">
        <v>542</v>
      </c>
      <c r="Q172" s="78">
        <f>SUM(Q169:Q171)</f>
        <v>0</v>
      </c>
      <c r="S172" s="77" t="s">
        <v>542</v>
      </c>
      <c r="T172" s="78">
        <f>SUM(T169:T171)</f>
        <v>0</v>
      </c>
      <c r="V172" s="77" t="s">
        <v>542</v>
      </c>
      <c r="W172" s="78">
        <f>SUM(W169:W171)</f>
        <v>0</v>
      </c>
      <c r="Y172" s="77" t="s">
        <v>542</v>
      </c>
      <c r="Z172" s="78">
        <f>SUM(Z169:Z171)</f>
        <v>0</v>
      </c>
      <c r="AB172" s="77" t="s">
        <v>542</v>
      </c>
      <c r="AC172" s="78">
        <f>SUM(AC169:AC171)</f>
        <v>0.16</v>
      </c>
      <c r="AE172" s="77" t="s">
        <v>542</v>
      </c>
      <c r="AF172" s="78">
        <f>SUM(AF169:AF171)</f>
        <v>1892.3500000000001</v>
      </c>
      <c r="AH172" s="77" t="s">
        <v>542</v>
      </c>
      <c r="AI172" s="78">
        <f>SUM(AI169:AI171)</f>
        <v>420</v>
      </c>
      <c r="AK172" s="77" t="s">
        <v>542</v>
      </c>
      <c r="AL172" s="78">
        <f>SUM(AL169:AL171)</f>
        <v>0</v>
      </c>
      <c r="AN172" s="77" t="s">
        <v>542</v>
      </c>
      <c r="AO172" s="78">
        <f>SUM(AO169:AO171)</f>
        <v>0</v>
      </c>
      <c r="AQ172" s="77" t="s">
        <v>542</v>
      </c>
      <c r="AR172" s="78">
        <f>SUM(AR169:AR171)</f>
        <v>0</v>
      </c>
      <c r="AT172" s="77" t="s">
        <v>542</v>
      </c>
      <c r="AU172" s="78">
        <f>SUM(AU169:AU171)</f>
        <v>0</v>
      </c>
      <c r="AW172" s="77" t="s">
        <v>542</v>
      </c>
      <c r="AX172" s="78">
        <f>SUM(AX169:AX171)</f>
        <v>0.47</v>
      </c>
      <c r="AZ172" s="77" t="s">
        <v>542</v>
      </c>
      <c r="BA172" s="78">
        <f>SUM(BA169:BA171)</f>
        <v>0</v>
      </c>
      <c r="BC172" s="77" t="s">
        <v>542</v>
      </c>
      <c r="BD172" s="78">
        <f>SUM(BD169:BD171)</f>
        <v>0</v>
      </c>
      <c r="BF172" s="77" t="s">
        <v>542</v>
      </c>
      <c r="BG172" s="78">
        <f>SUM(BG169:BG171)</f>
        <v>0</v>
      </c>
      <c r="BI172" s="77" t="s">
        <v>542</v>
      </c>
      <c r="BJ172" s="78">
        <f>SUM(BJ169:BJ171)</f>
        <v>0</v>
      </c>
      <c r="BL172" s="77" t="s">
        <v>542</v>
      </c>
      <c r="BM172" s="78">
        <f>SUM(BM169:BM171)</f>
        <v>0</v>
      </c>
      <c r="BO172" s="77" t="s">
        <v>542</v>
      </c>
      <c r="BP172" s="78">
        <f>SUM(BP169:BP171)</f>
        <v>0</v>
      </c>
      <c r="BR172" s="77" t="s">
        <v>542</v>
      </c>
      <c r="BS172" s="78">
        <f>SUM(BS169:BS171)</f>
        <v>0</v>
      </c>
      <c r="BU172" s="77" t="s">
        <v>542</v>
      </c>
      <c r="BV172" s="78">
        <f>SUM(BV169:BV171)</f>
        <v>1892.3500000000001</v>
      </c>
      <c r="BX172" s="77" t="s">
        <v>542</v>
      </c>
      <c r="BY172" s="78">
        <f>SUM(BY169:BY171)</f>
        <v>0</v>
      </c>
      <c r="CA172" s="77" t="s">
        <v>542</v>
      </c>
      <c r="CB172" s="78">
        <f>SUM(CB169:CB171)</f>
        <v>0</v>
      </c>
      <c r="CD172" s="77" t="s">
        <v>542</v>
      </c>
      <c r="CE172" s="78">
        <f>SUM(CE169:CE171)</f>
        <v>0</v>
      </c>
      <c r="CG172" s="77" t="s">
        <v>542</v>
      </c>
      <c r="CH172" s="78">
        <f>SUM(CH169:CH171)</f>
        <v>0</v>
      </c>
      <c r="CJ172" s="77" t="s">
        <v>542</v>
      </c>
      <c r="CK172" s="78">
        <f>SUM(CK169:CK171)</f>
        <v>1000</v>
      </c>
      <c r="CM172" s="77" t="s">
        <v>542</v>
      </c>
      <c r="CN172" s="78">
        <f>SUM(CN169:CN171)</f>
        <v>0</v>
      </c>
      <c r="CP172" s="77" t="s">
        <v>492</v>
      </c>
      <c r="CQ172" s="78">
        <f>SUM(CQ169:CQ171)</f>
        <v>5205.33</v>
      </c>
      <c r="CS172" s="77" t="s">
        <v>492</v>
      </c>
      <c r="CT172" s="78">
        <f>SUM(CT169:CT171)</f>
        <v>4204.7000000000007</v>
      </c>
      <c r="CV172" s="88">
        <f>CQ172-CT172</f>
        <v>1000.6299999999992</v>
      </c>
    </row>
    <row r="173" spans="1:100" ht="16" thickBot="1" x14ac:dyDescent="0.25">
      <c r="A173" s="176" t="s">
        <v>447</v>
      </c>
      <c r="B173" s="177"/>
      <c r="D173" s="176" t="s">
        <v>447</v>
      </c>
      <c r="E173" s="177"/>
      <c r="G173" s="176" t="s">
        <v>447</v>
      </c>
      <c r="H173" s="177"/>
      <c r="J173" s="176" t="s">
        <v>447</v>
      </c>
      <c r="K173" s="177"/>
      <c r="M173" s="176" t="s">
        <v>447</v>
      </c>
      <c r="N173" s="177"/>
      <c r="P173" s="176" t="s">
        <v>447</v>
      </c>
      <c r="Q173" s="177"/>
      <c r="S173" s="176" t="s">
        <v>447</v>
      </c>
      <c r="T173" s="177"/>
      <c r="V173" s="176" t="s">
        <v>447</v>
      </c>
      <c r="W173" s="177"/>
      <c r="Y173" s="176" t="s">
        <v>447</v>
      </c>
      <c r="Z173" s="177"/>
      <c r="AB173" s="176" t="s">
        <v>447</v>
      </c>
      <c r="AC173" s="177"/>
      <c r="AE173" s="176" t="s">
        <v>447</v>
      </c>
      <c r="AF173" s="177"/>
      <c r="AH173" s="176" t="s">
        <v>447</v>
      </c>
      <c r="AI173" s="177"/>
      <c r="AK173" s="176" t="s">
        <v>447</v>
      </c>
      <c r="AL173" s="177"/>
      <c r="AN173" s="176" t="s">
        <v>447</v>
      </c>
      <c r="AO173" s="177"/>
      <c r="AQ173" s="176" t="s">
        <v>447</v>
      </c>
      <c r="AR173" s="177"/>
      <c r="AT173" s="176" t="s">
        <v>447</v>
      </c>
      <c r="AU173" s="177"/>
      <c r="AW173" s="176" t="s">
        <v>447</v>
      </c>
      <c r="AX173" s="177"/>
      <c r="AZ173" s="176" t="s">
        <v>447</v>
      </c>
      <c r="BA173" s="177"/>
      <c r="BC173" s="176" t="s">
        <v>447</v>
      </c>
      <c r="BD173" s="177"/>
      <c r="BF173" s="176" t="s">
        <v>447</v>
      </c>
      <c r="BG173" s="177"/>
      <c r="BI173" s="176" t="s">
        <v>447</v>
      </c>
      <c r="BJ173" s="177"/>
      <c r="BL173" s="176" t="s">
        <v>447</v>
      </c>
      <c r="BM173" s="177"/>
      <c r="BO173" s="176" t="s">
        <v>447</v>
      </c>
      <c r="BP173" s="177"/>
      <c r="BR173" s="176" t="s">
        <v>447</v>
      </c>
      <c r="BS173" s="177"/>
      <c r="BU173" s="176" t="s">
        <v>447</v>
      </c>
      <c r="BV173" s="177"/>
      <c r="BX173" s="176" t="s">
        <v>447</v>
      </c>
      <c r="BY173" s="177"/>
      <c r="CA173" s="176" t="s">
        <v>447</v>
      </c>
      <c r="CB173" s="177"/>
      <c r="CD173" s="176" t="s">
        <v>447</v>
      </c>
      <c r="CE173" s="177"/>
      <c r="CG173" s="176" t="s">
        <v>447</v>
      </c>
      <c r="CH173" s="177"/>
      <c r="CJ173" s="176" t="s">
        <v>447</v>
      </c>
      <c r="CK173" s="177"/>
      <c r="CM173" s="176" t="s">
        <v>447</v>
      </c>
      <c r="CN173" s="177"/>
      <c r="CP173" s="176" t="s">
        <v>447</v>
      </c>
      <c r="CQ173" s="177"/>
      <c r="CS173" s="176" t="s">
        <v>447</v>
      </c>
      <c r="CT173" s="177"/>
      <c r="CV173" s="66"/>
    </row>
    <row r="174" spans="1:100" x14ac:dyDescent="0.2">
      <c r="A174" s="70" t="s">
        <v>445</v>
      </c>
      <c r="B174" s="67">
        <v>0</v>
      </c>
      <c r="D174" s="70" t="s">
        <v>445</v>
      </c>
      <c r="E174" s="67">
        <v>0</v>
      </c>
      <c r="G174" s="70" t="s">
        <v>445</v>
      </c>
      <c r="H174" s="67">
        <v>0</v>
      </c>
      <c r="J174" s="70" t="s">
        <v>445</v>
      </c>
      <c r="K174" s="67">
        <v>0</v>
      </c>
      <c r="M174" s="70" t="s">
        <v>445</v>
      </c>
      <c r="N174" s="67">
        <v>0</v>
      </c>
      <c r="P174" s="70" t="s">
        <v>445</v>
      </c>
      <c r="Q174" s="67">
        <v>0</v>
      </c>
      <c r="S174" s="70" t="s">
        <v>445</v>
      </c>
      <c r="T174" s="67">
        <v>0</v>
      </c>
      <c r="V174" s="70" t="s">
        <v>445</v>
      </c>
      <c r="W174" s="67">
        <v>0</v>
      </c>
      <c r="Y174" s="70" t="s">
        <v>445</v>
      </c>
      <c r="Z174" s="67">
        <v>0</v>
      </c>
      <c r="AB174" s="70" t="s">
        <v>445</v>
      </c>
      <c r="AC174" s="67">
        <v>0</v>
      </c>
      <c r="AE174" s="70" t="s">
        <v>445</v>
      </c>
      <c r="AF174" s="67">
        <v>515.75</v>
      </c>
      <c r="AH174" s="70" t="s">
        <v>445</v>
      </c>
      <c r="AI174" s="67">
        <v>0</v>
      </c>
      <c r="AK174" s="70" t="s">
        <v>445</v>
      </c>
      <c r="AL174" s="67">
        <v>0</v>
      </c>
      <c r="AN174" s="70" t="s">
        <v>445</v>
      </c>
      <c r="AO174" s="67">
        <v>0</v>
      </c>
      <c r="AQ174" s="70" t="s">
        <v>445</v>
      </c>
      <c r="AR174" s="67">
        <v>0</v>
      </c>
      <c r="AT174" s="70" t="s">
        <v>445</v>
      </c>
      <c r="AU174" s="67">
        <v>0</v>
      </c>
      <c r="AW174" s="70" t="s">
        <v>445</v>
      </c>
      <c r="AX174" s="67">
        <v>0</v>
      </c>
      <c r="AZ174" s="70" t="s">
        <v>445</v>
      </c>
      <c r="BA174" s="67">
        <v>0</v>
      </c>
      <c r="BC174" s="70" t="s">
        <v>445</v>
      </c>
      <c r="BD174" s="67">
        <v>0</v>
      </c>
      <c r="BF174" s="70" t="s">
        <v>445</v>
      </c>
      <c r="BG174" s="67">
        <v>0</v>
      </c>
      <c r="BI174" s="70" t="s">
        <v>445</v>
      </c>
      <c r="BJ174" s="67">
        <v>0</v>
      </c>
      <c r="BL174" s="70" t="s">
        <v>445</v>
      </c>
      <c r="BM174" s="67">
        <v>0</v>
      </c>
      <c r="BO174" s="70" t="s">
        <v>445</v>
      </c>
      <c r="BP174" s="67">
        <v>0</v>
      </c>
      <c r="BR174" s="70" t="s">
        <v>445</v>
      </c>
      <c r="BS174" s="67">
        <v>0</v>
      </c>
      <c r="BU174" s="70" t="s">
        <v>445</v>
      </c>
      <c r="BV174" s="67">
        <v>474.31</v>
      </c>
      <c r="BX174" s="70" t="s">
        <v>445</v>
      </c>
      <c r="BY174" s="67">
        <v>0</v>
      </c>
      <c r="CA174" s="70" t="s">
        <v>445</v>
      </c>
      <c r="CB174" s="67">
        <v>0</v>
      </c>
      <c r="CD174" s="70" t="s">
        <v>445</v>
      </c>
      <c r="CE174" s="67">
        <v>0</v>
      </c>
      <c r="CG174" s="70" t="s">
        <v>445</v>
      </c>
      <c r="CH174" s="67">
        <v>0</v>
      </c>
      <c r="CJ174" s="70" t="s">
        <v>445</v>
      </c>
      <c r="CK174" s="67">
        <v>0</v>
      </c>
      <c r="CM174" s="70" t="s">
        <v>445</v>
      </c>
      <c r="CN174" s="67">
        <v>0</v>
      </c>
      <c r="CP174" s="70" t="s">
        <v>445</v>
      </c>
      <c r="CQ174" s="79">
        <f>SUM(CN174,CK174,CH174,CE174,CB174,BY174,BV174,BS174,BP174,BM174,BJ174,BG174,BD174,BA174,AX174,AU174,AR174,AO174,AL174,AI174,AF174,AC174,Z174,W174,T174,Q174,N174,K174,H174,E174,B174)</f>
        <v>990.06</v>
      </c>
      <c r="CS174" s="70" t="s">
        <v>445</v>
      </c>
      <c r="CT174" s="67">
        <f>515.41+474.3</f>
        <v>989.71</v>
      </c>
      <c r="CV174" s="83">
        <f>CT174-CQ174</f>
        <v>-0.34999999999990905</v>
      </c>
    </row>
    <row r="175" spans="1:100" ht="16" thickBot="1" x14ac:dyDescent="0.25">
      <c r="A175" s="77" t="s">
        <v>454</v>
      </c>
      <c r="B175" s="78">
        <f>SUM(B174)</f>
        <v>0</v>
      </c>
      <c r="D175" s="77" t="s">
        <v>454</v>
      </c>
      <c r="E175" s="78">
        <f>SUM(E174)</f>
        <v>0</v>
      </c>
      <c r="G175" s="77" t="s">
        <v>454</v>
      </c>
      <c r="H175" s="78">
        <f>SUM(H174)</f>
        <v>0</v>
      </c>
      <c r="J175" s="77" t="s">
        <v>454</v>
      </c>
      <c r="K175" s="78">
        <f>SUM(K174)</f>
        <v>0</v>
      </c>
      <c r="M175" s="77" t="s">
        <v>454</v>
      </c>
      <c r="N175" s="78">
        <f>SUM(N174)</f>
        <v>0</v>
      </c>
      <c r="P175" s="77" t="s">
        <v>454</v>
      </c>
      <c r="Q175" s="78">
        <f>SUM(Q174)</f>
        <v>0</v>
      </c>
      <c r="S175" s="77" t="s">
        <v>454</v>
      </c>
      <c r="T175" s="78">
        <f>SUM(T174)</f>
        <v>0</v>
      </c>
      <c r="V175" s="77" t="s">
        <v>454</v>
      </c>
      <c r="W175" s="78">
        <f>SUM(W174)</f>
        <v>0</v>
      </c>
      <c r="Y175" s="77" t="s">
        <v>454</v>
      </c>
      <c r="Z175" s="78">
        <f>SUM(Z174)</f>
        <v>0</v>
      </c>
      <c r="AB175" s="77" t="s">
        <v>454</v>
      </c>
      <c r="AC175" s="78">
        <f>SUM(AC174)</f>
        <v>0</v>
      </c>
      <c r="AE175" s="77" t="s">
        <v>454</v>
      </c>
      <c r="AF175" s="78">
        <f>SUM(AF174)</f>
        <v>515.75</v>
      </c>
      <c r="AH175" s="77" t="s">
        <v>454</v>
      </c>
      <c r="AI175" s="78">
        <f>SUM(AI174)</f>
        <v>0</v>
      </c>
      <c r="AK175" s="77" t="s">
        <v>454</v>
      </c>
      <c r="AL175" s="78">
        <f>SUM(AL174)</f>
        <v>0</v>
      </c>
      <c r="AN175" s="77" t="s">
        <v>454</v>
      </c>
      <c r="AO175" s="78">
        <f>SUM(AO174)</f>
        <v>0</v>
      </c>
      <c r="AQ175" s="77" t="s">
        <v>454</v>
      </c>
      <c r="AR175" s="78">
        <f>SUM(AR174)</f>
        <v>0</v>
      </c>
      <c r="AT175" s="77" t="s">
        <v>454</v>
      </c>
      <c r="AU175" s="78">
        <f>SUM(AU174)</f>
        <v>0</v>
      </c>
      <c r="AW175" s="77" t="s">
        <v>454</v>
      </c>
      <c r="AX175" s="78">
        <f>SUM(AX174)</f>
        <v>0</v>
      </c>
      <c r="AZ175" s="77" t="s">
        <v>454</v>
      </c>
      <c r="BA175" s="78">
        <f>SUM(BA174)</f>
        <v>0</v>
      </c>
      <c r="BC175" s="77" t="s">
        <v>454</v>
      </c>
      <c r="BD175" s="78">
        <f>SUM(BD174)</f>
        <v>0</v>
      </c>
      <c r="BF175" s="77" t="s">
        <v>454</v>
      </c>
      <c r="BG175" s="78">
        <f>SUM(BG174)</f>
        <v>0</v>
      </c>
      <c r="BI175" s="77" t="s">
        <v>454</v>
      </c>
      <c r="BJ175" s="78">
        <f>SUM(BJ174)</f>
        <v>0</v>
      </c>
      <c r="BL175" s="77" t="s">
        <v>454</v>
      </c>
      <c r="BM175" s="78">
        <f>SUM(BM174)</f>
        <v>0</v>
      </c>
      <c r="BO175" s="77" t="s">
        <v>454</v>
      </c>
      <c r="BP175" s="78">
        <f>SUM(BP174)</f>
        <v>0</v>
      </c>
      <c r="BR175" s="77" t="s">
        <v>454</v>
      </c>
      <c r="BS175" s="78">
        <f>SUM(BS174)</f>
        <v>0</v>
      </c>
      <c r="BU175" s="77" t="s">
        <v>454</v>
      </c>
      <c r="BV175" s="78">
        <f>SUM(BV174)</f>
        <v>474.31</v>
      </c>
      <c r="BX175" s="77" t="s">
        <v>454</v>
      </c>
      <c r="BY175" s="78">
        <f>SUM(BY174)</f>
        <v>0</v>
      </c>
      <c r="CA175" s="77" t="s">
        <v>454</v>
      </c>
      <c r="CB175" s="78">
        <f>SUM(CB174)</f>
        <v>0</v>
      </c>
      <c r="CD175" s="77" t="s">
        <v>454</v>
      </c>
      <c r="CE175" s="78">
        <f>SUM(CE174)</f>
        <v>0</v>
      </c>
      <c r="CG175" s="77" t="s">
        <v>454</v>
      </c>
      <c r="CH175" s="78">
        <f>SUM(CH174)</f>
        <v>0</v>
      </c>
      <c r="CJ175" s="77" t="s">
        <v>454</v>
      </c>
      <c r="CK175" s="78">
        <f>SUM(CK174)</f>
        <v>0</v>
      </c>
      <c r="CM175" s="77" t="s">
        <v>454</v>
      </c>
      <c r="CN175" s="78">
        <f>SUM(CN174)</f>
        <v>0</v>
      </c>
      <c r="CP175" s="77" t="s">
        <v>493</v>
      </c>
      <c r="CQ175" s="78">
        <f>SUM(CQ174)</f>
        <v>990.06</v>
      </c>
      <c r="CS175" s="77" t="s">
        <v>493</v>
      </c>
      <c r="CT175" s="78">
        <f>SUM(CT174)</f>
        <v>989.71</v>
      </c>
      <c r="CV175" s="135">
        <f>CT175-CQ175</f>
        <v>-0.34999999999990905</v>
      </c>
    </row>
    <row r="176" spans="1:100" ht="16" thickBot="1" x14ac:dyDescent="0.25">
      <c r="A176" s="176" t="s">
        <v>455</v>
      </c>
      <c r="B176" s="177"/>
      <c r="D176" s="176" t="s">
        <v>455</v>
      </c>
      <c r="E176" s="177"/>
      <c r="G176" s="176" t="s">
        <v>455</v>
      </c>
      <c r="H176" s="177"/>
      <c r="J176" s="176" t="s">
        <v>455</v>
      </c>
      <c r="K176" s="177"/>
      <c r="M176" s="176" t="s">
        <v>455</v>
      </c>
      <c r="N176" s="177"/>
      <c r="P176" s="176" t="s">
        <v>455</v>
      </c>
      <c r="Q176" s="177"/>
      <c r="S176" s="176" t="s">
        <v>455</v>
      </c>
      <c r="T176" s="177"/>
      <c r="V176" s="176" t="s">
        <v>455</v>
      </c>
      <c r="W176" s="177"/>
      <c r="Y176" s="176" t="s">
        <v>455</v>
      </c>
      <c r="Z176" s="177"/>
      <c r="AB176" s="176" t="s">
        <v>455</v>
      </c>
      <c r="AC176" s="177"/>
      <c r="AE176" s="176" t="s">
        <v>455</v>
      </c>
      <c r="AF176" s="177"/>
      <c r="AH176" s="176" t="s">
        <v>455</v>
      </c>
      <c r="AI176" s="177"/>
      <c r="AK176" s="176" t="s">
        <v>455</v>
      </c>
      <c r="AL176" s="177"/>
      <c r="AN176" s="176" t="s">
        <v>455</v>
      </c>
      <c r="AO176" s="177"/>
      <c r="AQ176" s="176" t="s">
        <v>455</v>
      </c>
      <c r="AR176" s="177"/>
      <c r="AT176" s="176" t="s">
        <v>455</v>
      </c>
      <c r="AU176" s="177"/>
      <c r="AW176" s="176" t="s">
        <v>455</v>
      </c>
      <c r="AX176" s="177"/>
      <c r="AZ176" s="176" t="s">
        <v>455</v>
      </c>
      <c r="BA176" s="177"/>
      <c r="BC176" s="176" t="s">
        <v>455</v>
      </c>
      <c r="BD176" s="177"/>
      <c r="BF176" s="176" t="s">
        <v>455</v>
      </c>
      <c r="BG176" s="177"/>
      <c r="BI176" s="176" t="s">
        <v>455</v>
      </c>
      <c r="BJ176" s="177"/>
      <c r="BL176" s="176" t="s">
        <v>455</v>
      </c>
      <c r="BM176" s="177"/>
      <c r="BO176" s="176" t="s">
        <v>455</v>
      </c>
      <c r="BP176" s="177"/>
      <c r="BR176" s="176" t="s">
        <v>455</v>
      </c>
      <c r="BS176" s="177"/>
      <c r="BU176" s="176" t="s">
        <v>455</v>
      </c>
      <c r="BV176" s="177"/>
      <c r="BX176" s="176" t="s">
        <v>455</v>
      </c>
      <c r="BY176" s="177"/>
      <c r="CA176" s="176" t="s">
        <v>455</v>
      </c>
      <c r="CB176" s="177"/>
      <c r="CD176" s="176" t="s">
        <v>455</v>
      </c>
      <c r="CE176" s="177"/>
      <c r="CG176" s="176" t="s">
        <v>455</v>
      </c>
      <c r="CH176" s="177"/>
      <c r="CJ176" s="176" t="s">
        <v>455</v>
      </c>
      <c r="CK176" s="177"/>
      <c r="CM176" s="176" t="s">
        <v>455</v>
      </c>
      <c r="CN176" s="177"/>
      <c r="CP176" s="176" t="s">
        <v>455</v>
      </c>
      <c r="CQ176" s="177"/>
      <c r="CS176" s="176" t="s">
        <v>455</v>
      </c>
      <c r="CT176" s="177"/>
      <c r="CV176" s="66"/>
    </row>
    <row r="177" spans="1:100" x14ac:dyDescent="0.2">
      <c r="A177" s="71" t="s">
        <v>156</v>
      </c>
      <c r="B177" s="67">
        <v>775.27</v>
      </c>
      <c r="D177" s="71" t="s">
        <v>156</v>
      </c>
      <c r="E177" s="67">
        <v>0</v>
      </c>
      <c r="G177" s="71" t="s">
        <v>156</v>
      </c>
      <c r="H177" s="67">
        <v>0</v>
      </c>
      <c r="J177" s="71" t="s">
        <v>156</v>
      </c>
      <c r="K177" s="67">
        <v>0</v>
      </c>
      <c r="M177" s="71" t="s">
        <v>156</v>
      </c>
      <c r="N177" s="67">
        <v>0</v>
      </c>
      <c r="P177" s="71" t="s">
        <v>156</v>
      </c>
      <c r="Q177" s="67">
        <v>0</v>
      </c>
      <c r="S177" s="71" t="s">
        <v>156</v>
      </c>
      <c r="T177" s="67">
        <v>0</v>
      </c>
      <c r="V177" s="71" t="s">
        <v>156</v>
      </c>
      <c r="W177" s="67">
        <v>0</v>
      </c>
      <c r="Y177" s="71" t="s">
        <v>156</v>
      </c>
      <c r="Z177" s="67">
        <v>0</v>
      </c>
      <c r="AB177" s="71" t="s">
        <v>156</v>
      </c>
      <c r="AC177" s="67">
        <v>0</v>
      </c>
      <c r="AE177" s="71" t="s">
        <v>156</v>
      </c>
      <c r="AF177" s="67">
        <v>0</v>
      </c>
      <c r="AH177" s="71" t="s">
        <v>156</v>
      </c>
      <c r="AI177" s="67">
        <v>0</v>
      </c>
      <c r="AK177" s="71" t="s">
        <v>156</v>
      </c>
      <c r="AL177" s="67">
        <v>0</v>
      </c>
      <c r="AN177" s="71" t="s">
        <v>156</v>
      </c>
      <c r="AO177" s="67">
        <v>0</v>
      </c>
      <c r="AQ177" s="71" t="s">
        <v>156</v>
      </c>
      <c r="AR177" s="67">
        <v>0</v>
      </c>
      <c r="AT177" s="71" t="s">
        <v>156</v>
      </c>
      <c r="AU177" s="67">
        <v>0</v>
      </c>
      <c r="AW177" s="71" t="s">
        <v>156</v>
      </c>
      <c r="AX177" s="67">
        <v>0</v>
      </c>
      <c r="AZ177" s="71" t="s">
        <v>156</v>
      </c>
      <c r="BA177" s="67">
        <v>0</v>
      </c>
      <c r="BC177" s="71" t="s">
        <v>156</v>
      </c>
      <c r="BD177" s="67">
        <v>0</v>
      </c>
      <c r="BF177" s="71" t="s">
        <v>156</v>
      </c>
      <c r="BG177" s="67">
        <v>0</v>
      </c>
      <c r="BI177" s="71" t="s">
        <v>156</v>
      </c>
      <c r="BJ177" s="67">
        <v>0</v>
      </c>
      <c r="BL177" s="71" t="s">
        <v>156</v>
      </c>
      <c r="BM177" s="67">
        <v>0</v>
      </c>
      <c r="BO177" s="71" t="s">
        <v>156</v>
      </c>
      <c r="BP177" s="67">
        <v>0</v>
      </c>
      <c r="BR177" s="71" t="s">
        <v>156</v>
      </c>
      <c r="BS177" s="67">
        <v>0</v>
      </c>
      <c r="BU177" s="71" t="s">
        <v>156</v>
      </c>
      <c r="BV177" s="67">
        <v>0</v>
      </c>
      <c r="BX177" s="71" t="s">
        <v>156</v>
      </c>
      <c r="BY177" s="67">
        <v>0</v>
      </c>
      <c r="CA177" s="71" t="s">
        <v>156</v>
      </c>
      <c r="CB177" s="67">
        <v>0</v>
      </c>
      <c r="CD177" s="71" t="s">
        <v>156</v>
      </c>
      <c r="CE177" s="67">
        <v>0</v>
      </c>
      <c r="CG177" s="71" t="s">
        <v>156</v>
      </c>
      <c r="CH177" s="67">
        <v>0</v>
      </c>
      <c r="CJ177" s="71" t="s">
        <v>156</v>
      </c>
      <c r="CK177" s="67">
        <v>0</v>
      </c>
      <c r="CM177" s="71" t="s">
        <v>156</v>
      </c>
      <c r="CN177" s="67">
        <v>0</v>
      </c>
      <c r="CP177" s="71" t="s">
        <v>156</v>
      </c>
      <c r="CQ177" s="79">
        <f>SUM(CN177,CK177,CH177,CE177,CB177,BY177,BV177,BS177,BP177,BM177,BJ177,BG177,BD177,BA177,AX177,AU177,AR177,AO177,AL177,AI177,AF177,AC177,Z177,W177,T177,Q177,N177,K177,H177,E177,B177)</f>
        <v>775.27</v>
      </c>
      <c r="CS177" s="71" t="s">
        <v>156</v>
      </c>
      <c r="CT177" s="67">
        <f>817.04-41.77</f>
        <v>775.27</v>
      </c>
      <c r="CV177" s="105">
        <f t="shared" ref="CV177:CV179" si="8">CT177-CQ177</f>
        <v>0</v>
      </c>
    </row>
    <row r="178" spans="1:100" x14ac:dyDescent="0.2">
      <c r="A178" s="71" t="s">
        <v>449</v>
      </c>
      <c r="B178" s="67">
        <v>69.02</v>
      </c>
      <c r="D178" s="71" t="s">
        <v>449</v>
      </c>
      <c r="E178" s="67">
        <v>0</v>
      </c>
      <c r="G178" s="71" t="s">
        <v>449</v>
      </c>
      <c r="H178" s="67">
        <v>0</v>
      </c>
      <c r="J178" s="71" t="s">
        <v>449</v>
      </c>
      <c r="K178" s="67">
        <v>0</v>
      </c>
      <c r="M178" s="71" t="s">
        <v>449</v>
      </c>
      <c r="N178" s="67">
        <v>0</v>
      </c>
      <c r="P178" s="71" t="s">
        <v>449</v>
      </c>
      <c r="Q178" s="67">
        <v>0</v>
      </c>
      <c r="S178" s="71" t="s">
        <v>449</v>
      </c>
      <c r="T178" s="67">
        <v>0</v>
      </c>
      <c r="V178" s="71" t="s">
        <v>449</v>
      </c>
      <c r="W178" s="67">
        <v>0</v>
      </c>
      <c r="Y178" s="71" t="s">
        <v>449</v>
      </c>
      <c r="Z178" s="67">
        <v>0</v>
      </c>
      <c r="AB178" s="71" t="s">
        <v>449</v>
      </c>
      <c r="AC178" s="67">
        <v>0</v>
      </c>
      <c r="AE178" s="71" t="s">
        <v>449</v>
      </c>
      <c r="AF178" s="67">
        <v>0</v>
      </c>
      <c r="AH178" s="71" t="s">
        <v>449</v>
      </c>
      <c r="AI178" s="67">
        <v>0</v>
      </c>
      <c r="AK178" s="71" t="s">
        <v>449</v>
      </c>
      <c r="AL178" s="67">
        <v>0</v>
      </c>
      <c r="AN178" s="71" t="s">
        <v>449</v>
      </c>
      <c r="AO178" s="67">
        <v>0</v>
      </c>
      <c r="AQ178" s="71" t="s">
        <v>449</v>
      </c>
      <c r="AR178" s="67">
        <v>0</v>
      </c>
      <c r="AT178" s="71" t="s">
        <v>449</v>
      </c>
      <c r="AU178" s="67">
        <v>0</v>
      </c>
      <c r="AW178" s="71" t="s">
        <v>449</v>
      </c>
      <c r="AX178" s="67">
        <v>0</v>
      </c>
      <c r="AZ178" s="71" t="s">
        <v>449</v>
      </c>
      <c r="BA178" s="67">
        <v>0</v>
      </c>
      <c r="BC178" s="71" t="s">
        <v>449</v>
      </c>
      <c r="BD178" s="67">
        <v>0</v>
      </c>
      <c r="BF178" s="71" t="s">
        <v>449</v>
      </c>
      <c r="BG178" s="67">
        <v>0</v>
      </c>
      <c r="BI178" s="71" t="s">
        <v>449</v>
      </c>
      <c r="BJ178" s="67">
        <v>0</v>
      </c>
      <c r="BL178" s="71" t="s">
        <v>449</v>
      </c>
      <c r="BM178" s="67">
        <v>0</v>
      </c>
      <c r="BO178" s="71" t="s">
        <v>449</v>
      </c>
      <c r="BP178" s="67">
        <v>0</v>
      </c>
      <c r="BR178" s="71" t="s">
        <v>449</v>
      </c>
      <c r="BS178" s="67">
        <v>0</v>
      </c>
      <c r="BU178" s="71" t="s">
        <v>449</v>
      </c>
      <c r="BV178" s="67">
        <v>0</v>
      </c>
      <c r="BX178" s="71" t="s">
        <v>449</v>
      </c>
      <c r="BY178" s="67">
        <v>0</v>
      </c>
      <c r="CA178" s="71" t="s">
        <v>449</v>
      </c>
      <c r="CB178" s="67">
        <v>0</v>
      </c>
      <c r="CD178" s="71" t="s">
        <v>449</v>
      </c>
      <c r="CE178" s="67">
        <v>0</v>
      </c>
      <c r="CG178" s="71" t="s">
        <v>449</v>
      </c>
      <c r="CH178" s="67">
        <v>0</v>
      </c>
      <c r="CJ178" s="71" t="s">
        <v>449</v>
      </c>
      <c r="CK178" s="67">
        <v>0</v>
      </c>
      <c r="CM178" s="71" t="s">
        <v>449</v>
      </c>
      <c r="CN178" s="67">
        <v>0</v>
      </c>
      <c r="CP178" s="71" t="s">
        <v>449</v>
      </c>
      <c r="CQ178" s="79">
        <f>SUM(CN178,CK178,CH178,CE178,CB178,BY178,BV178,BS178,BP178,BM178,BJ178,BG178,BD178,BA178,AX178,AU178,AR178,AO178,AL178,AI178,AF178,AC178,Z178,W178,T178,Q178,N178,K178,H178,E178,B178)</f>
        <v>69.02</v>
      </c>
      <c r="CS178" s="71" t="s">
        <v>449</v>
      </c>
      <c r="CT178" s="67">
        <v>140</v>
      </c>
      <c r="CV178" s="88">
        <f t="shared" si="8"/>
        <v>70.98</v>
      </c>
    </row>
    <row r="179" spans="1:100" x14ac:dyDescent="0.2">
      <c r="A179" s="71" t="s">
        <v>450</v>
      </c>
      <c r="B179" s="67">
        <v>0</v>
      </c>
      <c r="D179" s="71" t="s">
        <v>450</v>
      </c>
      <c r="E179" s="67">
        <v>0</v>
      </c>
      <c r="G179" s="71" t="s">
        <v>450</v>
      </c>
      <c r="H179" s="67">
        <v>0</v>
      </c>
      <c r="J179" s="71" t="s">
        <v>450</v>
      </c>
      <c r="K179" s="67">
        <v>0</v>
      </c>
      <c r="M179" s="71" t="s">
        <v>450</v>
      </c>
      <c r="N179" s="67">
        <v>0</v>
      </c>
      <c r="P179" s="71" t="s">
        <v>450</v>
      </c>
      <c r="Q179" s="67">
        <v>0</v>
      </c>
      <c r="S179" s="71" t="s">
        <v>450</v>
      </c>
      <c r="T179" s="67">
        <v>0</v>
      </c>
      <c r="V179" s="71" t="s">
        <v>450</v>
      </c>
      <c r="W179" s="67">
        <v>0</v>
      </c>
      <c r="Y179" s="71" t="s">
        <v>450</v>
      </c>
      <c r="Z179" s="67">
        <v>115.21</v>
      </c>
      <c r="AB179" s="71" t="s">
        <v>450</v>
      </c>
      <c r="AC179" s="67">
        <v>0</v>
      </c>
      <c r="AE179" s="71" t="s">
        <v>450</v>
      </c>
      <c r="AF179" s="67">
        <v>0</v>
      </c>
      <c r="AH179" s="71" t="s">
        <v>450</v>
      </c>
      <c r="AI179" s="67">
        <v>0</v>
      </c>
      <c r="AK179" s="71" t="s">
        <v>450</v>
      </c>
      <c r="AL179" s="67">
        <v>0</v>
      </c>
      <c r="AN179" s="71" t="s">
        <v>450</v>
      </c>
      <c r="AO179" s="67">
        <v>0</v>
      </c>
      <c r="AQ179" s="71" t="s">
        <v>450</v>
      </c>
      <c r="AR179" s="67">
        <v>0</v>
      </c>
      <c r="AT179" s="71" t="s">
        <v>450</v>
      </c>
      <c r="AU179" s="67">
        <v>0</v>
      </c>
      <c r="AW179" s="71" t="s">
        <v>450</v>
      </c>
      <c r="AX179" s="67">
        <v>0</v>
      </c>
      <c r="AZ179" s="71" t="s">
        <v>450</v>
      </c>
      <c r="BA179" s="67">
        <v>0</v>
      </c>
      <c r="BC179" s="71" t="s">
        <v>450</v>
      </c>
      <c r="BD179" s="67">
        <v>0</v>
      </c>
      <c r="BF179" s="71" t="s">
        <v>450</v>
      </c>
      <c r="BG179" s="67">
        <v>0</v>
      </c>
      <c r="BI179" s="71" t="s">
        <v>450</v>
      </c>
      <c r="BJ179" s="67">
        <v>0</v>
      </c>
      <c r="BL179" s="71" t="s">
        <v>450</v>
      </c>
      <c r="BM179" s="67">
        <v>0</v>
      </c>
      <c r="BO179" s="71" t="s">
        <v>450</v>
      </c>
      <c r="BP179" s="67">
        <v>0</v>
      </c>
      <c r="BR179" s="71" t="s">
        <v>450</v>
      </c>
      <c r="BS179" s="67">
        <v>0</v>
      </c>
      <c r="BU179" s="71" t="s">
        <v>450</v>
      </c>
      <c r="BV179" s="67">
        <v>0</v>
      </c>
      <c r="BX179" s="71" t="s">
        <v>450</v>
      </c>
      <c r="BY179" s="67">
        <v>0</v>
      </c>
      <c r="CA179" s="71" t="s">
        <v>450</v>
      </c>
      <c r="CB179" s="67">
        <v>0</v>
      </c>
      <c r="CD179" s="71" t="s">
        <v>450</v>
      </c>
      <c r="CE179" s="67">
        <v>0</v>
      </c>
      <c r="CG179" s="71" t="s">
        <v>450</v>
      </c>
      <c r="CH179" s="67">
        <v>0</v>
      </c>
      <c r="CJ179" s="71" t="s">
        <v>450</v>
      </c>
      <c r="CK179" s="67">
        <v>0</v>
      </c>
      <c r="CM179" s="71" t="s">
        <v>450</v>
      </c>
      <c r="CN179" s="67">
        <v>0</v>
      </c>
      <c r="CP179" s="71" t="s">
        <v>450</v>
      </c>
      <c r="CQ179" s="79">
        <f>SUM(CN179,CK179,CH179,CE179,CB179,BY179,BV179,BS179,BP179,BM179,BJ179,BG179,BD179,BA179,AX179,AU179,AR179,AO179,AL179,AI179,AF179,AC179,Z179,W179,T179,Q179,N179,K179,H179,E179,B179)</f>
        <v>115.21</v>
      </c>
      <c r="CS179" s="71" t="s">
        <v>450</v>
      </c>
      <c r="CT179" s="129">
        <v>116.26</v>
      </c>
      <c r="CV179" s="88">
        <f t="shared" si="8"/>
        <v>1.0500000000000114</v>
      </c>
    </row>
    <row r="180" spans="1:100" x14ac:dyDescent="0.2">
      <c r="A180" s="71" t="s">
        <v>4</v>
      </c>
      <c r="B180" s="67">
        <v>0</v>
      </c>
      <c r="D180" s="71" t="s">
        <v>4</v>
      </c>
      <c r="E180" s="67">
        <v>0</v>
      </c>
      <c r="G180" s="71" t="s">
        <v>4</v>
      </c>
      <c r="H180" s="67">
        <v>0</v>
      </c>
      <c r="J180" s="71" t="s">
        <v>4</v>
      </c>
      <c r="K180" s="67">
        <v>0</v>
      </c>
      <c r="M180" s="71" t="s">
        <v>4</v>
      </c>
      <c r="N180" s="67">
        <v>0</v>
      </c>
      <c r="P180" s="71" t="s">
        <v>4</v>
      </c>
      <c r="Q180" s="67">
        <v>0</v>
      </c>
      <c r="S180" s="71" t="s">
        <v>4</v>
      </c>
      <c r="T180" s="67">
        <v>37.81</v>
      </c>
      <c r="V180" s="71" t="s">
        <v>4</v>
      </c>
      <c r="W180" s="67">
        <v>0</v>
      </c>
      <c r="Y180" s="71" t="s">
        <v>4</v>
      </c>
      <c r="Z180" s="67">
        <v>0</v>
      </c>
      <c r="AB180" s="71" t="s">
        <v>4</v>
      </c>
      <c r="AC180" s="67">
        <v>0</v>
      </c>
      <c r="AE180" s="71" t="s">
        <v>4</v>
      </c>
      <c r="AF180" s="67">
        <v>0</v>
      </c>
      <c r="AH180" s="71" t="s">
        <v>4</v>
      </c>
      <c r="AI180" s="67">
        <v>0</v>
      </c>
      <c r="AK180" s="71" t="s">
        <v>4</v>
      </c>
      <c r="AL180" s="67">
        <v>0</v>
      </c>
      <c r="AN180" s="71" t="s">
        <v>4</v>
      </c>
      <c r="AO180" s="67">
        <v>0</v>
      </c>
      <c r="AQ180" s="71" t="s">
        <v>4</v>
      </c>
      <c r="AR180" s="67">
        <v>0</v>
      </c>
      <c r="AT180" s="71" t="s">
        <v>4</v>
      </c>
      <c r="AU180" s="67">
        <v>31.13</v>
      </c>
      <c r="AW180" s="71" t="s">
        <v>4</v>
      </c>
      <c r="AX180" s="67">
        <v>0</v>
      </c>
      <c r="AZ180" s="71" t="s">
        <v>4</v>
      </c>
      <c r="BA180" s="67">
        <v>0</v>
      </c>
      <c r="BC180" s="71" t="s">
        <v>4</v>
      </c>
      <c r="BD180" s="67">
        <v>0</v>
      </c>
      <c r="BF180" s="71" t="s">
        <v>4</v>
      </c>
      <c r="BG180" s="67">
        <v>0</v>
      </c>
      <c r="BI180" s="71" t="s">
        <v>4</v>
      </c>
      <c r="BJ180" s="67">
        <v>0</v>
      </c>
      <c r="BL180" s="71" t="s">
        <v>4</v>
      </c>
      <c r="BM180" s="67">
        <v>0</v>
      </c>
      <c r="BO180" s="71" t="s">
        <v>4</v>
      </c>
      <c r="BP180" s="67">
        <v>0</v>
      </c>
      <c r="BR180" s="71" t="s">
        <v>4</v>
      </c>
      <c r="BS180" s="67">
        <v>0</v>
      </c>
      <c r="BU180" s="71" t="s">
        <v>4</v>
      </c>
      <c r="BV180" s="67">
        <v>0</v>
      </c>
      <c r="BX180" s="71" t="s">
        <v>4</v>
      </c>
      <c r="BY180" s="67">
        <v>0</v>
      </c>
      <c r="CA180" s="71" t="s">
        <v>4</v>
      </c>
      <c r="CB180" s="67">
        <v>0</v>
      </c>
      <c r="CD180" s="71" t="s">
        <v>4</v>
      </c>
      <c r="CE180" s="67">
        <v>0</v>
      </c>
      <c r="CG180" s="71" t="s">
        <v>4</v>
      </c>
      <c r="CH180" s="67">
        <v>0</v>
      </c>
      <c r="CJ180" s="71" t="s">
        <v>4</v>
      </c>
      <c r="CK180" s="67">
        <v>53.07</v>
      </c>
      <c r="CM180" s="71" t="s">
        <v>4</v>
      </c>
      <c r="CN180" s="67">
        <v>0</v>
      </c>
      <c r="CP180" s="71" t="s">
        <v>4</v>
      </c>
      <c r="CQ180" s="79">
        <f>SUM(CN180,CK180,CH180,CE180,CB180,BY180,BV180,BS180,BP180,BM180,BJ180,BG180,BD180,BA180,AX180,AU180,AR180,AO180,AL180,AI180,AF180,AC180,Z180,W180,T180,Q180,N180,K180,H180,E180,B180)</f>
        <v>122.01</v>
      </c>
      <c r="CS180" s="71" t="s">
        <v>4</v>
      </c>
      <c r="CT180" s="67">
        <v>150</v>
      </c>
      <c r="CV180" s="88">
        <f t="shared" ref="CV180:CV193" si="9">CT180-CQ180</f>
        <v>27.989999999999995</v>
      </c>
    </row>
    <row r="181" spans="1:100" x14ac:dyDescent="0.2">
      <c r="A181" s="71" t="s">
        <v>5</v>
      </c>
      <c r="B181" s="67">
        <f>SUM(B182:B184)</f>
        <v>76.83</v>
      </c>
      <c r="D181" s="71" t="s">
        <v>5</v>
      </c>
      <c r="E181" s="67">
        <f>SUM(E182:E184)</f>
        <v>0</v>
      </c>
      <c r="G181" s="71" t="s">
        <v>5</v>
      </c>
      <c r="H181" s="67">
        <f>SUM(H182:H184)</f>
        <v>0</v>
      </c>
      <c r="J181" s="71" t="s">
        <v>5</v>
      </c>
      <c r="K181" s="67">
        <f>SUM(K182:K184)</f>
        <v>0</v>
      </c>
      <c r="M181" s="71" t="s">
        <v>5</v>
      </c>
      <c r="N181" s="67">
        <f>SUM(N182:N184)</f>
        <v>0</v>
      </c>
      <c r="P181" s="71" t="s">
        <v>5</v>
      </c>
      <c r="Q181" s="67">
        <f>SUM(Q182:Q184)</f>
        <v>0</v>
      </c>
      <c r="S181" s="71" t="s">
        <v>5</v>
      </c>
      <c r="T181" s="67">
        <f>SUM(T182:T184)</f>
        <v>0</v>
      </c>
      <c r="V181" s="71" t="s">
        <v>5</v>
      </c>
      <c r="W181" s="67">
        <f>SUM(W182:W184)</f>
        <v>0</v>
      </c>
      <c r="Y181" s="71" t="s">
        <v>5</v>
      </c>
      <c r="Z181" s="67">
        <f>SUM(Z182:Z184)</f>
        <v>41</v>
      </c>
      <c r="AB181" s="71" t="s">
        <v>5</v>
      </c>
      <c r="AC181" s="67">
        <f>SUM(AC182:AC184)</f>
        <v>0</v>
      </c>
      <c r="AE181" s="71" t="s">
        <v>5</v>
      </c>
      <c r="AF181" s="67">
        <f>SUM(AF182:AF184)</f>
        <v>0</v>
      </c>
      <c r="AH181" s="71" t="s">
        <v>5</v>
      </c>
      <c r="AI181" s="67">
        <f>SUM(AI182:AI184)</f>
        <v>0</v>
      </c>
      <c r="AK181" s="71" t="s">
        <v>5</v>
      </c>
      <c r="AL181" s="67">
        <f>SUM(AL182:AL184)</f>
        <v>0</v>
      </c>
      <c r="AN181" s="71" t="s">
        <v>5</v>
      </c>
      <c r="AO181" s="67">
        <f>SUM(AO182:AO184)</f>
        <v>0</v>
      </c>
      <c r="AQ181" s="71" t="s">
        <v>5</v>
      </c>
      <c r="AR181" s="67">
        <f>SUM(AR182:AR184)</f>
        <v>0</v>
      </c>
      <c r="AT181" s="71" t="s">
        <v>5</v>
      </c>
      <c r="AU181" s="67">
        <f>SUM(AU182:AU184)</f>
        <v>0</v>
      </c>
      <c r="AW181" s="71" t="s">
        <v>5</v>
      </c>
      <c r="AX181" s="67">
        <f>SUM(AX182:AX184)</f>
        <v>36</v>
      </c>
      <c r="AZ181" s="71" t="s">
        <v>5</v>
      </c>
      <c r="BA181" s="67">
        <f>SUM(BA182:BA184)</f>
        <v>0</v>
      </c>
      <c r="BC181" s="71" t="s">
        <v>5</v>
      </c>
      <c r="BD181" s="67">
        <f>SUM(BD182:BD184)</f>
        <v>0</v>
      </c>
      <c r="BF181" s="71" t="s">
        <v>5</v>
      </c>
      <c r="BG181" s="67">
        <f>SUM(BG182:BG184)</f>
        <v>0</v>
      </c>
      <c r="BI181" s="71" t="s">
        <v>5</v>
      </c>
      <c r="BJ181" s="67">
        <f>SUM(BJ182:BJ184)</f>
        <v>0</v>
      </c>
      <c r="BL181" s="71" t="s">
        <v>5</v>
      </c>
      <c r="BM181" s="67">
        <f>SUM(BM182:BM184)</f>
        <v>0</v>
      </c>
      <c r="BO181" s="71" t="s">
        <v>5</v>
      </c>
      <c r="BP181" s="67">
        <f>SUM(BP182:BP184)</f>
        <v>0</v>
      </c>
      <c r="BR181" s="71" t="s">
        <v>5</v>
      </c>
      <c r="BS181" s="67">
        <f>SUM(BS182:BS184)</f>
        <v>0</v>
      </c>
      <c r="BU181" s="71" t="s">
        <v>5</v>
      </c>
      <c r="BV181" s="67">
        <f>SUM(BV182:BV184)</f>
        <v>0</v>
      </c>
      <c r="BX181" s="71" t="s">
        <v>5</v>
      </c>
      <c r="BY181" s="67">
        <f>SUM(BY182:BY184)</f>
        <v>37.01</v>
      </c>
      <c r="CA181" s="71" t="s">
        <v>5</v>
      </c>
      <c r="CB181" s="67">
        <f>SUM(CB182:CB184)</f>
        <v>0</v>
      </c>
      <c r="CD181" s="71" t="s">
        <v>5</v>
      </c>
      <c r="CE181" s="67">
        <f>SUM(CE182:CE184)</f>
        <v>0</v>
      </c>
      <c r="CG181" s="71" t="s">
        <v>5</v>
      </c>
      <c r="CH181" s="67">
        <f>SUM(CH182:CH184)</f>
        <v>0</v>
      </c>
      <c r="CJ181" s="71" t="s">
        <v>5</v>
      </c>
      <c r="CK181" s="67">
        <f>SUM(CK182:CK184)</f>
        <v>11</v>
      </c>
      <c r="CM181" s="71" t="s">
        <v>5</v>
      </c>
      <c r="CN181" s="67">
        <f>SUM(CN182:CN184)</f>
        <v>0</v>
      </c>
      <c r="CP181" s="71" t="s">
        <v>5</v>
      </c>
      <c r="CQ181" s="67">
        <f>SUM(CQ182:CQ184)</f>
        <v>201.83999999999997</v>
      </c>
      <c r="CS181" s="71" t="s">
        <v>5</v>
      </c>
      <c r="CT181" s="67">
        <f>SUM(CT182:CT184)</f>
        <v>236.82999999999998</v>
      </c>
      <c r="CV181" s="88">
        <f t="shared" si="9"/>
        <v>34.990000000000009</v>
      </c>
    </row>
    <row r="182" spans="1:100" x14ac:dyDescent="0.2">
      <c r="A182" s="68" t="s">
        <v>207</v>
      </c>
      <c r="B182" s="67">
        <v>0</v>
      </c>
      <c r="D182" s="68" t="s">
        <v>207</v>
      </c>
      <c r="E182" s="67">
        <v>0</v>
      </c>
      <c r="G182" s="68" t="s">
        <v>207</v>
      </c>
      <c r="H182" s="67">
        <v>0</v>
      </c>
      <c r="J182" s="68" t="s">
        <v>207</v>
      </c>
      <c r="K182" s="67">
        <v>0</v>
      </c>
      <c r="M182" s="68" t="s">
        <v>207</v>
      </c>
      <c r="N182" s="67">
        <v>0</v>
      </c>
      <c r="P182" s="68" t="s">
        <v>207</v>
      </c>
      <c r="Q182" s="67">
        <v>0</v>
      </c>
      <c r="S182" s="68" t="s">
        <v>207</v>
      </c>
      <c r="T182" s="67">
        <v>0</v>
      </c>
      <c r="V182" s="68" t="s">
        <v>207</v>
      </c>
      <c r="W182" s="67">
        <v>0</v>
      </c>
      <c r="Y182" s="68" t="s">
        <v>207</v>
      </c>
      <c r="Z182" s="67">
        <v>41</v>
      </c>
      <c r="AB182" s="68" t="s">
        <v>207</v>
      </c>
      <c r="AC182" s="67">
        <v>0</v>
      </c>
      <c r="AE182" s="68" t="s">
        <v>207</v>
      </c>
      <c r="AF182" s="67">
        <v>0</v>
      </c>
      <c r="AH182" s="68" t="s">
        <v>207</v>
      </c>
      <c r="AI182" s="67">
        <v>0</v>
      </c>
      <c r="AK182" s="68" t="s">
        <v>207</v>
      </c>
      <c r="AL182" s="67">
        <v>0</v>
      </c>
      <c r="AN182" s="68" t="s">
        <v>207</v>
      </c>
      <c r="AO182" s="67">
        <v>0</v>
      </c>
      <c r="AQ182" s="68" t="s">
        <v>207</v>
      </c>
      <c r="AR182" s="67">
        <v>0</v>
      </c>
      <c r="AT182" s="68" t="s">
        <v>207</v>
      </c>
      <c r="AU182" s="67">
        <v>0</v>
      </c>
      <c r="AW182" s="68" t="s">
        <v>207</v>
      </c>
      <c r="AX182" s="67">
        <v>36</v>
      </c>
      <c r="AZ182" s="68" t="s">
        <v>207</v>
      </c>
      <c r="BA182" s="67">
        <v>0</v>
      </c>
      <c r="BC182" s="68" t="s">
        <v>207</v>
      </c>
      <c r="BD182" s="67">
        <v>0</v>
      </c>
      <c r="BF182" s="68" t="s">
        <v>207</v>
      </c>
      <c r="BG182" s="67">
        <v>0</v>
      </c>
      <c r="BI182" s="68" t="s">
        <v>207</v>
      </c>
      <c r="BJ182" s="67">
        <v>0</v>
      </c>
      <c r="BL182" s="68" t="s">
        <v>207</v>
      </c>
      <c r="BM182" s="67">
        <v>0</v>
      </c>
      <c r="BO182" s="68" t="s">
        <v>207</v>
      </c>
      <c r="BP182" s="67">
        <v>0</v>
      </c>
      <c r="BR182" s="68" t="s">
        <v>207</v>
      </c>
      <c r="BS182" s="67">
        <v>0</v>
      </c>
      <c r="BU182" s="68" t="s">
        <v>207</v>
      </c>
      <c r="BV182" s="67">
        <v>0</v>
      </c>
      <c r="BX182" s="68" t="s">
        <v>207</v>
      </c>
      <c r="BY182" s="67">
        <v>37.01</v>
      </c>
      <c r="CA182" s="68" t="s">
        <v>207</v>
      </c>
      <c r="CB182" s="67">
        <v>0</v>
      </c>
      <c r="CD182" s="68" t="s">
        <v>207</v>
      </c>
      <c r="CE182" s="67">
        <v>0</v>
      </c>
      <c r="CG182" s="68" t="s">
        <v>207</v>
      </c>
      <c r="CH182" s="67">
        <v>0</v>
      </c>
      <c r="CJ182" s="68" t="s">
        <v>207</v>
      </c>
      <c r="CK182" s="67">
        <v>11</v>
      </c>
      <c r="CM182" s="68" t="s">
        <v>207</v>
      </c>
      <c r="CN182" s="67">
        <v>0</v>
      </c>
      <c r="CP182" s="68" t="s">
        <v>207</v>
      </c>
      <c r="CQ182" s="79">
        <f>SUM(CN182,CK182,CH182,CE182,CB182,BY182,BV182,BS182,BP182,BM182,BJ182,BG182,BD182,BA182,AX182,AU182,AR182,AO182,AL182,AI182,AF182,AC182,Z182,W182,T182,Q182,N182,K182,H182,E182,B182)</f>
        <v>125.00999999999999</v>
      </c>
      <c r="CS182" s="68" t="s">
        <v>207</v>
      </c>
      <c r="CT182" s="67">
        <f>175-15</f>
        <v>160</v>
      </c>
      <c r="CV182" s="81">
        <f t="shared" si="9"/>
        <v>34.990000000000009</v>
      </c>
    </row>
    <row r="183" spans="1:100" x14ac:dyDescent="0.2">
      <c r="A183" s="72" t="s">
        <v>448</v>
      </c>
      <c r="B183" s="90">
        <v>76.83</v>
      </c>
      <c r="D183" s="72" t="s">
        <v>448</v>
      </c>
      <c r="E183" s="67">
        <v>0</v>
      </c>
      <c r="G183" s="72" t="s">
        <v>448</v>
      </c>
      <c r="H183" s="67">
        <v>0</v>
      </c>
      <c r="J183" s="72" t="s">
        <v>448</v>
      </c>
      <c r="K183" s="67">
        <v>0</v>
      </c>
      <c r="M183" s="72" t="s">
        <v>448</v>
      </c>
      <c r="N183" s="67">
        <v>0</v>
      </c>
      <c r="P183" s="72" t="s">
        <v>448</v>
      </c>
      <c r="Q183" s="67">
        <v>0</v>
      </c>
      <c r="S183" s="72" t="s">
        <v>448</v>
      </c>
      <c r="T183" s="67">
        <v>0</v>
      </c>
      <c r="V183" s="72" t="s">
        <v>448</v>
      </c>
      <c r="W183" s="67">
        <v>0</v>
      </c>
      <c r="Y183" s="72" t="s">
        <v>448</v>
      </c>
      <c r="Z183" s="67">
        <v>0</v>
      </c>
      <c r="AB183" s="72" t="s">
        <v>448</v>
      </c>
      <c r="AC183" s="67">
        <v>0</v>
      </c>
      <c r="AE183" s="72" t="s">
        <v>448</v>
      </c>
      <c r="AF183" s="67">
        <v>0</v>
      </c>
      <c r="AH183" s="72" t="s">
        <v>448</v>
      </c>
      <c r="AI183" s="67">
        <v>0</v>
      </c>
      <c r="AK183" s="72" t="s">
        <v>448</v>
      </c>
      <c r="AL183" s="67">
        <v>0</v>
      </c>
      <c r="AN183" s="72" t="s">
        <v>448</v>
      </c>
      <c r="AO183" s="67">
        <v>0</v>
      </c>
      <c r="AQ183" s="72" t="s">
        <v>448</v>
      </c>
      <c r="AR183" s="67">
        <v>0</v>
      </c>
      <c r="AT183" s="72" t="s">
        <v>448</v>
      </c>
      <c r="AU183" s="67">
        <v>0</v>
      </c>
      <c r="AW183" s="72" t="s">
        <v>448</v>
      </c>
      <c r="AX183" s="67">
        <v>0</v>
      </c>
      <c r="AZ183" s="72" t="s">
        <v>448</v>
      </c>
      <c r="BA183" s="67">
        <v>0</v>
      </c>
      <c r="BC183" s="72" t="s">
        <v>448</v>
      </c>
      <c r="BD183" s="67">
        <v>0</v>
      </c>
      <c r="BF183" s="72" t="s">
        <v>448</v>
      </c>
      <c r="BG183" s="67">
        <v>0</v>
      </c>
      <c r="BI183" s="72" t="s">
        <v>448</v>
      </c>
      <c r="BJ183" s="67">
        <v>0</v>
      </c>
      <c r="BL183" s="72" t="s">
        <v>448</v>
      </c>
      <c r="BM183" s="67">
        <v>0</v>
      </c>
      <c r="BO183" s="72" t="s">
        <v>448</v>
      </c>
      <c r="BP183" s="67">
        <v>0</v>
      </c>
      <c r="BR183" s="72" t="s">
        <v>448</v>
      </c>
      <c r="BS183" s="67">
        <v>0</v>
      </c>
      <c r="BU183" s="72" t="s">
        <v>448</v>
      </c>
      <c r="BV183" s="67">
        <v>0</v>
      </c>
      <c r="BX183" s="72" t="s">
        <v>448</v>
      </c>
      <c r="BY183" s="67">
        <v>0</v>
      </c>
      <c r="CA183" s="72" t="s">
        <v>448</v>
      </c>
      <c r="CB183" s="67">
        <v>0</v>
      </c>
      <c r="CD183" s="72" t="s">
        <v>448</v>
      </c>
      <c r="CE183" s="67">
        <v>0</v>
      </c>
      <c r="CG183" s="72" t="s">
        <v>448</v>
      </c>
      <c r="CH183" s="67">
        <v>0</v>
      </c>
      <c r="CJ183" s="72" t="s">
        <v>448</v>
      </c>
      <c r="CK183" s="67">
        <v>0</v>
      </c>
      <c r="CM183" s="72" t="s">
        <v>448</v>
      </c>
      <c r="CN183" s="67">
        <v>0</v>
      </c>
      <c r="CP183" s="72" t="s">
        <v>448</v>
      </c>
      <c r="CQ183" s="79">
        <f>SUM(CN183,CK183,CH183,CE183,CB183,BY183,BV183,BS183,BP183,BM183,BJ183,BG183,BD183,BA183,AX183,AU183,AR183,AO183,AL183,AI183,AF183,AC183,Z183,W183,T183,Q183,N183,K183,H183,E183,B183)</f>
        <v>76.83</v>
      </c>
      <c r="CS183" s="72" t="s">
        <v>448</v>
      </c>
      <c r="CT183" s="90">
        <v>76.83</v>
      </c>
      <c r="CV183" s="81">
        <f t="shared" si="9"/>
        <v>0</v>
      </c>
    </row>
    <row r="184" spans="1:100" x14ac:dyDescent="0.2">
      <c r="A184" s="72" t="s">
        <v>456</v>
      </c>
      <c r="B184" s="79">
        <v>0</v>
      </c>
      <c r="D184" s="72" t="s">
        <v>456</v>
      </c>
      <c r="E184" s="79">
        <v>0</v>
      </c>
      <c r="G184" s="72" t="s">
        <v>456</v>
      </c>
      <c r="H184" s="79">
        <v>0</v>
      </c>
      <c r="J184" s="72" t="s">
        <v>456</v>
      </c>
      <c r="K184" s="79">
        <v>0</v>
      </c>
      <c r="M184" s="72" t="s">
        <v>456</v>
      </c>
      <c r="N184" s="79">
        <v>0</v>
      </c>
      <c r="P184" s="72" t="s">
        <v>456</v>
      </c>
      <c r="Q184" s="79">
        <v>0</v>
      </c>
      <c r="S184" s="72" t="s">
        <v>456</v>
      </c>
      <c r="T184" s="79">
        <v>0</v>
      </c>
      <c r="V184" s="72" t="s">
        <v>456</v>
      </c>
      <c r="W184" s="79">
        <v>0</v>
      </c>
      <c r="Y184" s="72" t="s">
        <v>456</v>
      </c>
      <c r="Z184" s="79">
        <v>0</v>
      </c>
      <c r="AB184" s="72" t="s">
        <v>456</v>
      </c>
      <c r="AC184" s="79">
        <v>0</v>
      </c>
      <c r="AE184" s="72" t="s">
        <v>456</v>
      </c>
      <c r="AF184" s="79">
        <v>0</v>
      </c>
      <c r="AH184" s="72" t="s">
        <v>456</v>
      </c>
      <c r="AI184" s="79">
        <v>0</v>
      </c>
      <c r="AK184" s="72" t="s">
        <v>456</v>
      </c>
      <c r="AL184" s="79">
        <v>0</v>
      </c>
      <c r="AN184" s="72" t="s">
        <v>456</v>
      </c>
      <c r="AO184" s="79">
        <v>0</v>
      </c>
      <c r="AQ184" s="72" t="s">
        <v>456</v>
      </c>
      <c r="AR184" s="79">
        <v>0</v>
      </c>
      <c r="AT184" s="72" t="s">
        <v>456</v>
      </c>
      <c r="AU184" s="79">
        <v>0</v>
      </c>
      <c r="AW184" s="72" t="s">
        <v>456</v>
      </c>
      <c r="AX184" s="79">
        <v>0</v>
      </c>
      <c r="AZ184" s="72" t="s">
        <v>456</v>
      </c>
      <c r="BA184" s="79">
        <v>0</v>
      </c>
      <c r="BC184" s="72" t="s">
        <v>456</v>
      </c>
      <c r="BD184" s="79">
        <v>0</v>
      </c>
      <c r="BF184" s="72" t="s">
        <v>456</v>
      </c>
      <c r="BG184" s="79">
        <v>0</v>
      </c>
      <c r="BI184" s="72" t="s">
        <v>456</v>
      </c>
      <c r="BJ184" s="79">
        <v>0</v>
      </c>
      <c r="BL184" s="72" t="s">
        <v>456</v>
      </c>
      <c r="BM184" s="79">
        <v>0</v>
      </c>
      <c r="BO184" s="72" t="s">
        <v>456</v>
      </c>
      <c r="BP184" s="79">
        <v>0</v>
      </c>
      <c r="BR184" s="72" t="s">
        <v>456</v>
      </c>
      <c r="BS184" s="79">
        <v>0</v>
      </c>
      <c r="BU184" s="72" t="s">
        <v>456</v>
      </c>
      <c r="BV184" s="79">
        <v>0</v>
      </c>
      <c r="BX184" s="72" t="s">
        <v>456</v>
      </c>
      <c r="BY184" s="79">
        <v>0</v>
      </c>
      <c r="CA184" s="72" t="s">
        <v>456</v>
      </c>
      <c r="CB184" s="79">
        <v>0</v>
      </c>
      <c r="CD184" s="72" t="s">
        <v>456</v>
      </c>
      <c r="CE184" s="79">
        <v>0</v>
      </c>
      <c r="CG184" s="72" t="s">
        <v>456</v>
      </c>
      <c r="CH184" s="79">
        <v>0</v>
      </c>
      <c r="CJ184" s="72" t="s">
        <v>456</v>
      </c>
      <c r="CK184" s="79">
        <v>0</v>
      </c>
      <c r="CM184" s="72" t="s">
        <v>456</v>
      </c>
      <c r="CN184" s="79">
        <v>0</v>
      </c>
      <c r="CP184" s="72" t="s">
        <v>456</v>
      </c>
      <c r="CQ184" s="79">
        <f>SUM(CN184,CK184,CH184,CE184,CB184,BY184,BV184,BS184,BP184,BM184,BJ184,BG184,BD184,BA184,AX184,AU184,AR184,AO184,AL184,AI184,AF184,AC184,Z184,W184,T184,Q184,N184,K184,H184,E184,B184)</f>
        <v>0</v>
      </c>
      <c r="CS184" s="72" t="s">
        <v>456</v>
      </c>
      <c r="CT184" s="79">
        <v>0</v>
      </c>
      <c r="CV184" s="81">
        <f t="shared" si="9"/>
        <v>0</v>
      </c>
    </row>
    <row r="185" spans="1:100" x14ac:dyDescent="0.2">
      <c r="A185" s="71" t="s">
        <v>6</v>
      </c>
      <c r="B185" s="67">
        <v>0</v>
      </c>
      <c r="D185" s="71" t="s">
        <v>6</v>
      </c>
      <c r="E185" s="67">
        <v>0</v>
      </c>
      <c r="G185" s="71" t="s">
        <v>6</v>
      </c>
      <c r="H185" s="67">
        <v>0</v>
      </c>
      <c r="J185" s="71" t="s">
        <v>6</v>
      </c>
      <c r="K185" s="67">
        <v>0</v>
      </c>
      <c r="M185" s="71" t="s">
        <v>6</v>
      </c>
      <c r="N185" s="67">
        <v>0</v>
      </c>
      <c r="P185" s="71" t="s">
        <v>6</v>
      </c>
      <c r="Q185" s="67">
        <v>0</v>
      </c>
      <c r="S185" s="71" t="s">
        <v>6</v>
      </c>
      <c r="T185" s="67">
        <v>0</v>
      </c>
      <c r="V185" s="71" t="s">
        <v>6</v>
      </c>
      <c r="W185" s="67">
        <v>0</v>
      </c>
      <c r="Y185" s="71" t="s">
        <v>6</v>
      </c>
      <c r="Z185" s="67">
        <v>0</v>
      </c>
      <c r="AB185" s="71" t="s">
        <v>6</v>
      </c>
      <c r="AC185" s="67">
        <v>0</v>
      </c>
      <c r="AE185" s="71" t="s">
        <v>6</v>
      </c>
      <c r="AF185" s="67">
        <v>0</v>
      </c>
      <c r="AH185" s="71" t="s">
        <v>6</v>
      </c>
      <c r="AI185" s="67">
        <v>0</v>
      </c>
      <c r="AK185" s="71" t="s">
        <v>6</v>
      </c>
      <c r="AL185" s="67">
        <v>0</v>
      </c>
      <c r="AN185" s="71" t="s">
        <v>6</v>
      </c>
      <c r="AO185" s="67">
        <v>0</v>
      </c>
      <c r="AQ185" s="71" t="s">
        <v>6</v>
      </c>
      <c r="AR185" s="67">
        <v>0</v>
      </c>
      <c r="AT185" s="71" t="s">
        <v>6</v>
      </c>
      <c r="AU185" s="67">
        <v>0</v>
      </c>
      <c r="AW185" s="71" t="s">
        <v>6</v>
      </c>
      <c r="AX185" s="67">
        <v>0</v>
      </c>
      <c r="AZ185" s="71" t="s">
        <v>6</v>
      </c>
      <c r="BA185" s="67">
        <v>0</v>
      </c>
      <c r="BC185" s="71" t="s">
        <v>6</v>
      </c>
      <c r="BD185" s="67">
        <v>0</v>
      </c>
      <c r="BF185" s="71" t="s">
        <v>6</v>
      </c>
      <c r="BG185" s="67">
        <v>0</v>
      </c>
      <c r="BI185" s="71" t="s">
        <v>6</v>
      </c>
      <c r="BJ185" s="67">
        <v>0</v>
      </c>
      <c r="BL185" s="71" t="s">
        <v>6</v>
      </c>
      <c r="BM185" s="67">
        <v>0</v>
      </c>
      <c r="BO185" s="71" t="s">
        <v>6</v>
      </c>
      <c r="BP185" s="67">
        <v>0</v>
      </c>
      <c r="BR185" s="71" t="s">
        <v>6</v>
      </c>
      <c r="BS185" s="67">
        <v>0</v>
      </c>
      <c r="BU185" s="71" t="s">
        <v>6</v>
      </c>
      <c r="BV185" s="67">
        <v>0</v>
      </c>
      <c r="BX185" s="71" t="s">
        <v>6</v>
      </c>
      <c r="BY185" s="67">
        <v>0</v>
      </c>
      <c r="CA185" s="71" t="s">
        <v>6</v>
      </c>
      <c r="CB185" s="67">
        <v>0</v>
      </c>
      <c r="CD185" s="71" t="s">
        <v>6</v>
      </c>
      <c r="CE185" s="67">
        <v>0</v>
      </c>
      <c r="CG185" s="71" t="s">
        <v>6</v>
      </c>
      <c r="CH185" s="67">
        <v>0</v>
      </c>
      <c r="CJ185" s="71" t="s">
        <v>6</v>
      </c>
      <c r="CK185" s="67">
        <v>0</v>
      </c>
      <c r="CM185" s="71" t="s">
        <v>6</v>
      </c>
      <c r="CN185" s="67">
        <v>0</v>
      </c>
      <c r="CP185" s="71" t="s">
        <v>6</v>
      </c>
      <c r="CQ185" s="79">
        <f>SUM(CN185,CK185,CH185,CE185,CB185,BY185,BV185,BS185,BP185,BM185,BJ185,BG185,BD185,BA185,AX185,AU185,AR185,AO185,AL185,AI185,AF185,AC185,Z185,W185,T185,Q185,N185,K185,H185,E185,B185)</f>
        <v>0</v>
      </c>
      <c r="CS185" s="71" t="s">
        <v>6</v>
      </c>
      <c r="CT185" s="67">
        <v>75</v>
      </c>
      <c r="CV185" s="83">
        <f t="shared" si="9"/>
        <v>75</v>
      </c>
    </row>
    <row r="186" spans="1:100" x14ac:dyDescent="0.2">
      <c r="A186" s="71" t="s">
        <v>8</v>
      </c>
      <c r="B186" s="67">
        <v>0</v>
      </c>
      <c r="D186" s="71" t="s">
        <v>8</v>
      </c>
      <c r="E186" s="67">
        <v>0</v>
      </c>
      <c r="G186" s="71" t="s">
        <v>8</v>
      </c>
      <c r="H186" s="67">
        <v>0</v>
      </c>
      <c r="J186" s="71" t="s">
        <v>8</v>
      </c>
      <c r="K186" s="67">
        <v>0</v>
      </c>
      <c r="M186" s="71" t="s">
        <v>8</v>
      </c>
      <c r="N186" s="67">
        <v>0</v>
      </c>
      <c r="P186" s="71" t="s">
        <v>8</v>
      </c>
      <c r="Q186" s="67">
        <v>0</v>
      </c>
      <c r="S186" s="71" t="s">
        <v>8</v>
      </c>
      <c r="T186" s="67">
        <v>0</v>
      </c>
      <c r="V186" s="71" t="s">
        <v>8</v>
      </c>
      <c r="W186" s="67">
        <v>0</v>
      </c>
      <c r="Y186" s="71" t="s">
        <v>8</v>
      </c>
      <c r="Z186" s="67">
        <v>0</v>
      </c>
      <c r="AB186" s="71" t="s">
        <v>8</v>
      </c>
      <c r="AC186" s="67">
        <v>0</v>
      </c>
      <c r="AE186" s="71" t="s">
        <v>8</v>
      </c>
      <c r="AF186" s="67">
        <v>0</v>
      </c>
      <c r="AH186" s="71" t="s">
        <v>8</v>
      </c>
      <c r="AI186" s="67">
        <v>0</v>
      </c>
      <c r="AK186" s="71" t="s">
        <v>8</v>
      </c>
      <c r="AL186" s="67">
        <v>0</v>
      </c>
      <c r="AN186" s="71" t="s">
        <v>8</v>
      </c>
      <c r="AO186" s="67">
        <v>0</v>
      </c>
      <c r="AQ186" s="71" t="s">
        <v>8</v>
      </c>
      <c r="AR186" s="67">
        <v>0</v>
      </c>
      <c r="AT186" s="71" t="s">
        <v>8</v>
      </c>
      <c r="AU186" s="67">
        <v>0</v>
      </c>
      <c r="AW186" s="71" t="s">
        <v>8</v>
      </c>
      <c r="AX186" s="67">
        <v>0</v>
      </c>
      <c r="AZ186" s="71" t="s">
        <v>8</v>
      </c>
      <c r="BA186" s="67">
        <v>0</v>
      </c>
      <c r="BC186" s="71" t="s">
        <v>8</v>
      </c>
      <c r="BD186" s="67">
        <v>0</v>
      </c>
      <c r="BF186" s="71" t="s">
        <v>8</v>
      </c>
      <c r="BG186" s="67">
        <v>0</v>
      </c>
      <c r="BI186" s="71" t="s">
        <v>8</v>
      </c>
      <c r="BJ186" s="67">
        <v>0</v>
      </c>
      <c r="BL186" s="71" t="s">
        <v>8</v>
      </c>
      <c r="BM186" s="67">
        <v>0</v>
      </c>
      <c r="BO186" s="71" t="s">
        <v>8</v>
      </c>
      <c r="BP186" s="67">
        <v>0</v>
      </c>
      <c r="BR186" s="71" t="s">
        <v>8</v>
      </c>
      <c r="BS186" s="67">
        <v>0</v>
      </c>
      <c r="BU186" s="71" t="s">
        <v>8</v>
      </c>
      <c r="BV186" s="67">
        <v>0</v>
      </c>
      <c r="BX186" s="71" t="s">
        <v>8</v>
      </c>
      <c r="BY186" s="67">
        <v>0</v>
      </c>
      <c r="CA186" s="71" t="s">
        <v>8</v>
      </c>
      <c r="CB186" s="67">
        <v>0</v>
      </c>
      <c r="CD186" s="71" t="s">
        <v>8</v>
      </c>
      <c r="CE186" s="67">
        <v>0</v>
      </c>
      <c r="CG186" s="71" t="s">
        <v>8</v>
      </c>
      <c r="CH186" s="67">
        <v>0</v>
      </c>
      <c r="CJ186" s="71" t="s">
        <v>8</v>
      </c>
      <c r="CK186" s="67">
        <v>0</v>
      </c>
      <c r="CM186" s="71" t="s">
        <v>8</v>
      </c>
      <c r="CN186" s="67">
        <v>0</v>
      </c>
      <c r="CP186" s="71" t="s">
        <v>8</v>
      </c>
      <c r="CQ186" s="79">
        <f>SUM(CN186,CK186,CH186,CE186,CB186,BY186,BV186,BS186,BP186,BM186,BJ186,BG186,BD186,BA186,AX186,AU186,AR186,AO186,AL186,AI186,AF186,AC186,Z186,W186,T186,Q186,N186,K186,H186,E186,B186)</f>
        <v>0</v>
      </c>
      <c r="CS186" s="71" t="s">
        <v>8</v>
      </c>
      <c r="CT186" s="67">
        <f>100-55-45</f>
        <v>0</v>
      </c>
      <c r="CV186" s="83">
        <f t="shared" si="9"/>
        <v>0</v>
      </c>
    </row>
    <row r="187" spans="1:100" x14ac:dyDescent="0.2">
      <c r="A187" s="71" t="s">
        <v>451</v>
      </c>
      <c r="B187" s="67">
        <f>SUM(B188:B192)</f>
        <v>0</v>
      </c>
      <c r="D187" s="71" t="s">
        <v>451</v>
      </c>
      <c r="E187" s="67">
        <f>SUM(E188:E192)</f>
        <v>0</v>
      </c>
      <c r="G187" s="71" t="s">
        <v>451</v>
      </c>
      <c r="H187" s="67">
        <f>SUM(H188:H192)</f>
        <v>23.22</v>
      </c>
      <c r="J187" s="71" t="s">
        <v>451</v>
      </c>
      <c r="K187" s="67">
        <f>SUM(K188:K192)</f>
        <v>7.5</v>
      </c>
      <c r="M187" s="71" t="s">
        <v>451</v>
      </c>
      <c r="N187" s="67">
        <f>SUM(N188:N192)</f>
        <v>39.1</v>
      </c>
      <c r="P187" s="71" t="s">
        <v>451</v>
      </c>
      <c r="Q187" s="67">
        <f>SUM(Q188:Q192)</f>
        <v>31.48</v>
      </c>
      <c r="S187" s="71" t="s">
        <v>451</v>
      </c>
      <c r="T187" s="67">
        <f>SUM(T188:T192)</f>
        <v>0</v>
      </c>
      <c r="V187" s="71" t="s">
        <v>451</v>
      </c>
      <c r="W187" s="67">
        <f>SUM(W188:W192)</f>
        <v>0</v>
      </c>
      <c r="Y187" s="71" t="s">
        <v>451</v>
      </c>
      <c r="Z187" s="67">
        <f>SUM(Z188:Z192)</f>
        <v>9.3999999999999986</v>
      </c>
      <c r="AB187" s="71" t="s">
        <v>451</v>
      </c>
      <c r="AC187" s="67">
        <f>SUM(AC188:AC192)</f>
        <v>57.4</v>
      </c>
      <c r="AE187" s="71" t="s">
        <v>451</v>
      </c>
      <c r="AF187" s="67">
        <f>SUM(AF188:AF192)</f>
        <v>550.69000000000005</v>
      </c>
      <c r="AH187" s="71" t="s">
        <v>451</v>
      </c>
      <c r="AI187" s="67">
        <f>SUM(AI188:AI192)</f>
        <v>11.53</v>
      </c>
      <c r="AK187" s="71" t="s">
        <v>451</v>
      </c>
      <c r="AL187" s="67">
        <f>SUM(AL188:AL192)</f>
        <v>2</v>
      </c>
      <c r="AN187" s="71" t="s">
        <v>451</v>
      </c>
      <c r="AO187" s="67">
        <f>SUM(AO188:AO192)</f>
        <v>0</v>
      </c>
      <c r="AQ187" s="71" t="s">
        <v>451</v>
      </c>
      <c r="AR187" s="67">
        <f>SUM(AR188:AR192)</f>
        <v>7.5</v>
      </c>
      <c r="AT187" s="71" t="s">
        <v>451</v>
      </c>
      <c r="AU187" s="67">
        <f>SUM(AU188:AU192)</f>
        <v>5</v>
      </c>
      <c r="AW187" s="71" t="s">
        <v>451</v>
      </c>
      <c r="AX187" s="67">
        <f>SUM(AX188:AX192)</f>
        <v>15</v>
      </c>
      <c r="AZ187" s="71" t="s">
        <v>451</v>
      </c>
      <c r="BA187" s="67">
        <f>SUM(BA188:BA192)</f>
        <v>7.5</v>
      </c>
      <c r="BC187" s="71" t="s">
        <v>451</v>
      </c>
      <c r="BD187" s="67">
        <f>SUM(BD188:BD192)</f>
        <v>24.25</v>
      </c>
      <c r="BF187" s="71" t="s">
        <v>451</v>
      </c>
      <c r="BG187" s="67">
        <f>SUM(BG188:BG192)</f>
        <v>32.97</v>
      </c>
      <c r="BI187" s="71" t="s">
        <v>451</v>
      </c>
      <c r="BJ187" s="67">
        <f>SUM(BJ188:BJ192)</f>
        <v>45</v>
      </c>
      <c r="BL187" s="71" t="s">
        <v>451</v>
      </c>
      <c r="BM187" s="67">
        <f>SUM(BM188:BM192)</f>
        <v>0</v>
      </c>
      <c r="BO187" s="71" t="s">
        <v>451</v>
      </c>
      <c r="BP187" s="67">
        <f>SUM(BP188:BP192)</f>
        <v>9.41</v>
      </c>
      <c r="BR187" s="71" t="s">
        <v>451</v>
      </c>
      <c r="BS187" s="67">
        <f>SUM(BS188:BS192)</f>
        <v>15.49</v>
      </c>
      <c r="BU187" s="71" t="s">
        <v>451</v>
      </c>
      <c r="BV187" s="67">
        <f>SUM(BV188:BV192)</f>
        <v>18.14</v>
      </c>
      <c r="BX187" s="71" t="s">
        <v>451</v>
      </c>
      <c r="BY187" s="67">
        <f>SUM(BY188:BY192)</f>
        <v>12.6</v>
      </c>
      <c r="CA187" s="71" t="s">
        <v>451</v>
      </c>
      <c r="CB187" s="67">
        <f>SUM(CB188:CB192)</f>
        <v>3</v>
      </c>
      <c r="CD187" s="71" t="s">
        <v>451</v>
      </c>
      <c r="CE187" s="67">
        <f>SUM(CE188:CE192)</f>
        <v>0</v>
      </c>
      <c r="CG187" s="71" t="s">
        <v>451</v>
      </c>
      <c r="CH187" s="67">
        <f>SUM(CH188:CH192)</f>
        <v>0</v>
      </c>
      <c r="CJ187" s="71" t="s">
        <v>451</v>
      </c>
      <c r="CK187" s="67">
        <f>SUM(CK188:CK192)</f>
        <v>1014</v>
      </c>
      <c r="CM187" s="71" t="s">
        <v>451</v>
      </c>
      <c r="CN187" s="67">
        <f>SUM(CN188:CN192)</f>
        <v>0</v>
      </c>
      <c r="CP187" s="71" t="s">
        <v>451</v>
      </c>
      <c r="CQ187" s="67">
        <f>SUM(CQ188:CQ192)</f>
        <v>1942.1800000000003</v>
      </c>
      <c r="CS187" s="71" t="s">
        <v>451</v>
      </c>
      <c r="CT187" s="67">
        <f>SUM(CT188:CT192)</f>
        <v>1053.21</v>
      </c>
      <c r="CV187" s="83">
        <f t="shared" si="9"/>
        <v>-888.97000000000025</v>
      </c>
    </row>
    <row r="188" spans="1:100" x14ac:dyDescent="0.2">
      <c r="A188" s="68" t="s">
        <v>452</v>
      </c>
      <c r="B188" s="67">
        <v>0</v>
      </c>
      <c r="D188" s="68" t="s">
        <v>452</v>
      </c>
      <c r="E188" s="67">
        <v>0</v>
      </c>
      <c r="G188" s="68" t="s">
        <v>452</v>
      </c>
      <c r="H188" s="67">
        <f>7.5+15.72</f>
        <v>23.22</v>
      </c>
      <c r="J188" s="68" t="s">
        <v>452</v>
      </c>
      <c r="K188" s="67">
        <f>7.5</f>
        <v>7.5</v>
      </c>
      <c r="M188" s="68" t="s">
        <v>452</v>
      </c>
      <c r="N188" s="67">
        <f>10.6+14.5+5+9</f>
        <v>39.1</v>
      </c>
      <c r="P188" s="68" t="s">
        <v>452</v>
      </c>
      <c r="Q188" s="67">
        <f>31.48</f>
        <v>31.48</v>
      </c>
      <c r="S188" s="68" t="s">
        <v>452</v>
      </c>
      <c r="T188" s="67">
        <v>0</v>
      </c>
      <c r="V188" s="68" t="s">
        <v>452</v>
      </c>
      <c r="W188" s="67">
        <v>0</v>
      </c>
      <c r="Y188" s="68" t="s">
        <v>452</v>
      </c>
      <c r="Z188" s="67">
        <f>5.18+4.22</f>
        <v>9.3999999999999986</v>
      </c>
      <c r="AB188" s="68" t="s">
        <v>452</v>
      </c>
      <c r="AC188" s="67">
        <v>0</v>
      </c>
      <c r="AE188" s="68" t="s">
        <v>452</v>
      </c>
      <c r="AF188" s="67">
        <f>7.5+543.19</f>
        <v>550.69000000000005</v>
      </c>
      <c r="AH188" s="68" t="s">
        <v>452</v>
      </c>
      <c r="AI188" s="67">
        <f>11.53</f>
        <v>11.53</v>
      </c>
      <c r="AK188" s="68" t="s">
        <v>452</v>
      </c>
      <c r="AL188" s="67">
        <f>2</f>
        <v>2</v>
      </c>
      <c r="AN188" s="68" t="s">
        <v>452</v>
      </c>
      <c r="AO188" s="67">
        <v>0</v>
      </c>
      <c r="AQ188" s="68" t="s">
        <v>452</v>
      </c>
      <c r="AR188" s="67">
        <f>7.5</f>
        <v>7.5</v>
      </c>
      <c r="AT188" s="68" t="s">
        <v>452</v>
      </c>
      <c r="AU188" s="67">
        <f>5</f>
        <v>5</v>
      </c>
      <c r="AW188" s="68" t="s">
        <v>452</v>
      </c>
      <c r="AX188" s="67">
        <f>9+6</f>
        <v>15</v>
      </c>
      <c r="AZ188" s="68" t="s">
        <v>452</v>
      </c>
      <c r="BA188" s="67">
        <f>7.5</f>
        <v>7.5</v>
      </c>
      <c r="BC188" s="68" t="s">
        <v>452</v>
      </c>
      <c r="BD188" s="67">
        <f>7.5+16.75</f>
        <v>24.25</v>
      </c>
      <c r="BF188" s="68" t="s">
        <v>452</v>
      </c>
      <c r="BG188" s="67">
        <f>21.97+11</f>
        <v>32.97</v>
      </c>
      <c r="BI188" s="68" t="s">
        <v>452</v>
      </c>
      <c r="BJ188" s="67">
        <v>0</v>
      </c>
      <c r="BL188" s="68" t="s">
        <v>452</v>
      </c>
      <c r="BM188" s="67">
        <v>0</v>
      </c>
      <c r="BO188" s="68" t="s">
        <v>452</v>
      </c>
      <c r="BP188" s="67">
        <f>9.41</f>
        <v>9.41</v>
      </c>
      <c r="BR188" s="68" t="s">
        <v>452</v>
      </c>
      <c r="BS188" s="67">
        <f>7.5</f>
        <v>7.5</v>
      </c>
      <c r="BU188" s="68" t="s">
        <v>452</v>
      </c>
      <c r="BV188" s="67">
        <f>15.14+3</f>
        <v>18.14</v>
      </c>
      <c r="BX188" s="68" t="s">
        <v>452</v>
      </c>
      <c r="BY188" s="67">
        <f>12.6</f>
        <v>12.6</v>
      </c>
      <c r="CA188" s="68" t="s">
        <v>452</v>
      </c>
      <c r="CB188" s="67">
        <v>3</v>
      </c>
      <c r="CD188" s="68" t="s">
        <v>452</v>
      </c>
      <c r="CE188" s="67">
        <v>0</v>
      </c>
      <c r="CG188" s="68" t="s">
        <v>452</v>
      </c>
      <c r="CH188" s="67">
        <v>0</v>
      </c>
      <c r="CJ188" s="68" t="s">
        <v>452</v>
      </c>
      <c r="CK188" s="67">
        <f>1000+14</f>
        <v>1014</v>
      </c>
      <c r="CM188" s="68" t="s">
        <v>452</v>
      </c>
      <c r="CN188" s="67">
        <v>0</v>
      </c>
      <c r="CP188" s="68" t="s">
        <v>452</v>
      </c>
      <c r="CQ188" s="79">
        <f>SUM(CN188,CK188,CH188,CE188,CB188,BY188,BV188,BS188,BP188,BM188,BJ188,BG188,BD188,BA188,AX188,AU188,AR188,AO188,AL188,AI188,AF188,AC188,Z188,W188,T188,Q188,N188,K188,H188,E188,B188)</f>
        <v>1831.7900000000002</v>
      </c>
      <c r="CS188" s="68" t="s">
        <v>452</v>
      </c>
      <c r="CT188" s="67">
        <f>525.22-30+420</f>
        <v>915.22</v>
      </c>
      <c r="CV188" s="81">
        <f t="shared" si="9"/>
        <v>-916.57000000000016</v>
      </c>
    </row>
    <row r="189" spans="1:100" x14ac:dyDescent="0.2">
      <c r="A189" s="68" t="s">
        <v>211</v>
      </c>
      <c r="B189" s="67">
        <v>0</v>
      </c>
      <c r="D189" s="68" t="s">
        <v>211</v>
      </c>
      <c r="E189" s="67">
        <v>0</v>
      </c>
      <c r="G189" s="68" t="s">
        <v>211</v>
      </c>
      <c r="H189" s="67">
        <v>0</v>
      </c>
      <c r="J189" s="68" t="s">
        <v>211</v>
      </c>
      <c r="K189" s="67">
        <v>0</v>
      </c>
      <c r="M189" s="68" t="s">
        <v>211</v>
      </c>
      <c r="N189" s="67">
        <v>0</v>
      </c>
      <c r="P189" s="68" t="s">
        <v>211</v>
      </c>
      <c r="Q189" s="67">
        <v>0</v>
      </c>
      <c r="S189" s="68" t="s">
        <v>211</v>
      </c>
      <c r="T189" s="67">
        <v>0</v>
      </c>
      <c r="V189" s="68" t="s">
        <v>211</v>
      </c>
      <c r="W189" s="67">
        <v>0</v>
      </c>
      <c r="Y189" s="68" t="s">
        <v>211</v>
      </c>
      <c r="Z189" s="67">
        <v>0</v>
      </c>
      <c r="AB189" s="68" t="s">
        <v>211</v>
      </c>
      <c r="AC189" s="67">
        <v>0</v>
      </c>
      <c r="AE189" s="68" t="s">
        <v>211</v>
      </c>
      <c r="AF189" s="67">
        <v>0</v>
      </c>
      <c r="AH189" s="68" t="s">
        <v>211</v>
      </c>
      <c r="AI189" s="67">
        <v>0</v>
      </c>
      <c r="AK189" s="68" t="s">
        <v>211</v>
      </c>
      <c r="AL189" s="67">
        <v>0</v>
      </c>
      <c r="AN189" s="68" t="s">
        <v>211</v>
      </c>
      <c r="AO189" s="67">
        <v>0</v>
      </c>
      <c r="AQ189" s="68" t="s">
        <v>211</v>
      </c>
      <c r="AR189" s="67">
        <v>0</v>
      </c>
      <c r="AT189" s="68" t="s">
        <v>211</v>
      </c>
      <c r="AU189" s="67">
        <v>0</v>
      </c>
      <c r="AW189" s="68" t="s">
        <v>211</v>
      </c>
      <c r="AX189" s="67">
        <v>0</v>
      </c>
      <c r="AZ189" s="68" t="s">
        <v>211</v>
      </c>
      <c r="BA189" s="67">
        <v>0</v>
      </c>
      <c r="BC189" s="68" t="s">
        <v>211</v>
      </c>
      <c r="BD189" s="67">
        <v>0</v>
      </c>
      <c r="BF189" s="68" t="s">
        <v>211</v>
      </c>
      <c r="BG189" s="67">
        <v>0</v>
      </c>
      <c r="BI189" s="68" t="s">
        <v>211</v>
      </c>
      <c r="BJ189" s="67">
        <v>0</v>
      </c>
      <c r="BL189" s="68" t="s">
        <v>211</v>
      </c>
      <c r="BM189" s="67">
        <v>0</v>
      </c>
      <c r="BO189" s="68" t="s">
        <v>211</v>
      </c>
      <c r="BP189" s="67">
        <v>0</v>
      </c>
      <c r="BR189" s="68" t="s">
        <v>211</v>
      </c>
      <c r="BS189" s="67">
        <v>7.99</v>
      </c>
      <c r="BU189" s="68" t="s">
        <v>211</v>
      </c>
      <c r="BV189" s="67">
        <v>0</v>
      </c>
      <c r="BX189" s="68" t="s">
        <v>211</v>
      </c>
      <c r="BY189" s="67">
        <v>0</v>
      </c>
      <c r="CA189" s="68" t="s">
        <v>211</v>
      </c>
      <c r="CB189" s="67">
        <v>0</v>
      </c>
      <c r="CD189" s="68" t="s">
        <v>211</v>
      </c>
      <c r="CE189" s="67">
        <v>0</v>
      </c>
      <c r="CG189" s="68" t="s">
        <v>211</v>
      </c>
      <c r="CH189" s="67">
        <v>0</v>
      </c>
      <c r="CJ189" s="68" t="s">
        <v>211</v>
      </c>
      <c r="CK189" s="67">
        <v>0</v>
      </c>
      <c r="CM189" s="68" t="s">
        <v>211</v>
      </c>
      <c r="CN189" s="67">
        <v>0</v>
      </c>
      <c r="CP189" s="68" t="s">
        <v>211</v>
      </c>
      <c r="CQ189" s="79">
        <f>SUM(CN189,CK189,CH189,CE189,CB189,BY189,BV189,BS189,BP189,BM189,BJ189,BG189,BD189,BA189,AX189,AU189,AR189,AO189,AL189,AI189,AF189,AC189,Z189,W189,T189,Q189,N189,K189,H189,E189,B189)</f>
        <v>7.99</v>
      </c>
      <c r="CS189" s="68" t="s">
        <v>211</v>
      </c>
      <c r="CT189" s="67">
        <v>7.99</v>
      </c>
      <c r="CV189" s="81">
        <f t="shared" si="9"/>
        <v>0</v>
      </c>
    </row>
    <row r="190" spans="1:100" x14ac:dyDescent="0.2">
      <c r="A190" s="68" t="s">
        <v>197</v>
      </c>
      <c r="B190" s="67">
        <v>0</v>
      </c>
      <c r="D190" s="68" t="s">
        <v>197</v>
      </c>
      <c r="E190" s="67">
        <v>0</v>
      </c>
      <c r="G190" s="68" t="s">
        <v>197</v>
      </c>
      <c r="H190" s="67">
        <v>0</v>
      </c>
      <c r="J190" s="68" t="s">
        <v>197</v>
      </c>
      <c r="K190" s="67">
        <v>0</v>
      </c>
      <c r="M190" s="68" t="s">
        <v>197</v>
      </c>
      <c r="N190" s="67">
        <v>0</v>
      </c>
      <c r="P190" s="68" t="s">
        <v>197</v>
      </c>
      <c r="Q190" s="67">
        <v>0</v>
      </c>
      <c r="S190" s="68" t="s">
        <v>197</v>
      </c>
      <c r="T190" s="67">
        <v>0</v>
      </c>
      <c r="V190" s="68" t="s">
        <v>197</v>
      </c>
      <c r="W190" s="67">
        <v>0</v>
      </c>
      <c r="Y190" s="68" t="s">
        <v>197</v>
      </c>
      <c r="Z190" s="67">
        <v>0</v>
      </c>
      <c r="AB190" s="68" t="s">
        <v>197</v>
      </c>
      <c r="AC190" s="67">
        <f>7.4+50</f>
        <v>57.4</v>
      </c>
      <c r="AE190" s="68" t="s">
        <v>197</v>
      </c>
      <c r="AF190" s="67">
        <v>0</v>
      </c>
      <c r="AH190" s="68" t="s">
        <v>197</v>
      </c>
      <c r="AI190" s="67">
        <v>0</v>
      </c>
      <c r="AK190" s="68" t="s">
        <v>197</v>
      </c>
      <c r="AL190" s="67">
        <v>0</v>
      </c>
      <c r="AN190" s="68" t="s">
        <v>197</v>
      </c>
      <c r="AO190" s="67">
        <v>0</v>
      </c>
      <c r="AQ190" s="68" t="s">
        <v>197</v>
      </c>
      <c r="AR190" s="67">
        <v>0</v>
      </c>
      <c r="AT190" s="68" t="s">
        <v>197</v>
      </c>
      <c r="AU190" s="67">
        <v>0</v>
      </c>
      <c r="AW190" s="68" t="s">
        <v>197</v>
      </c>
      <c r="AX190" s="67">
        <v>0</v>
      </c>
      <c r="AZ190" s="68" t="s">
        <v>197</v>
      </c>
      <c r="BA190" s="67">
        <v>0</v>
      </c>
      <c r="BC190" s="68" t="s">
        <v>197</v>
      </c>
      <c r="BD190" s="67">
        <v>0</v>
      </c>
      <c r="BF190" s="68" t="s">
        <v>197</v>
      </c>
      <c r="BG190" s="67">
        <v>0</v>
      </c>
      <c r="BI190" s="68" t="s">
        <v>197</v>
      </c>
      <c r="BJ190" s="67">
        <v>45</v>
      </c>
      <c r="BL190" s="68" t="s">
        <v>197</v>
      </c>
      <c r="BM190" s="67">
        <v>0</v>
      </c>
      <c r="BO190" s="68" t="s">
        <v>197</v>
      </c>
      <c r="BP190" s="67">
        <v>0</v>
      </c>
      <c r="BR190" s="68" t="s">
        <v>197</v>
      </c>
      <c r="BS190" s="67">
        <v>0</v>
      </c>
      <c r="BU190" s="68" t="s">
        <v>197</v>
      </c>
      <c r="BV190" s="67">
        <v>0</v>
      </c>
      <c r="BX190" s="68" t="s">
        <v>197</v>
      </c>
      <c r="BY190" s="67">
        <v>0</v>
      </c>
      <c r="CA190" s="68" t="s">
        <v>197</v>
      </c>
      <c r="CB190" s="67">
        <v>0</v>
      </c>
      <c r="CD190" s="68" t="s">
        <v>197</v>
      </c>
      <c r="CE190" s="67">
        <v>0</v>
      </c>
      <c r="CG190" s="68" t="s">
        <v>197</v>
      </c>
      <c r="CH190" s="67">
        <v>0</v>
      </c>
      <c r="CJ190" s="68" t="s">
        <v>197</v>
      </c>
      <c r="CK190" s="67">
        <v>0</v>
      </c>
      <c r="CM190" s="68" t="s">
        <v>197</v>
      </c>
      <c r="CN190" s="67">
        <v>0</v>
      </c>
      <c r="CP190" s="68" t="s">
        <v>197</v>
      </c>
      <c r="CQ190" s="79">
        <f>SUM(CN190,CK190,CH190,CE190,CB190,BY190,BV190,BS190,BP190,BM190,BJ190,BG190,BD190,BA190,AX190,AU190,AR190,AO190,AL190,AI190,AF190,AC190,Z190,W190,T190,Q190,N190,K190,H190,E190,B190)</f>
        <v>102.4</v>
      </c>
      <c r="CS190" s="68" t="s">
        <v>197</v>
      </c>
      <c r="CT190" s="67">
        <f>55+75</f>
        <v>130</v>
      </c>
      <c r="CV190" s="81">
        <f t="shared" si="9"/>
        <v>27.599999999999994</v>
      </c>
    </row>
    <row r="191" spans="1:100" s="123" customFormat="1" x14ac:dyDescent="0.2">
      <c r="A191" s="121" t="s">
        <v>456</v>
      </c>
      <c r="B191" s="122">
        <v>0</v>
      </c>
      <c r="D191" s="121" t="s">
        <v>456</v>
      </c>
      <c r="E191" s="122">
        <v>0</v>
      </c>
      <c r="G191" s="121" t="s">
        <v>456</v>
      </c>
      <c r="H191" s="122">
        <v>0</v>
      </c>
      <c r="J191" s="121" t="s">
        <v>456</v>
      </c>
      <c r="K191" s="122">
        <v>0</v>
      </c>
      <c r="M191" s="121" t="s">
        <v>456</v>
      </c>
      <c r="N191" s="122">
        <v>0</v>
      </c>
      <c r="P191" s="121" t="s">
        <v>456</v>
      </c>
      <c r="Q191" s="122">
        <v>0</v>
      </c>
      <c r="S191" s="121" t="s">
        <v>456</v>
      </c>
      <c r="T191" s="122">
        <v>0</v>
      </c>
      <c r="V191" s="121" t="s">
        <v>456</v>
      </c>
      <c r="W191" s="122">
        <v>0</v>
      </c>
      <c r="Y191" s="121" t="s">
        <v>456</v>
      </c>
      <c r="Z191" s="122">
        <v>0</v>
      </c>
      <c r="AB191" s="121" t="s">
        <v>456</v>
      </c>
      <c r="AC191" s="122">
        <v>0</v>
      </c>
      <c r="AE191" s="121" t="s">
        <v>456</v>
      </c>
      <c r="AF191" s="122">
        <v>0</v>
      </c>
      <c r="AH191" s="121" t="s">
        <v>456</v>
      </c>
      <c r="AI191" s="122">
        <v>0</v>
      </c>
      <c r="AK191" s="121" t="s">
        <v>456</v>
      </c>
      <c r="AL191" s="122">
        <v>0</v>
      </c>
      <c r="AN191" s="121" t="s">
        <v>456</v>
      </c>
      <c r="AO191" s="122">
        <v>0</v>
      </c>
      <c r="AQ191" s="121" t="s">
        <v>456</v>
      </c>
      <c r="AR191" s="122">
        <v>0</v>
      </c>
      <c r="AT191" s="121" t="s">
        <v>456</v>
      </c>
      <c r="AU191" s="122">
        <v>0</v>
      </c>
      <c r="AW191" s="121" t="s">
        <v>456</v>
      </c>
      <c r="AX191" s="122">
        <v>0</v>
      </c>
      <c r="AZ191" s="121" t="s">
        <v>456</v>
      </c>
      <c r="BA191" s="122">
        <v>0</v>
      </c>
      <c r="BC191" s="121" t="s">
        <v>456</v>
      </c>
      <c r="BD191" s="122">
        <v>0</v>
      </c>
      <c r="BF191" s="121" t="s">
        <v>456</v>
      </c>
      <c r="BG191" s="122">
        <v>0</v>
      </c>
      <c r="BI191" s="121" t="s">
        <v>456</v>
      </c>
      <c r="BJ191" s="122">
        <v>0</v>
      </c>
      <c r="BL191" s="121" t="s">
        <v>456</v>
      </c>
      <c r="BM191" s="122">
        <v>0</v>
      </c>
      <c r="BO191" s="121" t="s">
        <v>456</v>
      </c>
      <c r="BP191" s="122">
        <v>0</v>
      </c>
      <c r="BR191" s="121" t="s">
        <v>456</v>
      </c>
      <c r="BS191" s="122">
        <v>0</v>
      </c>
      <c r="BU191" s="121" t="s">
        <v>456</v>
      </c>
      <c r="BV191" s="122">
        <v>0</v>
      </c>
      <c r="BX191" s="121" t="s">
        <v>456</v>
      </c>
      <c r="BY191" s="122">
        <v>0</v>
      </c>
      <c r="CA191" s="121" t="s">
        <v>456</v>
      </c>
      <c r="CB191" s="122">
        <v>0</v>
      </c>
      <c r="CD191" s="121" t="s">
        <v>456</v>
      </c>
      <c r="CE191" s="122">
        <v>0</v>
      </c>
      <c r="CG191" s="121" t="s">
        <v>456</v>
      </c>
      <c r="CH191" s="122">
        <v>0</v>
      </c>
      <c r="CJ191" s="121" t="s">
        <v>456</v>
      </c>
      <c r="CK191" s="122">
        <v>0</v>
      </c>
      <c r="CM191" s="121" t="s">
        <v>456</v>
      </c>
      <c r="CN191" s="122">
        <v>0</v>
      </c>
      <c r="CP191" s="121" t="s">
        <v>456</v>
      </c>
      <c r="CQ191" s="122">
        <f>SUM(CN191,CK191,CH191,CE191,CB191,BY191,BV191,BS191,BP191,BM191,BJ191,BG191,BD191,BA191,AX191,AU191,AR191,AO191,AL191,AI191,AF191,AC191,Z191,W191,T191,Q191,N191,K191,H191,E191,B191)</f>
        <v>0</v>
      </c>
      <c r="CS191" s="121" t="s">
        <v>456</v>
      </c>
      <c r="CT191" s="122">
        <v>0</v>
      </c>
      <c r="CV191" s="124">
        <f t="shared" si="9"/>
        <v>0</v>
      </c>
    </row>
    <row r="192" spans="1:100" s="123" customFormat="1" x14ac:dyDescent="0.2">
      <c r="A192" s="121" t="s">
        <v>456</v>
      </c>
      <c r="B192" s="122">
        <v>0</v>
      </c>
      <c r="D192" s="121" t="s">
        <v>456</v>
      </c>
      <c r="E192" s="122">
        <v>0</v>
      </c>
      <c r="G192" s="121" t="s">
        <v>456</v>
      </c>
      <c r="H192" s="122">
        <v>0</v>
      </c>
      <c r="J192" s="121" t="s">
        <v>456</v>
      </c>
      <c r="K192" s="122">
        <v>0</v>
      </c>
      <c r="M192" s="121" t="s">
        <v>456</v>
      </c>
      <c r="N192" s="122">
        <v>0</v>
      </c>
      <c r="P192" s="121" t="s">
        <v>456</v>
      </c>
      <c r="Q192" s="122">
        <v>0</v>
      </c>
      <c r="S192" s="121" t="s">
        <v>456</v>
      </c>
      <c r="T192" s="122">
        <v>0</v>
      </c>
      <c r="V192" s="121" t="s">
        <v>456</v>
      </c>
      <c r="W192" s="122">
        <v>0</v>
      </c>
      <c r="Y192" s="121" t="s">
        <v>456</v>
      </c>
      <c r="Z192" s="122">
        <v>0</v>
      </c>
      <c r="AB192" s="121" t="s">
        <v>456</v>
      </c>
      <c r="AC192" s="122">
        <v>0</v>
      </c>
      <c r="AE192" s="121" t="s">
        <v>456</v>
      </c>
      <c r="AF192" s="122">
        <v>0</v>
      </c>
      <c r="AH192" s="121" t="s">
        <v>456</v>
      </c>
      <c r="AI192" s="122">
        <v>0</v>
      </c>
      <c r="AK192" s="121" t="s">
        <v>456</v>
      </c>
      <c r="AL192" s="122">
        <v>0</v>
      </c>
      <c r="AN192" s="121" t="s">
        <v>456</v>
      </c>
      <c r="AO192" s="122">
        <v>0</v>
      </c>
      <c r="AQ192" s="121" t="s">
        <v>456</v>
      </c>
      <c r="AR192" s="122">
        <v>0</v>
      </c>
      <c r="AT192" s="121" t="s">
        <v>456</v>
      </c>
      <c r="AU192" s="122">
        <v>0</v>
      </c>
      <c r="AW192" s="121" t="s">
        <v>456</v>
      </c>
      <c r="AX192" s="122">
        <v>0</v>
      </c>
      <c r="AZ192" s="121" t="s">
        <v>456</v>
      </c>
      <c r="BA192" s="122">
        <v>0</v>
      </c>
      <c r="BC192" s="121" t="s">
        <v>456</v>
      </c>
      <c r="BD192" s="122">
        <v>0</v>
      </c>
      <c r="BF192" s="121" t="s">
        <v>456</v>
      </c>
      <c r="BG192" s="122">
        <v>0</v>
      </c>
      <c r="BI192" s="121" t="s">
        <v>456</v>
      </c>
      <c r="BJ192" s="122">
        <v>0</v>
      </c>
      <c r="BL192" s="121" t="s">
        <v>456</v>
      </c>
      <c r="BM192" s="122">
        <v>0</v>
      </c>
      <c r="BO192" s="121" t="s">
        <v>456</v>
      </c>
      <c r="BP192" s="122">
        <v>0</v>
      </c>
      <c r="BR192" s="121" t="s">
        <v>456</v>
      </c>
      <c r="BS192" s="122">
        <v>0</v>
      </c>
      <c r="BU192" s="121" t="s">
        <v>456</v>
      </c>
      <c r="BV192" s="122">
        <v>0</v>
      </c>
      <c r="BX192" s="121" t="s">
        <v>456</v>
      </c>
      <c r="BY192" s="122">
        <v>0</v>
      </c>
      <c r="CA192" s="121" t="s">
        <v>456</v>
      </c>
      <c r="CB192" s="122">
        <v>0</v>
      </c>
      <c r="CD192" s="121" t="s">
        <v>456</v>
      </c>
      <c r="CE192" s="122">
        <v>0</v>
      </c>
      <c r="CG192" s="121" t="s">
        <v>456</v>
      </c>
      <c r="CH192" s="122">
        <v>0</v>
      </c>
      <c r="CJ192" s="121" t="s">
        <v>456</v>
      </c>
      <c r="CK192" s="122">
        <v>0</v>
      </c>
      <c r="CM192" s="121" t="s">
        <v>456</v>
      </c>
      <c r="CN192" s="122">
        <v>0</v>
      </c>
      <c r="CP192" s="121" t="s">
        <v>456</v>
      </c>
      <c r="CQ192" s="122">
        <f>SUM(CN192,CK192,CH192,CE192,CB192,BY192,BV192,BS192,BP192,BM192,BJ192,BG192,BD192,BA192,AX192,AU192,AR192,AO192,AL192,AI192,AF192,AC192,Z192,W192,T192,Q192,N192,K192,H192,E192,B192)</f>
        <v>0</v>
      </c>
      <c r="CS192" s="121" t="s">
        <v>456</v>
      </c>
      <c r="CT192" s="122">
        <v>0</v>
      </c>
      <c r="CV192" s="124">
        <f t="shared" si="9"/>
        <v>0</v>
      </c>
    </row>
    <row r="193" spans="1:100" ht="16" thickBot="1" x14ac:dyDescent="0.25">
      <c r="A193" s="73" t="s">
        <v>453</v>
      </c>
      <c r="B193" s="74">
        <f>SUM(B177,B178,B179,B180,B181,B185,B186,B187)</f>
        <v>921.12</v>
      </c>
      <c r="D193" s="73" t="s">
        <v>453</v>
      </c>
      <c r="E193" s="74">
        <f>SUM(E177,E178,E179,E180,E181,E185,E186,E187)</f>
        <v>0</v>
      </c>
      <c r="G193" s="73" t="s">
        <v>453</v>
      </c>
      <c r="H193" s="74">
        <f>SUM(H177,H178,H179,H180,H181,H185,H186,H187)</f>
        <v>23.22</v>
      </c>
      <c r="J193" s="73" t="s">
        <v>453</v>
      </c>
      <c r="K193" s="74">
        <f>SUM(K177,K178,K179,K180,K181,K185,K186,K187)</f>
        <v>7.5</v>
      </c>
      <c r="M193" s="73" t="s">
        <v>453</v>
      </c>
      <c r="N193" s="74">
        <f>SUM(N177,N178,N179,N180,N181,N185,N186,N187)</f>
        <v>39.1</v>
      </c>
      <c r="P193" s="73" t="s">
        <v>453</v>
      </c>
      <c r="Q193" s="74">
        <f>SUM(Q177,Q178,Q179,Q180,Q181,Q185,Q186,Q187)</f>
        <v>31.48</v>
      </c>
      <c r="S193" s="73" t="s">
        <v>453</v>
      </c>
      <c r="T193" s="74">
        <f>SUM(T177,T178,T179,T180,T181,T185,T186,T187)</f>
        <v>37.81</v>
      </c>
      <c r="V193" s="73" t="s">
        <v>453</v>
      </c>
      <c r="W193" s="74">
        <f>SUM(W177,W178,W179,W180,W181,W185,W186,W187)</f>
        <v>0</v>
      </c>
      <c r="Y193" s="73" t="s">
        <v>453</v>
      </c>
      <c r="Z193" s="74">
        <f>SUM(Z177,Z178,Z179,Z180,Z181,Z185,Z186,Z187)</f>
        <v>165.60999999999999</v>
      </c>
      <c r="AB193" s="73" t="s">
        <v>453</v>
      </c>
      <c r="AC193" s="74">
        <f>SUM(AC177,AC178,AC179,AC180,AC181,AC185,AC186,AC187)</f>
        <v>57.4</v>
      </c>
      <c r="AE193" s="73" t="s">
        <v>453</v>
      </c>
      <c r="AF193" s="74">
        <f>SUM(AF177,AF178,AF179,AF180,AF181,AF185,AF186,AF187)</f>
        <v>550.69000000000005</v>
      </c>
      <c r="AH193" s="73" t="s">
        <v>453</v>
      </c>
      <c r="AI193" s="74">
        <f>SUM(AI177,AI178,AI179,AI180,AI181,AI185,AI186,AI187)</f>
        <v>11.53</v>
      </c>
      <c r="AK193" s="73" t="s">
        <v>453</v>
      </c>
      <c r="AL193" s="74">
        <f>SUM(AL177,AL178,AL179,AL180,AL181,AL185,AL186,AL187)</f>
        <v>2</v>
      </c>
      <c r="AN193" s="73" t="s">
        <v>453</v>
      </c>
      <c r="AO193" s="74">
        <f>SUM(AO177,AO178,AO179,AO180,AO181,AO185,AO186,AO187)</f>
        <v>0</v>
      </c>
      <c r="AQ193" s="73" t="s">
        <v>453</v>
      </c>
      <c r="AR193" s="74">
        <f>SUM(AR177,AR178,AR179,AR180,AR181,AR185,AR186,AR187)</f>
        <v>7.5</v>
      </c>
      <c r="AT193" s="73" t="s">
        <v>453</v>
      </c>
      <c r="AU193" s="74">
        <f>SUM(AU177,AU178,AU179,AU180,AU181,AU185,AU186,AU187)</f>
        <v>36.129999999999995</v>
      </c>
      <c r="AW193" s="73" t="s">
        <v>453</v>
      </c>
      <c r="AX193" s="74">
        <f>SUM(AX177,AX178,AX179,AX180,AX181,AX185,AX186,AX187)</f>
        <v>51</v>
      </c>
      <c r="AZ193" s="73" t="s">
        <v>453</v>
      </c>
      <c r="BA193" s="74">
        <f>SUM(BA177,BA178,BA179,BA180,BA181,BA185,BA186,BA187)</f>
        <v>7.5</v>
      </c>
      <c r="BC193" s="73" t="s">
        <v>453</v>
      </c>
      <c r="BD193" s="74">
        <f>SUM(BD177,BD178,BD179,BD180,BD181,BD185,BD186,BD187)</f>
        <v>24.25</v>
      </c>
      <c r="BF193" s="73" t="s">
        <v>453</v>
      </c>
      <c r="BG193" s="74">
        <f>SUM(BG177,BG178,BG179,BG180,BG181,BG185,BG186,BG187)</f>
        <v>32.97</v>
      </c>
      <c r="BI193" s="73" t="s">
        <v>453</v>
      </c>
      <c r="BJ193" s="74">
        <f>SUM(BJ177,BJ178,BJ179,BJ180,BJ181,BJ185,BJ186,BJ187)</f>
        <v>45</v>
      </c>
      <c r="BL193" s="73" t="s">
        <v>453</v>
      </c>
      <c r="BM193" s="74">
        <f>SUM(BM177,BM178,BM179,BM180,BM181,BM185,BM186,BM187)</f>
        <v>0</v>
      </c>
      <c r="BO193" s="73" t="s">
        <v>453</v>
      </c>
      <c r="BP193" s="74">
        <f>SUM(BP177,BP178,BP179,BP180,BP181,BP185,BP186,BP187)</f>
        <v>9.41</v>
      </c>
      <c r="BR193" s="73" t="s">
        <v>453</v>
      </c>
      <c r="BS193" s="74">
        <f>SUM(BS177,BS178,BS179,BS180,BS181,BS185,BS186,BS187)</f>
        <v>15.49</v>
      </c>
      <c r="BU193" s="73" t="s">
        <v>453</v>
      </c>
      <c r="BV193" s="74">
        <f>SUM(BV177,BV178,BV179,BV180,BV181,BV185,BV186,BV187)</f>
        <v>18.14</v>
      </c>
      <c r="BX193" s="73" t="s">
        <v>453</v>
      </c>
      <c r="BY193" s="74">
        <f>SUM(BY177,BY178,BY179,BY180,BY181,BY185,BY186,BY187)</f>
        <v>49.61</v>
      </c>
      <c r="CA193" s="73" t="s">
        <v>453</v>
      </c>
      <c r="CB193" s="74">
        <f>SUM(CB177,CB178,CB179,CB180,CB181,CB185,CB186,CB187)</f>
        <v>3</v>
      </c>
      <c r="CD193" s="73" t="s">
        <v>453</v>
      </c>
      <c r="CE193" s="74">
        <f>SUM(CE177,CE178,CE179,CE180,CE181,CE185,CE186,CE187)</f>
        <v>0</v>
      </c>
      <c r="CG193" s="73" t="s">
        <v>453</v>
      </c>
      <c r="CH193" s="74">
        <f>SUM(CH177,CH178,CH179,CH180,CH181,CH185,CH186,CH187)</f>
        <v>0</v>
      </c>
      <c r="CJ193" s="73" t="s">
        <v>453</v>
      </c>
      <c r="CK193" s="74">
        <f>SUM(CK177,CK178,CK179,CK180,CK181,CK185,CK186,CK187)</f>
        <v>1078.07</v>
      </c>
      <c r="CM193" s="73" t="s">
        <v>453</v>
      </c>
      <c r="CN193" s="74">
        <f>SUM(CN177,CN178,CN179,CN180,CN181,CN185,CN186,CN187)</f>
        <v>0</v>
      </c>
      <c r="CP193" s="73" t="s">
        <v>494</v>
      </c>
      <c r="CQ193" s="74">
        <f>SUM(CQ177,CQ178,CQ179,CQ180,CQ181,CQ185,CQ186,CQ187)</f>
        <v>3225.53</v>
      </c>
      <c r="CS193" s="77" t="s">
        <v>494</v>
      </c>
      <c r="CT193" s="78">
        <f>SUM(CT177,CT178,CT179,CT180,CT181,CT185,CT186,CT187)</f>
        <v>2546.5699999999997</v>
      </c>
      <c r="CV193" s="83">
        <f t="shared" si="9"/>
        <v>-678.96000000000049</v>
      </c>
    </row>
    <row r="194" spans="1:100" ht="16" thickBot="1" x14ac:dyDescent="0.25">
      <c r="A194" s="125" t="s">
        <v>457</v>
      </c>
      <c r="B194" s="126">
        <f>B172-B175-B193</f>
        <v>-921.12</v>
      </c>
      <c r="D194" s="119" t="s">
        <v>457</v>
      </c>
      <c r="E194" s="120">
        <f>E172-E175-E193</f>
        <v>0</v>
      </c>
      <c r="G194" s="91" t="s">
        <v>457</v>
      </c>
      <c r="H194" s="92">
        <f>H172-H175-H193</f>
        <v>-23.22</v>
      </c>
      <c r="J194" s="91" t="s">
        <v>457</v>
      </c>
      <c r="K194" s="92">
        <f>K172-K175-K193</f>
        <v>-7.5</v>
      </c>
      <c r="M194" s="91" t="s">
        <v>457</v>
      </c>
      <c r="N194" s="92">
        <f>N172-N175-N193</f>
        <v>-39.1</v>
      </c>
      <c r="P194" s="125" t="s">
        <v>457</v>
      </c>
      <c r="Q194" s="126">
        <f>Q172-Q175-Q193</f>
        <v>-31.48</v>
      </c>
      <c r="S194" s="91" t="s">
        <v>457</v>
      </c>
      <c r="T194" s="92">
        <f>T172-T175-T193</f>
        <v>-37.81</v>
      </c>
      <c r="V194" s="75" t="s">
        <v>457</v>
      </c>
      <c r="W194" s="76">
        <f>W172-W175-W193</f>
        <v>0</v>
      </c>
      <c r="Y194" s="91" t="s">
        <v>457</v>
      </c>
      <c r="Z194" s="92">
        <f>Z172-Z175-Z193</f>
        <v>-165.60999999999999</v>
      </c>
      <c r="AB194" s="91" t="s">
        <v>457</v>
      </c>
      <c r="AC194" s="92">
        <f>AC172-AC175-AC193</f>
        <v>-57.24</v>
      </c>
      <c r="AE194" s="93" t="s">
        <v>457</v>
      </c>
      <c r="AF194" s="94">
        <f>AF172-AF175-AF193</f>
        <v>825.91000000000008</v>
      </c>
      <c r="AH194" s="91" t="s">
        <v>457</v>
      </c>
      <c r="AI194" s="92">
        <f>AI172-AI175-AI193</f>
        <v>408.47</v>
      </c>
      <c r="AK194" s="91" t="s">
        <v>457</v>
      </c>
      <c r="AL194" s="92">
        <f>AL172-AL175-AL193</f>
        <v>-2</v>
      </c>
      <c r="AN194" s="75" t="s">
        <v>457</v>
      </c>
      <c r="AO194" s="76">
        <f>AO172-AO175-AO193</f>
        <v>0</v>
      </c>
      <c r="AQ194" s="91" t="s">
        <v>457</v>
      </c>
      <c r="AR194" s="92">
        <f>AR172-AR175-AR193</f>
        <v>-7.5</v>
      </c>
      <c r="AT194" s="91" t="s">
        <v>457</v>
      </c>
      <c r="AU194" s="92">
        <f>AU172-AU175-AU193</f>
        <v>-36.129999999999995</v>
      </c>
      <c r="AW194" s="91" t="s">
        <v>457</v>
      </c>
      <c r="AX194" s="92">
        <f>AX172-AX175-AX193</f>
        <v>-50.53</v>
      </c>
      <c r="AZ194" s="91" t="s">
        <v>457</v>
      </c>
      <c r="BA194" s="92">
        <f>BA172-BA175-BA193</f>
        <v>-7.5</v>
      </c>
      <c r="BC194" s="91" t="s">
        <v>457</v>
      </c>
      <c r="BD194" s="92">
        <f>BD172-BD175-BD193</f>
        <v>-24.25</v>
      </c>
      <c r="BF194" s="91" t="s">
        <v>457</v>
      </c>
      <c r="BG194" s="92">
        <f>BG172-BG175-BG193</f>
        <v>-32.97</v>
      </c>
      <c r="BI194" s="91" t="s">
        <v>457</v>
      </c>
      <c r="BJ194" s="92">
        <f>BJ172-BJ175-BJ193</f>
        <v>-45</v>
      </c>
      <c r="BL194" s="75" t="s">
        <v>457</v>
      </c>
      <c r="BM194" s="76">
        <f>BM172-BM175-BM193</f>
        <v>0</v>
      </c>
      <c r="BO194" s="91" t="s">
        <v>457</v>
      </c>
      <c r="BP194" s="92">
        <f>BP172-BP175-BP193</f>
        <v>-9.41</v>
      </c>
      <c r="BR194" s="91" t="s">
        <v>457</v>
      </c>
      <c r="BS194" s="92">
        <f>BS172-BS175-BS193</f>
        <v>-15.49</v>
      </c>
      <c r="BU194" s="93" t="s">
        <v>457</v>
      </c>
      <c r="BV194" s="94">
        <f>BV172-BV175-BV193</f>
        <v>1399.9</v>
      </c>
      <c r="BX194" s="91" t="s">
        <v>457</v>
      </c>
      <c r="BY194" s="92">
        <f>BY172-BY175-BY193</f>
        <v>-49.61</v>
      </c>
      <c r="CA194" s="91" t="s">
        <v>457</v>
      </c>
      <c r="CB194" s="92">
        <f>CB172-CB175-CB193</f>
        <v>-3</v>
      </c>
      <c r="CD194" s="119" t="s">
        <v>457</v>
      </c>
      <c r="CE194" s="120">
        <f>CE172-CE175-CE193</f>
        <v>0</v>
      </c>
      <c r="CG194" s="119" t="s">
        <v>457</v>
      </c>
      <c r="CH194" s="120">
        <f>CH172-CH175-CH193</f>
        <v>0</v>
      </c>
      <c r="CJ194" s="91" t="s">
        <v>457</v>
      </c>
      <c r="CK194" s="92">
        <f>CK172-CK175-CK193</f>
        <v>-78.069999999999936</v>
      </c>
      <c r="CM194" s="119" t="s">
        <v>457</v>
      </c>
      <c r="CN194" s="120">
        <f>CN172-CN175-CN193</f>
        <v>0</v>
      </c>
      <c r="CP194" s="95" t="s">
        <v>491</v>
      </c>
      <c r="CQ194" s="96">
        <f>CQ172-CQ175-CQ193</f>
        <v>989.74000000000024</v>
      </c>
      <c r="CS194" s="85" t="s">
        <v>496</v>
      </c>
      <c r="CT194" s="84">
        <f>CT169-CT175-CT193</f>
        <v>0</v>
      </c>
    </row>
    <row r="195" spans="1:100" ht="16" customHeight="1" thickTop="1" thickBot="1" x14ac:dyDescent="0.25">
      <c r="A195" s="193"/>
      <c r="B195" s="194"/>
      <c r="D195" s="193"/>
      <c r="E195" s="194"/>
      <c r="G195" s="193" t="s">
        <v>694</v>
      </c>
      <c r="H195" s="194"/>
      <c r="J195" s="190" t="s">
        <v>320</v>
      </c>
      <c r="K195" s="191"/>
      <c r="M195" s="190" t="s">
        <v>695</v>
      </c>
      <c r="N195" s="191"/>
      <c r="P195" s="193" t="s">
        <v>696</v>
      </c>
      <c r="Q195" s="194"/>
      <c r="S195" s="193"/>
      <c r="T195" s="194"/>
      <c r="V195" s="190"/>
      <c r="W195" s="191"/>
      <c r="Y195" s="190" t="s">
        <v>697</v>
      </c>
      <c r="Z195" s="191"/>
      <c r="AB195" s="193" t="s">
        <v>701</v>
      </c>
      <c r="AC195" s="194"/>
      <c r="AE195" s="193" t="s">
        <v>699</v>
      </c>
      <c r="AF195" s="194"/>
      <c r="AH195" s="190" t="s">
        <v>700</v>
      </c>
      <c r="AI195" s="191"/>
      <c r="AK195" s="193" t="s">
        <v>698</v>
      </c>
      <c r="AL195" s="194"/>
      <c r="AN195" s="193"/>
      <c r="AO195" s="194"/>
      <c r="AQ195" s="190" t="s">
        <v>320</v>
      </c>
      <c r="AR195" s="191"/>
      <c r="AT195" s="193" t="s">
        <v>385</v>
      </c>
      <c r="AU195" s="194"/>
      <c r="AW195" s="193" t="s">
        <v>705</v>
      </c>
      <c r="AX195" s="194"/>
      <c r="AZ195" s="193" t="s">
        <v>320</v>
      </c>
      <c r="BA195" s="194"/>
      <c r="BC195" s="193" t="s">
        <v>702</v>
      </c>
      <c r="BD195" s="194"/>
      <c r="BF195" s="190" t="s">
        <v>703</v>
      </c>
      <c r="BG195" s="191"/>
      <c r="BI195" s="193" t="s">
        <v>704</v>
      </c>
      <c r="BJ195" s="194"/>
      <c r="BL195" s="190"/>
      <c r="BM195" s="191"/>
      <c r="BO195" s="190" t="s">
        <v>385</v>
      </c>
      <c r="BP195" s="191"/>
      <c r="BR195" s="193" t="s">
        <v>320</v>
      </c>
      <c r="BS195" s="194"/>
      <c r="BU195" s="193" t="s">
        <v>706</v>
      </c>
      <c r="BV195" s="194"/>
      <c r="BX195" s="193" t="s">
        <v>707</v>
      </c>
      <c r="BY195" s="194"/>
      <c r="CA195" s="190" t="s">
        <v>708</v>
      </c>
      <c r="CB195" s="191"/>
      <c r="CD195" s="190"/>
      <c r="CE195" s="191"/>
      <c r="CG195" s="190"/>
      <c r="CH195" s="191"/>
      <c r="CJ195" s="193" t="s">
        <v>807</v>
      </c>
      <c r="CK195" s="194"/>
      <c r="CM195" s="193"/>
      <c r="CN195" s="194"/>
      <c r="CP195" s="91" t="s">
        <v>517</v>
      </c>
      <c r="CQ195" s="92">
        <f>CQ169-CQ175-CQ193</f>
        <v>-679.15000000000009</v>
      </c>
      <c r="CS195" s="199" t="s">
        <v>495</v>
      </c>
      <c r="CT195" s="200"/>
      <c r="CV195" s="82"/>
    </row>
    <row r="196" spans="1:100" ht="16" thickTop="1" x14ac:dyDescent="0.2">
      <c r="A196" s="195"/>
      <c r="B196" s="196"/>
      <c r="D196" s="195"/>
      <c r="E196" s="196"/>
      <c r="G196" s="195"/>
      <c r="H196" s="196"/>
      <c r="J196" s="180"/>
      <c r="K196" s="181"/>
      <c r="M196" s="180"/>
      <c r="N196" s="181"/>
      <c r="P196" s="195"/>
      <c r="Q196" s="196"/>
      <c r="S196" s="195"/>
      <c r="T196" s="196"/>
      <c r="V196" s="180"/>
      <c r="W196" s="181"/>
      <c r="Y196" s="180"/>
      <c r="Z196" s="181"/>
      <c r="AB196" s="195"/>
      <c r="AC196" s="196"/>
      <c r="AE196" s="195"/>
      <c r="AF196" s="196"/>
      <c r="AH196" s="180"/>
      <c r="AI196" s="181"/>
      <c r="AK196" s="195"/>
      <c r="AL196" s="196"/>
      <c r="AN196" s="195"/>
      <c r="AO196" s="196"/>
      <c r="AQ196" s="180"/>
      <c r="AR196" s="181"/>
      <c r="AT196" s="195"/>
      <c r="AU196" s="196"/>
      <c r="AW196" s="195"/>
      <c r="AX196" s="196"/>
      <c r="AZ196" s="195"/>
      <c r="BA196" s="196"/>
      <c r="BC196" s="195"/>
      <c r="BD196" s="196"/>
      <c r="BF196" s="180"/>
      <c r="BG196" s="181"/>
      <c r="BI196" s="195"/>
      <c r="BJ196" s="196"/>
      <c r="BL196" s="180"/>
      <c r="BM196" s="181"/>
      <c r="BO196" s="180"/>
      <c r="BP196" s="181"/>
      <c r="BR196" s="195"/>
      <c r="BS196" s="196"/>
      <c r="BU196" s="195"/>
      <c r="BV196" s="196"/>
      <c r="BX196" s="195"/>
      <c r="BY196" s="196"/>
      <c r="CA196" s="180"/>
      <c r="CB196" s="181"/>
      <c r="CD196" s="180"/>
      <c r="CE196" s="181"/>
      <c r="CG196" s="180"/>
      <c r="CH196" s="181"/>
      <c r="CJ196" s="195"/>
      <c r="CK196" s="196"/>
      <c r="CM196" s="195"/>
      <c r="CN196" s="196"/>
      <c r="CP196" s="115"/>
      <c r="CQ196" s="116"/>
      <c r="CS196" s="199"/>
      <c r="CT196" s="200"/>
      <c r="CV196" s="82"/>
    </row>
    <row r="197" spans="1:100" ht="16" thickBot="1" x14ac:dyDescent="0.25">
      <c r="A197" s="197"/>
      <c r="B197" s="198"/>
      <c r="D197" s="197"/>
      <c r="E197" s="198"/>
      <c r="G197" s="197"/>
      <c r="H197" s="198"/>
      <c r="J197" s="182"/>
      <c r="K197" s="183"/>
      <c r="M197" s="182"/>
      <c r="N197" s="183"/>
      <c r="P197" s="197"/>
      <c r="Q197" s="198"/>
      <c r="S197" s="197"/>
      <c r="T197" s="198"/>
      <c r="V197" s="182"/>
      <c r="W197" s="183"/>
      <c r="Y197" s="182"/>
      <c r="Z197" s="183"/>
      <c r="AB197" s="197"/>
      <c r="AC197" s="198"/>
      <c r="AE197" s="197"/>
      <c r="AF197" s="198"/>
      <c r="AH197" s="182"/>
      <c r="AI197" s="183"/>
      <c r="AK197" s="197"/>
      <c r="AL197" s="198"/>
      <c r="AN197" s="197"/>
      <c r="AO197" s="198"/>
      <c r="AQ197" s="182"/>
      <c r="AR197" s="183"/>
      <c r="AT197" s="197"/>
      <c r="AU197" s="198"/>
      <c r="AW197" s="197"/>
      <c r="AX197" s="198"/>
      <c r="AZ197" s="197"/>
      <c r="BA197" s="198"/>
      <c r="BC197" s="197"/>
      <c r="BD197" s="198"/>
      <c r="BF197" s="182"/>
      <c r="BG197" s="183"/>
      <c r="BI197" s="197"/>
      <c r="BJ197" s="198"/>
      <c r="BL197" s="182"/>
      <c r="BM197" s="183"/>
      <c r="BO197" s="182"/>
      <c r="BP197" s="183"/>
      <c r="BR197" s="197"/>
      <c r="BS197" s="198"/>
      <c r="BU197" s="197"/>
      <c r="BV197" s="198"/>
      <c r="BX197" s="197"/>
      <c r="BY197" s="198"/>
      <c r="CA197" s="182"/>
      <c r="CB197" s="183"/>
      <c r="CD197" s="182"/>
      <c r="CE197" s="183"/>
      <c r="CG197" s="182"/>
      <c r="CH197" s="183"/>
      <c r="CJ197" s="197"/>
      <c r="CK197" s="198"/>
      <c r="CM197" s="197"/>
      <c r="CN197" s="198"/>
      <c r="CP197" s="99"/>
      <c r="CQ197" s="100"/>
      <c r="CS197" s="201"/>
      <c r="CT197" s="202"/>
      <c r="CV197" s="82"/>
    </row>
    <row r="199" spans="1:100" ht="22" thickBot="1" x14ac:dyDescent="0.3">
      <c r="A199" s="36" t="s">
        <v>593</v>
      </c>
    </row>
    <row r="200" spans="1:100" ht="16" thickBot="1" x14ac:dyDescent="0.25">
      <c r="A200" s="172" t="s">
        <v>218</v>
      </c>
      <c r="B200" s="173"/>
      <c r="D200" s="172" t="s">
        <v>219</v>
      </c>
      <c r="E200" s="173"/>
      <c r="G200" s="172" t="s">
        <v>220</v>
      </c>
      <c r="H200" s="173"/>
      <c r="J200" s="172" t="s">
        <v>221</v>
      </c>
      <c r="K200" s="173"/>
      <c r="M200" s="172" t="s">
        <v>222</v>
      </c>
      <c r="N200" s="173"/>
      <c r="P200" s="172" t="s">
        <v>223</v>
      </c>
      <c r="Q200" s="173"/>
      <c r="S200" s="172" t="s">
        <v>224</v>
      </c>
      <c r="T200" s="173"/>
      <c r="V200" s="172" t="s">
        <v>225</v>
      </c>
      <c r="W200" s="173"/>
      <c r="Y200" s="172" t="s">
        <v>226</v>
      </c>
      <c r="Z200" s="173"/>
      <c r="AB200" s="172" t="s">
        <v>227</v>
      </c>
      <c r="AC200" s="173"/>
      <c r="AE200" s="172" t="s">
        <v>228</v>
      </c>
      <c r="AF200" s="173"/>
      <c r="AH200" s="172" t="s">
        <v>229</v>
      </c>
      <c r="AI200" s="173"/>
      <c r="AK200" s="172" t="s">
        <v>230</v>
      </c>
      <c r="AL200" s="173"/>
      <c r="AN200" s="172" t="s">
        <v>231</v>
      </c>
      <c r="AO200" s="173"/>
      <c r="AQ200" s="172" t="s">
        <v>232</v>
      </c>
      <c r="AR200" s="173"/>
      <c r="AT200" s="172" t="s">
        <v>233</v>
      </c>
      <c r="AU200" s="173"/>
      <c r="AW200" s="172" t="s">
        <v>234</v>
      </c>
      <c r="AX200" s="173"/>
      <c r="AZ200" s="172" t="s">
        <v>235</v>
      </c>
      <c r="BA200" s="173"/>
      <c r="BC200" s="172" t="s">
        <v>236</v>
      </c>
      <c r="BD200" s="173"/>
      <c r="BF200" s="172" t="s">
        <v>237</v>
      </c>
      <c r="BG200" s="173"/>
      <c r="BI200" s="172" t="s">
        <v>238</v>
      </c>
      <c r="BJ200" s="173"/>
      <c r="BL200" s="172" t="s">
        <v>239</v>
      </c>
      <c r="BM200" s="173"/>
      <c r="BO200" s="172" t="s">
        <v>240</v>
      </c>
      <c r="BP200" s="173"/>
      <c r="BR200" s="172" t="s">
        <v>241</v>
      </c>
      <c r="BS200" s="173"/>
      <c r="BU200" s="172" t="s">
        <v>242</v>
      </c>
      <c r="BV200" s="173"/>
      <c r="BX200" s="172" t="s">
        <v>243</v>
      </c>
      <c r="BY200" s="173"/>
      <c r="CA200" s="172" t="s">
        <v>244</v>
      </c>
      <c r="CB200" s="173"/>
      <c r="CD200" s="172" t="s">
        <v>245</v>
      </c>
      <c r="CE200" s="173"/>
      <c r="CG200" s="172" t="s">
        <v>246</v>
      </c>
      <c r="CH200" s="173"/>
      <c r="CJ200" s="172" t="s">
        <v>247</v>
      </c>
      <c r="CK200" s="173"/>
      <c r="CM200" s="172" t="s">
        <v>248</v>
      </c>
      <c r="CN200" s="173"/>
      <c r="CP200" s="188" t="s">
        <v>30</v>
      </c>
      <c r="CQ200" s="189"/>
      <c r="CS200" s="188" t="s">
        <v>490</v>
      </c>
      <c r="CT200" s="189"/>
      <c r="CV200" s="80" t="s">
        <v>32</v>
      </c>
    </row>
    <row r="201" spans="1:100" ht="16" thickBot="1" x14ac:dyDescent="0.25">
      <c r="A201" s="174" t="s">
        <v>446</v>
      </c>
      <c r="B201" s="175"/>
      <c r="D201" s="174" t="s">
        <v>446</v>
      </c>
      <c r="E201" s="175"/>
      <c r="G201" s="174" t="s">
        <v>446</v>
      </c>
      <c r="H201" s="175"/>
      <c r="J201" s="174" t="s">
        <v>446</v>
      </c>
      <c r="K201" s="175"/>
      <c r="M201" s="174" t="s">
        <v>446</v>
      </c>
      <c r="N201" s="175"/>
      <c r="P201" s="174" t="s">
        <v>446</v>
      </c>
      <c r="Q201" s="175"/>
      <c r="S201" s="174" t="s">
        <v>446</v>
      </c>
      <c r="T201" s="175"/>
      <c r="V201" s="174" t="s">
        <v>446</v>
      </c>
      <c r="W201" s="175"/>
      <c r="Y201" s="174" t="s">
        <v>446</v>
      </c>
      <c r="Z201" s="175"/>
      <c r="AB201" s="174" t="s">
        <v>446</v>
      </c>
      <c r="AC201" s="175"/>
      <c r="AE201" s="174" t="s">
        <v>446</v>
      </c>
      <c r="AF201" s="175"/>
      <c r="AH201" s="174" t="s">
        <v>446</v>
      </c>
      <c r="AI201" s="175"/>
      <c r="AK201" s="174" t="s">
        <v>446</v>
      </c>
      <c r="AL201" s="175"/>
      <c r="AN201" s="174" t="s">
        <v>446</v>
      </c>
      <c r="AO201" s="175"/>
      <c r="AQ201" s="174" t="s">
        <v>446</v>
      </c>
      <c r="AR201" s="175"/>
      <c r="AT201" s="174" t="s">
        <v>446</v>
      </c>
      <c r="AU201" s="175"/>
      <c r="AW201" s="174" t="s">
        <v>446</v>
      </c>
      <c r="AX201" s="175"/>
      <c r="AZ201" s="174" t="s">
        <v>446</v>
      </c>
      <c r="BA201" s="175"/>
      <c r="BC201" s="174" t="s">
        <v>446</v>
      </c>
      <c r="BD201" s="175"/>
      <c r="BF201" s="174" t="s">
        <v>446</v>
      </c>
      <c r="BG201" s="175"/>
      <c r="BI201" s="174" t="s">
        <v>446</v>
      </c>
      <c r="BJ201" s="175"/>
      <c r="BL201" s="174" t="s">
        <v>446</v>
      </c>
      <c r="BM201" s="175"/>
      <c r="BO201" s="174" t="s">
        <v>446</v>
      </c>
      <c r="BP201" s="175"/>
      <c r="BR201" s="174" t="s">
        <v>446</v>
      </c>
      <c r="BS201" s="175"/>
      <c r="BU201" s="174" t="s">
        <v>446</v>
      </c>
      <c r="BV201" s="175"/>
      <c r="BX201" s="174" t="s">
        <v>446</v>
      </c>
      <c r="BY201" s="175"/>
      <c r="CA201" s="174" t="s">
        <v>446</v>
      </c>
      <c r="CB201" s="175"/>
      <c r="CD201" s="174" t="s">
        <v>446</v>
      </c>
      <c r="CE201" s="175"/>
      <c r="CG201" s="174" t="s">
        <v>446</v>
      </c>
      <c r="CH201" s="175"/>
      <c r="CJ201" s="174" t="s">
        <v>446</v>
      </c>
      <c r="CK201" s="175"/>
      <c r="CM201" s="174" t="s">
        <v>446</v>
      </c>
      <c r="CN201" s="175"/>
      <c r="CP201" s="174" t="s">
        <v>446</v>
      </c>
      <c r="CQ201" s="175"/>
      <c r="CS201" s="174" t="s">
        <v>446</v>
      </c>
      <c r="CT201" s="175"/>
    </row>
    <row r="202" spans="1:100" x14ac:dyDescent="0.2">
      <c r="A202" s="69" t="s">
        <v>460</v>
      </c>
      <c r="B202" s="79">
        <v>0</v>
      </c>
      <c r="D202" s="69" t="s">
        <v>460</v>
      </c>
      <c r="E202" s="79">
        <v>0</v>
      </c>
      <c r="G202" s="69" t="s">
        <v>460</v>
      </c>
      <c r="H202" s="79">
        <v>0</v>
      </c>
      <c r="J202" s="69" t="s">
        <v>460</v>
      </c>
      <c r="K202" s="79">
        <v>0</v>
      </c>
      <c r="M202" s="69" t="s">
        <v>460</v>
      </c>
      <c r="N202" s="79">
        <v>0</v>
      </c>
      <c r="P202" s="69" t="s">
        <v>460</v>
      </c>
      <c r="Q202" s="79">
        <v>0</v>
      </c>
      <c r="S202" s="69" t="s">
        <v>460</v>
      </c>
      <c r="T202" s="79">
        <v>0</v>
      </c>
      <c r="V202" s="69" t="s">
        <v>460</v>
      </c>
      <c r="W202" s="79">
        <v>0</v>
      </c>
      <c r="Y202" s="69" t="s">
        <v>460</v>
      </c>
      <c r="Z202" s="79">
        <v>1560.63</v>
      </c>
      <c r="AB202" s="69" t="s">
        <v>460</v>
      </c>
      <c r="AC202" s="79">
        <v>0</v>
      </c>
      <c r="AE202" s="69" t="s">
        <v>460</v>
      </c>
      <c r="AF202" s="79">
        <v>0</v>
      </c>
      <c r="AH202" s="69" t="s">
        <v>460</v>
      </c>
      <c r="AI202" s="79">
        <v>0</v>
      </c>
      <c r="AK202" s="69" t="s">
        <v>460</v>
      </c>
      <c r="AL202" s="79">
        <v>0</v>
      </c>
      <c r="AN202" s="69" t="s">
        <v>460</v>
      </c>
      <c r="AO202" s="79">
        <v>0</v>
      </c>
      <c r="AQ202" s="69" t="s">
        <v>460</v>
      </c>
      <c r="AR202" s="79">
        <v>0</v>
      </c>
      <c r="AT202" s="69" t="s">
        <v>460</v>
      </c>
      <c r="AU202" s="79">
        <v>0</v>
      </c>
      <c r="AW202" s="69" t="s">
        <v>460</v>
      </c>
      <c r="AX202" s="79">
        <v>0</v>
      </c>
      <c r="AZ202" s="69" t="s">
        <v>460</v>
      </c>
      <c r="BA202" s="79">
        <v>0</v>
      </c>
      <c r="BC202" s="69" t="s">
        <v>460</v>
      </c>
      <c r="BD202" s="79">
        <v>110</v>
      </c>
      <c r="BF202" s="69" t="s">
        <v>460</v>
      </c>
      <c r="BG202" s="79">
        <v>0</v>
      </c>
      <c r="BI202" s="69" t="s">
        <v>460</v>
      </c>
      <c r="BJ202" s="79">
        <v>0</v>
      </c>
      <c r="BL202" s="69" t="s">
        <v>460</v>
      </c>
      <c r="BM202" s="79">
        <v>0</v>
      </c>
      <c r="BO202" s="69" t="s">
        <v>460</v>
      </c>
      <c r="BP202" s="79">
        <v>1580.87</v>
      </c>
      <c r="BR202" s="69" t="s">
        <v>460</v>
      </c>
      <c r="BS202" s="79">
        <v>0</v>
      </c>
      <c r="BU202" s="69" t="s">
        <v>460</v>
      </c>
      <c r="BV202" s="79">
        <v>0</v>
      </c>
      <c r="BX202" s="69" t="s">
        <v>460</v>
      </c>
      <c r="BY202" s="79">
        <v>0</v>
      </c>
      <c r="CA202" s="69" t="s">
        <v>460</v>
      </c>
      <c r="CB202" s="79">
        <v>0</v>
      </c>
      <c r="CD202" s="69" t="s">
        <v>460</v>
      </c>
      <c r="CE202" s="79">
        <v>0</v>
      </c>
      <c r="CG202" s="69" t="s">
        <v>460</v>
      </c>
      <c r="CH202" s="79">
        <v>0</v>
      </c>
      <c r="CJ202" s="69" t="s">
        <v>460</v>
      </c>
      <c r="CK202" s="79">
        <v>0</v>
      </c>
      <c r="CM202" s="69" t="s">
        <v>460</v>
      </c>
      <c r="CN202" s="79">
        <v>0</v>
      </c>
      <c r="CP202" s="69" t="s">
        <v>460</v>
      </c>
      <c r="CQ202" s="79">
        <f>SUM(CN202,CK202,CH202,CE202,CB202,BY202,BV202,BS202,BP202,BM202,BJ202,BG202,BD202,BA202,AX202,AU202,AR202,AO202,AL202,AI202,AF202,AC202,Z202,W202,T202,Q202,N202,K202,H202,E202,B202)</f>
        <v>3251.5</v>
      </c>
      <c r="CS202" s="69" t="s">
        <v>460</v>
      </c>
      <c r="CT202" s="79">
        <f>1560.63+1580.87+110</f>
        <v>3251.5</v>
      </c>
      <c r="CV202" s="83">
        <f>CQ202-CT202</f>
        <v>0</v>
      </c>
    </row>
    <row r="203" spans="1:100" x14ac:dyDescent="0.2">
      <c r="A203" s="69" t="s">
        <v>443</v>
      </c>
      <c r="B203" s="79">
        <v>0</v>
      </c>
      <c r="D203" s="69" t="s">
        <v>443</v>
      </c>
      <c r="E203" s="79">
        <v>0</v>
      </c>
      <c r="G203" s="69" t="s">
        <v>443</v>
      </c>
      <c r="H203" s="79">
        <v>0</v>
      </c>
      <c r="J203" s="69" t="s">
        <v>443</v>
      </c>
      <c r="K203" s="79">
        <v>0</v>
      </c>
      <c r="M203" s="69" t="s">
        <v>443</v>
      </c>
      <c r="N203" s="79">
        <v>0</v>
      </c>
      <c r="P203" s="69" t="s">
        <v>443</v>
      </c>
      <c r="Q203" s="79">
        <v>0</v>
      </c>
      <c r="S203" s="69" t="s">
        <v>443</v>
      </c>
      <c r="T203" s="79">
        <v>0</v>
      </c>
      <c r="V203" s="69" t="s">
        <v>443</v>
      </c>
      <c r="W203" s="79">
        <v>0</v>
      </c>
      <c r="Y203" s="69" t="s">
        <v>443</v>
      </c>
      <c r="Z203" s="79">
        <v>142.47999999999999</v>
      </c>
      <c r="AB203" s="69" t="s">
        <v>443</v>
      </c>
      <c r="AC203" s="79">
        <v>0</v>
      </c>
      <c r="AE203" s="69" t="s">
        <v>443</v>
      </c>
      <c r="AF203" s="79">
        <v>0</v>
      </c>
      <c r="AH203" s="69" t="s">
        <v>443</v>
      </c>
      <c r="AI203" s="79">
        <v>0</v>
      </c>
      <c r="AK203" s="69" t="s">
        <v>443</v>
      </c>
      <c r="AL203" s="79">
        <v>0</v>
      </c>
      <c r="AN203" s="69" t="s">
        <v>443</v>
      </c>
      <c r="AO203" s="79">
        <v>500</v>
      </c>
      <c r="AQ203" s="69" t="s">
        <v>443</v>
      </c>
      <c r="AR203" s="79">
        <v>0</v>
      </c>
      <c r="AT203" s="69" t="s">
        <v>443</v>
      </c>
      <c r="AU203" s="79">
        <v>0</v>
      </c>
      <c r="AW203" s="69" t="s">
        <v>443</v>
      </c>
      <c r="AX203" s="79">
        <v>0.49</v>
      </c>
      <c r="AZ203" s="69" t="s">
        <v>443</v>
      </c>
      <c r="BA203" s="79">
        <v>0</v>
      </c>
      <c r="BC203" s="69" t="s">
        <v>443</v>
      </c>
      <c r="BD203" s="79">
        <v>0</v>
      </c>
      <c r="BF203" s="69" t="s">
        <v>443</v>
      </c>
      <c r="BG203" s="79">
        <v>0</v>
      </c>
      <c r="BI203" s="69" t="s">
        <v>443</v>
      </c>
      <c r="BJ203" s="79">
        <v>0</v>
      </c>
      <c r="BL203" s="69" t="s">
        <v>443</v>
      </c>
      <c r="BM203" s="79">
        <v>0</v>
      </c>
      <c r="BO203" s="69" t="s">
        <v>443</v>
      </c>
      <c r="BP203" s="79">
        <v>149.49</v>
      </c>
      <c r="BR203" s="69" t="s">
        <v>443</v>
      </c>
      <c r="BS203" s="79">
        <v>0</v>
      </c>
      <c r="BU203" s="69" t="s">
        <v>443</v>
      </c>
      <c r="BV203" s="79">
        <v>0</v>
      </c>
      <c r="BX203" s="69" t="s">
        <v>443</v>
      </c>
      <c r="BY203" s="79">
        <v>0</v>
      </c>
      <c r="CA203" s="69" t="s">
        <v>443</v>
      </c>
      <c r="CB203" s="79">
        <v>0</v>
      </c>
      <c r="CD203" s="69" t="s">
        <v>443</v>
      </c>
      <c r="CE203" s="79">
        <v>0</v>
      </c>
      <c r="CG203" s="69" t="s">
        <v>443</v>
      </c>
      <c r="CH203" s="79">
        <v>0</v>
      </c>
      <c r="CJ203" s="69" t="s">
        <v>443</v>
      </c>
      <c r="CK203" s="79">
        <v>0</v>
      </c>
      <c r="CM203" s="69" t="s">
        <v>443</v>
      </c>
      <c r="CN203" s="79">
        <v>0</v>
      </c>
      <c r="CP203" s="69" t="s">
        <v>443</v>
      </c>
      <c r="CQ203" s="79">
        <f>SUM(CN203,CK203,CH203,CE203,CB203,BY203,BV203,BS203,BP203,BM203,BJ203,BG203,BD203,BA203,AX203,AU203,AR203,AO203,AL203,AI203,AF203,AC203,Z203,W203,T203,Q203,N203,K203,H203,E203,B203)</f>
        <v>792.46</v>
      </c>
      <c r="CS203" s="69" t="s">
        <v>443</v>
      </c>
      <c r="CT203" s="79">
        <f>142.48+149.49</f>
        <v>291.97000000000003</v>
      </c>
      <c r="CV203" s="83">
        <f>CQ203-CT203</f>
        <v>500.49</v>
      </c>
    </row>
    <row r="204" spans="1:100" x14ac:dyDescent="0.2">
      <c r="A204" s="69" t="s">
        <v>444</v>
      </c>
      <c r="B204" s="79">
        <v>0</v>
      </c>
      <c r="D204" s="69" t="s">
        <v>444</v>
      </c>
      <c r="E204" s="79">
        <v>0</v>
      </c>
      <c r="G204" s="69" t="s">
        <v>444</v>
      </c>
      <c r="H204" s="79">
        <v>0</v>
      </c>
      <c r="J204" s="69" t="s">
        <v>444</v>
      </c>
      <c r="K204" s="79">
        <v>0</v>
      </c>
      <c r="M204" s="69" t="s">
        <v>444</v>
      </c>
      <c r="N204" s="79">
        <v>0</v>
      </c>
      <c r="P204" s="69" t="s">
        <v>444</v>
      </c>
      <c r="Q204" s="79">
        <v>0</v>
      </c>
      <c r="S204" s="69" t="s">
        <v>444</v>
      </c>
      <c r="T204" s="79">
        <v>0</v>
      </c>
      <c r="V204" s="69" t="s">
        <v>444</v>
      </c>
      <c r="W204" s="79">
        <v>0</v>
      </c>
      <c r="Y204" s="69" t="s">
        <v>444</v>
      </c>
      <c r="Z204" s="79">
        <v>189.24</v>
      </c>
      <c r="AB204" s="69" t="s">
        <v>444</v>
      </c>
      <c r="AC204" s="79">
        <v>0</v>
      </c>
      <c r="AE204" s="69" t="s">
        <v>444</v>
      </c>
      <c r="AF204" s="79">
        <v>0</v>
      </c>
      <c r="AH204" s="69" t="s">
        <v>444</v>
      </c>
      <c r="AI204" s="79">
        <v>0</v>
      </c>
      <c r="AK204" s="69" t="s">
        <v>444</v>
      </c>
      <c r="AL204" s="79">
        <v>0</v>
      </c>
      <c r="AN204" s="69" t="s">
        <v>444</v>
      </c>
      <c r="AO204" s="79">
        <v>0</v>
      </c>
      <c r="AQ204" s="69" t="s">
        <v>444</v>
      </c>
      <c r="AR204" s="79">
        <v>0</v>
      </c>
      <c r="AT204" s="69" t="s">
        <v>444</v>
      </c>
      <c r="AU204" s="79">
        <v>0</v>
      </c>
      <c r="AW204" s="69" t="s">
        <v>444</v>
      </c>
      <c r="AX204" s="79">
        <v>0</v>
      </c>
      <c r="AZ204" s="69" t="s">
        <v>444</v>
      </c>
      <c r="BA204" s="79">
        <v>0</v>
      </c>
      <c r="BC204" s="69" t="s">
        <v>444</v>
      </c>
      <c r="BD204" s="79">
        <v>0</v>
      </c>
      <c r="BF204" s="69" t="s">
        <v>444</v>
      </c>
      <c r="BG204" s="79">
        <v>0</v>
      </c>
      <c r="BI204" s="69" t="s">
        <v>444</v>
      </c>
      <c r="BJ204" s="79">
        <v>0</v>
      </c>
      <c r="BL204" s="69" t="s">
        <v>444</v>
      </c>
      <c r="BM204" s="79">
        <v>0</v>
      </c>
      <c r="BO204" s="69" t="s">
        <v>444</v>
      </c>
      <c r="BP204" s="79">
        <v>192.26</v>
      </c>
      <c r="BR204" s="69" t="s">
        <v>444</v>
      </c>
      <c r="BS204" s="79">
        <v>0</v>
      </c>
      <c r="BU204" s="69" t="s">
        <v>444</v>
      </c>
      <c r="BV204" s="79">
        <v>0</v>
      </c>
      <c r="BX204" s="69" t="s">
        <v>444</v>
      </c>
      <c r="BY204" s="79">
        <v>0</v>
      </c>
      <c r="CA204" s="69" t="s">
        <v>444</v>
      </c>
      <c r="CB204" s="79">
        <v>0</v>
      </c>
      <c r="CD204" s="69" t="s">
        <v>444</v>
      </c>
      <c r="CE204" s="79">
        <v>0</v>
      </c>
      <c r="CG204" s="69" t="s">
        <v>444</v>
      </c>
      <c r="CH204" s="79">
        <v>0</v>
      </c>
      <c r="CJ204" s="69" t="s">
        <v>444</v>
      </c>
      <c r="CK204" s="79">
        <v>0</v>
      </c>
      <c r="CM204" s="69" t="s">
        <v>444</v>
      </c>
      <c r="CN204" s="79">
        <v>0</v>
      </c>
      <c r="CP204" s="69" t="s">
        <v>444</v>
      </c>
      <c r="CQ204" s="79">
        <f>SUM(CN204,CK204,CH204,CE204,CB204,BY204,BV204,BS204,BP204,BM204,BJ204,BG204,BD204,BA204,AX204,AU204,AR204,AO204,AL204,AI204,AF204,AC204,Z204,W204,T204,Q204,N204,K204,H204,E204,B204)</f>
        <v>381.5</v>
      </c>
      <c r="CS204" s="69" t="s">
        <v>444</v>
      </c>
      <c r="CT204" s="79">
        <f>189.24+192.26</f>
        <v>381.5</v>
      </c>
      <c r="CV204" s="83">
        <f>CQ204-CT204</f>
        <v>0</v>
      </c>
    </row>
    <row r="205" spans="1:100" ht="16" thickBot="1" x14ac:dyDescent="0.25">
      <c r="A205" s="77" t="s">
        <v>542</v>
      </c>
      <c r="B205" s="78">
        <f>SUM(B202:B204)</f>
        <v>0</v>
      </c>
      <c r="D205" s="77" t="s">
        <v>542</v>
      </c>
      <c r="E205" s="78">
        <f>SUM(E202:E204)</f>
        <v>0</v>
      </c>
      <c r="G205" s="77" t="s">
        <v>542</v>
      </c>
      <c r="H205" s="78">
        <f>SUM(H202:H204)</f>
        <v>0</v>
      </c>
      <c r="J205" s="77" t="s">
        <v>542</v>
      </c>
      <c r="K205" s="78">
        <f>SUM(K202:K204)</f>
        <v>0</v>
      </c>
      <c r="M205" s="77" t="s">
        <v>542</v>
      </c>
      <c r="N205" s="78">
        <f>SUM(N202:N204)</f>
        <v>0</v>
      </c>
      <c r="P205" s="77" t="s">
        <v>542</v>
      </c>
      <c r="Q205" s="78">
        <f>SUM(Q202:Q204)</f>
        <v>0</v>
      </c>
      <c r="S205" s="77" t="s">
        <v>542</v>
      </c>
      <c r="T205" s="78">
        <f>SUM(T202:T204)</f>
        <v>0</v>
      </c>
      <c r="V205" s="77" t="s">
        <v>542</v>
      </c>
      <c r="W205" s="78">
        <f>SUM(W202:W204)</f>
        <v>0</v>
      </c>
      <c r="Y205" s="77" t="s">
        <v>542</v>
      </c>
      <c r="Z205" s="78">
        <f>SUM(Z202:Z204)</f>
        <v>1892.3500000000001</v>
      </c>
      <c r="AB205" s="77" t="s">
        <v>542</v>
      </c>
      <c r="AC205" s="78">
        <f>SUM(AC202:AC204)</f>
        <v>0</v>
      </c>
      <c r="AE205" s="77" t="s">
        <v>542</v>
      </c>
      <c r="AF205" s="78">
        <f>SUM(AF202:AF204)</f>
        <v>0</v>
      </c>
      <c r="AH205" s="77" t="s">
        <v>542</v>
      </c>
      <c r="AI205" s="78">
        <f>SUM(AI202:AI204)</f>
        <v>0</v>
      </c>
      <c r="AK205" s="77" t="s">
        <v>542</v>
      </c>
      <c r="AL205" s="78">
        <f>SUM(AL202:AL204)</f>
        <v>0</v>
      </c>
      <c r="AN205" s="77" t="s">
        <v>542</v>
      </c>
      <c r="AO205" s="78">
        <f>SUM(AO202:AO204)</f>
        <v>500</v>
      </c>
      <c r="AQ205" s="77" t="s">
        <v>542</v>
      </c>
      <c r="AR205" s="78">
        <f>SUM(AR202:AR204)</f>
        <v>0</v>
      </c>
      <c r="AT205" s="77" t="s">
        <v>542</v>
      </c>
      <c r="AU205" s="78">
        <f>SUM(AU202:AU204)</f>
        <v>0</v>
      </c>
      <c r="AW205" s="77" t="s">
        <v>542</v>
      </c>
      <c r="AX205" s="78">
        <f>SUM(AX202:AX204)</f>
        <v>0.49</v>
      </c>
      <c r="AZ205" s="77" t="s">
        <v>542</v>
      </c>
      <c r="BA205" s="78">
        <f>SUM(BA202:BA204)</f>
        <v>0</v>
      </c>
      <c r="BC205" s="77" t="s">
        <v>542</v>
      </c>
      <c r="BD205" s="78">
        <f>SUM(BD202:BD204)</f>
        <v>110</v>
      </c>
      <c r="BF205" s="77" t="s">
        <v>542</v>
      </c>
      <c r="BG205" s="78">
        <f>SUM(BG202:BG204)</f>
        <v>0</v>
      </c>
      <c r="BI205" s="77" t="s">
        <v>542</v>
      </c>
      <c r="BJ205" s="78">
        <f>SUM(BJ202:BJ204)</f>
        <v>0</v>
      </c>
      <c r="BL205" s="77" t="s">
        <v>542</v>
      </c>
      <c r="BM205" s="78">
        <f>SUM(BM202:BM204)</f>
        <v>0</v>
      </c>
      <c r="BO205" s="77" t="s">
        <v>542</v>
      </c>
      <c r="BP205" s="78">
        <f>SUM(BP202:BP204)</f>
        <v>1922.62</v>
      </c>
      <c r="BR205" s="77" t="s">
        <v>542</v>
      </c>
      <c r="BS205" s="78">
        <f>SUM(BS202:BS204)</f>
        <v>0</v>
      </c>
      <c r="BU205" s="77" t="s">
        <v>542</v>
      </c>
      <c r="BV205" s="78">
        <f>SUM(BV202:BV204)</f>
        <v>0</v>
      </c>
      <c r="BX205" s="77" t="s">
        <v>542</v>
      </c>
      <c r="BY205" s="78">
        <f>SUM(BY202:BY204)</f>
        <v>0</v>
      </c>
      <c r="CA205" s="77" t="s">
        <v>542</v>
      </c>
      <c r="CB205" s="78">
        <f>SUM(CB202:CB204)</f>
        <v>0</v>
      </c>
      <c r="CD205" s="77" t="s">
        <v>542</v>
      </c>
      <c r="CE205" s="78">
        <f>SUM(CE202:CE204)</f>
        <v>0</v>
      </c>
      <c r="CG205" s="77" t="s">
        <v>542</v>
      </c>
      <c r="CH205" s="78">
        <f>SUM(CH202:CH204)</f>
        <v>0</v>
      </c>
      <c r="CJ205" s="77" t="s">
        <v>542</v>
      </c>
      <c r="CK205" s="78">
        <f>SUM(CK202:CK204)</f>
        <v>0</v>
      </c>
      <c r="CM205" s="77" t="s">
        <v>542</v>
      </c>
      <c r="CN205" s="78">
        <f>SUM(CN202:CN204)</f>
        <v>0</v>
      </c>
      <c r="CP205" s="77" t="s">
        <v>492</v>
      </c>
      <c r="CQ205" s="78">
        <f>SUM(CQ202:CQ204)</f>
        <v>4425.46</v>
      </c>
      <c r="CS205" s="77" t="s">
        <v>492</v>
      </c>
      <c r="CT205" s="78">
        <f>SUM(CT202:CT204)</f>
        <v>3924.9700000000003</v>
      </c>
      <c r="CV205" s="88">
        <f>CQ205-CT205</f>
        <v>500.48999999999978</v>
      </c>
    </row>
    <row r="206" spans="1:100" ht="16" thickBot="1" x14ac:dyDescent="0.25">
      <c r="A206" s="176" t="s">
        <v>447</v>
      </c>
      <c r="B206" s="177"/>
      <c r="D206" s="176" t="s">
        <v>447</v>
      </c>
      <c r="E206" s="177"/>
      <c r="G206" s="176" t="s">
        <v>447</v>
      </c>
      <c r="H206" s="177"/>
      <c r="J206" s="176" t="s">
        <v>447</v>
      </c>
      <c r="K206" s="177"/>
      <c r="M206" s="176" t="s">
        <v>447</v>
      </c>
      <c r="N206" s="177"/>
      <c r="P206" s="176" t="s">
        <v>447</v>
      </c>
      <c r="Q206" s="177"/>
      <c r="S206" s="176" t="s">
        <v>447</v>
      </c>
      <c r="T206" s="177"/>
      <c r="V206" s="176" t="s">
        <v>447</v>
      </c>
      <c r="W206" s="177"/>
      <c r="Y206" s="176" t="s">
        <v>447</v>
      </c>
      <c r="Z206" s="177"/>
      <c r="AB206" s="176" t="s">
        <v>447</v>
      </c>
      <c r="AC206" s="177"/>
      <c r="AE206" s="176" t="s">
        <v>447</v>
      </c>
      <c r="AF206" s="177"/>
      <c r="AH206" s="176" t="s">
        <v>447</v>
      </c>
      <c r="AI206" s="177"/>
      <c r="AK206" s="176" t="s">
        <v>447</v>
      </c>
      <c r="AL206" s="177"/>
      <c r="AN206" s="176" t="s">
        <v>447</v>
      </c>
      <c r="AO206" s="177"/>
      <c r="AQ206" s="176" t="s">
        <v>447</v>
      </c>
      <c r="AR206" s="177"/>
      <c r="AT206" s="176" t="s">
        <v>447</v>
      </c>
      <c r="AU206" s="177"/>
      <c r="AW206" s="176" t="s">
        <v>447</v>
      </c>
      <c r="AX206" s="177"/>
      <c r="AZ206" s="176" t="s">
        <v>447</v>
      </c>
      <c r="BA206" s="177"/>
      <c r="BC206" s="176" t="s">
        <v>447</v>
      </c>
      <c r="BD206" s="177"/>
      <c r="BF206" s="176" t="s">
        <v>447</v>
      </c>
      <c r="BG206" s="177"/>
      <c r="BI206" s="176" t="s">
        <v>447</v>
      </c>
      <c r="BJ206" s="177"/>
      <c r="BL206" s="176" t="s">
        <v>447</v>
      </c>
      <c r="BM206" s="177"/>
      <c r="BO206" s="176" t="s">
        <v>447</v>
      </c>
      <c r="BP206" s="177"/>
      <c r="BR206" s="176" t="s">
        <v>447</v>
      </c>
      <c r="BS206" s="177"/>
      <c r="BU206" s="176" t="s">
        <v>447</v>
      </c>
      <c r="BV206" s="177"/>
      <c r="BX206" s="176" t="s">
        <v>447</v>
      </c>
      <c r="BY206" s="177"/>
      <c r="CA206" s="176" t="s">
        <v>447</v>
      </c>
      <c r="CB206" s="177"/>
      <c r="CD206" s="176" t="s">
        <v>447</v>
      </c>
      <c r="CE206" s="177"/>
      <c r="CG206" s="176" t="s">
        <v>447</v>
      </c>
      <c r="CH206" s="177"/>
      <c r="CJ206" s="176" t="s">
        <v>447</v>
      </c>
      <c r="CK206" s="177"/>
      <c r="CM206" s="176" t="s">
        <v>447</v>
      </c>
      <c r="CN206" s="177"/>
      <c r="CP206" s="176" t="s">
        <v>447</v>
      </c>
      <c r="CQ206" s="177"/>
      <c r="CS206" s="176" t="s">
        <v>447</v>
      </c>
      <c r="CT206" s="177"/>
      <c r="CV206" s="66"/>
    </row>
    <row r="207" spans="1:100" x14ac:dyDescent="0.2">
      <c r="A207" s="70" t="s">
        <v>445</v>
      </c>
      <c r="B207" s="67">
        <v>0</v>
      </c>
      <c r="D207" s="70" t="s">
        <v>445</v>
      </c>
      <c r="E207" s="67">
        <v>0</v>
      </c>
      <c r="G207" s="70" t="s">
        <v>445</v>
      </c>
      <c r="H207" s="67">
        <v>0</v>
      </c>
      <c r="J207" s="70" t="s">
        <v>445</v>
      </c>
      <c r="K207" s="67">
        <v>0</v>
      </c>
      <c r="M207" s="70" t="s">
        <v>445</v>
      </c>
      <c r="N207" s="67">
        <v>0</v>
      </c>
      <c r="P207" s="70" t="s">
        <v>445</v>
      </c>
      <c r="Q207" s="67">
        <v>0</v>
      </c>
      <c r="S207" s="70" t="s">
        <v>445</v>
      </c>
      <c r="T207" s="67">
        <v>0</v>
      </c>
      <c r="V207" s="70" t="s">
        <v>445</v>
      </c>
      <c r="W207" s="67">
        <v>0</v>
      </c>
      <c r="Y207" s="70" t="s">
        <v>445</v>
      </c>
      <c r="Z207" s="67">
        <v>515.74</v>
      </c>
      <c r="AB207" s="70" t="s">
        <v>445</v>
      </c>
      <c r="AC207" s="67">
        <v>0</v>
      </c>
      <c r="AE207" s="70" t="s">
        <v>445</v>
      </c>
      <c r="AF207" s="67">
        <v>0</v>
      </c>
      <c r="AH207" s="70" t="s">
        <v>445</v>
      </c>
      <c r="AI207" s="67">
        <v>0</v>
      </c>
      <c r="AK207" s="70" t="s">
        <v>445</v>
      </c>
      <c r="AL207" s="67">
        <v>0</v>
      </c>
      <c r="AN207" s="70" t="s">
        <v>445</v>
      </c>
      <c r="AO207" s="67">
        <v>0</v>
      </c>
      <c r="AQ207" s="70" t="s">
        <v>445</v>
      </c>
      <c r="AR207" s="67">
        <v>0</v>
      </c>
      <c r="AT207" s="70" t="s">
        <v>445</v>
      </c>
      <c r="AU207" s="67">
        <v>0</v>
      </c>
      <c r="AW207" s="70" t="s">
        <v>445</v>
      </c>
      <c r="AX207" s="67">
        <v>0</v>
      </c>
      <c r="AZ207" s="70" t="s">
        <v>445</v>
      </c>
      <c r="BA207" s="67">
        <v>0</v>
      </c>
      <c r="BC207" s="70" t="s">
        <v>445</v>
      </c>
      <c r="BD207" s="67">
        <v>0</v>
      </c>
      <c r="BF207" s="70" t="s">
        <v>445</v>
      </c>
      <c r="BG207" s="67">
        <v>0</v>
      </c>
      <c r="BI207" s="70" t="s">
        <v>445</v>
      </c>
      <c r="BJ207" s="67">
        <v>0</v>
      </c>
      <c r="BL207" s="70" t="s">
        <v>445</v>
      </c>
      <c r="BM207" s="67">
        <v>0</v>
      </c>
      <c r="BO207" s="70" t="s">
        <v>445</v>
      </c>
      <c r="BP207" s="67">
        <v>484.6</v>
      </c>
      <c r="BR207" s="70" t="s">
        <v>445</v>
      </c>
      <c r="BS207" s="67">
        <v>0</v>
      </c>
      <c r="BU207" s="70" t="s">
        <v>445</v>
      </c>
      <c r="BV207" s="67">
        <v>0</v>
      </c>
      <c r="BX207" s="70" t="s">
        <v>445</v>
      </c>
      <c r="BY207" s="67">
        <v>0</v>
      </c>
      <c r="CA207" s="70" t="s">
        <v>445</v>
      </c>
      <c r="CB207" s="67">
        <v>0</v>
      </c>
      <c r="CD207" s="70" t="s">
        <v>445</v>
      </c>
      <c r="CE207" s="67">
        <v>0</v>
      </c>
      <c r="CG207" s="70" t="s">
        <v>445</v>
      </c>
      <c r="CH207" s="67">
        <v>0</v>
      </c>
      <c r="CJ207" s="70" t="s">
        <v>445</v>
      </c>
      <c r="CK207" s="67">
        <v>0</v>
      </c>
      <c r="CM207" s="70" t="s">
        <v>445</v>
      </c>
      <c r="CN207" s="67">
        <v>0</v>
      </c>
      <c r="CP207" s="70" t="s">
        <v>445</v>
      </c>
      <c r="CQ207" s="79">
        <f>SUM(CN207,CK207,CH207,CE207,CB207,BY207,BV207,BS207,BP207,BM207,BJ207,BG207,BD207,BA207,AX207,AU207,AR207,AO207,AL207,AI207,AF207,AC207,Z207,W207,T207,Q207,N207,K207,H207,E207,B207)</f>
        <v>1000.34</v>
      </c>
      <c r="CS207" s="70" t="s">
        <v>445</v>
      </c>
      <c r="CT207" s="67">
        <f>515.41+484.6</f>
        <v>1000.01</v>
      </c>
      <c r="CV207" s="83">
        <f>CT207-CQ207</f>
        <v>-0.33000000000004093</v>
      </c>
    </row>
    <row r="208" spans="1:100" ht="16" thickBot="1" x14ac:dyDescent="0.25">
      <c r="A208" s="77" t="s">
        <v>454</v>
      </c>
      <c r="B208" s="78">
        <f>SUM(B207)</f>
        <v>0</v>
      </c>
      <c r="D208" s="77" t="s">
        <v>454</v>
      </c>
      <c r="E208" s="78">
        <f>SUM(E207)</f>
        <v>0</v>
      </c>
      <c r="G208" s="77" t="s">
        <v>454</v>
      </c>
      <c r="H208" s="78">
        <f>SUM(H207)</f>
        <v>0</v>
      </c>
      <c r="J208" s="77" t="s">
        <v>454</v>
      </c>
      <c r="K208" s="78">
        <f>SUM(K207)</f>
        <v>0</v>
      </c>
      <c r="M208" s="77" t="s">
        <v>454</v>
      </c>
      <c r="N208" s="78">
        <f>SUM(N207)</f>
        <v>0</v>
      </c>
      <c r="P208" s="77" t="s">
        <v>454</v>
      </c>
      <c r="Q208" s="78">
        <f>SUM(Q207)</f>
        <v>0</v>
      </c>
      <c r="S208" s="77" t="s">
        <v>454</v>
      </c>
      <c r="T208" s="78">
        <f>SUM(T207)</f>
        <v>0</v>
      </c>
      <c r="V208" s="77" t="s">
        <v>454</v>
      </c>
      <c r="W208" s="78">
        <f>SUM(W207)</f>
        <v>0</v>
      </c>
      <c r="Y208" s="77" t="s">
        <v>454</v>
      </c>
      <c r="Z208" s="78">
        <f>SUM(Z207)</f>
        <v>515.74</v>
      </c>
      <c r="AB208" s="77" t="s">
        <v>454</v>
      </c>
      <c r="AC208" s="78">
        <f>SUM(AC207)</f>
        <v>0</v>
      </c>
      <c r="AE208" s="77" t="s">
        <v>454</v>
      </c>
      <c r="AF208" s="78">
        <f>SUM(AF207)</f>
        <v>0</v>
      </c>
      <c r="AH208" s="77" t="s">
        <v>454</v>
      </c>
      <c r="AI208" s="78">
        <f>SUM(AI207)</f>
        <v>0</v>
      </c>
      <c r="AK208" s="77" t="s">
        <v>454</v>
      </c>
      <c r="AL208" s="78">
        <f>SUM(AL207)</f>
        <v>0</v>
      </c>
      <c r="AN208" s="77" t="s">
        <v>454</v>
      </c>
      <c r="AO208" s="78">
        <f>SUM(AO207)</f>
        <v>0</v>
      </c>
      <c r="AQ208" s="77" t="s">
        <v>454</v>
      </c>
      <c r="AR208" s="78">
        <f>SUM(AR207)</f>
        <v>0</v>
      </c>
      <c r="AT208" s="77" t="s">
        <v>454</v>
      </c>
      <c r="AU208" s="78">
        <f>SUM(AU207)</f>
        <v>0</v>
      </c>
      <c r="AW208" s="77" t="s">
        <v>454</v>
      </c>
      <c r="AX208" s="78">
        <f>SUM(AX207)</f>
        <v>0</v>
      </c>
      <c r="AZ208" s="77" t="s">
        <v>454</v>
      </c>
      <c r="BA208" s="78">
        <f>SUM(BA207)</f>
        <v>0</v>
      </c>
      <c r="BC208" s="77" t="s">
        <v>454</v>
      </c>
      <c r="BD208" s="78">
        <f>SUM(BD207)</f>
        <v>0</v>
      </c>
      <c r="BF208" s="77" t="s">
        <v>454</v>
      </c>
      <c r="BG208" s="78">
        <f>SUM(BG207)</f>
        <v>0</v>
      </c>
      <c r="BI208" s="77" t="s">
        <v>454</v>
      </c>
      <c r="BJ208" s="78">
        <f>SUM(BJ207)</f>
        <v>0</v>
      </c>
      <c r="BL208" s="77" t="s">
        <v>454</v>
      </c>
      <c r="BM208" s="78">
        <f>SUM(BM207)</f>
        <v>0</v>
      </c>
      <c r="BO208" s="77" t="s">
        <v>454</v>
      </c>
      <c r="BP208" s="78">
        <f>SUM(BP207)</f>
        <v>484.6</v>
      </c>
      <c r="BR208" s="77" t="s">
        <v>454</v>
      </c>
      <c r="BS208" s="78">
        <f>SUM(BS207)</f>
        <v>0</v>
      </c>
      <c r="BU208" s="77" t="s">
        <v>454</v>
      </c>
      <c r="BV208" s="78">
        <f>SUM(BV207)</f>
        <v>0</v>
      </c>
      <c r="BX208" s="77" t="s">
        <v>454</v>
      </c>
      <c r="BY208" s="78">
        <f>SUM(BY207)</f>
        <v>0</v>
      </c>
      <c r="CA208" s="77" t="s">
        <v>454</v>
      </c>
      <c r="CB208" s="78">
        <f>SUM(CB207)</f>
        <v>0</v>
      </c>
      <c r="CD208" s="77" t="s">
        <v>454</v>
      </c>
      <c r="CE208" s="78">
        <f>SUM(CE207)</f>
        <v>0</v>
      </c>
      <c r="CG208" s="77" t="s">
        <v>454</v>
      </c>
      <c r="CH208" s="78">
        <f>SUM(CH207)</f>
        <v>0</v>
      </c>
      <c r="CJ208" s="77" t="s">
        <v>454</v>
      </c>
      <c r="CK208" s="78">
        <f>SUM(CK207)</f>
        <v>0</v>
      </c>
      <c r="CM208" s="77" t="s">
        <v>454</v>
      </c>
      <c r="CN208" s="78">
        <f>SUM(CN207)</f>
        <v>0</v>
      </c>
      <c r="CP208" s="77" t="s">
        <v>493</v>
      </c>
      <c r="CQ208" s="78">
        <f>SUM(CQ207)</f>
        <v>1000.34</v>
      </c>
      <c r="CS208" s="77" t="s">
        <v>493</v>
      </c>
      <c r="CT208" s="78">
        <f>SUM(CT207)</f>
        <v>1000.01</v>
      </c>
      <c r="CV208" s="135">
        <f>CT208-CQ208</f>
        <v>-0.33000000000004093</v>
      </c>
    </row>
    <row r="209" spans="1:100" ht="16" thickBot="1" x14ac:dyDescent="0.25">
      <c r="A209" s="176" t="s">
        <v>455</v>
      </c>
      <c r="B209" s="177"/>
      <c r="D209" s="176" t="s">
        <v>455</v>
      </c>
      <c r="E209" s="177"/>
      <c r="G209" s="176" t="s">
        <v>455</v>
      </c>
      <c r="H209" s="177"/>
      <c r="J209" s="176" t="s">
        <v>455</v>
      </c>
      <c r="K209" s="177"/>
      <c r="M209" s="176" t="s">
        <v>455</v>
      </c>
      <c r="N209" s="177"/>
      <c r="P209" s="176" t="s">
        <v>455</v>
      </c>
      <c r="Q209" s="177"/>
      <c r="S209" s="176" t="s">
        <v>455</v>
      </c>
      <c r="T209" s="177"/>
      <c r="V209" s="176" t="s">
        <v>455</v>
      </c>
      <c r="W209" s="177"/>
      <c r="Y209" s="176" t="s">
        <v>455</v>
      </c>
      <c r="Z209" s="177"/>
      <c r="AB209" s="176" t="s">
        <v>455</v>
      </c>
      <c r="AC209" s="177"/>
      <c r="AE209" s="176" t="s">
        <v>455</v>
      </c>
      <c r="AF209" s="177"/>
      <c r="AH209" s="176" t="s">
        <v>455</v>
      </c>
      <c r="AI209" s="177"/>
      <c r="AK209" s="176" t="s">
        <v>455</v>
      </c>
      <c r="AL209" s="177"/>
      <c r="AN209" s="176" t="s">
        <v>455</v>
      </c>
      <c r="AO209" s="177"/>
      <c r="AQ209" s="176" t="s">
        <v>455</v>
      </c>
      <c r="AR209" s="177"/>
      <c r="AT209" s="176" t="s">
        <v>455</v>
      </c>
      <c r="AU209" s="177"/>
      <c r="AW209" s="176" t="s">
        <v>455</v>
      </c>
      <c r="AX209" s="177"/>
      <c r="AZ209" s="176" t="s">
        <v>455</v>
      </c>
      <c r="BA209" s="177"/>
      <c r="BC209" s="176" t="s">
        <v>455</v>
      </c>
      <c r="BD209" s="177"/>
      <c r="BF209" s="176" t="s">
        <v>455</v>
      </c>
      <c r="BG209" s="177"/>
      <c r="BI209" s="176" t="s">
        <v>455</v>
      </c>
      <c r="BJ209" s="177"/>
      <c r="BL209" s="176" t="s">
        <v>455</v>
      </c>
      <c r="BM209" s="177"/>
      <c r="BO209" s="176" t="s">
        <v>455</v>
      </c>
      <c r="BP209" s="177"/>
      <c r="BR209" s="176" t="s">
        <v>455</v>
      </c>
      <c r="BS209" s="177"/>
      <c r="BU209" s="176" t="s">
        <v>455</v>
      </c>
      <c r="BV209" s="177"/>
      <c r="BX209" s="176" t="s">
        <v>455</v>
      </c>
      <c r="BY209" s="177"/>
      <c r="CA209" s="176" t="s">
        <v>455</v>
      </c>
      <c r="CB209" s="177"/>
      <c r="CD209" s="176" t="s">
        <v>455</v>
      </c>
      <c r="CE209" s="177"/>
      <c r="CG209" s="176" t="s">
        <v>455</v>
      </c>
      <c r="CH209" s="177"/>
      <c r="CJ209" s="176" t="s">
        <v>455</v>
      </c>
      <c r="CK209" s="177"/>
      <c r="CM209" s="176" t="s">
        <v>455</v>
      </c>
      <c r="CN209" s="177"/>
      <c r="CP209" s="176" t="s">
        <v>455</v>
      </c>
      <c r="CQ209" s="177"/>
      <c r="CS209" s="176" t="s">
        <v>455</v>
      </c>
      <c r="CT209" s="177"/>
      <c r="CV209" s="66"/>
    </row>
    <row r="210" spans="1:100" x14ac:dyDescent="0.2">
      <c r="A210" s="71" t="s">
        <v>156</v>
      </c>
      <c r="B210" s="67">
        <v>775.27</v>
      </c>
      <c r="D210" s="71" t="s">
        <v>156</v>
      </c>
      <c r="E210" s="67">
        <v>0</v>
      </c>
      <c r="G210" s="71" t="s">
        <v>156</v>
      </c>
      <c r="H210" s="67">
        <v>0</v>
      </c>
      <c r="J210" s="71" t="s">
        <v>156</v>
      </c>
      <c r="K210" s="67">
        <v>0</v>
      </c>
      <c r="M210" s="71" t="s">
        <v>156</v>
      </c>
      <c r="N210" s="67">
        <v>0</v>
      </c>
      <c r="P210" s="71" t="s">
        <v>156</v>
      </c>
      <c r="Q210" s="67">
        <v>0</v>
      </c>
      <c r="S210" s="71" t="s">
        <v>156</v>
      </c>
      <c r="T210" s="67">
        <v>0</v>
      </c>
      <c r="V210" s="71" t="s">
        <v>156</v>
      </c>
      <c r="W210" s="67">
        <v>0</v>
      </c>
      <c r="Y210" s="71" t="s">
        <v>156</v>
      </c>
      <c r="Z210" s="67">
        <v>0</v>
      </c>
      <c r="AB210" s="71" t="s">
        <v>156</v>
      </c>
      <c r="AC210" s="67">
        <v>0</v>
      </c>
      <c r="AE210" s="71" t="s">
        <v>156</v>
      </c>
      <c r="AF210" s="67">
        <v>0</v>
      </c>
      <c r="AH210" s="71" t="s">
        <v>156</v>
      </c>
      <c r="AI210" s="67">
        <v>0</v>
      </c>
      <c r="AK210" s="71" t="s">
        <v>156</v>
      </c>
      <c r="AL210" s="67">
        <v>0</v>
      </c>
      <c r="AN210" s="71" t="s">
        <v>156</v>
      </c>
      <c r="AO210" s="67">
        <v>0</v>
      </c>
      <c r="AQ210" s="71" t="s">
        <v>156</v>
      </c>
      <c r="AR210" s="67">
        <v>0</v>
      </c>
      <c r="AT210" s="71" t="s">
        <v>156</v>
      </c>
      <c r="AU210" s="67">
        <v>0</v>
      </c>
      <c r="AW210" s="71" t="s">
        <v>156</v>
      </c>
      <c r="AX210" s="67">
        <v>0</v>
      </c>
      <c r="AZ210" s="71" t="s">
        <v>156</v>
      </c>
      <c r="BA210" s="67">
        <v>0</v>
      </c>
      <c r="BC210" s="71" t="s">
        <v>156</v>
      </c>
      <c r="BD210" s="67">
        <v>0</v>
      </c>
      <c r="BF210" s="71" t="s">
        <v>156</v>
      </c>
      <c r="BG210" s="67">
        <v>0</v>
      </c>
      <c r="BI210" s="71" t="s">
        <v>156</v>
      </c>
      <c r="BJ210" s="67">
        <v>0</v>
      </c>
      <c r="BL210" s="71" t="s">
        <v>156</v>
      </c>
      <c r="BM210" s="67">
        <v>0</v>
      </c>
      <c r="BO210" s="71" t="s">
        <v>156</v>
      </c>
      <c r="BP210" s="67">
        <v>0</v>
      </c>
      <c r="BR210" s="71" t="s">
        <v>156</v>
      </c>
      <c r="BS210" s="67">
        <v>0</v>
      </c>
      <c r="BU210" s="71" t="s">
        <v>156</v>
      </c>
      <c r="BV210" s="67">
        <v>0</v>
      </c>
      <c r="BX210" s="71" t="s">
        <v>156</v>
      </c>
      <c r="BY210" s="67">
        <v>0</v>
      </c>
      <c r="CA210" s="71" t="s">
        <v>156</v>
      </c>
      <c r="CB210" s="67">
        <v>0</v>
      </c>
      <c r="CD210" s="71" t="s">
        <v>156</v>
      </c>
      <c r="CE210" s="67">
        <v>0</v>
      </c>
      <c r="CG210" s="71" t="s">
        <v>156</v>
      </c>
      <c r="CH210" s="67">
        <v>0</v>
      </c>
      <c r="CJ210" s="71" t="s">
        <v>156</v>
      </c>
      <c r="CK210" s="67">
        <v>0</v>
      </c>
      <c r="CM210" s="71" t="s">
        <v>156</v>
      </c>
      <c r="CN210" s="67">
        <v>0</v>
      </c>
      <c r="CP210" s="71" t="s">
        <v>156</v>
      </c>
      <c r="CQ210" s="79">
        <f>SUM(CN210,CK210,CH210,CE210,CB210,BY210,BV210,BS210,BP210,BM210,BJ210,BG210,BD210,BA210,AX210,AU210,AR210,AO210,AL210,AI210,AF210,AC210,Z210,W210,T210,Q210,N210,K210,H210,E210,B210)</f>
        <v>775.27</v>
      </c>
      <c r="CS210" s="71" t="s">
        <v>156</v>
      </c>
      <c r="CT210" s="67">
        <f>817.04-41.77</f>
        <v>775.27</v>
      </c>
      <c r="CV210" s="105">
        <f t="shared" ref="CV210:CV212" si="10">CT210-CQ210</f>
        <v>0</v>
      </c>
    </row>
    <row r="211" spans="1:100" x14ac:dyDescent="0.2">
      <c r="A211" s="71" t="s">
        <v>449</v>
      </c>
      <c r="B211" s="67">
        <v>84.56</v>
      </c>
      <c r="D211" s="71" t="s">
        <v>449</v>
      </c>
      <c r="E211" s="67">
        <v>0</v>
      </c>
      <c r="G211" s="71" t="s">
        <v>449</v>
      </c>
      <c r="H211" s="67">
        <v>0</v>
      </c>
      <c r="J211" s="71" t="s">
        <v>449</v>
      </c>
      <c r="K211" s="67">
        <v>0</v>
      </c>
      <c r="M211" s="71" t="s">
        <v>449</v>
      </c>
      <c r="N211" s="67">
        <v>0</v>
      </c>
      <c r="P211" s="71" t="s">
        <v>449</v>
      </c>
      <c r="Q211" s="67">
        <v>0</v>
      </c>
      <c r="S211" s="71" t="s">
        <v>449</v>
      </c>
      <c r="T211" s="67">
        <v>0</v>
      </c>
      <c r="V211" s="71" t="s">
        <v>449</v>
      </c>
      <c r="W211" s="67">
        <v>0</v>
      </c>
      <c r="Y211" s="71" t="s">
        <v>449</v>
      </c>
      <c r="Z211" s="67">
        <v>0</v>
      </c>
      <c r="AB211" s="71" t="s">
        <v>449</v>
      </c>
      <c r="AC211" s="67">
        <v>0</v>
      </c>
      <c r="AE211" s="71" t="s">
        <v>449</v>
      </c>
      <c r="AF211" s="67">
        <v>0</v>
      </c>
      <c r="AH211" s="71" t="s">
        <v>449</v>
      </c>
      <c r="AI211" s="67">
        <v>0</v>
      </c>
      <c r="AK211" s="71" t="s">
        <v>449</v>
      </c>
      <c r="AL211" s="67">
        <v>0</v>
      </c>
      <c r="AN211" s="71" t="s">
        <v>449</v>
      </c>
      <c r="AO211" s="67">
        <v>0</v>
      </c>
      <c r="AQ211" s="71" t="s">
        <v>449</v>
      </c>
      <c r="AR211" s="67">
        <v>0</v>
      </c>
      <c r="AT211" s="71" t="s">
        <v>449</v>
      </c>
      <c r="AU211" s="67">
        <v>0</v>
      </c>
      <c r="AW211" s="71" t="s">
        <v>449</v>
      </c>
      <c r="AX211" s="67">
        <v>0</v>
      </c>
      <c r="AZ211" s="71" t="s">
        <v>449</v>
      </c>
      <c r="BA211" s="67">
        <v>0</v>
      </c>
      <c r="BC211" s="71" t="s">
        <v>449</v>
      </c>
      <c r="BD211" s="67">
        <v>0</v>
      </c>
      <c r="BF211" s="71" t="s">
        <v>449</v>
      </c>
      <c r="BG211" s="67">
        <v>0</v>
      </c>
      <c r="BI211" s="71" t="s">
        <v>449</v>
      </c>
      <c r="BJ211" s="67">
        <v>0</v>
      </c>
      <c r="BL211" s="71" t="s">
        <v>449</v>
      </c>
      <c r="BM211" s="67">
        <v>0</v>
      </c>
      <c r="BO211" s="71" t="s">
        <v>449</v>
      </c>
      <c r="BP211" s="67">
        <v>0</v>
      </c>
      <c r="BR211" s="71" t="s">
        <v>449</v>
      </c>
      <c r="BS211" s="67">
        <v>0</v>
      </c>
      <c r="BU211" s="71" t="s">
        <v>449</v>
      </c>
      <c r="BV211" s="67">
        <v>0</v>
      </c>
      <c r="BX211" s="71" t="s">
        <v>449</v>
      </c>
      <c r="BY211" s="67">
        <v>0</v>
      </c>
      <c r="CA211" s="71" t="s">
        <v>449</v>
      </c>
      <c r="CB211" s="67">
        <v>0</v>
      </c>
      <c r="CD211" s="71" t="s">
        <v>449</v>
      </c>
      <c r="CE211" s="67">
        <v>0</v>
      </c>
      <c r="CG211" s="71" t="s">
        <v>449</v>
      </c>
      <c r="CH211" s="67">
        <v>0</v>
      </c>
      <c r="CJ211" s="71" t="s">
        <v>449</v>
      </c>
      <c r="CK211" s="67">
        <v>0</v>
      </c>
      <c r="CM211" s="71" t="s">
        <v>449</v>
      </c>
      <c r="CN211" s="67">
        <v>0</v>
      </c>
      <c r="CP211" s="71" t="s">
        <v>449</v>
      </c>
      <c r="CQ211" s="79">
        <f>SUM(CN211,CK211,CH211,CE211,CB211,BY211,BV211,BS211,BP211,BM211,BJ211,BG211,BD211,BA211,AX211,AU211,AR211,AO211,AL211,AI211,AF211,AC211,Z211,W211,T211,Q211,N211,K211,H211,E211,B211)</f>
        <v>84.56</v>
      </c>
      <c r="CS211" s="71" t="s">
        <v>449</v>
      </c>
      <c r="CT211" s="67">
        <v>140</v>
      </c>
      <c r="CV211" s="88">
        <f t="shared" si="10"/>
        <v>55.44</v>
      </c>
    </row>
    <row r="212" spans="1:100" x14ac:dyDescent="0.2">
      <c r="A212" s="71" t="s">
        <v>450</v>
      </c>
      <c r="B212" s="67">
        <v>0</v>
      </c>
      <c r="D212" s="71" t="s">
        <v>450</v>
      </c>
      <c r="E212" s="67">
        <v>0</v>
      </c>
      <c r="G212" s="71" t="s">
        <v>450</v>
      </c>
      <c r="H212" s="67">
        <v>0</v>
      </c>
      <c r="J212" s="71" t="s">
        <v>450</v>
      </c>
      <c r="K212" s="67">
        <v>0</v>
      </c>
      <c r="M212" s="71" t="s">
        <v>450</v>
      </c>
      <c r="N212" s="67">
        <v>0</v>
      </c>
      <c r="P212" s="71" t="s">
        <v>450</v>
      </c>
      <c r="Q212" s="67">
        <v>0</v>
      </c>
      <c r="S212" s="71" t="s">
        <v>450</v>
      </c>
      <c r="T212" s="67">
        <v>0</v>
      </c>
      <c r="V212" s="71" t="s">
        <v>450</v>
      </c>
      <c r="W212" s="67">
        <v>0</v>
      </c>
      <c r="Y212" s="71" t="s">
        <v>450</v>
      </c>
      <c r="Z212" s="67">
        <v>115.21</v>
      </c>
      <c r="AB212" s="71" t="s">
        <v>450</v>
      </c>
      <c r="AC212" s="67">
        <v>0</v>
      </c>
      <c r="AE212" s="71" t="s">
        <v>450</v>
      </c>
      <c r="AF212" s="67">
        <v>0</v>
      </c>
      <c r="AH212" s="71" t="s">
        <v>450</v>
      </c>
      <c r="AI212" s="67">
        <v>0</v>
      </c>
      <c r="AK212" s="71" t="s">
        <v>450</v>
      </c>
      <c r="AL212" s="67">
        <v>0</v>
      </c>
      <c r="AN212" s="71" t="s">
        <v>450</v>
      </c>
      <c r="AO212" s="67">
        <v>0</v>
      </c>
      <c r="AQ212" s="71" t="s">
        <v>450</v>
      </c>
      <c r="AR212" s="67">
        <v>0</v>
      </c>
      <c r="AT212" s="71" t="s">
        <v>450</v>
      </c>
      <c r="AU212" s="67">
        <v>0</v>
      </c>
      <c r="AW212" s="71" t="s">
        <v>450</v>
      </c>
      <c r="AX212" s="67">
        <v>0</v>
      </c>
      <c r="AZ212" s="71" t="s">
        <v>450</v>
      </c>
      <c r="BA212" s="67">
        <v>0</v>
      </c>
      <c r="BC212" s="71" t="s">
        <v>450</v>
      </c>
      <c r="BD212" s="67">
        <v>0</v>
      </c>
      <c r="BF212" s="71" t="s">
        <v>450</v>
      </c>
      <c r="BG212" s="67">
        <v>0</v>
      </c>
      <c r="BI212" s="71" t="s">
        <v>450</v>
      </c>
      <c r="BJ212" s="67">
        <v>0</v>
      </c>
      <c r="BL212" s="71" t="s">
        <v>450</v>
      </c>
      <c r="BM212" s="67">
        <v>0</v>
      </c>
      <c r="BO212" s="71" t="s">
        <v>450</v>
      </c>
      <c r="BP212" s="67">
        <v>0</v>
      </c>
      <c r="BR212" s="71" t="s">
        <v>450</v>
      </c>
      <c r="BS212" s="67">
        <v>0</v>
      </c>
      <c r="BU212" s="71" t="s">
        <v>450</v>
      </c>
      <c r="BV212" s="67">
        <v>0</v>
      </c>
      <c r="BX212" s="71" t="s">
        <v>450</v>
      </c>
      <c r="BY212" s="67">
        <v>0</v>
      </c>
      <c r="CA212" s="71" t="s">
        <v>450</v>
      </c>
      <c r="CB212" s="67">
        <v>0</v>
      </c>
      <c r="CD212" s="71" t="s">
        <v>450</v>
      </c>
      <c r="CE212" s="67">
        <v>0</v>
      </c>
      <c r="CG212" s="71" t="s">
        <v>450</v>
      </c>
      <c r="CH212" s="67">
        <v>0</v>
      </c>
      <c r="CJ212" s="71" t="s">
        <v>450</v>
      </c>
      <c r="CK212" s="67">
        <v>0</v>
      </c>
      <c r="CM212" s="71" t="s">
        <v>450</v>
      </c>
      <c r="CN212" s="67">
        <v>0</v>
      </c>
      <c r="CP212" s="71" t="s">
        <v>450</v>
      </c>
      <c r="CQ212" s="79">
        <f>SUM(CN212,CK212,CH212,CE212,CB212,BY212,BV212,BS212,BP212,BM212,BJ212,BG212,BD212,BA212,AX212,AU212,AR212,AO212,AL212,AI212,AF212,AC212,Z212,W212,T212,Q212,N212,K212,H212,E212,B212)</f>
        <v>115.21</v>
      </c>
      <c r="CS212" s="71" t="s">
        <v>450</v>
      </c>
      <c r="CT212" s="129">
        <v>116.26</v>
      </c>
      <c r="CV212" s="88">
        <f t="shared" si="10"/>
        <v>1.0500000000000114</v>
      </c>
    </row>
    <row r="213" spans="1:100" x14ac:dyDescent="0.2">
      <c r="A213" s="71" t="s">
        <v>4</v>
      </c>
      <c r="B213" s="67">
        <v>0</v>
      </c>
      <c r="D213" s="71" t="s">
        <v>4</v>
      </c>
      <c r="E213" s="67">
        <v>0</v>
      </c>
      <c r="G213" s="71" t="s">
        <v>4</v>
      </c>
      <c r="H213" s="67">
        <v>0</v>
      </c>
      <c r="J213" s="71" t="s">
        <v>4</v>
      </c>
      <c r="K213" s="67">
        <f>7.99</f>
        <v>7.99</v>
      </c>
      <c r="M213" s="71" t="s">
        <v>4</v>
      </c>
      <c r="N213" s="67">
        <v>0</v>
      </c>
      <c r="P213" s="71" t="s">
        <v>4</v>
      </c>
      <c r="Q213" s="67">
        <v>0</v>
      </c>
      <c r="S213" s="71" t="s">
        <v>4</v>
      </c>
      <c r="T213" s="67">
        <v>0</v>
      </c>
      <c r="V213" s="71" t="s">
        <v>4</v>
      </c>
      <c r="W213" s="67">
        <v>0</v>
      </c>
      <c r="Y213" s="71" t="s">
        <v>4</v>
      </c>
      <c r="Z213" s="67">
        <v>0</v>
      </c>
      <c r="AB213" s="71" t="s">
        <v>4</v>
      </c>
      <c r="AC213" s="67">
        <v>0</v>
      </c>
      <c r="AE213" s="71" t="s">
        <v>4</v>
      </c>
      <c r="AF213" s="67">
        <v>46.09</v>
      </c>
      <c r="AH213" s="71" t="s">
        <v>4</v>
      </c>
      <c r="AI213" s="67">
        <v>0</v>
      </c>
      <c r="AK213" s="71" t="s">
        <v>4</v>
      </c>
      <c r="AL213" s="67">
        <v>0</v>
      </c>
      <c r="AN213" s="71" t="s">
        <v>4</v>
      </c>
      <c r="AO213" s="67">
        <v>0</v>
      </c>
      <c r="AQ213" s="71" t="s">
        <v>4</v>
      </c>
      <c r="AR213" s="67">
        <v>0</v>
      </c>
      <c r="AT213" s="71" t="s">
        <v>4</v>
      </c>
      <c r="AU213" s="67">
        <v>0</v>
      </c>
      <c r="AW213" s="71" t="s">
        <v>4</v>
      </c>
      <c r="AX213" s="67">
        <v>0</v>
      </c>
      <c r="AZ213" s="71" t="s">
        <v>4</v>
      </c>
      <c r="BA213" s="67">
        <v>0</v>
      </c>
      <c r="BC213" s="71" t="s">
        <v>4</v>
      </c>
      <c r="BD213" s="67">
        <v>0</v>
      </c>
      <c r="BF213" s="71" t="s">
        <v>4</v>
      </c>
      <c r="BG213" s="67">
        <v>0</v>
      </c>
      <c r="BI213" s="71" t="s">
        <v>4</v>
      </c>
      <c r="BJ213" s="67">
        <v>0</v>
      </c>
      <c r="BL213" s="71" t="s">
        <v>4</v>
      </c>
      <c r="BM213" s="67">
        <v>0</v>
      </c>
      <c r="BO213" s="71" t="s">
        <v>4</v>
      </c>
      <c r="BP213" s="67">
        <v>0</v>
      </c>
      <c r="BR213" s="71" t="s">
        <v>4</v>
      </c>
      <c r="BS213" s="67">
        <v>0</v>
      </c>
      <c r="BU213" s="71" t="s">
        <v>4</v>
      </c>
      <c r="BV213" s="67">
        <v>0</v>
      </c>
      <c r="BX213" s="71" t="s">
        <v>4</v>
      </c>
      <c r="BY213" s="67">
        <v>69.91</v>
      </c>
      <c r="CA213" s="71" t="s">
        <v>4</v>
      </c>
      <c r="CB213" s="67">
        <v>0</v>
      </c>
      <c r="CD213" s="71" t="s">
        <v>4</v>
      </c>
      <c r="CE213" s="67">
        <v>0</v>
      </c>
      <c r="CG213" s="71" t="s">
        <v>4</v>
      </c>
      <c r="CH213" s="67">
        <v>0</v>
      </c>
      <c r="CJ213" s="71" t="s">
        <v>4</v>
      </c>
      <c r="CK213" s="67">
        <v>0</v>
      </c>
      <c r="CM213" s="71" t="s">
        <v>4</v>
      </c>
      <c r="CN213" s="67">
        <v>0</v>
      </c>
      <c r="CP213" s="71" t="s">
        <v>4</v>
      </c>
      <c r="CQ213" s="79">
        <f>SUM(CN213,CK213,CH213,CE213,CB213,BY213,BV213,BS213,BP213,BM213,BJ213,BG213,BD213,BA213,AX213,AU213,AR213,AO213,AL213,AI213,AF213,AC213,Z213,W213,T213,Q213,N213,K213,H213,E213,B213)</f>
        <v>123.99</v>
      </c>
      <c r="CS213" s="71" t="s">
        <v>4</v>
      </c>
      <c r="CT213" s="67">
        <v>120</v>
      </c>
      <c r="CV213" s="135">
        <f t="shared" ref="CV213:CV226" si="11">CT213-CQ213</f>
        <v>-3.9899999999999949</v>
      </c>
    </row>
    <row r="214" spans="1:100" x14ac:dyDescent="0.2">
      <c r="A214" s="71" t="s">
        <v>5</v>
      </c>
      <c r="B214" s="67">
        <f>SUM(B215:B217)</f>
        <v>75</v>
      </c>
      <c r="D214" s="71" t="s">
        <v>5</v>
      </c>
      <c r="E214" s="67">
        <f>SUM(E215:E217)</f>
        <v>0</v>
      </c>
      <c r="G214" s="71" t="s">
        <v>5</v>
      </c>
      <c r="H214" s="67">
        <f>SUM(H215:H217)</f>
        <v>0</v>
      </c>
      <c r="J214" s="71" t="s">
        <v>5</v>
      </c>
      <c r="K214" s="67">
        <f>SUM(K215:K217)</f>
        <v>0</v>
      </c>
      <c r="M214" s="71" t="s">
        <v>5</v>
      </c>
      <c r="N214" s="67">
        <f>SUM(N215:N217)</f>
        <v>0</v>
      </c>
      <c r="P214" s="71" t="s">
        <v>5</v>
      </c>
      <c r="Q214" s="67">
        <f>SUM(Q215:Q217)</f>
        <v>0</v>
      </c>
      <c r="S214" s="71" t="s">
        <v>5</v>
      </c>
      <c r="T214" s="67">
        <f>SUM(T215:T217)</f>
        <v>0</v>
      </c>
      <c r="V214" s="71" t="s">
        <v>5</v>
      </c>
      <c r="W214" s="67">
        <f>SUM(W215:W217)</f>
        <v>0</v>
      </c>
      <c r="Y214" s="71" t="s">
        <v>5</v>
      </c>
      <c r="Z214" s="67">
        <f>SUM(Z215:Z217)</f>
        <v>0</v>
      </c>
      <c r="AB214" s="71" t="s">
        <v>5</v>
      </c>
      <c r="AC214" s="67">
        <f>SUM(AC215:AC217)</f>
        <v>0</v>
      </c>
      <c r="AE214" s="71" t="s">
        <v>5</v>
      </c>
      <c r="AF214" s="67">
        <f>SUM(AF215:AF217)</f>
        <v>0</v>
      </c>
      <c r="AH214" s="71" t="s">
        <v>5</v>
      </c>
      <c r="AI214" s="67">
        <f>SUM(AI215:AI217)</f>
        <v>0</v>
      </c>
      <c r="AK214" s="71" t="s">
        <v>5</v>
      </c>
      <c r="AL214" s="67">
        <f>SUM(AL215:AL217)</f>
        <v>0</v>
      </c>
      <c r="AN214" s="71" t="s">
        <v>5</v>
      </c>
      <c r="AO214" s="67">
        <f>SUM(AO215:AO217)</f>
        <v>0</v>
      </c>
      <c r="AQ214" s="71" t="s">
        <v>5</v>
      </c>
      <c r="AR214" s="67">
        <f>SUM(AR215:AR217)</f>
        <v>0</v>
      </c>
      <c r="AT214" s="71" t="s">
        <v>5</v>
      </c>
      <c r="AU214" s="67">
        <f>SUM(AU215:AU217)</f>
        <v>0</v>
      </c>
      <c r="AW214" s="71" t="s">
        <v>5</v>
      </c>
      <c r="AX214" s="67">
        <f>SUM(AX215:AX217)</f>
        <v>0</v>
      </c>
      <c r="AZ214" s="71" t="s">
        <v>5</v>
      </c>
      <c r="BA214" s="67">
        <f>SUM(BA215:BA217)</f>
        <v>0</v>
      </c>
      <c r="BC214" s="71" t="s">
        <v>5</v>
      </c>
      <c r="BD214" s="67">
        <f>SUM(BD215:BD217)</f>
        <v>0</v>
      </c>
      <c r="BF214" s="71" t="s">
        <v>5</v>
      </c>
      <c r="BG214" s="67">
        <f>SUM(BG215:BG217)</f>
        <v>0</v>
      </c>
      <c r="BI214" s="71" t="s">
        <v>5</v>
      </c>
      <c r="BJ214" s="67">
        <f>SUM(BJ215:BJ217)</f>
        <v>0</v>
      </c>
      <c r="BL214" s="71" t="s">
        <v>5</v>
      </c>
      <c r="BM214" s="67">
        <f>SUM(BM215:BM217)</f>
        <v>0</v>
      </c>
      <c r="BO214" s="71" t="s">
        <v>5</v>
      </c>
      <c r="BP214" s="67">
        <f>SUM(BP215:BP217)</f>
        <v>0</v>
      </c>
      <c r="BR214" s="71" t="s">
        <v>5</v>
      </c>
      <c r="BS214" s="67">
        <f>SUM(BS215:BS217)</f>
        <v>32.5</v>
      </c>
      <c r="BU214" s="71" t="s">
        <v>5</v>
      </c>
      <c r="BV214" s="67">
        <f>SUM(BV215:BV217)</f>
        <v>0</v>
      </c>
      <c r="BX214" s="71" t="s">
        <v>5</v>
      </c>
      <c r="BY214" s="67">
        <f>SUM(BY215:BY217)</f>
        <v>0</v>
      </c>
      <c r="CA214" s="71" t="s">
        <v>5</v>
      </c>
      <c r="CB214" s="67">
        <f>SUM(CB215:CB217)</f>
        <v>0</v>
      </c>
      <c r="CD214" s="71" t="s">
        <v>5</v>
      </c>
      <c r="CE214" s="67">
        <f>SUM(CE215:CE217)</f>
        <v>0</v>
      </c>
      <c r="CG214" s="71" t="s">
        <v>5</v>
      </c>
      <c r="CH214" s="67">
        <f>SUM(CH215:CH217)</f>
        <v>0</v>
      </c>
      <c r="CJ214" s="71" t="s">
        <v>5</v>
      </c>
      <c r="CK214" s="67">
        <f>SUM(CK215:CK217)</f>
        <v>0</v>
      </c>
      <c r="CM214" s="71" t="s">
        <v>5</v>
      </c>
      <c r="CN214" s="67">
        <f>SUM(CN215:CN217)</f>
        <v>0</v>
      </c>
      <c r="CP214" s="71" t="s">
        <v>5</v>
      </c>
      <c r="CQ214" s="67">
        <f>SUM(CQ215:CQ217)</f>
        <v>107.5</v>
      </c>
      <c r="CS214" s="71" t="s">
        <v>5</v>
      </c>
      <c r="CT214" s="67">
        <f>SUM(CT215:CT217)</f>
        <v>235</v>
      </c>
      <c r="CV214" s="88">
        <f t="shared" si="11"/>
        <v>127.5</v>
      </c>
    </row>
    <row r="215" spans="1:100" x14ac:dyDescent="0.2">
      <c r="A215" s="68" t="s">
        <v>207</v>
      </c>
      <c r="B215" s="67">
        <v>0</v>
      </c>
      <c r="D215" s="68" t="s">
        <v>207</v>
      </c>
      <c r="E215" s="67">
        <v>0</v>
      </c>
      <c r="G215" s="68" t="s">
        <v>207</v>
      </c>
      <c r="H215" s="67">
        <v>0</v>
      </c>
      <c r="J215" s="68" t="s">
        <v>207</v>
      </c>
      <c r="K215" s="67">
        <v>0</v>
      </c>
      <c r="M215" s="68" t="s">
        <v>207</v>
      </c>
      <c r="N215" s="67">
        <v>0</v>
      </c>
      <c r="P215" s="68" t="s">
        <v>207</v>
      </c>
      <c r="Q215" s="67">
        <v>0</v>
      </c>
      <c r="S215" s="68" t="s">
        <v>207</v>
      </c>
      <c r="T215" s="67">
        <v>0</v>
      </c>
      <c r="V215" s="68" t="s">
        <v>207</v>
      </c>
      <c r="W215" s="67">
        <v>0</v>
      </c>
      <c r="Y215" s="68" t="s">
        <v>207</v>
      </c>
      <c r="Z215" s="67">
        <v>0</v>
      </c>
      <c r="AB215" s="68" t="s">
        <v>207</v>
      </c>
      <c r="AC215" s="67">
        <v>0</v>
      </c>
      <c r="AE215" s="68" t="s">
        <v>207</v>
      </c>
      <c r="AF215" s="67">
        <v>0</v>
      </c>
      <c r="AH215" s="68" t="s">
        <v>207</v>
      </c>
      <c r="AI215" s="67">
        <v>0</v>
      </c>
      <c r="AK215" s="68" t="s">
        <v>207</v>
      </c>
      <c r="AL215" s="67">
        <v>0</v>
      </c>
      <c r="AN215" s="68" t="s">
        <v>207</v>
      </c>
      <c r="AO215" s="67">
        <v>0</v>
      </c>
      <c r="AQ215" s="68" t="s">
        <v>207</v>
      </c>
      <c r="AR215" s="67">
        <v>0</v>
      </c>
      <c r="AT215" s="68" t="s">
        <v>207</v>
      </c>
      <c r="AU215" s="67">
        <v>0</v>
      </c>
      <c r="AW215" s="68" t="s">
        <v>207</v>
      </c>
      <c r="AX215" s="67">
        <v>0</v>
      </c>
      <c r="AZ215" s="68" t="s">
        <v>207</v>
      </c>
      <c r="BA215" s="67">
        <v>0</v>
      </c>
      <c r="BC215" s="68" t="s">
        <v>207</v>
      </c>
      <c r="BD215" s="67">
        <v>0</v>
      </c>
      <c r="BF215" s="68" t="s">
        <v>207</v>
      </c>
      <c r="BG215" s="67">
        <v>0</v>
      </c>
      <c r="BI215" s="68" t="s">
        <v>207</v>
      </c>
      <c r="BJ215" s="67">
        <v>0</v>
      </c>
      <c r="BL215" s="68" t="s">
        <v>207</v>
      </c>
      <c r="BM215" s="67">
        <v>0</v>
      </c>
      <c r="BO215" s="68" t="s">
        <v>207</v>
      </c>
      <c r="BP215" s="67">
        <v>0</v>
      </c>
      <c r="BR215" s="68" t="s">
        <v>207</v>
      </c>
      <c r="BS215" s="67">
        <v>32.5</v>
      </c>
      <c r="BU215" s="68" t="s">
        <v>207</v>
      </c>
      <c r="BV215" s="67">
        <v>0</v>
      </c>
      <c r="BX215" s="68" t="s">
        <v>207</v>
      </c>
      <c r="BY215" s="67">
        <v>0</v>
      </c>
      <c r="CA215" s="68" t="s">
        <v>207</v>
      </c>
      <c r="CB215" s="67">
        <v>0</v>
      </c>
      <c r="CD215" s="68" t="s">
        <v>207</v>
      </c>
      <c r="CE215" s="67">
        <v>0</v>
      </c>
      <c r="CG215" s="68" t="s">
        <v>207</v>
      </c>
      <c r="CH215" s="67">
        <v>0</v>
      </c>
      <c r="CJ215" s="68" t="s">
        <v>207</v>
      </c>
      <c r="CK215" s="67">
        <v>0</v>
      </c>
      <c r="CM215" s="68" t="s">
        <v>207</v>
      </c>
      <c r="CN215" s="67">
        <v>0</v>
      </c>
      <c r="CP215" s="68" t="s">
        <v>207</v>
      </c>
      <c r="CQ215" s="79">
        <f>SUM(CN215,CK215,CH215,CE215,CB215,BY215,BV215,BS215,BP215,BM215,BJ215,BG215,BD215,BA215,AX215,AU215,AR215,AO215,AL215,AI215,AF215,AC215,Z215,W215,T215,Q215,N215,K215,H215,E215,B215)</f>
        <v>32.5</v>
      </c>
      <c r="CS215" s="68" t="s">
        <v>207</v>
      </c>
      <c r="CT215" s="67">
        <f>175-15</f>
        <v>160</v>
      </c>
      <c r="CV215" s="81">
        <f t="shared" si="11"/>
        <v>127.5</v>
      </c>
    </row>
    <row r="216" spans="1:100" x14ac:dyDescent="0.2">
      <c r="A216" s="72" t="s">
        <v>448</v>
      </c>
      <c r="B216" s="90">
        <v>75</v>
      </c>
      <c r="D216" s="72" t="s">
        <v>448</v>
      </c>
      <c r="E216" s="67">
        <v>0</v>
      </c>
      <c r="G216" s="72" t="s">
        <v>448</v>
      </c>
      <c r="H216" s="67">
        <v>0</v>
      </c>
      <c r="J216" s="72" t="s">
        <v>448</v>
      </c>
      <c r="K216" s="67">
        <v>0</v>
      </c>
      <c r="M216" s="72" t="s">
        <v>448</v>
      </c>
      <c r="N216" s="67">
        <v>0</v>
      </c>
      <c r="P216" s="72" t="s">
        <v>448</v>
      </c>
      <c r="Q216" s="67">
        <v>0</v>
      </c>
      <c r="S216" s="72" t="s">
        <v>448</v>
      </c>
      <c r="T216" s="67">
        <v>0</v>
      </c>
      <c r="V216" s="72" t="s">
        <v>448</v>
      </c>
      <c r="W216" s="67">
        <v>0</v>
      </c>
      <c r="Y216" s="72" t="s">
        <v>448</v>
      </c>
      <c r="Z216" s="67">
        <v>0</v>
      </c>
      <c r="AB216" s="72" t="s">
        <v>448</v>
      </c>
      <c r="AC216" s="67">
        <v>0</v>
      </c>
      <c r="AE216" s="72" t="s">
        <v>448</v>
      </c>
      <c r="AF216" s="67">
        <v>0</v>
      </c>
      <c r="AH216" s="72" t="s">
        <v>448</v>
      </c>
      <c r="AI216" s="67">
        <v>0</v>
      </c>
      <c r="AK216" s="72" t="s">
        <v>448</v>
      </c>
      <c r="AL216" s="67">
        <v>0</v>
      </c>
      <c r="AN216" s="72" t="s">
        <v>448</v>
      </c>
      <c r="AO216" s="67">
        <v>0</v>
      </c>
      <c r="AQ216" s="72" t="s">
        <v>448</v>
      </c>
      <c r="AR216" s="67">
        <v>0</v>
      </c>
      <c r="AT216" s="72" t="s">
        <v>448</v>
      </c>
      <c r="AU216" s="67">
        <v>0</v>
      </c>
      <c r="AW216" s="72" t="s">
        <v>448</v>
      </c>
      <c r="AX216" s="67">
        <v>0</v>
      </c>
      <c r="AZ216" s="72" t="s">
        <v>448</v>
      </c>
      <c r="BA216" s="67">
        <v>0</v>
      </c>
      <c r="BC216" s="72" t="s">
        <v>448</v>
      </c>
      <c r="BD216" s="67">
        <v>0</v>
      </c>
      <c r="BF216" s="72" t="s">
        <v>448</v>
      </c>
      <c r="BG216" s="67">
        <v>0</v>
      </c>
      <c r="BI216" s="72" t="s">
        <v>448</v>
      </c>
      <c r="BJ216" s="67">
        <v>0</v>
      </c>
      <c r="BL216" s="72" t="s">
        <v>448</v>
      </c>
      <c r="BM216" s="67">
        <v>0</v>
      </c>
      <c r="BO216" s="72" t="s">
        <v>448</v>
      </c>
      <c r="BP216" s="67">
        <v>0</v>
      </c>
      <c r="BR216" s="72" t="s">
        <v>448</v>
      </c>
      <c r="BS216" s="67">
        <v>0</v>
      </c>
      <c r="BU216" s="72" t="s">
        <v>448</v>
      </c>
      <c r="BV216" s="67">
        <v>0</v>
      </c>
      <c r="BX216" s="72" t="s">
        <v>448</v>
      </c>
      <c r="BY216" s="67">
        <v>0</v>
      </c>
      <c r="CA216" s="72" t="s">
        <v>448</v>
      </c>
      <c r="CB216" s="67">
        <v>0</v>
      </c>
      <c r="CD216" s="72" t="s">
        <v>448</v>
      </c>
      <c r="CE216" s="67">
        <v>0</v>
      </c>
      <c r="CG216" s="72" t="s">
        <v>448</v>
      </c>
      <c r="CH216" s="67">
        <v>0</v>
      </c>
      <c r="CJ216" s="72" t="s">
        <v>448</v>
      </c>
      <c r="CK216" s="67">
        <v>0</v>
      </c>
      <c r="CM216" s="72" t="s">
        <v>448</v>
      </c>
      <c r="CN216" s="67">
        <v>0</v>
      </c>
      <c r="CP216" s="72" t="s">
        <v>448</v>
      </c>
      <c r="CQ216" s="79">
        <f>SUM(CN216,CK216,CH216,CE216,CB216,BY216,BV216,BS216,BP216,BM216,BJ216,BG216,BD216,BA216,AX216,AU216,AR216,AO216,AL216,AI216,AF216,AC216,Z216,W216,T216,Q216,N216,K216,H216,E216,B216)</f>
        <v>75</v>
      </c>
      <c r="CS216" s="72" t="s">
        <v>448</v>
      </c>
      <c r="CT216" s="90">
        <v>75</v>
      </c>
      <c r="CV216" s="81">
        <f t="shared" si="11"/>
        <v>0</v>
      </c>
    </row>
    <row r="217" spans="1:100" x14ac:dyDescent="0.2">
      <c r="A217" s="72" t="s">
        <v>456</v>
      </c>
      <c r="B217" s="79">
        <v>0</v>
      </c>
      <c r="D217" s="72" t="s">
        <v>456</v>
      </c>
      <c r="E217" s="79">
        <v>0</v>
      </c>
      <c r="G217" s="72" t="s">
        <v>456</v>
      </c>
      <c r="H217" s="79">
        <v>0</v>
      </c>
      <c r="J217" s="72" t="s">
        <v>456</v>
      </c>
      <c r="K217" s="79">
        <v>0</v>
      </c>
      <c r="M217" s="72" t="s">
        <v>456</v>
      </c>
      <c r="N217" s="79">
        <v>0</v>
      </c>
      <c r="P217" s="72" t="s">
        <v>456</v>
      </c>
      <c r="Q217" s="79">
        <v>0</v>
      </c>
      <c r="S217" s="72" t="s">
        <v>456</v>
      </c>
      <c r="T217" s="79">
        <v>0</v>
      </c>
      <c r="V217" s="72" t="s">
        <v>456</v>
      </c>
      <c r="W217" s="79">
        <v>0</v>
      </c>
      <c r="Y217" s="72" t="s">
        <v>456</v>
      </c>
      <c r="Z217" s="79">
        <v>0</v>
      </c>
      <c r="AB217" s="72" t="s">
        <v>456</v>
      </c>
      <c r="AC217" s="79">
        <v>0</v>
      </c>
      <c r="AE217" s="72" t="s">
        <v>456</v>
      </c>
      <c r="AF217" s="79">
        <v>0</v>
      </c>
      <c r="AH217" s="72" t="s">
        <v>456</v>
      </c>
      <c r="AI217" s="79">
        <v>0</v>
      </c>
      <c r="AK217" s="72" t="s">
        <v>456</v>
      </c>
      <c r="AL217" s="79">
        <v>0</v>
      </c>
      <c r="AN217" s="72" t="s">
        <v>456</v>
      </c>
      <c r="AO217" s="79">
        <v>0</v>
      </c>
      <c r="AQ217" s="72" t="s">
        <v>456</v>
      </c>
      <c r="AR217" s="79">
        <v>0</v>
      </c>
      <c r="AT217" s="72" t="s">
        <v>456</v>
      </c>
      <c r="AU217" s="79">
        <v>0</v>
      </c>
      <c r="AW217" s="72" t="s">
        <v>456</v>
      </c>
      <c r="AX217" s="79">
        <v>0</v>
      </c>
      <c r="AZ217" s="72" t="s">
        <v>456</v>
      </c>
      <c r="BA217" s="79">
        <v>0</v>
      </c>
      <c r="BC217" s="72" t="s">
        <v>456</v>
      </c>
      <c r="BD217" s="79">
        <v>0</v>
      </c>
      <c r="BF217" s="72" t="s">
        <v>456</v>
      </c>
      <c r="BG217" s="79">
        <v>0</v>
      </c>
      <c r="BI217" s="72" t="s">
        <v>456</v>
      </c>
      <c r="BJ217" s="79">
        <v>0</v>
      </c>
      <c r="BL217" s="72" t="s">
        <v>456</v>
      </c>
      <c r="BM217" s="79">
        <v>0</v>
      </c>
      <c r="BO217" s="72" t="s">
        <v>456</v>
      </c>
      <c r="BP217" s="79">
        <v>0</v>
      </c>
      <c r="BR217" s="72" t="s">
        <v>456</v>
      </c>
      <c r="BS217" s="79">
        <v>0</v>
      </c>
      <c r="BU217" s="72" t="s">
        <v>456</v>
      </c>
      <c r="BV217" s="79">
        <v>0</v>
      </c>
      <c r="BX217" s="72" t="s">
        <v>456</v>
      </c>
      <c r="BY217" s="79">
        <v>0</v>
      </c>
      <c r="CA217" s="72" t="s">
        <v>456</v>
      </c>
      <c r="CB217" s="79">
        <v>0</v>
      </c>
      <c r="CD217" s="72" t="s">
        <v>456</v>
      </c>
      <c r="CE217" s="79">
        <v>0</v>
      </c>
      <c r="CG217" s="72" t="s">
        <v>456</v>
      </c>
      <c r="CH217" s="79">
        <v>0</v>
      </c>
      <c r="CJ217" s="72" t="s">
        <v>456</v>
      </c>
      <c r="CK217" s="79">
        <v>0</v>
      </c>
      <c r="CM217" s="72" t="s">
        <v>456</v>
      </c>
      <c r="CN217" s="79">
        <v>0</v>
      </c>
      <c r="CP217" s="72" t="s">
        <v>456</v>
      </c>
      <c r="CQ217" s="79">
        <f>SUM(CN217,CK217,CH217,CE217,CB217,BY217,BV217,BS217,BP217,BM217,BJ217,BG217,BD217,BA217,AX217,AU217,AR217,AO217,AL217,AI217,AF217,AC217,Z217,W217,T217,Q217,N217,K217,H217,E217,B217)</f>
        <v>0</v>
      </c>
      <c r="CS217" s="72" t="s">
        <v>456</v>
      </c>
      <c r="CT217" s="79">
        <v>0</v>
      </c>
      <c r="CV217" s="81">
        <f t="shared" si="11"/>
        <v>0</v>
      </c>
    </row>
    <row r="218" spans="1:100" x14ac:dyDescent="0.2">
      <c r="A218" s="71" t="s">
        <v>6</v>
      </c>
      <c r="B218" s="67">
        <v>0</v>
      </c>
      <c r="D218" s="71" t="s">
        <v>6</v>
      </c>
      <c r="E218" s="67">
        <v>0</v>
      </c>
      <c r="G218" s="71" t="s">
        <v>6</v>
      </c>
      <c r="H218" s="67">
        <v>0</v>
      </c>
      <c r="J218" s="71" t="s">
        <v>6</v>
      </c>
      <c r="K218" s="67">
        <v>0</v>
      </c>
      <c r="M218" s="71" t="s">
        <v>6</v>
      </c>
      <c r="N218" s="67">
        <v>0</v>
      </c>
      <c r="P218" s="71" t="s">
        <v>6</v>
      </c>
      <c r="Q218" s="67">
        <v>0</v>
      </c>
      <c r="S218" s="71" t="s">
        <v>6</v>
      </c>
      <c r="T218" s="67">
        <v>0</v>
      </c>
      <c r="V218" s="71" t="s">
        <v>6</v>
      </c>
      <c r="W218" s="67">
        <v>0</v>
      </c>
      <c r="Y218" s="71" t="s">
        <v>6</v>
      </c>
      <c r="Z218" s="67">
        <v>0</v>
      </c>
      <c r="AB218" s="71" t="s">
        <v>6</v>
      </c>
      <c r="AC218" s="67">
        <v>0</v>
      </c>
      <c r="AE218" s="71" t="s">
        <v>6</v>
      </c>
      <c r="AF218" s="67">
        <v>0</v>
      </c>
      <c r="AH218" s="71" t="s">
        <v>6</v>
      </c>
      <c r="AI218" s="67">
        <v>0</v>
      </c>
      <c r="AK218" s="71" t="s">
        <v>6</v>
      </c>
      <c r="AL218" s="67">
        <v>0</v>
      </c>
      <c r="AN218" s="71" t="s">
        <v>6</v>
      </c>
      <c r="AO218" s="67">
        <v>0</v>
      </c>
      <c r="AQ218" s="71" t="s">
        <v>6</v>
      </c>
      <c r="AR218" s="67">
        <v>0</v>
      </c>
      <c r="AT218" s="71" t="s">
        <v>6</v>
      </c>
      <c r="AU218" s="67">
        <v>0</v>
      </c>
      <c r="AW218" s="71" t="s">
        <v>6</v>
      </c>
      <c r="AX218" s="67">
        <v>0</v>
      </c>
      <c r="AZ218" s="71" t="s">
        <v>6</v>
      </c>
      <c r="BA218" s="67">
        <v>0</v>
      </c>
      <c r="BC218" s="71" t="s">
        <v>6</v>
      </c>
      <c r="BD218" s="67">
        <v>0</v>
      </c>
      <c r="BF218" s="71" t="s">
        <v>6</v>
      </c>
      <c r="BG218" s="67">
        <v>0</v>
      </c>
      <c r="BI218" s="71" t="s">
        <v>6</v>
      </c>
      <c r="BJ218" s="67">
        <v>0</v>
      </c>
      <c r="BL218" s="71" t="s">
        <v>6</v>
      </c>
      <c r="BM218" s="67">
        <v>0</v>
      </c>
      <c r="BO218" s="71" t="s">
        <v>6</v>
      </c>
      <c r="BP218" s="67">
        <v>0</v>
      </c>
      <c r="BR218" s="71" t="s">
        <v>6</v>
      </c>
      <c r="BS218" s="67">
        <v>0</v>
      </c>
      <c r="BU218" s="71" t="s">
        <v>6</v>
      </c>
      <c r="BV218" s="67">
        <v>0</v>
      </c>
      <c r="BX218" s="71" t="s">
        <v>6</v>
      </c>
      <c r="BY218" s="67">
        <v>0</v>
      </c>
      <c r="CA218" s="71" t="s">
        <v>6</v>
      </c>
      <c r="CB218" s="67">
        <v>0</v>
      </c>
      <c r="CD218" s="71" t="s">
        <v>6</v>
      </c>
      <c r="CE218" s="67">
        <v>0</v>
      </c>
      <c r="CG218" s="71" t="s">
        <v>6</v>
      </c>
      <c r="CH218" s="67">
        <v>0</v>
      </c>
      <c r="CJ218" s="71" t="s">
        <v>6</v>
      </c>
      <c r="CK218" s="67">
        <v>0</v>
      </c>
      <c r="CM218" s="71" t="s">
        <v>6</v>
      </c>
      <c r="CN218" s="67">
        <v>0</v>
      </c>
      <c r="CP218" s="71" t="s">
        <v>6</v>
      </c>
      <c r="CQ218" s="79">
        <f>SUM(CN218,CK218,CH218,CE218,CB218,BY218,BV218,BS218,BP218,BM218,BJ218,BG218,BD218,BA218,AX218,AU218,AR218,AO218,AL218,AI218,AF218,AC218,Z218,W218,T218,Q218,N218,K218,H218,E218,B218)</f>
        <v>0</v>
      </c>
      <c r="CS218" s="71" t="s">
        <v>6</v>
      </c>
      <c r="CT218" s="67">
        <v>0</v>
      </c>
      <c r="CV218" s="83">
        <f t="shared" si="11"/>
        <v>0</v>
      </c>
    </row>
    <row r="219" spans="1:100" x14ac:dyDescent="0.2">
      <c r="A219" s="71" t="s">
        <v>8</v>
      </c>
      <c r="B219" s="67">
        <v>0</v>
      </c>
      <c r="D219" s="71" t="s">
        <v>8</v>
      </c>
      <c r="E219" s="67">
        <v>0</v>
      </c>
      <c r="G219" s="71" t="s">
        <v>8</v>
      </c>
      <c r="H219" s="67">
        <v>0</v>
      </c>
      <c r="J219" s="71" t="s">
        <v>8</v>
      </c>
      <c r="K219" s="67">
        <v>0</v>
      </c>
      <c r="M219" s="71" t="s">
        <v>8</v>
      </c>
      <c r="N219" s="67">
        <v>0</v>
      </c>
      <c r="P219" s="71" t="s">
        <v>8</v>
      </c>
      <c r="Q219" s="67">
        <v>0</v>
      </c>
      <c r="S219" s="71" t="s">
        <v>8</v>
      </c>
      <c r="T219" s="67">
        <v>0</v>
      </c>
      <c r="V219" s="71" t="s">
        <v>8</v>
      </c>
      <c r="W219" s="67">
        <v>0</v>
      </c>
      <c r="Y219" s="71" t="s">
        <v>8</v>
      </c>
      <c r="Z219" s="67">
        <v>0</v>
      </c>
      <c r="AB219" s="71" t="s">
        <v>8</v>
      </c>
      <c r="AC219" s="67">
        <v>0</v>
      </c>
      <c r="AE219" s="71" t="s">
        <v>8</v>
      </c>
      <c r="AF219" s="67">
        <v>0</v>
      </c>
      <c r="AH219" s="71" t="s">
        <v>8</v>
      </c>
      <c r="AI219" s="67">
        <v>0</v>
      </c>
      <c r="AK219" s="71" t="s">
        <v>8</v>
      </c>
      <c r="AL219" s="67">
        <v>0</v>
      </c>
      <c r="AN219" s="71" t="s">
        <v>8</v>
      </c>
      <c r="AO219" s="67">
        <v>0</v>
      </c>
      <c r="AQ219" s="71" t="s">
        <v>8</v>
      </c>
      <c r="AR219" s="67">
        <v>0</v>
      </c>
      <c r="AT219" s="71" t="s">
        <v>8</v>
      </c>
      <c r="AU219" s="67">
        <v>0</v>
      </c>
      <c r="AW219" s="71" t="s">
        <v>8</v>
      </c>
      <c r="AX219" s="67">
        <v>0</v>
      </c>
      <c r="AZ219" s="71" t="s">
        <v>8</v>
      </c>
      <c r="BA219" s="67">
        <v>0</v>
      </c>
      <c r="BC219" s="71" t="s">
        <v>8</v>
      </c>
      <c r="BD219" s="67">
        <v>0</v>
      </c>
      <c r="BF219" s="71" t="s">
        <v>8</v>
      </c>
      <c r="BG219" s="67">
        <v>0</v>
      </c>
      <c r="BI219" s="71" t="s">
        <v>8</v>
      </c>
      <c r="BJ219" s="67">
        <v>0</v>
      </c>
      <c r="BL219" s="71" t="s">
        <v>8</v>
      </c>
      <c r="BM219" s="67">
        <v>0</v>
      </c>
      <c r="BO219" s="71" t="s">
        <v>8</v>
      </c>
      <c r="BP219" s="67">
        <v>0</v>
      </c>
      <c r="BR219" s="71" t="s">
        <v>8</v>
      </c>
      <c r="BS219" s="67">
        <v>0</v>
      </c>
      <c r="BU219" s="71" t="s">
        <v>8</v>
      </c>
      <c r="BV219" s="67">
        <v>0</v>
      </c>
      <c r="BX219" s="71" t="s">
        <v>8</v>
      </c>
      <c r="BY219" s="67">
        <v>0</v>
      </c>
      <c r="CA219" s="71" t="s">
        <v>8</v>
      </c>
      <c r="CB219" s="67">
        <v>0</v>
      </c>
      <c r="CD219" s="71" t="s">
        <v>8</v>
      </c>
      <c r="CE219" s="67">
        <v>0</v>
      </c>
      <c r="CG219" s="71" t="s">
        <v>8</v>
      </c>
      <c r="CH219" s="67">
        <v>0</v>
      </c>
      <c r="CJ219" s="71" t="s">
        <v>8</v>
      </c>
      <c r="CK219" s="67">
        <v>0</v>
      </c>
      <c r="CM219" s="71" t="s">
        <v>8</v>
      </c>
      <c r="CN219" s="67">
        <v>13.65</v>
      </c>
      <c r="CP219" s="71" t="s">
        <v>8</v>
      </c>
      <c r="CQ219" s="79">
        <f>SUM(CN219,CK219,CH219,CE219,CB219,BY219,BV219,BS219,BP219,BM219,BJ219,BG219,BD219,BA219,AX219,AU219,AR219,AO219,AL219,AI219,AF219,AC219,Z219,W219,T219,Q219,N219,K219,H219,E219,B219)</f>
        <v>13.65</v>
      </c>
      <c r="CS219" s="71" t="s">
        <v>8</v>
      </c>
      <c r="CT219" s="67">
        <v>100</v>
      </c>
      <c r="CV219" s="88">
        <f t="shared" si="11"/>
        <v>86.35</v>
      </c>
    </row>
    <row r="220" spans="1:100" x14ac:dyDescent="0.2">
      <c r="A220" s="71" t="s">
        <v>451</v>
      </c>
      <c r="B220" s="67">
        <f>SUM(B221:B225)</f>
        <v>36.340000000000003</v>
      </c>
      <c r="D220" s="71" t="s">
        <v>451</v>
      </c>
      <c r="E220" s="67">
        <f>SUM(E221:E225)</f>
        <v>28.5</v>
      </c>
      <c r="G220" s="71" t="s">
        <v>451</v>
      </c>
      <c r="H220" s="67">
        <f>SUM(H221:H225)</f>
        <v>35.74</v>
      </c>
      <c r="J220" s="71" t="s">
        <v>451</v>
      </c>
      <c r="K220" s="67">
        <f>SUM(K221:K225)</f>
        <v>40</v>
      </c>
      <c r="M220" s="71" t="s">
        <v>451</v>
      </c>
      <c r="N220" s="67">
        <f>SUM(N221:N225)</f>
        <v>0</v>
      </c>
      <c r="P220" s="71" t="s">
        <v>451</v>
      </c>
      <c r="Q220" s="67">
        <f>SUM(Q221:Q225)</f>
        <v>68.48</v>
      </c>
      <c r="S220" s="71" t="s">
        <v>451</v>
      </c>
      <c r="T220" s="67">
        <f>SUM(T221:T225)</f>
        <v>5.18</v>
      </c>
      <c r="V220" s="71" t="s">
        <v>451</v>
      </c>
      <c r="W220" s="67">
        <f>SUM(W221:W225)</f>
        <v>12</v>
      </c>
      <c r="Y220" s="71" t="s">
        <v>451</v>
      </c>
      <c r="Z220" s="67">
        <f>SUM(Z221:Z225)</f>
        <v>7.5</v>
      </c>
      <c r="AB220" s="71" t="s">
        <v>451</v>
      </c>
      <c r="AC220" s="67">
        <f>SUM(AC221:AC225)</f>
        <v>55.239999999999995</v>
      </c>
      <c r="AE220" s="71" t="s">
        <v>451</v>
      </c>
      <c r="AF220" s="67">
        <f>SUM(AF221:AF225)</f>
        <v>41.33</v>
      </c>
      <c r="AH220" s="71" t="s">
        <v>451</v>
      </c>
      <c r="AI220" s="67">
        <f>SUM(AI221:AI225)</f>
        <v>0</v>
      </c>
      <c r="AK220" s="71" t="s">
        <v>451</v>
      </c>
      <c r="AL220" s="67">
        <f>SUM(AL221:AL225)</f>
        <v>0</v>
      </c>
      <c r="AN220" s="71" t="s">
        <v>451</v>
      </c>
      <c r="AO220" s="67">
        <f>SUM(AO221:AO225)</f>
        <v>0</v>
      </c>
      <c r="AQ220" s="71" t="s">
        <v>451</v>
      </c>
      <c r="AR220" s="67">
        <f>SUM(AR221:AR225)</f>
        <v>19.34</v>
      </c>
      <c r="AT220" s="71" t="s">
        <v>451</v>
      </c>
      <c r="AU220" s="67">
        <f>SUM(AU221:AU225)</f>
        <v>0</v>
      </c>
      <c r="AW220" s="71" t="s">
        <v>451</v>
      </c>
      <c r="AX220" s="67">
        <f>SUM(AX221:AX225)</f>
        <v>86.45</v>
      </c>
      <c r="AZ220" s="71" t="s">
        <v>451</v>
      </c>
      <c r="BA220" s="67">
        <f>SUM(BA221:BA225)</f>
        <v>0</v>
      </c>
      <c r="BC220" s="71" t="s">
        <v>451</v>
      </c>
      <c r="BD220" s="67">
        <f>SUM(BD221:BD225)</f>
        <v>0</v>
      </c>
      <c r="BF220" s="71" t="s">
        <v>451</v>
      </c>
      <c r="BG220" s="67">
        <f>SUM(BG221:BG225)</f>
        <v>0</v>
      </c>
      <c r="BI220" s="71" t="s">
        <v>451</v>
      </c>
      <c r="BJ220" s="67">
        <f>SUM(BJ221:BJ225)</f>
        <v>7.5</v>
      </c>
      <c r="BL220" s="71" t="s">
        <v>451</v>
      </c>
      <c r="BM220" s="67">
        <f>SUM(BM221:BM225)</f>
        <v>14.5</v>
      </c>
      <c r="BO220" s="71" t="s">
        <v>451</v>
      </c>
      <c r="BP220" s="67">
        <f>SUM(BP221:BP225)</f>
        <v>7.99</v>
      </c>
      <c r="BR220" s="71" t="s">
        <v>451</v>
      </c>
      <c r="BS220" s="67">
        <f>SUM(BS221:BS225)</f>
        <v>26.66</v>
      </c>
      <c r="BU220" s="71" t="s">
        <v>451</v>
      </c>
      <c r="BV220" s="67">
        <f>SUM(BV221:BV225)</f>
        <v>0</v>
      </c>
      <c r="BX220" s="71" t="s">
        <v>451</v>
      </c>
      <c r="BY220" s="67">
        <f>SUM(BY221:BY225)</f>
        <v>0</v>
      </c>
      <c r="CA220" s="71" t="s">
        <v>451</v>
      </c>
      <c r="CB220" s="67">
        <f>SUM(CB221:CB225)</f>
        <v>0</v>
      </c>
      <c r="CD220" s="71" t="s">
        <v>451</v>
      </c>
      <c r="CE220" s="67">
        <f>SUM(CE221:CE225)</f>
        <v>151</v>
      </c>
      <c r="CG220" s="71" t="s">
        <v>451</v>
      </c>
      <c r="CH220" s="67">
        <f>SUM(CH221:CH225)</f>
        <v>113.67</v>
      </c>
      <c r="CJ220" s="71" t="s">
        <v>451</v>
      </c>
      <c r="CK220" s="67">
        <f>SUM(CK221:CK225)</f>
        <v>7.5</v>
      </c>
      <c r="CM220" s="71" t="s">
        <v>451</v>
      </c>
      <c r="CN220" s="67">
        <f>SUM(CN221:CN225)</f>
        <v>38</v>
      </c>
      <c r="CP220" s="71" t="s">
        <v>451</v>
      </c>
      <c r="CQ220" s="67">
        <f>SUM(CQ221:CQ225)</f>
        <v>802.92000000000007</v>
      </c>
      <c r="CS220" s="71" t="s">
        <v>451</v>
      </c>
      <c r="CT220" s="67">
        <f>SUM(CT221:CT225)</f>
        <v>764.95999999999992</v>
      </c>
      <c r="CV220" s="135">
        <f t="shared" si="11"/>
        <v>-37.96000000000015</v>
      </c>
    </row>
    <row r="221" spans="1:100" x14ac:dyDescent="0.2">
      <c r="A221" s="68" t="s">
        <v>452</v>
      </c>
      <c r="B221" s="67">
        <f>7.5+28.84</f>
        <v>36.340000000000003</v>
      </c>
      <c r="D221" s="68" t="s">
        <v>452</v>
      </c>
      <c r="E221" s="67">
        <f>7.5+18+1+2</f>
        <v>28.5</v>
      </c>
      <c r="G221" s="68" t="s">
        <v>452</v>
      </c>
      <c r="H221" s="67">
        <f>9+3.49+23.25</f>
        <v>35.74</v>
      </c>
      <c r="J221" s="68" t="s">
        <v>452</v>
      </c>
      <c r="K221" s="67">
        <f>40</f>
        <v>40</v>
      </c>
      <c r="M221" s="68" t="s">
        <v>452</v>
      </c>
      <c r="N221" s="67">
        <v>0</v>
      </c>
      <c r="P221" s="68" t="s">
        <v>452</v>
      </c>
      <c r="Q221" s="67">
        <f>22.19+30.29+10+6</f>
        <v>68.48</v>
      </c>
      <c r="S221" s="68" t="s">
        <v>452</v>
      </c>
      <c r="T221" s="67">
        <f>5.18</f>
        <v>5.18</v>
      </c>
      <c r="V221" s="68" t="s">
        <v>452</v>
      </c>
      <c r="W221" s="67">
        <f>12</f>
        <v>12</v>
      </c>
      <c r="Y221" s="68" t="s">
        <v>452</v>
      </c>
      <c r="Z221" s="67">
        <f>7.5</f>
        <v>7.5</v>
      </c>
      <c r="AB221" s="68" t="s">
        <v>452</v>
      </c>
      <c r="AC221" s="67">
        <f>8.27+30.72+16.25</f>
        <v>55.239999999999995</v>
      </c>
      <c r="AE221" s="68" t="s">
        <v>452</v>
      </c>
      <c r="AF221" s="67">
        <f>12+5.5+23.83</f>
        <v>41.33</v>
      </c>
      <c r="AH221" s="68" t="s">
        <v>452</v>
      </c>
      <c r="AI221" s="67">
        <v>0</v>
      </c>
      <c r="AK221" s="68" t="s">
        <v>452</v>
      </c>
      <c r="AL221" s="67">
        <v>0</v>
      </c>
      <c r="AN221" s="68" t="s">
        <v>452</v>
      </c>
      <c r="AO221" s="67">
        <v>0</v>
      </c>
      <c r="AQ221" s="68" t="s">
        <v>452</v>
      </c>
      <c r="AR221" s="67">
        <f>19.34</f>
        <v>19.34</v>
      </c>
      <c r="AT221" s="68" t="s">
        <v>452</v>
      </c>
      <c r="AU221" s="67">
        <v>0</v>
      </c>
      <c r="AW221" s="68" t="s">
        <v>452</v>
      </c>
      <c r="AX221" s="67">
        <f>12.59+7.36+21.5</f>
        <v>41.45</v>
      </c>
      <c r="AZ221" s="68" t="s">
        <v>452</v>
      </c>
      <c r="BA221" s="67">
        <v>0</v>
      </c>
      <c r="BC221" s="68" t="s">
        <v>452</v>
      </c>
      <c r="BD221" s="67">
        <v>0</v>
      </c>
      <c r="BF221" s="68" t="s">
        <v>452</v>
      </c>
      <c r="BG221" s="67">
        <v>0</v>
      </c>
      <c r="BI221" s="68" t="s">
        <v>452</v>
      </c>
      <c r="BJ221" s="67">
        <v>7.5</v>
      </c>
      <c r="BL221" s="68" t="s">
        <v>452</v>
      </c>
      <c r="BM221" s="67">
        <f>7.5+7</f>
        <v>14.5</v>
      </c>
      <c r="BO221" s="68" t="s">
        <v>452</v>
      </c>
      <c r="BP221" s="67">
        <v>0</v>
      </c>
      <c r="BR221" s="68" t="s">
        <v>452</v>
      </c>
      <c r="BS221" s="67">
        <f>13.66+13</f>
        <v>26.66</v>
      </c>
      <c r="BU221" s="68" t="s">
        <v>452</v>
      </c>
      <c r="BV221" s="67">
        <v>0</v>
      </c>
      <c r="BX221" s="68" t="s">
        <v>452</v>
      </c>
      <c r="BY221" s="67">
        <v>0</v>
      </c>
      <c r="CA221" s="68" t="s">
        <v>452</v>
      </c>
      <c r="CB221" s="67">
        <v>0</v>
      </c>
      <c r="CD221" s="68" t="s">
        <v>452</v>
      </c>
      <c r="CE221" s="67">
        <f>5</f>
        <v>5</v>
      </c>
      <c r="CG221" s="68" t="s">
        <v>452</v>
      </c>
      <c r="CH221" s="67">
        <f>95+18.67</f>
        <v>113.67</v>
      </c>
      <c r="CJ221" s="68" t="s">
        <v>452</v>
      </c>
      <c r="CK221" s="67">
        <f>7.5</f>
        <v>7.5</v>
      </c>
      <c r="CM221" s="68" t="s">
        <v>452</v>
      </c>
      <c r="CN221" s="67">
        <f>38</f>
        <v>38</v>
      </c>
      <c r="CP221" s="68" t="s">
        <v>452</v>
      </c>
      <c r="CQ221" s="79">
        <f>SUM(CN221,CK221,CH221,CE221,CB221,BY221,BV221,BS221,BP221,BM221,BJ221,BG221,BD221,BA221,AX221,AU221,AR221,AO221,AL221,AI221,AF221,AC221,Z221,W221,T221,Q221,N221,K221,H221,E221,B221)</f>
        <v>603.93000000000006</v>
      </c>
      <c r="CS221" s="68" t="s">
        <v>452</v>
      </c>
      <c r="CT221" s="67">
        <f>557.05-80+75+110+14.92</f>
        <v>676.96999999999991</v>
      </c>
      <c r="CV221" s="81">
        <f t="shared" si="11"/>
        <v>73.03999999999985</v>
      </c>
    </row>
    <row r="222" spans="1:100" x14ac:dyDescent="0.2">
      <c r="A222" s="68" t="s">
        <v>211</v>
      </c>
      <c r="B222" s="67">
        <v>0</v>
      </c>
      <c r="D222" s="68" t="s">
        <v>211</v>
      </c>
      <c r="E222" s="67">
        <v>0</v>
      </c>
      <c r="G222" s="68" t="s">
        <v>211</v>
      </c>
      <c r="H222" s="67">
        <v>0</v>
      </c>
      <c r="J222" s="68" t="s">
        <v>211</v>
      </c>
      <c r="K222" s="67">
        <v>0</v>
      </c>
      <c r="M222" s="68" t="s">
        <v>211</v>
      </c>
      <c r="N222" s="67">
        <v>0</v>
      </c>
      <c r="P222" s="68" t="s">
        <v>211</v>
      </c>
      <c r="Q222" s="67">
        <v>0</v>
      </c>
      <c r="S222" s="68" t="s">
        <v>211</v>
      </c>
      <c r="T222" s="67">
        <v>0</v>
      </c>
      <c r="V222" s="68" t="s">
        <v>211</v>
      </c>
      <c r="W222" s="67">
        <v>0</v>
      </c>
      <c r="Y222" s="68" t="s">
        <v>211</v>
      </c>
      <c r="Z222" s="67">
        <v>0</v>
      </c>
      <c r="AB222" s="68" t="s">
        <v>211</v>
      </c>
      <c r="AC222" s="67">
        <v>0</v>
      </c>
      <c r="AE222" s="68" t="s">
        <v>211</v>
      </c>
      <c r="AF222" s="67">
        <v>0</v>
      </c>
      <c r="AH222" s="68" t="s">
        <v>211</v>
      </c>
      <c r="AI222" s="67">
        <v>0</v>
      </c>
      <c r="AK222" s="68" t="s">
        <v>211</v>
      </c>
      <c r="AL222" s="67">
        <v>0</v>
      </c>
      <c r="AN222" s="68" t="s">
        <v>211</v>
      </c>
      <c r="AO222" s="67">
        <v>0</v>
      </c>
      <c r="AQ222" s="68" t="s">
        <v>211</v>
      </c>
      <c r="AR222" s="67">
        <v>0</v>
      </c>
      <c r="AT222" s="68" t="s">
        <v>211</v>
      </c>
      <c r="AU222" s="67">
        <v>0</v>
      </c>
      <c r="AW222" s="68" t="s">
        <v>211</v>
      </c>
      <c r="AX222" s="67">
        <v>0</v>
      </c>
      <c r="AZ222" s="68" t="s">
        <v>211</v>
      </c>
      <c r="BA222" s="67">
        <v>0</v>
      </c>
      <c r="BC222" s="68" t="s">
        <v>211</v>
      </c>
      <c r="BD222" s="67">
        <v>0</v>
      </c>
      <c r="BF222" s="68" t="s">
        <v>211</v>
      </c>
      <c r="BG222" s="67">
        <v>0</v>
      </c>
      <c r="BI222" s="68" t="s">
        <v>211</v>
      </c>
      <c r="BJ222" s="67">
        <v>0</v>
      </c>
      <c r="BL222" s="68" t="s">
        <v>211</v>
      </c>
      <c r="BM222" s="67">
        <v>0</v>
      </c>
      <c r="BO222" s="68" t="s">
        <v>211</v>
      </c>
      <c r="BP222" s="67">
        <v>7.99</v>
      </c>
      <c r="BR222" s="68" t="s">
        <v>211</v>
      </c>
      <c r="BS222" s="67">
        <v>0</v>
      </c>
      <c r="BU222" s="68" t="s">
        <v>211</v>
      </c>
      <c r="BV222" s="67">
        <v>0</v>
      </c>
      <c r="BX222" s="68" t="s">
        <v>211</v>
      </c>
      <c r="BY222" s="67">
        <v>0</v>
      </c>
      <c r="CA222" s="68" t="s">
        <v>211</v>
      </c>
      <c r="CB222" s="67">
        <v>0</v>
      </c>
      <c r="CD222" s="68" t="s">
        <v>211</v>
      </c>
      <c r="CE222" s="67">
        <v>0</v>
      </c>
      <c r="CG222" s="68" t="s">
        <v>211</v>
      </c>
      <c r="CH222" s="67">
        <v>0</v>
      </c>
      <c r="CJ222" s="68" t="s">
        <v>211</v>
      </c>
      <c r="CK222" s="67">
        <v>0</v>
      </c>
      <c r="CM222" s="68" t="s">
        <v>211</v>
      </c>
      <c r="CN222" s="67">
        <v>0</v>
      </c>
      <c r="CP222" s="68" t="s">
        <v>211</v>
      </c>
      <c r="CQ222" s="79">
        <f>SUM(CN222,CK222,CH222,CE222,CB222,BY222,BV222,BS222,BP222,BM222,BJ222,BG222,BD222,BA222,AX222,AU222,AR222,AO222,AL222,AI222,AF222,AC222,Z222,W222,T222,Q222,N222,K222,H222,E222,B222)</f>
        <v>7.99</v>
      </c>
      <c r="CS222" s="68" t="s">
        <v>211</v>
      </c>
      <c r="CT222" s="67">
        <v>7.99</v>
      </c>
      <c r="CV222" s="81">
        <f t="shared" si="11"/>
        <v>0</v>
      </c>
    </row>
    <row r="223" spans="1:100" x14ac:dyDescent="0.2">
      <c r="A223" s="68" t="s">
        <v>197</v>
      </c>
      <c r="B223" s="67">
        <v>0</v>
      </c>
      <c r="D223" s="68" t="s">
        <v>197</v>
      </c>
      <c r="E223" s="67">
        <v>0</v>
      </c>
      <c r="G223" s="68" t="s">
        <v>197</v>
      </c>
      <c r="H223" s="67">
        <v>0</v>
      </c>
      <c r="J223" s="68" t="s">
        <v>197</v>
      </c>
      <c r="K223" s="67">
        <v>0</v>
      </c>
      <c r="M223" s="68" t="s">
        <v>197</v>
      </c>
      <c r="N223" s="67">
        <v>0</v>
      </c>
      <c r="P223" s="68" t="s">
        <v>197</v>
      </c>
      <c r="Q223" s="67">
        <v>0</v>
      </c>
      <c r="S223" s="68" t="s">
        <v>197</v>
      </c>
      <c r="T223" s="67">
        <v>0</v>
      </c>
      <c r="V223" s="68" t="s">
        <v>197</v>
      </c>
      <c r="W223" s="67">
        <v>0</v>
      </c>
      <c r="Y223" s="68" t="s">
        <v>197</v>
      </c>
      <c r="Z223" s="67">
        <v>0</v>
      </c>
      <c r="AB223" s="68" t="s">
        <v>197</v>
      </c>
      <c r="AC223" s="67">
        <v>0</v>
      </c>
      <c r="AE223" s="68" t="s">
        <v>197</v>
      </c>
      <c r="AF223" s="67">
        <v>0</v>
      </c>
      <c r="AH223" s="68" t="s">
        <v>197</v>
      </c>
      <c r="AI223" s="67">
        <v>0</v>
      </c>
      <c r="AK223" s="68" t="s">
        <v>197</v>
      </c>
      <c r="AL223" s="67">
        <v>0</v>
      </c>
      <c r="AN223" s="68" t="s">
        <v>197</v>
      </c>
      <c r="AO223" s="67">
        <v>0</v>
      </c>
      <c r="AQ223" s="68" t="s">
        <v>197</v>
      </c>
      <c r="AR223" s="67">
        <v>0</v>
      </c>
      <c r="AT223" s="68" t="s">
        <v>197</v>
      </c>
      <c r="AU223" s="67">
        <v>0</v>
      </c>
      <c r="AW223" s="68" t="s">
        <v>197</v>
      </c>
      <c r="AX223" s="67">
        <v>45</v>
      </c>
      <c r="AZ223" s="68" t="s">
        <v>197</v>
      </c>
      <c r="BA223" s="67">
        <v>0</v>
      </c>
      <c r="BC223" s="68" t="s">
        <v>197</v>
      </c>
      <c r="BD223" s="67">
        <v>0</v>
      </c>
      <c r="BF223" s="68" t="s">
        <v>197</v>
      </c>
      <c r="BG223" s="67">
        <v>0</v>
      </c>
      <c r="BI223" s="68" t="s">
        <v>197</v>
      </c>
      <c r="BJ223" s="67">
        <v>0</v>
      </c>
      <c r="BL223" s="68" t="s">
        <v>197</v>
      </c>
      <c r="BM223" s="67">
        <v>0</v>
      </c>
      <c r="BO223" s="68" t="s">
        <v>197</v>
      </c>
      <c r="BP223" s="67">
        <v>0</v>
      </c>
      <c r="BR223" s="68" t="s">
        <v>197</v>
      </c>
      <c r="BS223" s="67">
        <v>0</v>
      </c>
      <c r="BU223" s="68" t="s">
        <v>197</v>
      </c>
      <c r="BV223" s="67">
        <v>0</v>
      </c>
      <c r="BX223" s="68" t="s">
        <v>197</v>
      </c>
      <c r="BY223" s="67">
        <v>0</v>
      </c>
      <c r="CA223" s="68" t="s">
        <v>197</v>
      </c>
      <c r="CB223" s="67">
        <v>0</v>
      </c>
      <c r="CD223" s="68" t="s">
        <v>197</v>
      </c>
      <c r="CE223" s="67">
        <v>0</v>
      </c>
      <c r="CG223" s="68" t="s">
        <v>197</v>
      </c>
      <c r="CH223" s="67">
        <v>0</v>
      </c>
      <c r="CJ223" s="68" t="s">
        <v>197</v>
      </c>
      <c r="CK223" s="67">
        <v>0</v>
      </c>
      <c r="CM223" s="68" t="s">
        <v>197</v>
      </c>
      <c r="CN223" s="67">
        <v>0</v>
      </c>
      <c r="CP223" s="68" t="s">
        <v>197</v>
      </c>
      <c r="CQ223" s="79">
        <f>SUM(CN223,CK223,CH223,CE223,CB223,BY223,BV223,BS223,BP223,BM223,BJ223,BG223,BD223,BA223,AX223,AU223,AR223,AO223,AL223,AI223,AF223,AC223,Z223,W223,T223,Q223,N223,K223,H223,E223,B223)</f>
        <v>45</v>
      </c>
      <c r="CS223" s="68" t="s">
        <v>197</v>
      </c>
      <c r="CT223" s="67">
        <v>80</v>
      </c>
      <c r="CV223" s="81">
        <f t="shared" si="11"/>
        <v>35</v>
      </c>
    </row>
    <row r="224" spans="1:100" s="123" customFormat="1" x14ac:dyDescent="0.2">
      <c r="A224" s="121" t="s">
        <v>456</v>
      </c>
      <c r="B224" s="122">
        <v>0</v>
      </c>
      <c r="D224" s="121" t="s">
        <v>456</v>
      </c>
      <c r="E224" s="122">
        <v>0</v>
      </c>
      <c r="G224" s="121" t="s">
        <v>456</v>
      </c>
      <c r="H224" s="122">
        <v>0</v>
      </c>
      <c r="J224" s="121" t="s">
        <v>456</v>
      </c>
      <c r="K224" s="122">
        <v>0</v>
      </c>
      <c r="M224" s="121" t="s">
        <v>456</v>
      </c>
      <c r="N224" s="122">
        <v>0</v>
      </c>
      <c r="P224" s="121" t="s">
        <v>456</v>
      </c>
      <c r="Q224" s="122">
        <v>0</v>
      </c>
      <c r="S224" s="121" t="s">
        <v>456</v>
      </c>
      <c r="T224" s="122">
        <v>0</v>
      </c>
      <c r="V224" s="121" t="s">
        <v>456</v>
      </c>
      <c r="W224" s="122">
        <v>0</v>
      </c>
      <c r="Y224" s="121" t="s">
        <v>456</v>
      </c>
      <c r="Z224" s="122">
        <v>0</v>
      </c>
      <c r="AB224" s="121" t="s">
        <v>456</v>
      </c>
      <c r="AC224" s="122">
        <v>0</v>
      </c>
      <c r="AE224" s="121" t="s">
        <v>456</v>
      </c>
      <c r="AF224" s="122">
        <v>0</v>
      </c>
      <c r="AH224" s="121" t="s">
        <v>456</v>
      </c>
      <c r="AI224" s="122">
        <v>0</v>
      </c>
      <c r="AK224" s="121" t="s">
        <v>456</v>
      </c>
      <c r="AL224" s="122">
        <v>0</v>
      </c>
      <c r="AN224" s="121" t="s">
        <v>456</v>
      </c>
      <c r="AO224" s="122">
        <v>0</v>
      </c>
      <c r="AQ224" s="121" t="s">
        <v>456</v>
      </c>
      <c r="AR224" s="122">
        <v>0</v>
      </c>
      <c r="AT224" s="121" t="s">
        <v>456</v>
      </c>
      <c r="AU224" s="122">
        <v>0</v>
      </c>
      <c r="AW224" s="121" t="s">
        <v>456</v>
      </c>
      <c r="AX224" s="122">
        <v>0</v>
      </c>
      <c r="AZ224" s="121" t="s">
        <v>456</v>
      </c>
      <c r="BA224" s="122">
        <v>0</v>
      </c>
      <c r="BC224" s="121" t="s">
        <v>456</v>
      </c>
      <c r="BD224" s="122">
        <v>0</v>
      </c>
      <c r="BF224" s="121" t="s">
        <v>456</v>
      </c>
      <c r="BG224" s="122">
        <v>0</v>
      </c>
      <c r="BI224" s="121" t="s">
        <v>456</v>
      </c>
      <c r="BJ224" s="122">
        <v>0</v>
      </c>
      <c r="BL224" s="121" t="s">
        <v>456</v>
      </c>
      <c r="BM224" s="122">
        <v>0</v>
      </c>
      <c r="BO224" s="121" t="s">
        <v>456</v>
      </c>
      <c r="BP224" s="122">
        <v>0</v>
      </c>
      <c r="BR224" s="121" t="s">
        <v>456</v>
      </c>
      <c r="BS224" s="122">
        <v>0</v>
      </c>
      <c r="BU224" s="121" t="s">
        <v>456</v>
      </c>
      <c r="BV224" s="122">
        <v>0</v>
      </c>
      <c r="BX224" s="121" t="s">
        <v>456</v>
      </c>
      <c r="BY224" s="122">
        <v>0</v>
      </c>
      <c r="CA224" s="121" t="s">
        <v>456</v>
      </c>
      <c r="CB224" s="122">
        <v>0</v>
      </c>
      <c r="CD224" s="121" t="s">
        <v>456</v>
      </c>
      <c r="CE224" s="122">
        <f>116+30</f>
        <v>146</v>
      </c>
      <c r="CG224" s="121" t="s">
        <v>456</v>
      </c>
      <c r="CH224" s="122">
        <v>0</v>
      </c>
      <c r="CJ224" s="121" t="s">
        <v>456</v>
      </c>
      <c r="CK224" s="122">
        <v>0</v>
      </c>
      <c r="CM224" s="121" t="s">
        <v>456</v>
      </c>
      <c r="CN224" s="122">
        <v>0</v>
      </c>
      <c r="CP224" s="121" t="s">
        <v>456</v>
      </c>
      <c r="CQ224" s="122">
        <f>SUM(CN224,CK224,CH224,CE224,CB224,BY224,BV224,BS224,BP224,BM224,BJ224,BG224,BD224,BA224,AX224,AU224,AR224,AO224,AL224,AI224,AF224,AC224,Z224,W224,T224,Q224,N224,K224,H224,E224,B224)</f>
        <v>146</v>
      </c>
      <c r="CS224" s="121" t="s">
        <v>456</v>
      </c>
      <c r="CT224" s="122">
        <v>0</v>
      </c>
      <c r="CV224" s="124">
        <f t="shared" si="11"/>
        <v>-146</v>
      </c>
    </row>
    <row r="225" spans="1:100" s="123" customFormat="1" x14ac:dyDescent="0.2">
      <c r="A225" s="121" t="s">
        <v>456</v>
      </c>
      <c r="B225" s="122">
        <v>0</v>
      </c>
      <c r="D225" s="121" t="s">
        <v>456</v>
      </c>
      <c r="E225" s="122">
        <v>0</v>
      </c>
      <c r="G225" s="121" t="s">
        <v>456</v>
      </c>
      <c r="H225" s="122">
        <v>0</v>
      </c>
      <c r="J225" s="121" t="s">
        <v>456</v>
      </c>
      <c r="K225" s="122">
        <v>0</v>
      </c>
      <c r="M225" s="121" t="s">
        <v>456</v>
      </c>
      <c r="N225" s="122">
        <v>0</v>
      </c>
      <c r="P225" s="121" t="s">
        <v>456</v>
      </c>
      <c r="Q225" s="122">
        <v>0</v>
      </c>
      <c r="S225" s="121" t="s">
        <v>456</v>
      </c>
      <c r="T225" s="122">
        <v>0</v>
      </c>
      <c r="V225" s="121" t="s">
        <v>456</v>
      </c>
      <c r="W225" s="122">
        <v>0</v>
      </c>
      <c r="Y225" s="121" t="s">
        <v>456</v>
      </c>
      <c r="Z225" s="122">
        <v>0</v>
      </c>
      <c r="AB225" s="121" t="s">
        <v>456</v>
      </c>
      <c r="AC225" s="122">
        <v>0</v>
      </c>
      <c r="AE225" s="121" t="s">
        <v>456</v>
      </c>
      <c r="AF225" s="122">
        <v>0</v>
      </c>
      <c r="AH225" s="121" t="s">
        <v>456</v>
      </c>
      <c r="AI225" s="122">
        <v>0</v>
      </c>
      <c r="AK225" s="121" t="s">
        <v>456</v>
      </c>
      <c r="AL225" s="122">
        <v>0</v>
      </c>
      <c r="AN225" s="121" t="s">
        <v>456</v>
      </c>
      <c r="AO225" s="122">
        <v>0</v>
      </c>
      <c r="AQ225" s="121" t="s">
        <v>456</v>
      </c>
      <c r="AR225" s="122">
        <v>0</v>
      </c>
      <c r="AT225" s="121" t="s">
        <v>456</v>
      </c>
      <c r="AU225" s="122">
        <v>0</v>
      </c>
      <c r="AW225" s="121" t="s">
        <v>456</v>
      </c>
      <c r="AX225" s="122">
        <v>0</v>
      </c>
      <c r="AZ225" s="121" t="s">
        <v>456</v>
      </c>
      <c r="BA225" s="122">
        <v>0</v>
      </c>
      <c r="BC225" s="121" t="s">
        <v>456</v>
      </c>
      <c r="BD225" s="122">
        <v>0</v>
      </c>
      <c r="BF225" s="121" t="s">
        <v>456</v>
      </c>
      <c r="BG225" s="122">
        <v>0</v>
      </c>
      <c r="BI225" s="121" t="s">
        <v>456</v>
      </c>
      <c r="BJ225" s="122">
        <v>0</v>
      </c>
      <c r="BL225" s="121" t="s">
        <v>456</v>
      </c>
      <c r="BM225" s="122">
        <v>0</v>
      </c>
      <c r="BO225" s="121" t="s">
        <v>456</v>
      </c>
      <c r="BP225" s="122">
        <v>0</v>
      </c>
      <c r="BR225" s="121" t="s">
        <v>456</v>
      </c>
      <c r="BS225" s="122">
        <v>0</v>
      </c>
      <c r="BU225" s="121" t="s">
        <v>456</v>
      </c>
      <c r="BV225" s="122">
        <v>0</v>
      </c>
      <c r="BX225" s="121" t="s">
        <v>456</v>
      </c>
      <c r="BY225" s="122">
        <v>0</v>
      </c>
      <c r="CA225" s="121" t="s">
        <v>456</v>
      </c>
      <c r="CB225" s="122">
        <v>0</v>
      </c>
      <c r="CD225" s="121" t="s">
        <v>456</v>
      </c>
      <c r="CE225" s="122">
        <v>0</v>
      </c>
      <c r="CG225" s="121" t="s">
        <v>456</v>
      </c>
      <c r="CH225" s="122">
        <v>0</v>
      </c>
      <c r="CJ225" s="121" t="s">
        <v>456</v>
      </c>
      <c r="CK225" s="122">
        <v>0</v>
      </c>
      <c r="CM225" s="121" t="s">
        <v>456</v>
      </c>
      <c r="CN225" s="122">
        <v>0</v>
      </c>
      <c r="CP225" s="121" t="s">
        <v>456</v>
      </c>
      <c r="CQ225" s="122">
        <f>SUM(CN225,CK225,CH225,CE225,CB225,BY225,BV225,BS225,BP225,BM225,BJ225,BG225,BD225,BA225,AX225,AU225,AR225,AO225,AL225,AI225,AF225,AC225,Z225,W225,T225,Q225,N225,K225,H225,E225,B225)</f>
        <v>0</v>
      </c>
      <c r="CS225" s="121" t="s">
        <v>456</v>
      </c>
      <c r="CT225" s="122">
        <v>0</v>
      </c>
      <c r="CV225" s="124">
        <f t="shared" si="11"/>
        <v>0</v>
      </c>
    </row>
    <row r="226" spans="1:100" ht="16" thickBot="1" x14ac:dyDescent="0.25">
      <c r="A226" s="73" t="s">
        <v>453</v>
      </c>
      <c r="B226" s="74">
        <f>SUM(B210,B211,B212,B213,B214,B218,B219,B220)</f>
        <v>971.17</v>
      </c>
      <c r="D226" s="73" t="s">
        <v>453</v>
      </c>
      <c r="E226" s="74">
        <f>SUM(E210,E211,E212,E213,E214,E218,E219,E220)</f>
        <v>28.5</v>
      </c>
      <c r="G226" s="73" t="s">
        <v>453</v>
      </c>
      <c r="H226" s="74">
        <f>SUM(H210,H211,H212,H213,H214,H218,H219,H220)</f>
        <v>35.74</v>
      </c>
      <c r="J226" s="73" t="s">
        <v>453</v>
      </c>
      <c r="K226" s="74">
        <f>SUM(K210,K211,K212,K213,K214,K218,K219,K220)</f>
        <v>47.99</v>
      </c>
      <c r="M226" s="73" t="s">
        <v>453</v>
      </c>
      <c r="N226" s="74">
        <f>SUM(N210,N211,N212,N213,N214,N218,N219,N220)</f>
        <v>0</v>
      </c>
      <c r="P226" s="73" t="s">
        <v>453</v>
      </c>
      <c r="Q226" s="74">
        <f>SUM(Q210,Q211,Q212,Q213,Q214,Q218,Q219,Q220)</f>
        <v>68.48</v>
      </c>
      <c r="S226" s="73" t="s">
        <v>453</v>
      </c>
      <c r="T226" s="74">
        <f>SUM(T210,T211,T212,T213,T214,T218,T219,T220)</f>
        <v>5.18</v>
      </c>
      <c r="V226" s="73" t="s">
        <v>453</v>
      </c>
      <c r="W226" s="74">
        <f>SUM(W210,W211,W212,W213,W214,W218,W219,W220)</f>
        <v>12</v>
      </c>
      <c r="Y226" s="73" t="s">
        <v>453</v>
      </c>
      <c r="Z226" s="74">
        <f>SUM(Z210,Z211,Z212,Z213,Z214,Z218,Z219,Z220)</f>
        <v>122.71</v>
      </c>
      <c r="AB226" s="73" t="s">
        <v>453</v>
      </c>
      <c r="AC226" s="74">
        <f>SUM(AC210,AC211,AC212,AC213,AC214,AC218,AC219,AC220)</f>
        <v>55.239999999999995</v>
      </c>
      <c r="AE226" s="73" t="s">
        <v>453</v>
      </c>
      <c r="AF226" s="74">
        <f>SUM(AF210,AF211,AF212,AF213,AF214,AF218,AF219,AF220)</f>
        <v>87.42</v>
      </c>
      <c r="AH226" s="73" t="s">
        <v>453</v>
      </c>
      <c r="AI226" s="74">
        <f>SUM(AI210,AI211,AI212,AI213,AI214,AI218,AI219,AI220)</f>
        <v>0</v>
      </c>
      <c r="AK226" s="73" t="s">
        <v>453</v>
      </c>
      <c r="AL226" s="74">
        <f>SUM(AL210,AL211,AL212,AL213,AL214,AL218,AL219,AL220)</f>
        <v>0</v>
      </c>
      <c r="AN226" s="73" t="s">
        <v>453</v>
      </c>
      <c r="AO226" s="74">
        <f>SUM(AO210,AO211,AO212,AO213,AO214,AO218,AO219,AO220)</f>
        <v>0</v>
      </c>
      <c r="AQ226" s="73" t="s">
        <v>453</v>
      </c>
      <c r="AR226" s="74">
        <f>SUM(AR210,AR211,AR212,AR213,AR214,AR218,AR219,AR220)</f>
        <v>19.34</v>
      </c>
      <c r="AT226" s="73" t="s">
        <v>453</v>
      </c>
      <c r="AU226" s="74">
        <f>SUM(AU210,AU211,AU212,AU213,AU214,AU218,AU219,AU220)</f>
        <v>0</v>
      </c>
      <c r="AW226" s="73" t="s">
        <v>453</v>
      </c>
      <c r="AX226" s="74">
        <f>SUM(AX210,AX211,AX212,AX213,AX214,AX218,AX219,AX220)</f>
        <v>86.45</v>
      </c>
      <c r="AZ226" s="73" t="s">
        <v>453</v>
      </c>
      <c r="BA226" s="74">
        <f>SUM(BA210,BA211,BA212,BA213,BA214,BA218,BA219,BA220)</f>
        <v>0</v>
      </c>
      <c r="BC226" s="73" t="s">
        <v>453</v>
      </c>
      <c r="BD226" s="74">
        <f>SUM(BD210,BD211,BD212,BD213,BD214,BD218,BD219,BD220)</f>
        <v>0</v>
      </c>
      <c r="BF226" s="73" t="s">
        <v>453</v>
      </c>
      <c r="BG226" s="74">
        <f>SUM(BG210,BG211,BG212,BG213,BG214,BG218,BG219,BG220)</f>
        <v>0</v>
      </c>
      <c r="BI226" s="73" t="s">
        <v>453</v>
      </c>
      <c r="BJ226" s="74">
        <f>SUM(BJ210,BJ211,BJ212,BJ213,BJ214,BJ218,BJ219,BJ220)</f>
        <v>7.5</v>
      </c>
      <c r="BL226" s="73" t="s">
        <v>453</v>
      </c>
      <c r="BM226" s="74">
        <f>SUM(BM210,BM211,BM212,BM213,BM214,BM218,BM219,BM220)</f>
        <v>14.5</v>
      </c>
      <c r="BO226" s="73" t="s">
        <v>453</v>
      </c>
      <c r="BP226" s="74">
        <f>SUM(BP210,BP211,BP212,BP213,BP214,BP218,BP219,BP220)</f>
        <v>7.99</v>
      </c>
      <c r="BR226" s="73" t="s">
        <v>453</v>
      </c>
      <c r="BS226" s="74">
        <f>SUM(BS210,BS211,BS212,BS213,BS214,BS218,BS219,BS220)</f>
        <v>59.16</v>
      </c>
      <c r="BU226" s="73" t="s">
        <v>453</v>
      </c>
      <c r="BV226" s="74">
        <f>SUM(BV210,BV211,BV212,BV213,BV214,BV218,BV219,BV220)</f>
        <v>0</v>
      </c>
      <c r="BX226" s="73" t="s">
        <v>453</v>
      </c>
      <c r="BY226" s="74">
        <f>SUM(BY210,BY211,BY212,BY213,BY214,BY218,BY219,BY220)</f>
        <v>69.91</v>
      </c>
      <c r="CA226" s="73" t="s">
        <v>453</v>
      </c>
      <c r="CB226" s="74">
        <f>SUM(CB210,CB211,CB212,CB213,CB214,CB218,CB219,CB220)</f>
        <v>0</v>
      </c>
      <c r="CD226" s="73" t="s">
        <v>453</v>
      </c>
      <c r="CE226" s="74">
        <f>SUM(CE210,CE211,CE212,CE213,CE214,CE218,CE219,CE220)</f>
        <v>151</v>
      </c>
      <c r="CG226" s="73" t="s">
        <v>453</v>
      </c>
      <c r="CH226" s="74">
        <f>SUM(CH210,CH211,CH212,CH213,CH214,CH218,CH219,CH220)</f>
        <v>113.67</v>
      </c>
      <c r="CJ226" s="73" t="s">
        <v>453</v>
      </c>
      <c r="CK226" s="74">
        <f>SUM(CK210,CK211,CK212,CK213,CK214,CK218,CK219,CK220)</f>
        <v>7.5</v>
      </c>
      <c r="CM226" s="73" t="s">
        <v>453</v>
      </c>
      <c r="CN226" s="74">
        <f>SUM(CN210,CN211,CN212,CN213,CN214,CN218,CN219,CN220)</f>
        <v>51.65</v>
      </c>
      <c r="CP226" s="73" t="s">
        <v>494</v>
      </c>
      <c r="CQ226" s="74">
        <f>SUM(CQ210,CQ211,CQ212,CQ213,CQ214,CQ218,CQ219,CQ220)</f>
        <v>2023.1000000000001</v>
      </c>
      <c r="CS226" s="77" t="s">
        <v>494</v>
      </c>
      <c r="CT226" s="78">
        <f>SUM(CT210,CT211,CT212,CT213,CT214,CT218,CT219,CT220)</f>
        <v>2251.4899999999998</v>
      </c>
      <c r="CV226" s="83">
        <f t="shared" si="11"/>
        <v>228.38999999999965</v>
      </c>
    </row>
    <row r="227" spans="1:100" ht="16" thickBot="1" x14ac:dyDescent="0.25">
      <c r="A227" s="125" t="s">
        <v>457</v>
      </c>
      <c r="B227" s="126">
        <f>B205-B208-B226</f>
        <v>-971.17</v>
      </c>
      <c r="D227" s="91" t="s">
        <v>457</v>
      </c>
      <c r="E227" s="92">
        <f>E205-E208-E226</f>
        <v>-28.5</v>
      </c>
      <c r="G227" s="91" t="s">
        <v>457</v>
      </c>
      <c r="H227" s="92">
        <f>H205-H208-H226</f>
        <v>-35.74</v>
      </c>
      <c r="J227" s="91" t="s">
        <v>457</v>
      </c>
      <c r="K227" s="92">
        <f>K205-K208-K226</f>
        <v>-47.99</v>
      </c>
      <c r="M227" s="75" t="s">
        <v>457</v>
      </c>
      <c r="N227" s="76">
        <f>N205-N208-N226</f>
        <v>0</v>
      </c>
      <c r="P227" s="125" t="s">
        <v>457</v>
      </c>
      <c r="Q227" s="126">
        <f>Q205-Q208-Q226</f>
        <v>-68.48</v>
      </c>
      <c r="S227" s="91" t="s">
        <v>457</v>
      </c>
      <c r="T227" s="92">
        <f>T205-T208-T226</f>
        <v>-5.18</v>
      </c>
      <c r="V227" s="91" t="s">
        <v>457</v>
      </c>
      <c r="W227" s="92">
        <f>W205-W208-W226</f>
        <v>-12</v>
      </c>
      <c r="Y227" s="93" t="s">
        <v>457</v>
      </c>
      <c r="Z227" s="94">
        <f>Z205-Z208-Z226</f>
        <v>1253.9000000000001</v>
      </c>
      <c r="AB227" s="91" t="s">
        <v>457</v>
      </c>
      <c r="AC227" s="92">
        <f>AC205-AC208-AC226</f>
        <v>-55.239999999999995</v>
      </c>
      <c r="AE227" s="91" t="s">
        <v>457</v>
      </c>
      <c r="AF227" s="92">
        <f>AF205-AF208-AF226</f>
        <v>-87.42</v>
      </c>
      <c r="AH227" s="119" t="s">
        <v>457</v>
      </c>
      <c r="AI227" s="120">
        <f>AI205-AI208-AI226</f>
        <v>0</v>
      </c>
      <c r="AK227" s="119" t="s">
        <v>457</v>
      </c>
      <c r="AL227" s="120">
        <f>AL205-AL208-AL226</f>
        <v>0</v>
      </c>
      <c r="AN227" s="93" t="s">
        <v>457</v>
      </c>
      <c r="AO227" s="94">
        <f>AO205-AO208-AO226</f>
        <v>500</v>
      </c>
      <c r="AQ227" s="91" t="s">
        <v>457</v>
      </c>
      <c r="AR227" s="92">
        <f>AR205-AR208-AR226</f>
        <v>-19.34</v>
      </c>
      <c r="AT227" s="119" t="s">
        <v>457</v>
      </c>
      <c r="AU227" s="120">
        <f>AU205-AU208-AU226</f>
        <v>0</v>
      </c>
      <c r="AW227" s="91" t="s">
        <v>457</v>
      </c>
      <c r="AX227" s="92">
        <f>AX205-AX208-AX226</f>
        <v>-85.960000000000008</v>
      </c>
      <c r="AZ227" s="119" t="s">
        <v>457</v>
      </c>
      <c r="BA227" s="120">
        <f>BA205-BA208-BA226</f>
        <v>0</v>
      </c>
      <c r="BC227" s="93" t="s">
        <v>457</v>
      </c>
      <c r="BD227" s="94">
        <f>BD205-BD208-BD226</f>
        <v>110</v>
      </c>
      <c r="BF227" s="75" t="s">
        <v>457</v>
      </c>
      <c r="BG227" s="76">
        <f>BG205-BG208-BG226</f>
        <v>0</v>
      </c>
      <c r="BI227" s="91" t="s">
        <v>457</v>
      </c>
      <c r="BJ227" s="92">
        <f>BJ205-BJ208-BJ226</f>
        <v>-7.5</v>
      </c>
      <c r="BL227" s="91" t="s">
        <v>457</v>
      </c>
      <c r="BM227" s="92">
        <f>BM205-BM208-BM226</f>
        <v>-14.5</v>
      </c>
      <c r="BO227" s="93" t="s">
        <v>457</v>
      </c>
      <c r="BP227" s="94">
        <f>BP205-BP208-BP226</f>
        <v>1430.03</v>
      </c>
      <c r="BR227" s="91" t="s">
        <v>457</v>
      </c>
      <c r="BS227" s="92">
        <f>BS205-BS208-BS226</f>
        <v>-59.16</v>
      </c>
      <c r="BU227" s="119" t="s">
        <v>457</v>
      </c>
      <c r="BV227" s="120">
        <f>BV205-BV208-BV226</f>
        <v>0</v>
      </c>
      <c r="BX227" s="91" t="s">
        <v>457</v>
      </c>
      <c r="BY227" s="92">
        <f>BY205-BY208-BY226</f>
        <v>-69.91</v>
      </c>
      <c r="CA227" s="119" t="s">
        <v>457</v>
      </c>
      <c r="CB227" s="120">
        <f>CB205-CB208-CB226</f>
        <v>0</v>
      </c>
      <c r="CD227" s="91" t="s">
        <v>457</v>
      </c>
      <c r="CE227" s="92">
        <f>CE205-CE208-CE226</f>
        <v>-151</v>
      </c>
      <c r="CG227" s="91" t="s">
        <v>457</v>
      </c>
      <c r="CH227" s="92">
        <f>CH205-CH208-CH226</f>
        <v>-113.67</v>
      </c>
      <c r="CJ227" s="91" t="s">
        <v>457</v>
      </c>
      <c r="CK227" s="92">
        <f>CK205-CK208-CK226</f>
        <v>-7.5</v>
      </c>
      <c r="CM227" s="91" t="s">
        <v>457</v>
      </c>
      <c r="CN227" s="92">
        <f>CN205-CN208-CN226</f>
        <v>-51.65</v>
      </c>
      <c r="CP227" s="95" t="s">
        <v>491</v>
      </c>
      <c r="CQ227" s="96">
        <f>CQ205-CQ208-CQ226</f>
        <v>1402.0199999999998</v>
      </c>
      <c r="CS227" s="85" t="s">
        <v>496</v>
      </c>
      <c r="CT227" s="84">
        <f>CT202-CT208-CT226</f>
        <v>0</v>
      </c>
    </row>
    <row r="228" spans="1:100" ht="16" customHeight="1" thickTop="1" thickBot="1" x14ac:dyDescent="0.25">
      <c r="A228" s="193" t="s">
        <v>709</v>
      </c>
      <c r="B228" s="194"/>
      <c r="D228" s="193" t="s">
        <v>710</v>
      </c>
      <c r="E228" s="194"/>
      <c r="G228" s="193" t="s">
        <v>712</v>
      </c>
      <c r="H228" s="194"/>
      <c r="J228" s="190" t="s">
        <v>711</v>
      </c>
      <c r="K228" s="191"/>
      <c r="M228" s="190"/>
      <c r="N228" s="191"/>
      <c r="P228" s="193" t="s">
        <v>713</v>
      </c>
      <c r="Q228" s="194"/>
      <c r="S228" s="193" t="s">
        <v>385</v>
      </c>
      <c r="T228" s="194"/>
      <c r="V228" s="190" t="s">
        <v>329</v>
      </c>
      <c r="W228" s="191"/>
      <c r="Y228" s="190" t="s">
        <v>320</v>
      </c>
      <c r="Z228" s="191"/>
      <c r="AB228" s="193" t="s">
        <v>714</v>
      </c>
      <c r="AC228" s="194"/>
      <c r="AE228" s="193" t="s">
        <v>715</v>
      </c>
      <c r="AF228" s="194"/>
      <c r="AH228" s="190"/>
      <c r="AI228" s="191"/>
      <c r="AK228" s="193"/>
      <c r="AL228" s="194"/>
      <c r="AN228" s="193" t="s">
        <v>716</v>
      </c>
      <c r="AO228" s="194"/>
      <c r="AQ228" s="190" t="s">
        <v>329</v>
      </c>
      <c r="AR228" s="191"/>
      <c r="AT228" s="193"/>
      <c r="AU228" s="194"/>
      <c r="AW228" s="193" t="s">
        <v>718</v>
      </c>
      <c r="AX228" s="194"/>
      <c r="AZ228" s="193"/>
      <c r="BA228" s="194"/>
      <c r="BC228" s="193" t="s">
        <v>717</v>
      </c>
      <c r="BD228" s="194"/>
      <c r="BF228" s="190"/>
      <c r="BG228" s="191"/>
      <c r="BI228" s="193" t="s">
        <v>320</v>
      </c>
      <c r="BJ228" s="194"/>
      <c r="BL228" s="190" t="s">
        <v>709</v>
      </c>
      <c r="BM228" s="191"/>
      <c r="BO228" s="190"/>
      <c r="BP228" s="191"/>
      <c r="BR228" s="193" t="s">
        <v>719</v>
      </c>
      <c r="BS228" s="194"/>
      <c r="BU228" s="193"/>
      <c r="BV228" s="194"/>
      <c r="BX228" s="193"/>
      <c r="BY228" s="194"/>
      <c r="CA228" s="190"/>
      <c r="CB228" s="191"/>
      <c r="CD228" s="190" t="s">
        <v>720</v>
      </c>
      <c r="CE228" s="191"/>
      <c r="CG228" s="190" t="s">
        <v>721</v>
      </c>
      <c r="CH228" s="191"/>
      <c r="CJ228" s="193" t="s">
        <v>320</v>
      </c>
      <c r="CK228" s="194"/>
      <c r="CM228" s="193" t="s">
        <v>722</v>
      </c>
      <c r="CN228" s="194"/>
      <c r="CP228" s="93" t="s">
        <v>517</v>
      </c>
      <c r="CQ228" s="94">
        <f>CQ202-CQ208-CQ226</f>
        <v>228.05999999999972</v>
      </c>
      <c r="CS228" s="199" t="s">
        <v>495</v>
      </c>
      <c r="CT228" s="200"/>
      <c r="CV228" s="82"/>
    </row>
    <row r="229" spans="1:100" ht="16" thickTop="1" x14ac:dyDescent="0.2">
      <c r="A229" s="195"/>
      <c r="B229" s="196"/>
      <c r="D229" s="195"/>
      <c r="E229" s="196"/>
      <c r="G229" s="195"/>
      <c r="H229" s="196"/>
      <c r="J229" s="180"/>
      <c r="K229" s="181"/>
      <c r="M229" s="180"/>
      <c r="N229" s="181"/>
      <c r="P229" s="195"/>
      <c r="Q229" s="196"/>
      <c r="S229" s="195"/>
      <c r="T229" s="196"/>
      <c r="V229" s="180"/>
      <c r="W229" s="181"/>
      <c r="Y229" s="180"/>
      <c r="Z229" s="181"/>
      <c r="AB229" s="195"/>
      <c r="AC229" s="196"/>
      <c r="AE229" s="195"/>
      <c r="AF229" s="196"/>
      <c r="AH229" s="180"/>
      <c r="AI229" s="181"/>
      <c r="AK229" s="195"/>
      <c r="AL229" s="196"/>
      <c r="AN229" s="195"/>
      <c r="AO229" s="196"/>
      <c r="AQ229" s="180"/>
      <c r="AR229" s="181"/>
      <c r="AT229" s="195"/>
      <c r="AU229" s="196"/>
      <c r="AW229" s="195"/>
      <c r="AX229" s="196"/>
      <c r="AZ229" s="195"/>
      <c r="BA229" s="196"/>
      <c r="BC229" s="195"/>
      <c r="BD229" s="196"/>
      <c r="BF229" s="180"/>
      <c r="BG229" s="181"/>
      <c r="BI229" s="195"/>
      <c r="BJ229" s="196"/>
      <c r="BL229" s="180"/>
      <c r="BM229" s="181"/>
      <c r="BO229" s="180"/>
      <c r="BP229" s="181"/>
      <c r="BR229" s="195"/>
      <c r="BS229" s="196"/>
      <c r="BU229" s="195"/>
      <c r="BV229" s="196"/>
      <c r="BX229" s="195"/>
      <c r="BY229" s="196"/>
      <c r="CA229" s="180"/>
      <c r="CB229" s="181"/>
      <c r="CD229" s="180"/>
      <c r="CE229" s="181"/>
      <c r="CG229" s="180"/>
      <c r="CH229" s="181"/>
      <c r="CJ229" s="195"/>
      <c r="CK229" s="196"/>
      <c r="CM229" s="195"/>
      <c r="CN229" s="196"/>
      <c r="CP229" s="115"/>
      <c r="CQ229" s="116"/>
      <c r="CS229" s="199"/>
      <c r="CT229" s="200"/>
      <c r="CV229" s="82"/>
    </row>
    <row r="230" spans="1:100" ht="16" thickBot="1" x14ac:dyDescent="0.25">
      <c r="A230" s="197"/>
      <c r="B230" s="198"/>
      <c r="D230" s="197"/>
      <c r="E230" s="198"/>
      <c r="G230" s="197"/>
      <c r="H230" s="198"/>
      <c r="J230" s="182"/>
      <c r="K230" s="183"/>
      <c r="M230" s="182"/>
      <c r="N230" s="183"/>
      <c r="P230" s="197"/>
      <c r="Q230" s="198"/>
      <c r="S230" s="197"/>
      <c r="T230" s="198"/>
      <c r="V230" s="182"/>
      <c r="W230" s="183"/>
      <c r="Y230" s="182"/>
      <c r="Z230" s="183"/>
      <c r="AB230" s="197"/>
      <c r="AC230" s="198"/>
      <c r="AE230" s="197"/>
      <c r="AF230" s="198"/>
      <c r="AH230" s="182"/>
      <c r="AI230" s="183"/>
      <c r="AK230" s="197"/>
      <c r="AL230" s="198"/>
      <c r="AN230" s="197"/>
      <c r="AO230" s="198"/>
      <c r="AQ230" s="182"/>
      <c r="AR230" s="183"/>
      <c r="AT230" s="197"/>
      <c r="AU230" s="198"/>
      <c r="AW230" s="197"/>
      <c r="AX230" s="198"/>
      <c r="AZ230" s="197"/>
      <c r="BA230" s="198"/>
      <c r="BC230" s="197"/>
      <c r="BD230" s="198"/>
      <c r="BF230" s="182"/>
      <c r="BG230" s="183"/>
      <c r="BI230" s="197"/>
      <c r="BJ230" s="198"/>
      <c r="BL230" s="182"/>
      <c r="BM230" s="183"/>
      <c r="BO230" s="182"/>
      <c r="BP230" s="183"/>
      <c r="BR230" s="197"/>
      <c r="BS230" s="198"/>
      <c r="BU230" s="197"/>
      <c r="BV230" s="198"/>
      <c r="BX230" s="197"/>
      <c r="BY230" s="198"/>
      <c r="CA230" s="182"/>
      <c r="CB230" s="183"/>
      <c r="CD230" s="182"/>
      <c r="CE230" s="183"/>
      <c r="CG230" s="182"/>
      <c r="CH230" s="183"/>
      <c r="CJ230" s="197"/>
      <c r="CK230" s="198"/>
      <c r="CM230" s="197"/>
      <c r="CN230" s="198"/>
      <c r="CP230" s="99"/>
      <c r="CQ230" s="100"/>
      <c r="CS230" s="201"/>
      <c r="CT230" s="202"/>
      <c r="CV230" s="82"/>
    </row>
    <row r="232" spans="1:100" ht="22" thickBot="1" x14ac:dyDescent="0.3">
      <c r="A232" s="36" t="s">
        <v>594</v>
      </c>
    </row>
    <row r="233" spans="1:100" ht="16" thickBot="1" x14ac:dyDescent="0.25">
      <c r="A233" s="172" t="s">
        <v>249</v>
      </c>
      <c r="B233" s="173"/>
      <c r="D233" s="172" t="s">
        <v>292</v>
      </c>
      <c r="E233" s="173"/>
      <c r="G233" s="172" t="s">
        <v>293</v>
      </c>
      <c r="H233" s="173"/>
      <c r="J233" s="172" t="s">
        <v>294</v>
      </c>
      <c r="K233" s="173"/>
      <c r="M233" s="172" t="s">
        <v>295</v>
      </c>
      <c r="N233" s="173"/>
      <c r="P233" s="172" t="s">
        <v>296</v>
      </c>
      <c r="Q233" s="173"/>
      <c r="S233" s="172" t="s">
        <v>297</v>
      </c>
      <c r="T233" s="173"/>
      <c r="V233" s="172" t="s">
        <v>298</v>
      </c>
      <c r="W233" s="173"/>
      <c r="Y233" s="172" t="s">
        <v>299</v>
      </c>
      <c r="Z233" s="173"/>
      <c r="AB233" s="172" t="s">
        <v>300</v>
      </c>
      <c r="AC233" s="173"/>
      <c r="AE233" s="172" t="s">
        <v>301</v>
      </c>
      <c r="AF233" s="173"/>
      <c r="AH233" s="172" t="s">
        <v>302</v>
      </c>
      <c r="AI233" s="173"/>
      <c r="AK233" s="172" t="s">
        <v>303</v>
      </c>
      <c r="AL233" s="173"/>
      <c r="AN233" s="172" t="s">
        <v>304</v>
      </c>
      <c r="AO233" s="173"/>
      <c r="AQ233" s="172" t="s">
        <v>305</v>
      </c>
      <c r="AR233" s="173"/>
      <c r="AT233" s="172" t="s">
        <v>306</v>
      </c>
      <c r="AU233" s="173"/>
      <c r="AW233" s="172" t="s">
        <v>307</v>
      </c>
      <c r="AX233" s="173"/>
      <c r="AZ233" s="172" t="s">
        <v>308</v>
      </c>
      <c r="BA233" s="173"/>
      <c r="BC233" s="172" t="s">
        <v>309</v>
      </c>
      <c r="BD233" s="173"/>
      <c r="BF233" s="172" t="s">
        <v>310</v>
      </c>
      <c r="BG233" s="173"/>
      <c r="BI233" s="172" t="s">
        <v>311</v>
      </c>
      <c r="BJ233" s="173"/>
      <c r="BL233" s="172" t="s">
        <v>312</v>
      </c>
      <c r="BM233" s="173"/>
      <c r="BO233" s="172" t="s">
        <v>313</v>
      </c>
      <c r="BP233" s="173"/>
      <c r="BR233" s="172" t="s">
        <v>314</v>
      </c>
      <c r="BS233" s="173"/>
      <c r="BU233" s="172" t="s">
        <v>315</v>
      </c>
      <c r="BV233" s="173"/>
      <c r="BX233" s="172" t="s">
        <v>316</v>
      </c>
      <c r="BY233" s="173"/>
      <c r="CA233" s="172" t="s">
        <v>317</v>
      </c>
      <c r="CB233" s="173"/>
      <c r="CD233" s="172" t="s">
        <v>318</v>
      </c>
      <c r="CE233" s="173"/>
      <c r="CG233" s="172" t="s">
        <v>333</v>
      </c>
      <c r="CH233" s="173"/>
      <c r="CJ233" s="172" t="s">
        <v>334</v>
      </c>
      <c r="CK233" s="173"/>
      <c r="CM233" s="172" t="s">
        <v>335</v>
      </c>
      <c r="CN233" s="173"/>
      <c r="CP233" s="188" t="s">
        <v>30</v>
      </c>
      <c r="CQ233" s="189"/>
      <c r="CS233" s="188" t="s">
        <v>490</v>
      </c>
      <c r="CT233" s="189"/>
      <c r="CV233" s="80" t="s">
        <v>32</v>
      </c>
    </row>
    <row r="234" spans="1:100" ht="16" thickBot="1" x14ac:dyDescent="0.25">
      <c r="A234" s="174" t="s">
        <v>446</v>
      </c>
      <c r="B234" s="175"/>
      <c r="D234" s="174" t="s">
        <v>446</v>
      </c>
      <c r="E234" s="175"/>
      <c r="G234" s="174" t="s">
        <v>446</v>
      </c>
      <c r="H234" s="175"/>
      <c r="J234" s="174" t="s">
        <v>446</v>
      </c>
      <c r="K234" s="175"/>
      <c r="M234" s="174" t="s">
        <v>446</v>
      </c>
      <c r="N234" s="175"/>
      <c r="P234" s="174" t="s">
        <v>446</v>
      </c>
      <c r="Q234" s="175"/>
      <c r="S234" s="174" t="s">
        <v>446</v>
      </c>
      <c r="T234" s="175"/>
      <c r="V234" s="174" t="s">
        <v>446</v>
      </c>
      <c r="W234" s="175"/>
      <c r="Y234" s="174" t="s">
        <v>446</v>
      </c>
      <c r="Z234" s="175"/>
      <c r="AB234" s="174" t="s">
        <v>446</v>
      </c>
      <c r="AC234" s="175"/>
      <c r="AE234" s="174" t="s">
        <v>446</v>
      </c>
      <c r="AF234" s="175"/>
      <c r="AH234" s="174" t="s">
        <v>446</v>
      </c>
      <c r="AI234" s="175"/>
      <c r="AK234" s="174" t="s">
        <v>446</v>
      </c>
      <c r="AL234" s="175"/>
      <c r="AN234" s="174" t="s">
        <v>446</v>
      </c>
      <c r="AO234" s="175"/>
      <c r="AQ234" s="174" t="s">
        <v>446</v>
      </c>
      <c r="AR234" s="175"/>
      <c r="AT234" s="174" t="s">
        <v>446</v>
      </c>
      <c r="AU234" s="175"/>
      <c r="AW234" s="174" t="s">
        <v>446</v>
      </c>
      <c r="AX234" s="175"/>
      <c r="AZ234" s="174" t="s">
        <v>446</v>
      </c>
      <c r="BA234" s="175"/>
      <c r="BC234" s="174" t="s">
        <v>446</v>
      </c>
      <c r="BD234" s="175"/>
      <c r="BF234" s="174" t="s">
        <v>446</v>
      </c>
      <c r="BG234" s="175"/>
      <c r="BI234" s="174" t="s">
        <v>446</v>
      </c>
      <c r="BJ234" s="175"/>
      <c r="BL234" s="174" t="s">
        <v>446</v>
      </c>
      <c r="BM234" s="175"/>
      <c r="BO234" s="174" t="s">
        <v>446</v>
      </c>
      <c r="BP234" s="175"/>
      <c r="BR234" s="174" t="s">
        <v>446</v>
      </c>
      <c r="BS234" s="175"/>
      <c r="BU234" s="174" t="s">
        <v>446</v>
      </c>
      <c r="BV234" s="175"/>
      <c r="BX234" s="174" t="s">
        <v>446</v>
      </c>
      <c r="BY234" s="175"/>
      <c r="CA234" s="174" t="s">
        <v>446</v>
      </c>
      <c r="CB234" s="175"/>
      <c r="CD234" s="174" t="s">
        <v>446</v>
      </c>
      <c r="CE234" s="175"/>
      <c r="CG234" s="174" t="s">
        <v>446</v>
      </c>
      <c r="CH234" s="175"/>
      <c r="CJ234" s="174" t="s">
        <v>446</v>
      </c>
      <c r="CK234" s="175"/>
      <c r="CM234" s="174" t="s">
        <v>446</v>
      </c>
      <c r="CN234" s="175"/>
      <c r="CP234" s="174" t="s">
        <v>446</v>
      </c>
      <c r="CQ234" s="175"/>
      <c r="CS234" s="174" t="s">
        <v>446</v>
      </c>
      <c r="CT234" s="175"/>
    </row>
    <row r="235" spans="1:100" x14ac:dyDescent="0.2">
      <c r="A235" s="69" t="s">
        <v>460</v>
      </c>
      <c r="B235" s="79">
        <v>0</v>
      </c>
      <c r="D235" s="69" t="s">
        <v>460</v>
      </c>
      <c r="E235" s="79">
        <v>0</v>
      </c>
      <c r="G235" s="69" t="s">
        <v>460</v>
      </c>
      <c r="H235" s="79">
        <v>0</v>
      </c>
      <c r="J235" s="69" t="s">
        <v>460</v>
      </c>
      <c r="K235" s="79">
        <v>0</v>
      </c>
      <c r="M235" s="69" t="s">
        <v>460</v>
      </c>
      <c r="N235" s="79">
        <v>0</v>
      </c>
      <c r="P235" s="69" t="s">
        <v>460</v>
      </c>
      <c r="Q235" s="79">
        <v>1592.24</v>
      </c>
      <c r="S235" s="69" t="s">
        <v>460</v>
      </c>
      <c r="T235" s="79">
        <v>0</v>
      </c>
      <c r="V235" s="69" t="s">
        <v>460</v>
      </c>
      <c r="W235" s="79">
        <v>0</v>
      </c>
      <c r="Y235" s="69" t="s">
        <v>460</v>
      </c>
      <c r="Z235" s="79">
        <v>0</v>
      </c>
      <c r="AB235" s="69" t="s">
        <v>460</v>
      </c>
      <c r="AC235" s="79">
        <v>0</v>
      </c>
      <c r="AE235" s="69" t="s">
        <v>460</v>
      </c>
      <c r="AF235" s="79">
        <v>0</v>
      </c>
      <c r="AH235" s="69" t="s">
        <v>460</v>
      </c>
      <c r="AI235" s="79">
        <v>0</v>
      </c>
      <c r="AK235" s="69" t="s">
        <v>460</v>
      </c>
      <c r="AL235" s="79">
        <v>0</v>
      </c>
      <c r="AN235" s="69" t="s">
        <v>460</v>
      </c>
      <c r="AO235" s="79">
        <v>0</v>
      </c>
      <c r="AQ235" s="69" t="s">
        <v>460</v>
      </c>
      <c r="AR235" s="79">
        <v>0</v>
      </c>
      <c r="AT235" s="69" t="s">
        <v>460</v>
      </c>
      <c r="AU235" s="79">
        <v>0</v>
      </c>
      <c r="AW235" s="69" t="s">
        <v>460</v>
      </c>
      <c r="AX235" s="79">
        <v>0</v>
      </c>
      <c r="AZ235" s="69" t="s">
        <v>460</v>
      </c>
      <c r="BA235" s="79">
        <v>0</v>
      </c>
      <c r="BC235" s="69" t="s">
        <v>460</v>
      </c>
      <c r="BD235" s="79">
        <v>0</v>
      </c>
      <c r="BF235" s="69" t="s">
        <v>460</v>
      </c>
      <c r="BG235" s="79">
        <v>1586.87</v>
      </c>
      <c r="BI235" s="69" t="s">
        <v>460</v>
      </c>
      <c r="BJ235" s="79">
        <v>0</v>
      </c>
      <c r="BL235" s="69" t="s">
        <v>460</v>
      </c>
      <c r="BM235" s="79">
        <v>0</v>
      </c>
      <c r="BO235" s="69" t="s">
        <v>460</v>
      </c>
      <c r="BP235" s="79">
        <v>0</v>
      </c>
      <c r="BR235" s="69" t="s">
        <v>460</v>
      </c>
      <c r="BS235" s="79">
        <v>0</v>
      </c>
      <c r="BU235" s="69" t="s">
        <v>460</v>
      </c>
      <c r="BV235" s="79">
        <v>0</v>
      </c>
      <c r="BX235" s="69" t="s">
        <v>460</v>
      </c>
      <c r="BY235" s="79">
        <v>0</v>
      </c>
      <c r="CA235" s="69" t="s">
        <v>460</v>
      </c>
      <c r="CB235" s="79">
        <v>0</v>
      </c>
      <c r="CD235" s="69" t="s">
        <v>460</v>
      </c>
      <c r="CE235" s="79">
        <v>0</v>
      </c>
      <c r="CG235" s="69" t="s">
        <v>460</v>
      </c>
      <c r="CH235" s="79">
        <v>0</v>
      </c>
      <c r="CJ235" s="69" t="s">
        <v>460</v>
      </c>
      <c r="CK235" s="79">
        <v>0</v>
      </c>
      <c r="CM235" s="69" t="s">
        <v>460</v>
      </c>
      <c r="CN235" s="79">
        <v>0</v>
      </c>
      <c r="CP235" s="69" t="s">
        <v>460</v>
      </c>
      <c r="CQ235" s="79">
        <f>SUM(CN235,CK235,CH235,CE235,CB235,BY235,BV235,BS235,BP235,BM235,BJ235,BG235,BD235,BA235,AX235,AU235,AR235,AO235,AL235,AI235,AF235,AC235,Z235,W235,T235,Q235,N235,K235,H235,E235,B235)</f>
        <v>3179.1099999999997</v>
      </c>
      <c r="CS235" s="69" t="s">
        <v>460</v>
      </c>
      <c r="CT235" s="79">
        <f>1592.24+1586.87</f>
        <v>3179.1099999999997</v>
      </c>
      <c r="CV235" s="83">
        <f>CQ235-CT235</f>
        <v>0</v>
      </c>
    </row>
    <row r="236" spans="1:100" x14ac:dyDescent="0.2">
      <c r="A236" s="69" t="s">
        <v>443</v>
      </c>
      <c r="B236" s="79">
        <v>0</v>
      </c>
      <c r="D236" s="69" t="s">
        <v>443</v>
      </c>
      <c r="E236" s="79">
        <v>0</v>
      </c>
      <c r="G236" s="69" t="s">
        <v>443</v>
      </c>
      <c r="H236" s="79">
        <v>0</v>
      </c>
      <c r="J236" s="69" t="s">
        <v>443</v>
      </c>
      <c r="K236" s="79">
        <v>0</v>
      </c>
      <c r="M236" s="69" t="s">
        <v>443</v>
      </c>
      <c r="N236" s="79">
        <v>0</v>
      </c>
      <c r="P236" s="69" t="s">
        <v>443</v>
      </c>
      <c r="Q236" s="79">
        <v>144.93</v>
      </c>
      <c r="S236" s="69" t="s">
        <v>443</v>
      </c>
      <c r="T236" s="79">
        <v>0</v>
      </c>
      <c r="V236" s="69" t="s">
        <v>443</v>
      </c>
      <c r="W236" s="79">
        <v>0</v>
      </c>
      <c r="Y236" s="69" t="s">
        <v>443</v>
      </c>
      <c r="Z236" s="79">
        <v>0</v>
      </c>
      <c r="AB236" s="69" t="s">
        <v>443</v>
      </c>
      <c r="AC236" s="79">
        <v>0</v>
      </c>
      <c r="AE236" s="69" t="s">
        <v>443</v>
      </c>
      <c r="AF236" s="79">
        <v>0</v>
      </c>
      <c r="AH236" s="69" t="s">
        <v>443</v>
      </c>
      <c r="AI236" s="79">
        <v>0</v>
      </c>
      <c r="AK236" s="69" t="s">
        <v>443</v>
      </c>
      <c r="AL236" s="79">
        <v>0</v>
      </c>
      <c r="AN236" s="69" t="s">
        <v>443</v>
      </c>
      <c r="AO236" s="79">
        <v>0</v>
      </c>
      <c r="AQ236" s="69" t="s">
        <v>443</v>
      </c>
      <c r="AR236" s="79">
        <v>0</v>
      </c>
      <c r="AT236" s="69" t="s">
        <v>443</v>
      </c>
      <c r="AU236" s="79">
        <v>0</v>
      </c>
      <c r="AW236" s="69" t="s">
        <v>443</v>
      </c>
      <c r="AX236" s="79">
        <v>0</v>
      </c>
      <c r="AZ236" s="69" t="s">
        <v>443</v>
      </c>
      <c r="BA236" s="79">
        <v>0.56000000000000005</v>
      </c>
      <c r="BC236" s="69" t="s">
        <v>443</v>
      </c>
      <c r="BD236" s="79">
        <v>0</v>
      </c>
      <c r="BF236" s="69" t="s">
        <v>443</v>
      </c>
      <c r="BG236" s="79">
        <v>150.30000000000001</v>
      </c>
      <c r="BI236" s="69" t="s">
        <v>443</v>
      </c>
      <c r="BJ236" s="79">
        <v>0</v>
      </c>
      <c r="BL236" s="69" t="s">
        <v>443</v>
      </c>
      <c r="BM236" s="79">
        <v>0</v>
      </c>
      <c r="BO236" s="69" t="s">
        <v>443</v>
      </c>
      <c r="BP236" s="79">
        <v>0</v>
      </c>
      <c r="BR236" s="69" t="s">
        <v>443</v>
      </c>
      <c r="BS236" s="79">
        <v>0</v>
      </c>
      <c r="BU236" s="69" t="s">
        <v>443</v>
      </c>
      <c r="BV236" s="79">
        <v>0</v>
      </c>
      <c r="BX236" s="69" t="s">
        <v>443</v>
      </c>
      <c r="BY236" s="79">
        <v>0</v>
      </c>
      <c r="CA236" s="69" t="s">
        <v>443</v>
      </c>
      <c r="CB236" s="79">
        <v>0</v>
      </c>
      <c r="CD236" s="69" t="s">
        <v>443</v>
      </c>
      <c r="CE236" s="79">
        <v>0</v>
      </c>
      <c r="CG236" s="69" t="s">
        <v>443</v>
      </c>
      <c r="CH236" s="79">
        <v>0</v>
      </c>
      <c r="CJ236" s="69" t="s">
        <v>443</v>
      </c>
      <c r="CK236" s="79">
        <v>0</v>
      </c>
      <c r="CM236" s="69" t="s">
        <v>443</v>
      </c>
      <c r="CN236" s="79">
        <v>0</v>
      </c>
      <c r="CP236" s="69" t="s">
        <v>443</v>
      </c>
      <c r="CQ236" s="79">
        <f>SUM(CN236,CK236,CH236,CE236,CB236,BY236,BV236,BS236,BP236,BM236,BJ236,BG236,BD236,BA236,AX236,AU236,AR236,AO236,AL236,AI236,AF236,AC236,Z236,W236,T236,Q236,N236,K236,H236,E236,B236)</f>
        <v>295.79000000000002</v>
      </c>
      <c r="CS236" s="69" t="s">
        <v>443</v>
      </c>
      <c r="CT236" s="79">
        <f>144.93+150.3</f>
        <v>295.23</v>
      </c>
      <c r="CV236" s="83">
        <f>CQ236-CT236</f>
        <v>0.56000000000000227</v>
      </c>
    </row>
    <row r="237" spans="1:100" x14ac:dyDescent="0.2">
      <c r="A237" s="69" t="s">
        <v>444</v>
      </c>
      <c r="B237" s="79">
        <v>0</v>
      </c>
      <c r="D237" s="69" t="s">
        <v>444</v>
      </c>
      <c r="E237" s="79">
        <v>0</v>
      </c>
      <c r="G237" s="69" t="s">
        <v>444</v>
      </c>
      <c r="H237" s="79">
        <v>0</v>
      </c>
      <c r="J237" s="69" t="s">
        <v>444</v>
      </c>
      <c r="K237" s="79">
        <v>0</v>
      </c>
      <c r="M237" s="69" t="s">
        <v>444</v>
      </c>
      <c r="N237" s="79">
        <v>0</v>
      </c>
      <c r="P237" s="69" t="s">
        <v>444</v>
      </c>
      <c r="Q237" s="79">
        <v>193.02</v>
      </c>
      <c r="S237" s="69" t="s">
        <v>444</v>
      </c>
      <c r="T237" s="79">
        <v>0</v>
      </c>
      <c r="V237" s="69" t="s">
        <v>444</v>
      </c>
      <c r="W237" s="79">
        <v>0</v>
      </c>
      <c r="Y237" s="69" t="s">
        <v>444</v>
      </c>
      <c r="Z237" s="79">
        <v>0</v>
      </c>
      <c r="AB237" s="69" t="s">
        <v>444</v>
      </c>
      <c r="AC237" s="79">
        <v>0</v>
      </c>
      <c r="AE237" s="69" t="s">
        <v>444</v>
      </c>
      <c r="AF237" s="79">
        <v>0</v>
      </c>
      <c r="AH237" s="69" t="s">
        <v>444</v>
      </c>
      <c r="AI237" s="79">
        <v>0</v>
      </c>
      <c r="AK237" s="69" t="s">
        <v>444</v>
      </c>
      <c r="AL237" s="79">
        <v>0</v>
      </c>
      <c r="AN237" s="69" t="s">
        <v>444</v>
      </c>
      <c r="AO237" s="79">
        <v>0</v>
      </c>
      <c r="AQ237" s="69" t="s">
        <v>444</v>
      </c>
      <c r="AR237" s="79">
        <v>0</v>
      </c>
      <c r="AT237" s="69" t="s">
        <v>444</v>
      </c>
      <c r="AU237" s="79">
        <v>0</v>
      </c>
      <c r="AW237" s="69" t="s">
        <v>444</v>
      </c>
      <c r="AX237" s="79">
        <v>0</v>
      </c>
      <c r="AZ237" s="69" t="s">
        <v>444</v>
      </c>
      <c r="BA237" s="79">
        <v>0</v>
      </c>
      <c r="BC237" s="69" t="s">
        <v>444</v>
      </c>
      <c r="BD237" s="79">
        <v>0</v>
      </c>
      <c r="BF237" s="69" t="s">
        <v>444</v>
      </c>
      <c r="BG237" s="79">
        <v>193.02</v>
      </c>
      <c r="BI237" s="69" t="s">
        <v>444</v>
      </c>
      <c r="BJ237" s="79">
        <v>0</v>
      </c>
      <c r="BL237" s="69" t="s">
        <v>444</v>
      </c>
      <c r="BM237" s="79">
        <v>0</v>
      </c>
      <c r="BO237" s="69" t="s">
        <v>444</v>
      </c>
      <c r="BP237" s="79">
        <v>0</v>
      </c>
      <c r="BR237" s="69" t="s">
        <v>444</v>
      </c>
      <c r="BS237" s="79">
        <v>0</v>
      </c>
      <c r="BU237" s="69" t="s">
        <v>444</v>
      </c>
      <c r="BV237" s="79">
        <v>0</v>
      </c>
      <c r="BX237" s="69" t="s">
        <v>444</v>
      </c>
      <c r="BY237" s="79">
        <v>0</v>
      </c>
      <c r="CA237" s="69" t="s">
        <v>444</v>
      </c>
      <c r="CB237" s="79">
        <v>0</v>
      </c>
      <c r="CD237" s="69" t="s">
        <v>444</v>
      </c>
      <c r="CE237" s="79">
        <v>0</v>
      </c>
      <c r="CG237" s="69" t="s">
        <v>444</v>
      </c>
      <c r="CH237" s="79">
        <v>0</v>
      </c>
      <c r="CJ237" s="69" t="s">
        <v>444</v>
      </c>
      <c r="CK237" s="79">
        <v>0</v>
      </c>
      <c r="CM237" s="69" t="s">
        <v>444</v>
      </c>
      <c r="CN237" s="79">
        <v>0</v>
      </c>
      <c r="CP237" s="69" t="s">
        <v>444</v>
      </c>
      <c r="CQ237" s="79">
        <f>SUM(CN237,CK237,CH237,CE237,CB237,BY237,BV237,BS237,BP237,BM237,BJ237,BG237,BD237,BA237,AX237,AU237,AR237,AO237,AL237,AI237,AF237,AC237,Z237,W237,T237,Q237,N237,K237,H237,E237,B237)</f>
        <v>386.04</v>
      </c>
      <c r="CS237" s="69" t="s">
        <v>444</v>
      </c>
      <c r="CT237" s="79">
        <f>193.02+193.02</f>
        <v>386.04</v>
      </c>
      <c r="CV237" s="83">
        <f>CQ237-CT237</f>
        <v>0</v>
      </c>
    </row>
    <row r="238" spans="1:100" ht="16" thickBot="1" x14ac:dyDescent="0.25">
      <c r="A238" s="77" t="s">
        <v>542</v>
      </c>
      <c r="B238" s="78">
        <f>SUM(B235:B237)</f>
        <v>0</v>
      </c>
      <c r="D238" s="77" t="s">
        <v>542</v>
      </c>
      <c r="E238" s="78">
        <f>SUM(E235:E237)</f>
        <v>0</v>
      </c>
      <c r="G238" s="77" t="s">
        <v>542</v>
      </c>
      <c r="H238" s="78">
        <f>SUM(H235:H237)</f>
        <v>0</v>
      </c>
      <c r="J238" s="77" t="s">
        <v>542</v>
      </c>
      <c r="K238" s="78">
        <f>SUM(K235:K237)</f>
        <v>0</v>
      </c>
      <c r="M238" s="77" t="s">
        <v>542</v>
      </c>
      <c r="N238" s="78">
        <f>SUM(N235:N237)</f>
        <v>0</v>
      </c>
      <c r="P238" s="77" t="s">
        <v>542</v>
      </c>
      <c r="Q238" s="78">
        <f>SUM(Q235:Q237)</f>
        <v>1930.19</v>
      </c>
      <c r="S238" s="77" t="s">
        <v>542</v>
      </c>
      <c r="T238" s="78">
        <f>SUM(T235:T237)</f>
        <v>0</v>
      </c>
      <c r="V238" s="77" t="s">
        <v>542</v>
      </c>
      <c r="W238" s="78">
        <f>SUM(W235:W237)</f>
        <v>0</v>
      </c>
      <c r="Y238" s="77" t="s">
        <v>542</v>
      </c>
      <c r="Z238" s="78">
        <f>SUM(Z235:Z237)</f>
        <v>0</v>
      </c>
      <c r="AB238" s="77" t="s">
        <v>542</v>
      </c>
      <c r="AC238" s="78">
        <f>SUM(AC235:AC237)</f>
        <v>0</v>
      </c>
      <c r="AE238" s="77" t="s">
        <v>542</v>
      </c>
      <c r="AF238" s="78">
        <f>SUM(AF235:AF237)</f>
        <v>0</v>
      </c>
      <c r="AH238" s="77" t="s">
        <v>542</v>
      </c>
      <c r="AI238" s="78">
        <f>SUM(AI235:AI237)</f>
        <v>0</v>
      </c>
      <c r="AK238" s="77" t="s">
        <v>542</v>
      </c>
      <c r="AL238" s="78">
        <f>SUM(AL235:AL237)</f>
        <v>0</v>
      </c>
      <c r="AN238" s="77" t="s">
        <v>542</v>
      </c>
      <c r="AO238" s="78">
        <f>SUM(AO235:AO237)</f>
        <v>0</v>
      </c>
      <c r="AQ238" s="77" t="s">
        <v>542</v>
      </c>
      <c r="AR238" s="78">
        <f>SUM(AR235:AR237)</f>
        <v>0</v>
      </c>
      <c r="AT238" s="77" t="s">
        <v>542</v>
      </c>
      <c r="AU238" s="78">
        <f>SUM(AU235:AU237)</f>
        <v>0</v>
      </c>
      <c r="AW238" s="77" t="s">
        <v>542</v>
      </c>
      <c r="AX238" s="78">
        <f>SUM(AX235:AX237)</f>
        <v>0</v>
      </c>
      <c r="AZ238" s="77" t="s">
        <v>542</v>
      </c>
      <c r="BA238" s="78">
        <f>SUM(BA235:BA237)</f>
        <v>0.56000000000000005</v>
      </c>
      <c r="BC238" s="77" t="s">
        <v>542</v>
      </c>
      <c r="BD238" s="78">
        <f>SUM(BD235:BD237)</f>
        <v>0</v>
      </c>
      <c r="BF238" s="77" t="s">
        <v>542</v>
      </c>
      <c r="BG238" s="78">
        <f>SUM(BG235:BG237)</f>
        <v>1930.1899999999998</v>
      </c>
      <c r="BI238" s="77" t="s">
        <v>542</v>
      </c>
      <c r="BJ238" s="78">
        <f>SUM(BJ235:BJ237)</f>
        <v>0</v>
      </c>
      <c r="BL238" s="77" t="s">
        <v>542</v>
      </c>
      <c r="BM238" s="78">
        <f>SUM(BM235:BM237)</f>
        <v>0</v>
      </c>
      <c r="BO238" s="77" t="s">
        <v>542</v>
      </c>
      <c r="BP238" s="78">
        <f>SUM(BP235:BP237)</f>
        <v>0</v>
      </c>
      <c r="BR238" s="77" t="s">
        <v>542</v>
      </c>
      <c r="BS238" s="78">
        <f>SUM(BS235:BS237)</f>
        <v>0</v>
      </c>
      <c r="BU238" s="77" t="s">
        <v>542</v>
      </c>
      <c r="BV238" s="78">
        <f>SUM(BV235:BV237)</f>
        <v>0</v>
      </c>
      <c r="BX238" s="77" t="s">
        <v>542</v>
      </c>
      <c r="BY238" s="78">
        <f>SUM(BY235:BY237)</f>
        <v>0</v>
      </c>
      <c r="CA238" s="77" t="s">
        <v>542</v>
      </c>
      <c r="CB238" s="78">
        <f>SUM(CB235:CB237)</f>
        <v>0</v>
      </c>
      <c r="CD238" s="77" t="s">
        <v>542</v>
      </c>
      <c r="CE238" s="78">
        <f>SUM(CE235:CE237)</f>
        <v>0</v>
      </c>
      <c r="CG238" s="77" t="s">
        <v>542</v>
      </c>
      <c r="CH238" s="78">
        <f>SUM(CH235:CH237)</f>
        <v>0</v>
      </c>
      <c r="CJ238" s="77" t="s">
        <v>542</v>
      </c>
      <c r="CK238" s="78">
        <f>SUM(CK235:CK237)</f>
        <v>0</v>
      </c>
      <c r="CM238" s="77" t="s">
        <v>542</v>
      </c>
      <c r="CN238" s="78">
        <f>SUM(CN235:CN237)</f>
        <v>0</v>
      </c>
      <c r="CP238" s="77" t="s">
        <v>492</v>
      </c>
      <c r="CQ238" s="78">
        <f>SUM(CQ235:CQ237)</f>
        <v>3860.9399999999996</v>
      </c>
      <c r="CS238" s="77" t="s">
        <v>492</v>
      </c>
      <c r="CT238" s="78">
        <f>SUM(CT235:CT237)</f>
        <v>3860.3799999999997</v>
      </c>
      <c r="CV238" s="88">
        <f>CQ238-CT238</f>
        <v>0.55999999999994543</v>
      </c>
    </row>
    <row r="239" spans="1:100" ht="16" thickBot="1" x14ac:dyDescent="0.25">
      <c r="A239" s="176" t="s">
        <v>447</v>
      </c>
      <c r="B239" s="177"/>
      <c r="D239" s="176" t="s">
        <v>447</v>
      </c>
      <c r="E239" s="177"/>
      <c r="G239" s="176" t="s">
        <v>447</v>
      </c>
      <c r="H239" s="177"/>
      <c r="J239" s="176" t="s">
        <v>447</v>
      </c>
      <c r="K239" s="177"/>
      <c r="M239" s="176" t="s">
        <v>447</v>
      </c>
      <c r="N239" s="177"/>
      <c r="P239" s="176" t="s">
        <v>447</v>
      </c>
      <c r="Q239" s="177"/>
      <c r="S239" s="176" t="s">
        <v>447</v>
      </c>
      <c r="T239" s="177"/>
      <c r="V239" s="176" t="s">
        <v>447</v>
      </c>
      <c r="W239" s="177"/>
      <c r="Y239" s="176" t="s">
        <v>447</v>
      </c>
      <c r="Z239" s="177"/>
      <c r="AB239" s="176" t="s">
        <v>447</v>
      </c>
      <c r="AC239" s="177"/>
      <c r="AE239" s="176" t="s">
        <v>447</v>
      </c>
      <c r="AF239" s="177"/>
      <c r="AH239" s="176" t="s">
        <v>447</v>
      </c>
      <c r="AI239" s="177"/>
      <c r="AK239" s="176" t="s">
        <v>447</v>
      </c>
      <c r="AL239" s="177"/>
      <c r="AN239" s="176" t="s">
        <v>447</v>
      </c>
      <c r="AO239" s="177"/>
      <c r="AQ239" s="176" t="s">
        <v>447</v>
      </c>
      <c r="AR239" s="177"/>
      <c r="AT239" s="176" t="s">
        <v>447</v>
      </c>
      <c r="AU239" s="177"/>
      <c r="AW239" s="176" t="s">
        <v>447</v>
      </c>
      <c r="AX239" s="177"/>
      <c r="AZ239" s="176" t="s">
        <v>447</v>
      </c>
      <c r="BA239" s="177"/>
      <c r="BC239" s="176" t="s">
        <v>447</v>
      </c>
      <c r="BD239" s="177"/>
      <c r="BF239" s="176" t="s">
        <v>447</v>
      </c>
      <c r="BG239" s="177"/>
      <c r="BI239" s="176" t="s">
        <v>447</v>
      </c>
      <c r="BJ239" s="177"/>
      <c r="BL239" s="176" t="s">
        <v>447</v>
      </c>
      <c r="BM239" s="177"/>
      <c r="BO239" s="176" t="s">
        <v>447</v>
      </c>
      <c r="BP239" s="177"/>
      <c r="BR239" s="176" t="s">
        <v>447</v>
      </c>
      <c r="BS239" s="177"/>
      <c r="BU239" s="176" t="s">
        <v>447</v>
      </c>
      <c r="BV239" s="177"/>
      <c r="BX239" s="176" t="s">
        <v>447</v>
      </c>
      <c r="BY239" s="177"/>
      <c r="CA239" s="176" t="s">
        <v>447</v>
      </c>
      <c r="CB239" s="177"/>
      <c r="CD239" s="176" t="s">
        <v>447</v>
      </c>
      <c r="CE239" s="177"/>
      <c r="CG239" s="176" t="s">
        <v>447</v>
      </c>
      <c r="CH239" s="177"/>
      <c r="CJ239" s="176" t="s">
        <v>447</v>
      </c>
      <c r="CK239" s="177"/>
      <c r="CM239" s="176" t="s">
        <v>447</v>
      </c>
      <c r="CN239" s="177"/>
      <c r="CP239" s="176" t="s">
        <v>447</v>
      </c>
      <c r="CQ239" s="177"/>
      <c r="CS239" s="176" t="s">
        <v>447</v>
      </c>
      <c r="CT239" s="177"/>
      <c r="CV239" s="66"/>
    </row>
    <row r="240" spans="1:100" x14ac:dyDescent="0.2">
      <c r="A240" s="70" t="s">
        <v>445</v>
      </c>
      <c r="B240" s="67">
        <v>0</v>
      </c>
      <c r="D240" s="70" t="s">
        <v>445</v>
      </c>
      <c r="E240" s="67">
        <v>0</v>
      </c>
      <c r="G240" s="70" t="s">
        <v>445</v>
      </c>
      <c r="H240" s="67">
        <v>0</v>
      </c>
      <c r="J240" s="70" t="s">
        <v>445</v>
      </c>
      <c r="K240" s="67">
        <v>0</v>
      </c>
      <c r="M240" s="70" t="s">
        <v>445</v>
      </c>
      <c r="N240" s="67">
        <v>0</v>
      </c>
      <c r="P240" s="70" t="s">
        <v>445</v>
      </c>
      <c r="Q240" s="67">
        <v>529.42999999999995</v>
      </c>
      <c r="S240" s="70" t="s">
        <v>445</v>
      </c>
      <c r="T240" s="67">
        <v>0</v>
      </c>
      <c r="V240" s="70" t="s">
        <v>445</v>
      </c>
      <c r="W240" s="67">
        <v>0</v>
      </c>
      <c r="Y240" s="70" t="s">
        <v>445</v>
      </c>
      <c r="Z240" s="67">
        <v>0</v>
      </c>
      <c r="AB240" s="70" t="s">
        <v>445</v>
      </c>
      <c r="AC240" s="67">
        <v>0</v>
      </c>
      <c r="AE240" s="70" t="s">
        <v>445</v>
      </c>
      <c r="AF240" s="67">
        <v>0</v>
      </c>
      <c r="AH240" s="70" t="s">
        <v>445</v>
      </c>
      <c r="AI240" s="67">
        <v>0</v>
      </c>
      <c r="AK240" s="70" t="s">
        <v>445</v>
      </c>
      <c r="AL240" s="67">
        <v>0</v>
      </c>
      <c r="AN240" s="70" t="s">
        <v>445</v>
      </c>
      <c r="AO240" s="67">
        <v>0</v>
      </c>
      <c r="AQ240" s="70" t="s">
        <v>445</v>
      </c>
      <c r="AR240" s="67">
        <v>0</v>
      </c>
      <c r="AT240" s="70" t="s">
        <v>445</v>
      </c>
      <c r="AU240" s="67">
        <v>0</v>
      </c>
      <c r="AW240" s="70" t="s">
        <v>445</v>
      </c>
      <c r="AX240" s="67">
        <v>0</v>
      </c>
      <c r="AZ240" s="70" t="s">
        <v>445</v>
      </c>
      <c r="BA240" s="67">
        <v>0</v>
      </c>
      <c r="BC240" s="70" t="s">
        <v>445</v>
      </c>
      <c r="BD240" s="67">
        <v>0</v>
      </c>
      <c r="BF240" s="70" t="s">
        <v>445</v>
      </c>
      <c r="BG240" s="67">
        <v>484.65</v>
      </c>
      <c r="BI240" s="70" t="s">
        <v>445</v>
      </c>
      <c r="BJ240" s="67">
        <v>0</v>
      </c>
      <c r="BL240" s="70" t="s">
        <v>445</v>
      </c>
      <c r="BM240" s="67">
        <v>0</v>
      </c>
      <c r="BO240" s="70" t="s">
        <v>445</v>
      </c>
      <c r="BP240" s="67">
        <v>0</v>
      </c>
      <c r="BR240" s="70" t="s">
        <v>445</v>
      </c>
      <c r="BS240" s="67">
        <v>0</v>
      </c>
      <c r="BU240" s="70" t="s">
        <v>445</v>
      </c>
      <c r="BV240" s="67">
        <v>0</v>
      </c>
      <c r="BX240" s="70" t="s">
        <v>445</v>
      </c>
      <c r="BY240" s="67">
        <v>0</v>
      </c>
      <c r="CA240" s="70" t="s">
        <v>445</v>
      </c>
      <c r="CB240" s="67">
        <v>0</v>
      </c>
      <c r="CD240" s="70" t="s">
        <v>445</v>
      </c>
      <c r="CE240" s="67">
        <v>0</v>
      </c>
      <c r="CG240" s="70" t="s">
        <v>445</v>
      </c>
      <c r="CH240" s="67">
        <v>0</v>
      </c>
      <c r="CJ240" s="70" t="s">
        <v>445</v>
      </c>
      <c r="CK240" s="67">
        <v>0</v>
      </c>
      <c r="CM240" s="70" t="s">
        <v>445</v>
      </c>
      <c r="CN240" s="67">
        <v>0</v>
      </c>
      <c r="CP240" s="70" t="s">
        <v>445</v>
      </c>
      <c r="CQ240" s="79">
        <f>SUM(CN240,CK240,CH240,CE240,CB240,BY240,BV240,BS240,BP240,BM240,BJ240,BG240,BD240,BA240,AX240,AU240,AR240,AO240,AL240,AI240,AF240,AC240,Z240,W240,T240,Q240,N240,K240,H240,E240,B240)</f>
        <v>1014.0799999999999</v>
      </c>
      <c r="CS240" s="70" t="s">
        <v>445</v>
      </c>
      <c r="CT240" s="67">
        <f>529.43+484.65</f>
        <v>1014.0799999999999</v>
      </c>
      <c r="CV240" s="83">
        <f>CT240-CQ240</f>
        <v>0</v>
      </c>
    </row>
    <row r="241" spans="1:100" ht="16" thickBot="1" x14ac:dyDescent="0.25">
      <c r="A241" s="77" t="s">
        <v>454</v>
      </c>
      <c r="B241" s="78">
        <f>SUM(B240)</f>
        <v>0</v>
      </c>
      <c r="D241" s="77" t="s">
        <v>454</v>
      </c>
      <c r="E241" s="78">
        <f>SUM(E240)</f>
        <v>0</v>
      </c>
      <c r="G241" s="77" t="s">
        <v>454</v>
      </c>
      <c r="H241" s="78">
        <f>SUM(H240)</f>
        <v>0</v>
      </c>
      <c r="J241" s="77" t="s">
        <v>454</v>
      </c>
      <c r="K241" s="78">
        <f>SUM(K240)</f>
        <v>0</v>
      </c>
      <c r="M241" s="77" t="s">
        <v>454</v>
      </c>
      <c r="N241" s="78">
        <f>SUM(N240)</f>
        <v>0</v>
      </c>
      <c r="P241" s="77" t="s">
        <v>454</v>
      </c>
      <c r="Q241" s="78">
        <f>SUM(Q240)</f>
        <v>529.42999999999995</v>
      </c>
      <c r="S241" s="77" t="s">
        <v>454</v>
      </c>
      <c r="T241" s="78">
        <f>SUM(T240)</f>
        <v>0</v>
      </c>
      <c r="V241" s="77" t="s">
        <v>454</v>
      </c>
      <c r="W241" s="78">
        <f>SUM(W240)</f>
        <v>0</v>
      </c>
      <c r="Y241" s="77" t="s">
        <v>454</v>
      </c>
      <c r="Z241" s="78">
        <f>SUM(Z240)</f>
        <v>0</v>
      </c>
      <c r="AB241" s="77" t="s">
        <v>454</v>
      </c>
      <c r="AC241" s="78">
        <f>SUM(AC240)</f>
        <v>0</v>
      </c>
      <c r="AE241" s="77" t="s">
        <v>454</v>
      </c>
      <c r="AF241" s="78">
        <f>SUM(AF240)</f>
        <v>0</v>
      </c>
      <c r="AH241" s="77" t="s">
        <v>454</v>
      </c>
      <c r="AI241" s="78">
        <f>SUM(AI240)</f>
        <v>0</v>
      </c>
      <c r="AK241" s="77" t="s">
        <v>454</v>
      </c>
      <c r="AL241" s="78">
        <f>SUM(AL240)</f>
        <v>0</v>
      </c>
      <c r="AN241" s="77" t="s">
        <v>454</v>
      </c>
      <c r="AO241" s="78">
        <f>SUM(AO240)</f>
        <v>0</v>
      </c>
      <c r="AQ241" s="77" t="s">
        <v>454</v>
      </c>
      <c r="AR241" s="78">
        <f>SUM(AR240)</f>
        <v>0</v>
      </c>
      <c r="AT241" s="77" t="s">
        <v>454</v>
      </c>
      <c r="AU241" s="78">
        <f>SUM(AU240)</f>
        <v>0</v>
      </c>
      <c r="AW241" s="77" t="s">
        <v>454</v>
      </c>
      <c r="AX241" s="78">
        <f>SUM(AX240)</f>
        <v>0</v>
      </c>
      <c r="AZ241" s="77" t="s">
        <v>454</v>
      </c>
      <c r="BA241" s="78">
        <f>SUM(BA240)</f>
        <v>0</v>
      </c>
      <c r="BC241" s="77" t="s">
        <v>454</v>
      </c>
      <c r="BD241" s="78">
        <f>SUM(BD240)</f>
        <v>0</v>
      </c>
      <c r="BF241" s="77" t="s">
        <v>454</v>
      </c>
      <c r="BG241" s="78">
        <f>SUM(BG240)</f>
        <v>484.65</v>
      </c>
      <c r="BI241" s="77" t="s">
        <v>454</v>
      </c>
      <c r="BJ241" s="78">
        <f>SUM(BJ240)</f>
        <v>0</v>
      </c>
      <c r="BL241" s="77" t="s">
        <v>454</v>
      </c>
      <c r="BM241" s="78">
        <f>SUM(BM240)</f>
        <v>0</v>
      </c>
      <c r="BO241" s="77" t="s">
        <v>454</v>
      </c>
      <c r="BP241" s="78">
        <f>SUM(BP240)</f>
        <v>0</v>
      </c>
      <c r="BR241" s="77" t="s">
        <v>454</v>
      </c>
      <c r="BS241" s="78">
        <f>SUM(BS240)</f>
        <v>0</v>
      </c>
      <c r="BU241" s="77" t="s">
        <v>454</v>
      </c>
      <c r="BV241" s="78">
        <f>SUM(BV240)</f>
        <v>0</v>
      </c>
      <c r="BX241" s="77" t="s">
        <v>454</v>
      </c>
      <c r="BY241" s="78">
        <f>SUM(BY240)</f>
        <v>0</v>
      </c>
      <c r="CA241" s="77" t="s">
        <v>454</v>
      </c>
      <c r="CB241" s="78">
        <f>SUM(CB240)</f>
        <v>0</v>
      </c>
      <c r="CD241" s="77" t="s">
        <v>454</v>
      </c>
      <c r="CE241" s="78">
        <f>SUM(CE240)</f>
        <v>0</v>
      </c>
      <c r="CG241" s="77" t="s">
        <v>454</v>
      </c>
      <c r="CH241" s="78">
        <f>SUM(CH240)</f>
        <v>0</v>
      </c>
      <c r="CJ241" s="77" t="s">
        <v>454</v>
      </c>
      <c r="CK241" s="78">
        <f>SUM(CK240)</f>
        <v>0</v>
      </c>
      <c r="CM241" s="77" t="s">
        <v>454</v>
      </c>
      <c r="CN241" s="78">
        <f>SUM(CN240)</f>
        <v>0</v>
      </c>
      <c r="CP241" s="77" t="s">
        <v>493</v>
      </c>
      <c r="CQ241" s="78">
        <f>SUM(CQ240)</f>
        <v>1014.0799999999999</v>
      </c>
      <c r="CS241" s="77" t="s">
        <v>493</v>
      </c>
      <c r="CT241" s="78">
        <f>SUM(CT240)</f>
        <v>1014.0799999999999</v>
      </c>
      <c r="CV241" s="83">
        <f>CT241-CQ241</f>
        <v>0</v>
      </c>
    </row>
    <row r="242" spans="1:100" ht="16" thickBot="1" x14ac:dyDescent="0.25">
      <c r="A242" s="176" t="s">
        <v>455</v>
      </c>
      <c r="B242" s="177"/>
      <c r="D242" s="176" t="s">
        <v>455</v>
      </c>
      <c r="E242" s="177"/>
      <c r="G242" s="176" t="s">
        <v>455</v>
      </c>
      <c r="H242" s="177"/>
      <c r="J242" s="176" t="s">
        <v>455</v>
      </c>
      <c r="K242" s="177"/>
      <c r="M242" s="176" t="s">
        <v>455</v>
      </c>
      <c r="N242" s="177"/>
      <c r="P242" s="176" t="s">
        <v>455</v>
      </c>
      <c r="Q242" s="177"/>
      <c r="S242" s="176" t="s">
        <v>455</v>
      </c>
      <c r="T242" s="177"/>
      <c r="V242" s="176" t="s">
        <v>455</v>
      </c>
      <c r="W242" s="177"/>
      <c r="Y242" s="176" t="s">
        <v>455</v>
      </c>
      <c r="Z242" s="177"/>
      <c r="AB242" s="176" t="s">
        <v>455</v>
      </c>
      <c r="AC242" s="177"/>
      <c r="AE242" s="176" t="s">
        <v>455</v>
      </c>
      <c r="AF242" s="177"/>
      <c r="AH242" s="176" t="s">
        <v>455</v>
      </c>
      <c r="AI242" s="177"/>
      <c r="AK242" s="176" t="s">
        <v>455</v>
      </c>
      <c r="AL242" s="177"/>
      <c r="AN242" s="176" t="s">
        <v>455</v>
      </c>
      <c r="AO242" s="177"/>
      <c r="AQ242" s="176" t="s">
        <v>455</v>
      </c>
      <c r="AR242" s="177"/>
      <c r="AT242" s="176" t="s">
        <v>455</v>
      </c>
      <c r="AU242" s="177"/>
      <c r="AW242" s="176" t="s">
        <v>455</v>
      </c>
      <c r="AX242" s="177"/>
      <c r="AZ242" s="176" t="s">
        <v>455</v>
      </c>
      <c r="BA242" s="177"/>
      <c r="BC242" s="176" t="s">
        <v>455</v>
      </c>
      <c r="BD242" s="177"/>
      <c r="BF242" s="176" t="s">
        <v>455</v>
      </c>
      <c r="BG242" s="177"/>
      <c r="BI242" s="176" t="s">
        <v>455</v>
      </c>
      <c r="BJ242" s="177"/>
      <c r="BL242" s="176" t="s">
        <v>455</v>
      </c>
      <c r="BM242" s="177"/>
      <c r="BO242" s="176" t="s">
        <v>455</v>
      </c>
      <c r="BP242" s="177"/>
      <c r="BR242" s="176" t="s">
        <v>455</v>
      </c>
      <c r="BS242" s="177"/>
      <c r="BU242" s="176" t="s">
        <v>455</v>
      </c>
      <c r="BV242" s="177"/>
      <c r="BX242" s="176" t="s">
        <v>455</v>
      </c>
      <c r="BY242" s="177"/>
      <c r="CA242" s="176" t="s">
        <v>455</v>
      </c>
      <c r="CB242" s="177"/>
      <c r="CD242" s="176" t="s">
        <v>455</v>
      </c>
      <c r="CE242" s="177"/>
      <c r="CG242" s="176" t="s">
        <v>455</v>
      </c>
      <c r="CH242" s="177"/>
      <c r="CJ242" s="176" t="s">
        <v>455</v>
      </c>
      <c r="CK242" s="177"/>
      <c r="CM242" s="176" t="s">
        <v>455</v>
      </c>
      <c r="CN242" s="177"/>
      <c r="CP242" s="176" t="s">
        <v>455</v>
      </c>
      <c r="CQ242" s="177"/>
      <c r="CS242" s="176" t="s">
        <v>455</v>
      </c>
      <c r="CT242" s="177"/>
      <c r="CV242" s="66"/>
    </row>
    <row r="243" spans="1:100" x14ac:dyDescent="0.2">
      <c r="A243" s="71" t="s">
        <v>156</v>
      </c>
      <c r="B243" s="67">
        <v>775.27</v>
      </c>
      <c r="D243" s="71" t="s">
        <v>156</v>
      </c>
      <c r="E243" s="67">
        <v>0</v>
      </c>
      <c r="G243" s="71" t="s">
        <v>156</v>
      </c>
      <c r="H243" s="67">
        <v>0</v>
      </c>
      <c r="J243" s="71" t="s">
        <v>156</v>
      </c>
      <c r="K243" s="67">
        <v>0</v>
      </c>
      <c r="M243" s="71" t="s">
        <v>156</v>
      </c>
      <c r="N243" s="67">
        <v>0</v>
      </c>
      <c r="P243" s="71" t="s">
        <v>156</v>
      </c>
      <c r="Q243" s="67">
        <v>0</v>
      </c>
      <c r="S243" s="71" t="s">
        <v>156</v>
      </c>
      <c r="T243" s="67">
        <v>0</v>
      </c>
      <c r="V243" s="71" t="s">
        <v>156</v>
      </c>
      <c r="W243" s="67">
        <v>0</v>
      </c>
      <c r="Y243" s="71" t="s">
        <v>156</v>
      </c>
      <c r="Z243" s="67">
        <v>0</v>
      </c>
      <c r="AB243" s="71" t="s">
        <v>156</v>
      </c>
      <c r="AC243" s="67">
        <v>0</v>
      </c>
      <c r="AE243" s="71" t="s">
        <v>156</v>
      </c>
      <c r="AF243" s="67">
        <v>0</v>
      </c>
      <c r="AH243" s="71" t="s">
        <v>156</v>
      </c>
      <c r="AI243" s="67">
        <v>0</v>
      </c>
      <c r="AK243" s="71" t="s">
        <v>156</v>
      </c>
      <c r="AL243" s="67">
        <v>0</v>
      </c>
      <c r="AN243" s="71" t="s">
        <v>156</v>
      </c>
      <c r="AO243" s="67">
        <v>0</v>
      </c>
      <c r="AQ243" s="71" t="s">
        <v>156</v>
      </c>
      <c r="AR243" s="67">
        <v>0</v>
      </c>
      <c r="AT243" s="71" t="s">
        <v>156</v>
      </c>
      <c r="AU243" s="67">
        <v>0</v>
      </c>
      <c r="AW243" s="71" t="s">
        <v>156</v>
      </c>
      <c r="AX243" s="67">
        <v>0</v>
      </c>
      <c r="AZ243" s="71" t="s">
        <v>156</v>
      </c>
      <c r="BA243" s="67">
        <v>0</v>
      </c>
      <c r="BC243" s="71" t="s">
        <v>156</v>
      </c>
      <c r="BD243" s="67">
        <v>0</v>
      </c>
      <c r="BF243" s="71" t="s">
        <v>156</v>
      </c>
      <c r="BG243" s="67">
        <v>0</v>
      </c>
      <c r="BI243" s="71" t="s">
        <v>156</v>
      </c>
      <c r="BJ243" s="67">
        <v>0</v>
      </c>
      <c r="BL243" s="71" t="s">
        <v>156</v>
      </c>
      <c r="BM243" s="67">
        <v>0</v>
      </c>
      <c r="BO243" s="71" t="s">
        <v>156</v>
      </c>
      <c r="BP243" s="67">
        <v>0</v>
      </c>
      <c r="BR243" s="71" t="s">
        <v>156</v>
      </c>
      <c r="BS243" s="67">
        <v>0</v>
      </c>
      <c r="BU243" s="71" t="s">
        <v>156</v>
      </c>
      <c r="BV243" s="67">
        <v>0</v>
      </c>
      <c r="BX243" s="71" t="s">
        <v>156</v>
      </c>
      <c r="BY243" s="67">
        <v>0</v>
      </c>
      <c r="CA243" s="71" t="s">
        <v>156</v>
      </c>
      <c r="CB243" s="67">
        <v>0</v>
      </c>
      <c r="CD243" s="71" t="s">
        <v>156</v>
      </c>
      <c r="CE243" s="67">
        <v>0</v>
      </c>
      <c r="CG243" s="71" t="s">
        <v>156</v>
      </c>
      <c r="CH243" s="67">
        <v>0</v>
      </c>
      <c r="CJ243" s="71" t="s">
        <v>156</v>
      </c>
      <c r="CK243" s="67">
        <v>0</v>
      </c>
      <c r="CM243" s="71" t="s">
        <v>156</v>
      </c>
      <c r="CN243" s="67">
        <v>0</v>
      </c>
      <c r="CP243" s="71" t="s">
        <v>156</v>
      </c>
      <c r="CQ243" s="79">
        <f>SUM(CN243,CK243,CH243,CE243,CB243,BY243,BV243,BS243,BP243,BM243,BJ243,BG243,BD243,BA243,AX243,AU243,AR243,AO243,AL243,AI243,AF243,AC243,Z243,W243,T243,Q243,N243,K243,H243,E243,B243)</f>
        <v>775.27</v>
      </c>
      <c r="CS243" s="71" t="s">
        <v>156</v>
      </c>
      <c r="CT243" s="67">
        <f>817.04-41.77</f>
        <v>775.27</v>
      </c>
      <c r="CV243" s="105">
        <f t="shared" ref="CV243:CV245" si="12">CT243-CQ243</f>
        <v>0</v>
      </c>
    </row>
    <row r="244" spans="1:100" x14ac:dyDescent="0.2">
      <c r="A244" s="71" t="s">
        <v>449</v>
      </c>
      <c r="B244" s="67">
        <v>0</v>
      </c>
      <c r="D244" s="71" t="s">
        <v>449</v>
      </c>
      <c r="E244" s="67">
        <v>0</v>
      </c>
      <c r="G244" s="71" t="s">
        <v>449</v>
      </c>
      <c r="H244" s="67">
        <v>92.11</v>
      </c>
      <c r="J244" s="71" t="s">
        <v>449</v>
      </c>
      <c r="K244" s="67">
        <v>0</v>
      </c>
      <c r="M244" s="71" t="s">
        <v>449</v>
      </c>
      <c r="N244" s="67">
        <v>0</v>
      </c>
      <c r="P244" s="71" t="s">
        <v>449</v>
      </c>
      <c r="Q244" s="67">
        <v>0</v>
      </c>
      <c r="S244" s="71" t="s">
        <v>449</v>
      </c>
      <c r="T244" s="67">
        <v>0</v>
      </c>
      <c r="V244" s="71" t="s">
        <v>449</v>
      </c>
      <c r="W244" s="67">
        <v>0</v>
      </c>
      <c r="Y244" s="71" t="s">
        <v>449</v>
      </c>
      <c r="Z244" s="67">
        <v>0</v>
      </c>
      <c r="AB244" s="71" t="s">
        <v>449</v>
      </c>
      <c r="AC244" s="67">
        <v>0</v>
      </c>
      <c r="AE244" s="71" t="s">
        <v>449</v>
      </c>
      <c r="AF244" s="67">
        <v>0</v>
      </c>
      <c r="AH244" s="71" t="s">
        <v>449</v>
      </c>
      <c r="AI244" s="67">
        <v>0</v>
      </c>
      <c r="AK244" s="71" t="s">
        <v>449</v>
      </c>
      <c r="AL244" s="67">
        <v>0</v>
      </c>
      <c r="AN244" s="71" t="s">
        <v>449</v>
      </c>
      <c r="AO244" s="67">
        <v>0</v>
      </c>
      <c r="AQ244" s="71" t="s">
        <v>449</v>
      </c>
      <c r="AR244" s="67">
        <v>0</v>
      </c>
      <c r="AT244" s="71" t="s">
        <v>449</v>
      </c>
      <c r="AU244" s="67">
        <v>0</v>
      </c>
      <c r="AW244" s="71" t="s">
        <v>449</v>
      </c>
      <c r="AX244" s="67">
        <v>0</v>
      </c>
      <c r="AZ244" s="71" t="s">
        <v>449</v>
      </c>
      <c r="BA244" s="67">
        <v>0</v>
      </c>
      <c r="BC244" s="71" t="s">
        <v>449</v>
      </c>
      <c r="BD244" s="67">
        <v>0</v>
      </c>
      <c r="BF244" s="71" t="s">
        <v>449</v>
      </c>
      <c r="BG244" s="67">
        <v>0</v>
      </c>
      <c r="BI244" s="71" t="s">
        <v>449</v>
      </c>
      <c r="BJ244" s="67">
        <v>0</v>
      </c>
      <c r="BL244" s="71" t="s">
        <v>449</v>
      </c>
      <c r="BM244" s="67">
        <v>0</v>
      </c>
      <c r="BO244" s="71" t="s">
        <v>449</v>
      </c>
      <c r="BP244" s="67">
        <v>0</v>
      </c>
      <c r="BR244" s="71" t="s">
        <v>449</v>
      </c>
      <c r="BS244" s="67">
        <v>0</v>
      </c>
      <c r="BU244" s="71" t="s">
        <v>449</v>
      </c>
      <c r="BV244" s="67">
        <v>0</v>
      </c>
      <c r="BX244" s="71" t="s">
        <v>449</v>
      </c>
      <c r="BY244" s="67">
        <v>0</v>
      </c>
      <c r="CA244" s="71" t="s">
        <v>449</v>
      </c>
      <c r="CB244" s="67">
        <v>0</v>
      </c>
      <c r="CD244" s="71" t="s">
        <v>449</v>
      </c>
      <c r="CE244" s="67">
        <v>0</v>
      </c>
      <c r="CG244" s="71" t="s">
        <v>449</v>
      </c>
      <c r="CH244" s="67">
        <v>0</v>
      </c>
      <c r="CJ244" s="71" t="s">
        <v>449</v>
      </c>
      <c r="CK244" s="67">
        <v>0</v>
      </c>
      <c r="CM244" s="71" t="s">
        <v>449</v>
      </c>
      <c r="CN244" s="67">
        <v>0</v>
      </c>
      <c r="CP244" s="71" t="s">
        <v>449</v>
      </c>
      <c r="CQ244" s="79">
        <f>SUM(CN244,CK244,CH244,CE244,CB244,BY244,BV244,BS244,BP244,BM244,BJ244,BG244,BD244,BA244,AX244,AU244,AR244,AO244,AL244,AI244,AF244,AC244,Z244,W244,T244,Q244,N244,K244,H244,E244,B244)</f>
        <v>92.11</v>
      </c>
      <c r="CS244" s="71" t="s">
        <v>449</v>
      </c>
      <c r="CT244" s="67">
        <v>140</v>
      </c>
      <c r="CV244" s="88">
        <f t="shared" si="12"/>
        <v>47.89</v>
      </c>
    </row>
    <row r="245" spans="1:100" x14ac:dyDescent="0.2">
      <c r="A245" s="71" t="s">
        <v>450</v>
      </c>
      <c r="B245" s="67">
        <v>0</v>
      </c>
      <c r="D245" s="71" t="s">
        <v>450</v>
      </c>
      <c r="E245" s="67">
        <v>0</v>
      </c>
      <c r="G245" s="71" t="s">
        <v>450</v>
      </c>
      <c r="H245" s="67">
        <v>0</v>
      </c>
      <c r="J245" s="71" t="s">
        <v>450</v>
      </c>
      <c r="K245" s="67">
        <v>0</v>
      </c>
      <c r="M245" s="71" t="s">
        <v>450</v>
      </c>
      <c r="N245" s="67">
        <v>0</v>
      </c>
      <c r="P245" s="71" t="s">
        <v>450</v>
      </c>
      <c r="Q245" s="67">
        <v>0</v>
      </c>
      <c r="S245" s="71" t="s">
        <v>450</v>
      </c>
      <c r="T245" s="67">
        <v>0</v>
      </c>
      <c r="V245" s="71" t="s">
        <v>450</v>
      </c>
      <c r="W245" s="67">
        <v>0</v>
      </c>
      <c r="Y245" s="71" t="s">
        <v>450</v>
      </c>
      <c r="Z245" s="67">
        <v>115.22</v>
      </c>
      <c r="AB245" s="71" t="s">
        <v>450</v>
      </c>
      <c r="AC245" s="67">
        <v>0</v>
      </c>
      <c r="AE245" s="71" t="s">
        <v>450</v>
      </c>
      <c r="AF245" s="67">
        <v>0</v>
      </c>
      <c r="AH245" s="71" t="s">
        <v>450</v>
      </c>
      <c r="AI245" s="67">
        <v>0</v>
      </c>
      <c r="AK245" s="71" t="s">
        <v>450</v>
      </c>
      <c r="AL245" s="67">
        <v>0</v>
      </c>
      <c r="AN245" s="71" t="s">
        <v>450</v>
      </c>
      <c r="AO245" s="67">
        <v>0</v>
      </c>
      <c r="AQ245" s="71" t="s">
        <v>450</v>
      </c>
      <c r="AR245" s="67">
        <v>0</v>
      </c>
      <c r="AT245" s="71" t="s">
        <v>450</v>
      </c>
      <c r="AU245" s="67">
        <v>0</v>
      </c>
      <c r="AW245" s="71" t="s">
        <v>450</v>
      </c>
      <c r="AX245" s="67">
        <v>0</v>
      </c>
      <c r="AZ245" s="71" t="s">
        <v>450</v>
      </c>
      <c r="BA245" s="67">
        <v>0</v>
      </c>
      <c r="BC245" s="71" t="s">
        <v>450</v>
      </c>
      <c r="BD245" s="67">
        <v>0</v>
      </c>
      <c r="BF245" s="71" t="s">
        <v>450</v>
      </c>
      <c r="BG245" s="67">
        <v>0</v>
      </c>
      <c r="BI245" s="71" t="s">
        <v>450</v>
      </c>
      <c r="BJ245" s="67">
        <v>0</v>
      </c>
      <c r="BL245" s="71" t="s">
        <v>450</v>
      </c>
      <c r="BM245" s="67">
        <v>0</v>
      </c>
      <c r="BO245" s="71" t="s">
        <v>450</v>
      </c>
      <c r="BP245" s="67">
        <v>0</v>
      </c>
      <c r="BR245" s="71" t="s">
        <v>450</v>
      </c>
      <c r="BS245" s="67">
        <v>0</v>
      </c>
      <c r="BU245" s="71" t="s">
        <v>450</v>
      </c>
      <c r="BV245" s="67">
        <v>0</v>
      </c>
      <c r="BX245" s="71" t="s">
        <v>450</v>
      </c>
      <c r="BY245" s="67">
        <v>0</v>
      </c>
      <c r="CA245" s="71" t="s">
        <v>450</v>
      </c>
      <c r="CB245" s="67">
        <v>0</v>
      </c>
      <c r="CD245" s="71" t="s">
        <v>450</v>
      </c>
      <c r="CE245" s="67">
        <v>0</v>
      </c>
      <c r="CG245" s="71" t="s">
        <v>450</v>
      </c>
      <c r="CH245" s="67">
        <v>0</v>
      </c>
      <c r="CJ245" s="71" t="s">
        <v>450</v>
      </c>
      <c r="CK245" s="67">
        <v>0</v>
      </c>
      <c r="CM245" s="71" t="s">
        <v>450</v>
      </c>
      <c r="CN245" s="67">
        <v>0</v>
      </c>
      <c r="CP245" s="71" t="s">
        <v>450</v>
      </c>
      <c r="CQ245" s="79">
        <f>SUM(CN245,CK245,CH245,CE245,CB245,BY245,BV245,BS245,BP245,BM245,BJ245,BG245,BD245,BA245,AX245,AU245,AR245,AO245,AL245,AI245,AF245,AC245,Z245,W245,T245,Q245,N245,K245,H245,E245,B245)</f>
        <v>115.22</v>
      </c>
      <c r="CS245" s="71" t="s">
        <v>450</v>
      </c>
      <c r="CT245" s="129">
        <v>116.26</v>
      </c>
      <c r="CV245" s="88">
        <f t="shared" si="12"/>
        <v>1.0400000000000063</v>
      </c>
    </row>
    <row r="246" spans="1:100" x14ac:dyDescent="0.2">
      <c r="A246" s="71" t="s">
        <v>4</v>
      </c>
      <c r="B246" s="67">
        <v>0</v>
      </c>
      <c r="D246" s="71" t="s">
        <v>4</v>
      </c>
      <c r="E246" s="67">
        <v>38.35</v>
      </c>
      <c r="G246" s="71" t="s">
        <v>4</v>
      </c>
      <c r="H246" s="67">
        <v>0</v>
      </c>
      <c r="J246" s="71" t="s">
        <v>4</v>
      </c>
      <c r="K246" s="67">
        <v>0</v>
      </c>
      <c r="M246" s="71" t="s">
        <v>4</v>
      </c>
      <c r="N246" s="67">
        <v>0</v>
      </c>
      <c r="P246" s="71" t="s">
        <v>4</v>
      </c>
      <c r="Q246" s="67">
        <v>0</v>
      </c>
      <c r="S246" s="71" t="s">
        <v>4</v>
      </c>
      <c r="T246" s="67">
        <v>0</v>
      </c>
      <c r="V246" s="71" t="s">
        <v>4</v>
      </c>
      <c r="W246" s="67">
        <v>0</v>
      </c>
      <c r="Y246" s="71" t="s">
        <v>4</v>
      </c>
      <c r="Z246" s="67">
        <v>34.11</v>
      </c>
      <c r="AB246" s="71" t="s">
        <v>4</v>
      </c>
      <c r="AC246" s="67">
        <v>5</v>
      </c>
      <c r="AE246" s="71" t="s">
        <v>4</v>
      </c>
      <c r="AF246" s="67">
        <v>0</v>
      </c>
      <c r="AH246" s="71" t="s">
        <v>4</v>
      </c>
      <c r="AI246" s="67">
        <v>0</v>
      </c>
      <c r="AK246" s="71" t="s">
        <v>4</v>
      </c>
      <c r="AL246" s="67">
        <v>0</v>
      </c>
      <c r="AN246" s="71" t="s">
        <v>4</v>
      </c>
      <c r="AO246" s="67">
        <v>0</v>
      </c>
      <c r="AQ246" s="71" t="s">
        <v>4</v>
      </c>
      <c r="AR246" s="67">
        <v>0</v>
      </c>
      <c r="AT246" s="71" t="s">
        <v>4</v>
      </c>
      <c r="AU246" s="67">
        <v>0</v>
      </c>
      <c r="AW246" s="71" t="s">
        <v>4</v>
      </c>
      <c r="AX246" s="67">
        <v>0</v>
      </c>
      <c r="AZ246" s="71" t="s">
        <v>4</v>
      </c>
      <c r="BA246" s="67">
        <v>34.08</v>
      </c>
      <c r="BC246" s="71" t="s">
        <v>4</v>
      </c>
      <c r="BD246" s="67">
        <v>0</v>
      </c>
      <c r="BF246" s="71" t="s">
        <v>4</v>
      </c>
      <c r="BG246" s="67">
        <v>0</v>
      </c>
      <c r="BI246" s="71" t="s">
        <v>4</v>
      </c>
      <c r="BJ246" s="67">
        <v>0</v>
      </c>
      <c r="BL246" s="71" t="s">
        <v>4</v>
      </c>
      <c r="BM246" s="67">
        <v>0</v>
      </c>
      <c r="BO246" s="71" t="s">
        <v>4</v>
      </c>
      <c r="BP246" s="67">
        <v>0</v>
      </c>
      <c r="BR246" s="71" t="s">
        <v>4</v>
      </c>
      <c r="BS246" s="67">
        <v>0</v>
      </c>
      <c r="BU246" s="71" t="s">
        <v>4</v>
      </c>
      <c r="BV246" s="67">
        <f>22.44-10.22</f>
        <v>12.22</v>
      </c>
      <c r="BX246" s="71" t="s">
        <v>4</v>
      </c>
      <c r="BY246" s="67">
        <v>0</v>
      </c>
      <c r="CA246" s="71" t="s">
        <v>4</v>
      </c>
      <c r="CB246" s="67">
        <v>0</v>
      </c>
      <c r="CD246" s="71" t="s">
        <v>4</v>
      </c>
      <c r="CE246" s="67">
        <v>0</v>
      </c>
      <c r="CG246" s="71" t="s">
        <v>4</v>
      </c>
      <c r="CH246" s="67">
        <v>0</v>
      </c>
      <c r="CJ246" s="71" t="s">
        <v>4</v>
      </c>
      <c r="CK246" s="67">
        <v>0</v>
      </c>
      <c r="CM246" s="71" t="s">
        <v>4</v>
      </c>
      <c r="CN246" s="67">
        <v>41.33</v>
      </c>
      <c r="CP246" s="71" t="s">
        <v>4</v>
      </c>
      <c r="CQ246" s="79">
        <f>SUM(CN246,CK246,CH246,CE246,CB246,BY246,BV246,BS246,BP246,BM246,BJ246,BG246,BD246,BA246,AX246,AU246,AR246,AO246,AL246,AI246,AF246,AC246,Z246,W246,T246,Q246,N246,K246,H246,E246,B246)</f>
        <v>165.09</v>
      </c>
      <c r="CS246" s="71" t="s">
        <v>4</v>
      </c>
      <c r="CT246" s="67">
        <v>180</v>
      </c>
      <c r="CV246" s="88">
        <f t="shared" ref="CV246:CV259" si="13">CT246-CQ246</f>
        <v>14.909999999999997</v>
      </c>
    </row>
    <row r="247" spans="1:100" x14ac:dyDescent="0.2">
      <c r="A247" s="71" t="s">
        <v>5</v>
      </c>
      <c r="B247" s="67">
        <f>SUM(B248:B250)</f>
        <v>75</v>
      </c>
      <c r="D247" s="71" t="s">
        <v>5</v>
      </c>
      <c r="E247" s="67">
        <f>SUM(E248:E250)</f>
        <v>0</v>
      </c>
      <c r="G247" s="71" t="s">
        <v>5</v>
      </c>
      <c r="H247" s="67">
        <f>SUM(H248:H250)</f>
        <v>0</v>
      </c>
      <c r="J247" s="71" t="s">
        <v>5</v>
      </c>
      <c r="K247" s="67">
        <f>SUM(K248:K250)</f>
        <v>0</v>
      </c>
      <c r="M247" s="71" t="s">
        <v>5</v>
      </c>
      <c r="N247" s="67">
        <f>SUM(N248:N250)</f>
        <v>0</v>
      </c>
      <c r="P247" s="71" t="s">
        <v>5</v>
      </c>
      <c r="Q247" s="67">
        <f>SUM(Q248:Q250)</f>
        <v>0</v>
      </c>
      <c r="S247" s="71" t="s">
        <v>5</v>
      </c>
      <c r="T247" s="67">
        <f>SUM(T248:T250)</f>
        <v>0</v>
      </c>
      <c r="V247" s="71" t="s">
        <v>5</v>
      </c>
      <c r="W247" s="67">
        <f>SUM(W248:W250)</f>
        <v>19</v>
      </c>
      <c r="Y247" s="71" t="s">
        <v>5</v>
      </c>
      <c r="Z247" s="67">
        <f>SUM(Z248:Z250)</f>
        <v>0</v>
      </c>
      <c r="AB247" s="71" t="s">
        <v>5</v>
      </c>
      <c r="AC247" s="67">
        <f>SUM(AC248:AC250)</f>
        <v>0</v>
      </c>
      <c r="AE247" s="71" t="s">
        <v>5</v>
      </c>
      <c r="AF247" s="67">
        <f>SUM(AF248:AF250)</f>
        <v>0</v>
      </c>
      <c r="AH247" s="71" t="s">
        <v>5</v>
      </c>
      <c r="AI247" s="67">
        <f>SUM(AI248:AI250)</f>
        <v>0</v>
      </c>
      <c r="AK247" s="71" t="s">
        <v>5</v>
      </c>
      <c r="AL247" s="67">
        <f>SUM(AL248:AL250)</f>
        <v>0</v>
      </c>
      <c r="AN247" s="71" t="s">
        <v>5</v>
      </c>
      <c r="AO247" s="67">
        <f>SUM(AO248:AO250)</f>
        <v>0</v>
      </c>
      <c r="AQ247" s="71" t="s">
        <v>5</v>
      </c>
      <c r="AR247" s="67">
        <f>SUM(AR248:AR250)</f>
        <v>0</v>
      </c>
      <c r="AT247" s="71" t="s">
        <v>5</v>
      </c>
      <c r="AU247" s="67">
        <f>SUM(AU248:AU250)</f>
        <v>0</v>
      </c>
      <c r="AW247" s="71" t="s">
        <v>5</v>
      </c>
      <c r="AX247" s="67">
        <f>SUM(AX248:AX250)</f>
        <v>0</v>
      </c>
      <c r="AZ247" s="71" t="s">
        <v>5</v>
      </c>
      <c r="BA247" s="67">
        <f>SUM(BA248:BA250)</f>
        <v>0</v>
      </c>
      <c r="BC247" s="71" t="s">
        <v>5</v>
      </c>
      <c r="BD247" s="67">
        <f>SUM(BD248:BD250)</f>
        <v>0</v>
      </c>
      <c r="BF247" s="71" t="s">
        <v>5</v>
      </c>
      <c r="BG247" s="67">
        <f>SUM(BG248:BG250)</f>
        <v>0</v>
      </c>
      <c r="BI247" s="71" t="s">
        <v>5</v>
      </c>
      <c r="BJ247" s="67">
        <f>SUM(BJ248:BJ250)</f>
        <v>0</v>
      </c>
      <c r="BL247" s="71" t="s">
        <v>5</v>
      </c>
      <c r="BM247" s="67">
        <f>SUM(BM248:BM250)</f>
        <v>0</v>
      </c>
      <c r="BO247" s="71" t="s">
        <v>5</v>
      </c>
      <c r="BP247" s="67">
        <f>SUM(BP248:BP250)</f>
        <v>0</v>
      </c>
      <c r="BR247" s="71" t="s">
        <v>5</v>
      </c>
      <c r="BS247" s="67">
        <f>SUM(BS248:BS250)</f>
        <v>0</v>
      </c>
      <c r="BU247" s="71" t="s">
        <v>5</v>
      </c>
      <c r="BV247" s="67">
        <f>SUM(BV248:BV250)</f>
        <v>0</v>
      </c>
      <c r="BX247" s="71" t="s">
        <v>5</v>
      </c>
      <c r="BY247" s="67">
        <f>SUM(BY248:BY250)</f>
        <v>0</v>
      </c>
      <c r="CA247" s="71" t="s">
        <v>5</v>
      </c>
      <c r="CB247" s="67">
        <f>SUM(CB248:CB250)</f>
        <v>0</v>
      </c>
      <c r="CD247" s="71" t="s">
        <v>5</v>
      </c>
      <c r="CE247" s="67">
        <f>SUM(CE248:CE250)</f>
        <v>0</v>
      </c>
      <c r="CG247" s="71" t="s">
        <v>5</v>
      </c>
      <c r="CH247" s="67">
        <f>SUM(CH248:CH250)</f>
        <v>0</v>
      </c>
      <c r="CJ247" s="71" t="s">
        <v>5</v>
      </c>
      <c r="CK247" s="67">
        <f>SUM(CK248:CK250)</f>
        <v>0</v>
      </c>
      <c r="CM247" s="71" t="s">
        <v>5</v>
      </c>
      <c r="CN247" s="67">
        <f>SUM(CN248:CN250)</f>
        <v>20.010000000000002</v>
      </c>
      <c r="CP247" s="71" t="s">
        <v>5</v>
      </c>
      <c r="CQ247" s="67">
        <f>SUM(CQ248:CQ250)</f>
        <v>114.01</v>
      </c>
      <c r="CS247" s="71" t="s">
        <v>5</v>
      </c>
      <c r="CT247" s="67">
        <f>SUM(CT248:CT250)</f>
        <v>205</v>
      </c>
      <c r="CV247" s="88">
        <f t="shared" si="13"/>
        <v>90.99</v>
      </c>
    </row>
    <row r="248" spans="1:100" x14ac:dyDescent="0.2">
      <c r="A248" s="68" t="s">
        <v>207</v>
      </c>
      <c r="B248" s="67">
        <v>0</v>
      </c>
      <c r="D248" s="68" t="s">
        <v>207</v>
      </c>
      <c r="E248" s="67">
        <v>0</v>
      </c>
      <c r="G248" s="68" t="s">
        <v>207</v>
      </c>
      <c r="H248" s="67">
        <v>0</v>
      </c>
      <c r="J248" s="68" t="s">
        <v>207</v>
      </c>
      <c r="K248" s="67">
        <v>0</v>
      </c>
      <c r="M248" s="68" t="s">
        <v>207</v>
      </c>
      <c r="N248" s="67">
        <v>0</v>
      </c>
      <c r="P248" s="68" t="s">
        <v>207</v>
      </c>
      <c r="Q248" s="67">
        <v>0</v>
      </c>
      <c r="S248" s="68" t="s">
        <v>207</v>
      </c>
      <c r="T248" s="67">
        <v>0</v>
      </c>
      <c r="V248" s="68" t="s">
        <v>207</v>
      </c>
      <c r="W248" s="67">
        <v>19</v>
      </c>
      <c r="Y248" s="68" t="s">
        <v>207</v>
      </c>
      <c r="Z248" s="67">
        <v>0</v>
      </c>
      <c r="AB248" s="68" t="s">
        <v>207</v>
      </c>
      <c r="AC248" s="67">
        <v>0</v>
      </c>
      <c r="AE248" s="68" t="s">
        <v>207</v>
      </c>
      <c r="AF248" s="67">
        <v>0</v>
      </c>
      <c r="AH248" s="68" t="s">
        <v>207</v>
      </c>
      <c r="AI248" s="67">
        <v>0</v>
      </c>
      <c r="AK248" s="68" t="s">
        <v>207</v>
      </c>
      <c r="AL248" s="67">
        <v>0</v>
      </c>
      <c r="AN248" s="68" t="s">
        <v>207</v>
      </c>
      <c r="AO248" s="67">
        <v>0</v>
      </c>
      <c r="AQ248" s="68" t="s">
        <v>207</v>
      </c>
      <c r="AR248" s="67">
        <v>0</v>
      </c>
      <c r="AT248" s="68" t="s">
        <v>207</v>
      </c>
      <c r="AU248" s="67">
        <v>0</v>
      </c>
      <c r="AW248" s="68" t="s">
        <v>207</v>
      </c>
      <c r="AX248" s="67">
        <v>0</v>
      </c>
      <c r="AZ248" s="68" t="s">
        <v>207</v>
      </c>
      <c r="BA248" s="67">
        <v>0</v>
      </c>
      <c r="BC248" s="68" t="s">
        <v>207</v>
      </c>
      <c r="BD248" s="67">
        <v>0</v>
      </c>
      <c r="BF248" s="68" t="s">
        <v>207</v>
      </c>
      <c r="BG248" s="67">
        <v>0</v>
      </c>
      <c r="BI248" s="68" t="s">
        <v>207</v>
      </c>
      <c r="BJ248" s="67">
        <v>0</v>
      </c>
      <c r="BL248" s="68" t="s">
        <v>207</v>
      </c>
      <c r="BM248" s="67">
        <v>0</v>
      </c>
      <c r="BO248" s="68" t="s">
        <v>207</v>
      </c>
      <c r="BP248" s="67">
        <v>0</v>
      </c>
      <c r="BR248" s="68" t="s">
        <v>207</v>
      </c>
      <c r="BS248" s="67">
        <v>0</v>
      </c>
      <c r="BU248" s="68" t="s">
        <v>207</v>
      </c>
      <c r="BV248" s="67">
        <v>0</v>
      </c>
      <c r="BX248" s="68" t="s">
        <v>207</v>
      </c>
      <c r="BY248" s="67">
        <v>0</v>
      </c>
      <c r="CA248" s="68" t="s">
        <v>207</v>
      </c>
      <c r="CB248" s="67">
        <v>0</v>
      </c>
      <c r="CD248" s="68" t="s">
        <v>207</v>
      </c>
      <c r="CE248" s="67">
        <v>0</v>
      </c>
      <c r="CG248" s="68" t="s">
        <v>207</v>
      </c>
      <c r="CH248" s="67">
        <v>0</v>
      </c>
      <c r="CJ248" s="68" t="s">
        <v>207</v>
      </c>
      <c r="CK248" s="67">
        <v>0</v>
      </c>
      <c r="CM248" s="68" t="s">
        <v>207</v>
      </c>
      <c r="CN248" s="67">
        <v>20.010000000000002</v>
      </c>
      <c r="CP248" s="68" t="s">
        <v>207</v>
      </c>
      <c r="CQ248" s="79">
        <f>SUM(CN248,CK248,CH248,CE248,CB248,BY248,BV248,BS248,BP248,BM248,BJ248,BG248,BD248,BA248,AX248,AU248,AR248,AO248,AL248,AI248,AF248,AC248,Z248,W248,T248,Q248,N248,K248,H248,E248,B248)</f>
        <v>39.010000000000005</v>
      </c>
      <c r="CS248" s="68" t="s">
        <v>207</v>
      </c>
      <c r="CT248" s="67">
        <f>175-45</f>
        <v>130</v>
      </c>
      <c r="CV248" s="81">
        <f t="shared" si="13"/>
        <v>90.99</v>
      </c>
    </row>
    <row r="249" spans="1:100" x14ac:dyDescent="0.2">
      <c r="A249" s="72" t="s">
        <v>448</v>
      </c>
      <c r="B249" s="90">
        <v>75</v>
      </c>
      <c r="D249" s="72" t="s">
        <v>448</v>
      </c>
      <c r="E249" s="67">
        <v>0</v>
      </c>
      <c r="G249" s="72" t="s">
        <v>448</v>
      </c>
      <c r="H249" s="67">
        <v>0</v>
      </c>
      <c r="J249" s="72" t="s">
        <v>448</v>
      </c>
      <c r="K249" s="67">
        <v>0</v>
      </c>
      <c r="M249" s="72" t="s">
        <v>448</v>
      </c>
      <c r="N249" s="67">
        <v>0</v>
      </c>
      <c r="P249" s="72" t="s">
        <v>448</v>
      </c>
      <c r="Q249" s="67">
        <v>0</v>
      </c>
      <c r="S249" s="72" t="s">
        <v>448</v>
      </c>
      <c r="T249" s="67">
        <v>0</v>
      </c>
      <c r="V249" s="72" t="s">
        <v>448</v>
      </c>
      <c r="W249" s="67">
        <v>0</v>
      </c>
      <c r="Y249" s="72" t="s">
        <v>448</v>
      </c>
      <c r="Z249" s="67">
        <v>0</v>
      </c>
      <c r="AB249" s="72" t="s">
        <v>448</v>
      </c>
      <c r="AC249" s="67">
        <v>0</v>
      </c>
      <c r="AE249" s="72" t="s">
        <v>448</v>
      </c>
      <c r="AF249" s="67">
        <v>0</v>
      </c>
      <c r="AH249" s="72" t="s">
        <v>448</v>
      </c>
      <c r="AI249" s="67">
        <v>0</v>
      </c>
      <c r="AK249" s="72" t="s">
        <v>448</v>
      </c>
      <c r="AL249" s="67">
        <v>0</v>
      </c>
      <c r="AN249" s="72" t="s">
        <v>448</v>
      </c>
      <c r="AO249" s="67">
        <v>0</v>
      </c>
      <c r="AQ249" s="72" t="s">
        <v>448</v>
      </c>
      <c r="AR249" s="67">
        <v>0</v>
      </c>
      <c r="AT249" s="72" t="s">
        <v>448</v>
      </c>
      <c r="AU249" s="67">
        <v>0</v>
      </c>
      <c r="AW249" s="72" t="s">
        <v>448</v>
      </c>
      <c r="AX249" s="67">
        <v>0</v>
      </c>
      <c r="AZ249" s="72" t="s">
        <v>448</v>
      </c>
      <c r="BA249" s="67">
        <v>0</v>
      </c>
      <c r="BC249" s="72" t="s">
        <v>448</v>
      </c>
      <c r="BD249" s="67">
        <v>0</v>
      </c>
      <c r="BF249" s="72" t="s">
        <v>448</v>
      </c>
      <c r="BG249" s="67">
        <v>0</v>
      </c>
      <c r="BI249" s="72" t="s">
        <v>448</v>
      </c>
      <c r="BJ249" s="67">
        <v>0</v>
      </c>
      <c r="BL249" s="72" t="s">
        <v>448</v>
      </c>
      <c r="BM249" s="67">
        <v>0</v>
      </c>
      <c r="BO249" s="72" t="s">
        <v>448</v>
      </c>
      <c r="BP249" s="67">
        <v>0</v>
      </c>
      <c r="BR249" s="72" t="s">
        <v>448</v>
      </c>
      <c r="BS249" s="67">
        <v>0</v>
      </c>
      <c r="BU249" s="72" t="s">
        <v>448</v>
      </c>
      <c r="BV249" s="67">
        <v>0</v>
      </c>
      <c r="BX249" s="72" t="s">
        <v>448</v>
      </c>
      <c r="BY249" s="67">
        <v>0</v>
      </c>
      <c r="CA249" s="72" t="s">
        <v>448</v>
      </c>
      <c r="CB249" s="67">
        <v>0</v>
      </c>
      <c r="CD249" s="72" t="s">
        <v>448</v>
      </c>
      <c r="CE249" s="67">
        <v>0</v>
      </c>
      <c r="CG249" s="72" t="s">
        <v>448</v>
      </c>
      <c r="CH249" s="67">
        <v>0</v>
      </c>
      <c r="CJ249" s="72" t="s">
        <v>448</v>
      </c>
      <c r="CK249" s="67">
        <v>0</v>
      </c>
      <c r="CM249" s="72" t="s">
        <v>448</v>
      </c>
      <c r="CN249" s="67">
        <v>0</v>
      </c>
      <c r="CP249" s="72" t="s">
        <v>448</v>
      </c>
      <c r="CQ249" s="79">
        <f>SUM(CN249,CK249,CH249,CE249,CB249,BY249,BV249,BS249,BP249,BM249,BJ249,BG249,BD249,BA249,AX249,AU249,AR249,AO249,AL249,AI249,AF249,AC249,Z249,W249,T249,Q249,N249,K249,H249,E249,B249)</f>
        <v>75</v>
      </c>
      <c r="CS249" s="72" t="s">
        <v>448</v>
      </c>
      <c r="CT249" s="90">
        <v>75</v>
      </c>
      <c r="CV249" s="81">
        <f t="shared" si="13"/>
        <v>0</v>
      </c>
    </row>
    <row r="250" spans="1:100" x14ac:dyDescent="0.2">
      <c r="A250" s="72" t="s">
        <v>456</v>
      </c>
      <c r="B250" s="79">
        <v>0</v>
      </c>
      <c r="D250" s="72" t="s">
        <v>456</v>
      </c>
      <c r="E250" s="79">
        <v>0</v>
      </c>
      <c r="G250" s="72" t="s">
        <v>456</v>
      </c>
      <c r="H250" s="79">
        <v>0</v>
      </c>
      <c r="J250" s="72" t="s">
        <v>456</v>
      </c>
      <c r="K250" s="79">
        <v>0</v>
      </c>
      <c r="M250" s="72" t="s">
        <v>456</v>
      </c>
      <c r="N250" s="79">
        <v>0</v>
      </c>
      <c r="P250" s="72" t="s">
        <v>456</v>
      </c>
      <c r="Q250" s="79">
        <v>0</v>
      </c>
      <c r="S250" s="72" t="s">
        <v>456</v>
      </c>
      <c r="T250" s="79">
        <v>0</v>
      </c>
      <c r="V250" s="72" t="s">
        <v>456</v>
      </c>
      <c r="W250" s="79">
        <v>0</v>
      </c>
      <c r="Y250" s="72" t="s">
        <v>456</v>
      </c>
      <c r="Z250" s="79">
        <v>0</v>
      </c>
      <c r="AB250" s="72" t="s">
        <v>456</v>
      </c>
      <c r="AC250" s="79">
        <v>0</v>
      </c>
      <c r="AE250" s="72" t="s">
        <v>456</v>
      </c>
      <c r="AF250" s="79">
        <v>0</v>
      </c>
      <c r="AH250" s="72" t="s">
        <v>456</v>
      </c>
      <c r="AI250" s="79">
        <v>0</v>
      </c>
      <c r="AK250" s="72" t="s">
        <v>456</v>
      </c>
      <c r="AL250" s="79">
        <v>0</v>
      </c>
      <c r="AN250" s="72" t="s">
        <v>456</v>
      </c>
      <c r="AO250" s="79">
        <v>0</v>
      </c>
      <c r="AQ250" s="72" t="s">
        <v>456</v>
      </c>
      <c r="AR250" s="79">
        <v>0</v>
      </c>
      <c r="AT250" s="72" t="s">
        <v>456</v>
      </c>
      <c r="AU250" s="79">
        <v>0</v>
      </c>
      <c r="AW250" s="72" t="s">
        <v>456</v>
      </c>
      <c r="AX250" s="79">
        <v>0</v>
      </c>
      <c r="AZ250" s="72" t="s">
        <v>456</v>
      </c>
      <c r="BA250" s="79">
        <v>0</v>
      </c>
      <c r="BC250" s="72" t="s">
        <v>456</v>
      </c>
      <c r="BD250" s="79">
        <v>0</v>
      </c>
      <c r="BF250" s="72" t="s">
        <v>456</v>
      </c>
      <c r="BG250" s="79">
        <v>0</v>
      </c>
      <c r="BI250" s="72" t="s">
        <v>456</v>
      </c>
      <c r="BJ250" s="79">
        <v>0</v>
      </c>
      <c r="BL250" s="72" t="s">
        <v>456</v>
      </c>
      <c r="BM250" s="79">
        <v>0</v>
      </c>
      <c r="BO250" s="72" t="s">
        <v>456</v>
      </c>
      <c r="BP250" s="79">
        <v>0</v>
      </c>
      <c r="BR250" s="72" t="s">
        <v>456</v>
      </c>
      <c r="BS250" s="79">
        <v>0</v>
      </c>
      <c r="BU250" s="72" t="s">
        <v>456</v>
      </c>
      <c r="BV250" s="79">
        <v>0</v>
      </c>
      <c r="BX250" s="72" t="s">
        <v>456</v>
      </c>
      <c r="BY250" s="79">
        <v>0</v>
      </c>
      <c r="CA250" s="72" t="s">
        <v>456</v>
      </c>
      <c r="CB250" s="79">
        <v>0</v>
      </c>
      <c r="CD250" s="72" t="s">
        <v>456</v>
      </c>
      <c r="CE250" s="79">
        <v>0</v>
      </c>
      <c r="CG250" s="72" t="s">
        <v>456</v>
      </c>
      <c r="CH250" s="79">
        <v>0</v>
      </c>
      <c r="CJ250" s="72" t="s">
        <v>456</v>
      </c>
      <c r="CK250" s="79">
        <v>0</v>
      </c>
      <c r="CM250" s="72" t="s">
        <v>456</v>
      </c>
      <c r="CN250" s="79">
        <v>0</v>
      </c>
      <c r="CP250" s="72" t="s">
        <v>456</v>
      </c>
      <c r="CQ250" s="79">
        <f>SUM(CN250,CK250,CH250,CE250,CB250,BY250,BV250,BS250,BP250,BM250,BJ250,BG250,BD250,BA250,AX250,AU250,AR250,AO250,AL250,AI250,AF250,AC250,Z250,W250,T250,Q250,N250,K250,H250,E250,B250)</f>
        <v>0</v>
      </c>
      <c r="CS250" s="72" t="s">
        <v>456</v>
      </c>
      <c r="CT250" s="79">
        <v>0</v>
      </c>
      <c r="CV250" s="81">
        <f t="shared" si="13"/>
        <v>0</v>
      </c>
    </row>
    <row r="251" spans="1:100" x14ac:dyDescent="0.2">
      <c r="A251" s="71" t="s">
        <v>6</v>
      </c>
      <c r="B251" s="67">
        <v>71</v>
      </c>
      <c r="D251" s="71" t="s">
        <v>6</v>
      </c>
      <c r="E251" s="67">
        <v>0</v>
      </c>
      <c r="G251" s="71" t="s">
        <v>6</v>
      </c>
      <c r="H251" s="67">
        <v>0</v>
      </c>
      <c r="J251" s="71" t="s">
        <v>6</v>
      </c>
      <c r="K251" s="67">
        <v>0</v>
      </c>
      <c r="M251" s="71" t="s">
        <v>6</v>
      </c>
      <c r="N251" s="67">
        <v>0</v>
      </c>
      <c r="P251" s="71" t="s">
        <v>6</v>
      </c>
      <c r="Q251" s="67">
        <v>0</v>
      </c>
      <c r="S251" s="71" t="s">
        <v>6</v>
      </c>
      <c r="T251" s="67">
        <v>0</v>
      </c>
      <c r="V251" s="71" t="s">
        <v>6</v>
      </c>
      <c r="W251" s="67">
        <v>0</v>
      </c>
      <c r="Y251" s="71" t="s">
        <v>6</v>
      </c>
      <c r="Z251" s="67">
        <v>0</v>
      </c>
      <c r="AB251" s="71" t="s">
        <v>6</v>
      </c>
      <c r="AC251" s="67">
        <v>0</v>
      </c>
      <c r="AE251" s="71" t="s">
        <v>6</v>
      </c>
      <c r="AF251" s="67">
        <v>0</v>
      </c>
      <c r="AH251" s="71" t="s">
        <v>6</v>
      </c>
      <c r="AI251" s="67">
        <v>0</v>
      </c>
      <c r="AK251" s="71" t="s">
        <v>6</v>
      </c>
      <c r="AL251" s="67">
        <v>0</v>
      </c>
      <c r="AN251" s="71" t="s">
        <v>6</v>
      </c>
      <c r="AO251" s="67">
        <v>0</v>
      </c>
      <c r="AQ251" s="71" t="s">
        <v>6</v>
      </c>
      <c r="AR251" s="67">
        <v>0</v>
      </c>
      <c r="AT251" s="71" t="s">
        <v>6</v>
      </c>
      <c r="AU251" s="67">
        <v>0</v>
      </c>
      <c r="AW251" s="71" t="s">
        <v>6</v>
      </c>
      <c r="AX251" s="67">
        <v>0</v>
      </c>
      <c r="AZ251" s="71" t="s">
        <v>6</v>
      </c>
      <c r="BA251" s="67">
        <v>0</v>
      </c>
      <c r="BC251" s="71" t="s">
        <v>6</v>
      </c>
      <c r="BD251" s="67">
        <v>0</v>
      </c>
      <c r="BF251" s="71" t="s">
        <v>6</v>
      </c>
      <c r="BG251" s="67">
        <v>0</v>
      </c>
      <c r="BI251" s="71" t="s">
        <v>6</v>
      </c>
      <c r="BJ251" s="67">
        <v>0</v>
      </c>
      <c r="BL251" s="71" t="s">
        <v>6</v>
      </c>
      <c r="BM251" s="67">
        <v>0</v>
      </c>
      <c r="BO251" s="71" t="s">
        <v>6</v>
      </c>
      <c r="BP251" s="67">
        <v>0</v>
      </c>
      <c r="BR251" s="71" t="s">
        <v>6</v>
      </c>
      <c r="BS251" s="67">
        <v>0</v>
      </c>
      <c r="BU251" s="71" t="s">
        <v>6</v>
      </c>
      <c r="BV251" s="67">
        <v>0</v>
      </c>
      <c r="BX251" s="71" t="s">
        <v>6</v>
      </c>
      <c r="BY251" s="67">
        <v>0</v>
      </c>
      <c r="CA251" s="71" t="s">
        <v>6</v>
      </c>
      <c r="CB251" s="67">
        <v>0</v>
      </c>
      <c r="CD251" s="71" t="s">
        <v>6</v>
      </c>
      <c r="CE251" s="67">
        <v>0</v>
      </c>
      <c r="CG251" s="71" t="s">
        <v>6</v>
      </c>
      <c r="CH251" s="67">
        <v>0</v>
      </c>
      <c r="CJ251" s="71" t="s">
        <v>6</v>
      </c>
      <c r="CK251" s="67">
        <v>0</v>
      </c>
      <c r="CM251" s="71" t="s">
        <v>6</v>
      </c>
      <c r="CN251" s="67">
        <v>0</v>
      </c>
      <c r="CP251" s="71" t="s">
        <v>6</v>
      </c>
      <c r="CQ251" s="79">
        <f>SUM(CN251,CK251,CH251,CE251,CB251,BY251,BV251,BS251,BP251,BM251,BJ251,BG251,BD251,BA251,AX251,AU251,AR251,AO251,AL251,AI251,AF251,AC251,Z251,W251,T251,Q251,N251,K251,H251,E251,B251)</f>
        <v>71</v>
      </c>
      <c r="CS251" s="71" t="s">
        <v>6</v>
      </c>
      <c r="CT251" s="67">
        <v>72</v>
      </c>
      <c r="CV251" s="88">
        <f t="shared" si="13"/>
        <v>1</v>
      </c>
    </row>
    <row r="252" spans="1:100" x14ac:dyDescent="0.2">
      <c r="A252" s="71" t="s">
        <v>8</v>
      </c>
      <c r="B252" s="67">
        <v>0</v>
      </c>
      <c r="D252" s="71" t="s">
        <v>8</v>
      </c>
      <c r="E252" s="67">
        <v>0</v>
      </c>
      <c r="G252" s="71" t="s">
        <v>8</v>
      </c>
      <c r="H252" s="67">
        <v>0</v>
      </c>
      <c r="J252" s="71" t="s">
        <v>8</v>
      </c>
      <c r="K252" s="67">
        <v>0</v>
      </c>
      <c r="M252" s="71" t="s">
        <v>8</v>
      </c>
      <c r="N252" s="67">
        <v>0</v>
      </c>
      <c r="P252" s="71" t="s">
        <v>8</v>
      </c>
      <c r="Q252" s="67">
        <v>0</v>
      </c>
      <c r="S252" s="71" t="s">
        <v>8</v>
      </c>
      <c r="T252" s="67">
        <v>0</v>
      </c>
      <c r="V252" s="71" t="s">
        <v>8</v>
      </c>
      <c r="W252" s="67">
        <v>0</v>
      </c>
      <c r="Y252" s="71" t="s">
        <v>8</v>
      </c>
      <c r="Z252" s="67">
        <v>0</v>
      </c>
      <c r="AB252" s="71" t="s">
        <v>8</v>
      </c>
      <c r="AC252" s="67">
        <v>0</v>
      </c>
      <c r="AE252" s="71" t="s">
        <v>8</v>
      </c>
      <c r="AF252" s="67">
        <v>0</v>
      </c>
      <c r="AH252" s="71" t="s">
        <v>8</v>
      </c>
      <c r="AI252" s="67">
        <v>0</v>
      </c>
      <c r="AK252" s="71" t="s">
        <v>8</v>
      </c>
      <c r="AL252" s="67">
        <v>0</v>
      </c>
      <c r="AN252" s="71" t="s">
        <v>8</v>
      </c>
      <c r="AO252" s="67">
        <v>0</v>
      </c>
      <c r="AQ252" s="71" t="s">
        <v>8</v>
      </c>
      <c r="AR252" s="67">
        <v>0</v>
      </c>
      <c r="AT252" s="71" t="s">
        <v>8</v>
      </c>
      <c r="AU252" s="67">
        <v>0</v>
      </c>
      <c r="AW252" s="71" t="s">
        <v>8</v>
      </c>
      <c r="AX252" s="67">
        <v>0</v>
      </c>
      <c r="AZ252" s="71" t="s">
        <v>8</v>
      </c>
      <c r="BA252" s="67">
        <v>0</v>
      </c>
      <c r="BC252" s="71" t="s">
        <v>8</v>
      </c>
      <c r="BD252" s="67">
        <v>0</v>
      </c>
      <c r="BF252" s="71" t="s">
        <v>8</v>
      </c>
      <c r="BG252" s="67">
        <v>0</v>
      </c>
      <c r="BI252" s="71" t="s">
        <v>8</v>
      </c>
      <c r="BJ252" s="67">
        <v>0</v>
      </c>
      <c r="BL252" s="71" t="s">
        <v>8</v>
      </c>
      <c r="BM252" s="67">
        <v>0</v>
      </c>
      <c r="BO252" s="71" t="s">
        <v>8</v>
      </c>
      <c r="BP252" s="67">
        <v>0</v>
      </c>
      <c r="BR252" s="71" t="s">
        <v>8</v>
      </c>
      <c r="BS252" s="67">
        <v>0</v>
      </c>
      <c r="BU252" s="71" t="s">
        <v>8</v>
      </c>
      <c r="BV252" s="67">
        <v>0</v>
      </c>
      <c r="BX252" s="71" t="s">
        <v>8</v>
      </c>
      <c r="BY252" s="67">
        <v>0</v>
      </c>
      <c r="CA252" s="71" t="s">
        <v>8</v>
      </c>
      <c r="CB252" s="67">
        <v>0</v>
      </c>
      <c r="CD252" s="71" t="s">
        <v>8</v>
      </c>
      <c r="CE252" s="67">
        <v>0</v>
      </c>
      <c r="CG252" s="71" t="s">
        <v>8</v>
      </c>
      <c r="CH252" s="67">
        <v>0</v>
      </c>
      <c r="CJ252" s="71" t="s">
        <v>8</v>
      </c>
      <c r="CK252" s="67">
        <v>0</v>
      </c>
      <c r="CM252" s="71" t="s">
        <v>8</v>
      </c>
      <c r="CN252" s="67">
        <v>0</v>
      </c>
      <c r="CP252" s="71" t="s">
        <v>8</v>
      </c>
      <c r="CQ252" s="79">
        <f>SUM(CN252,CK252,CH252,CE252,CB252,BY252,BV252,BS252,BP252,BM252,BJ252,BG252,BD252,BA252,AX252,AU252,AR252,AO252,AL252,AI252,AF252,AC252,Z252,W252,T252,Q252,N252,K252,H252,E252,B252)</f>
        <v>0</v>
      </c>
      <c r="CS252" s="71" t="s">
        <v>8</v>
      </c>
      <c r="CT252" s="67">
        <v>100</v>
      </c>
      <c r="CV252" s="88">
        <f t="shared" si="13"/>
        <v>100</v>
      </c>
    </row>
    <row r="253" spans="1:100" x14ac:dyDescent="0.2">
      <c r="A253" s="71" t="s">
        <v>451</v>
      </c>
      <c r="B253" s="67">
        <f>SUM(B254:B258)</f>
        <v>0</v>
      </c>
      <c r="D253" s="71" t="s">
        <v>451</v>
      </c>
      <c r="E253" s="67">
        <f>SUM(E254:E258)</f>
        <v>0</v>
      </c>
      <c r="G253" s="71" t="s">
        <v>451</v>
      </c>
      <c r="H253" s="67">
        <f>SUM(H254:H258)</f>
        <v>0</v>
      </c>
      <c r="J253" s="71" t="s">
        <v>451</v>
      </c>
      <c r="K253" s="67">
        <f>SUM(K254:K258)</f>
        <v>0</v>
      </c>
      <c r="M253" s="71" t="s">
        <v>451</v>
      </c>
      <c r="N253" s="67">
        <f>SUM(N254:N258)</f>
        <v>17.5</v>
      </c>
      <c r="P253" s="71" t="s">
        <v>451</v>
      </c>
      <c r="Q253" s="67">
        <f>SUM(Q254:Q258)</f>
        <v>0</v>
      </c>
      <c r="S253" s="71" t="s">
        <v>451</v>
      </c>
      <c r="T253" s="67">
        <f>SUM(T254:T258)</f>
        <v>34.25</v>
      </c>
      <c r="V253" s="71" t="s">
        <v>451</v>
      </c>
      <c r="W253" s="67">
        <f>SUM(W254:W258)</f>
        <v>86.83</v>
      </c>
      <c r="Y253" s="71" t="s">
        <v>451</v>
      </c>
      <c r="Z253" s="67">
        <f>SUM(Z254:Z258)</f>
        <v>0</v>
      </c>
      <c r="AB253" s="71" t="s">
        <v>451</v>
      </c>
      <c r="AC253" s="67">
        <f>SUM(AC254:AC258)</f>
        <v>0</v>
      </c>
      <c r="AE253" s="71" t="s">
        <v>451</v>
      </c>
      <c r="AF253" s="67">
        <f>SUM(AF254:AF258)</f>
        <v>5</v>
      </c>
      <c r="AH253" s="71" t="s">
        <v>451</v>
      </c>
      <c r="AI253" s="67">
        <f>SUM(AI254:AI258)</f>
        <v>15.19</v>
      </c>
      <c r="AK253" s="71" t="s">
        <v>451</v>
      </c>
      <c r="AL253" s="67">
        <f>SUM(AL254:AL258)</f>
        <v>0</v>
      </c>
      <c r="AN253" s="71" t="s">
        <v>451</v>
      </c>
      <c r="AO253" s="67">
        <f>SUM(AO254:AO258)</f>
        <v>60.42</v>
      </c>
      <c r="AQ253" s="71" t="s">
        <v>451</v>
      </c>
      <c r="AR253" s="67">
        <f>SUM(AR254:AR258)</f>
        <v>14</v>
      </c>
      <c r="AT253" s="71" t="s">
        <v>451</v>
      </c>
      <c r="AU253" s="67">
        <f>SUM(AU254:AU258)</f>
        <v>0</v>
      </c>
      <c r="AW253" s="71" t="s">
        <v>451</v>
      </c>
      <c r="AX253" s="67">
        <f>SUM(AX254:AX258)</f>
        <v>0</v>
      </c>
      <c r="AZ253" s="71" t="s">
        <v>451</v>
      </c>
      <c r="BA253" s="67">
        <f>SUM(BA254:BA258)</f>
        <v>11.65</v>
      </c>
      <c r="BC253" s="71" t="s">
        <v>451</v>
      </c>
      <c r="BD253" s="67">
        <f>SUM(BD254:BD258)</f>
        <v>5</v>
      </c>
      <c r="BF253" s="71" t="s">
        <v>451</v>
      </c>
      <c r="BG253" s="67">
        <f>SUM(BG254:BG258)</f>
        <v>135.26</v>
      </c>
      <c r="BI253" s="71" t="s">
        <v>451</v>
      </c>
      <c r="BJ253" s="67">
        <f>SUM(BJ254:BJ258)</f>
        <v>16</v>
      </c>
      <c r="BL253" s="71" t="s">
        <v>451</v>
      </c>
      <c r="BM253" s="67">
        <f>SUM(BM254:BM258)</f>
        <v>6</v>
      </c>
      <c r="BO253" s="71" t="s">
        <v>451</v>
      </c>
      <c r="BP253" s="67">
        <f>SUM(BP254:BP258)</f>
        <v>0</v>
      </c>
      <c r="BR253" s="71" t="s">
        <v>451</v>
      </c>
      <c r="BS253" s="67">
        <f>SUM(BS254:BS258)</f>
        <v>7.99</v>
      </c>
      <c r="BU253" s="71" t="s">
        <v>451</v>
      </c>
      <c r="BV253" s="67">
        <f>SUM(BV254:BV258)</f>
        <v>420.26</v>
      </c>
      <c r="BX253" s="71" t="s">
        <v>451</v>
      </c>
      <c r="BY253" s="67">
        <f>SUM(BY254:BY258)</f>
        <v>47.15</v>
      </c>
      <c r="CA253" s="71" t="s">
        <v>451</v>
      </c>
      <c r="CB253" s="67">
        <f>SUM(CB254:CB258)</f>
        <v>0</v>
      </c>
      <c r="CD253" s="71" t="s">
        <v>451</v>
      </c>
      <c r="CE253" s="67">
        <f>SUM(CE254:CE258)</f>
        <v>19.399999999999999</v>
      </c>
      <c r="CG253" s="71" t="s">
        <v>451</v>
      </c>
      <c r="CH253" s="67">
        <f>SUM(CH254:CH258)</f>
        <v>47.1</v>
      </c>
      <c r="CJ253" s="71" t="s">
        <v>451</v>
      </c>
      <c r="CK253" s="67">
        <f>SUM(CK254:CK258)</f>
        <v>6</v>
      </c>
      <c r="CM253" s="71" t="s">
        <v>451</v>
      </c>
      <c r="CN253" s="67">
        <f>SUM(CN254:CN258)</f>
        <v>12.71</v>
      </c>
      <c r="CP253" s="71" t="s">
        <v>451</v>
      </c>
      <c r="CQ253" s="67">
        <f>SUM(CQ254:CQ258)</f>
        <v>967.71</v>
      </c>
      <c r="CS253" s="71" t="s">
        <v>451</v>
      </c>
      <c r="CT253" s="67">
        <f>SUM(CT254:CT258)</f>
        <v>576.5</v>
      </c>
      <c r="CV253" s="135">
        <f t="shared" si="13"/>
        <v>-391.21000000000004</v>
      </c>
    </row>
    <row r="254" spans="1:100" x14ac:dyDescent="0.2">
      <c r="A254" s="68" t="s">
        <v>452</v>
      </c>
      <c r="B254" s="67">
        <v>0</v>
      </c>
      <c r="D254" s="68" t="s">
        <v>452</v>
      </c>
      <c r="E254" s="67">
        <v>0</v>
      </c>
      <c r="G254" s="68" t="s">
        <v>452</v>
      </c>
      <c r="H254" s="67">
        <v>0</v>
      </c>
      <c r="J254" s="68" t="s">
        <v>452</v>
      </c>
      <c r="K254" s="67">
        <v>0</v>
      </c>
      <c r="M254" s="68" t="s">
        <v>452</v>
      </c>
      <c r="N254" s="67">
        <f>7.5+10</f>
        <v>17.5</v>
      </c>
      <c r="P254" s="68" t="s">
        <v>452</v>
      </c>
      <c r="Q254" s="67">
        <v>0</v>
      </c>
      <c r="S254" s="68" t="s">
        <v>452</v>
      </c>
      <c r="T254" s="67">
        <f>11+23.25</f>
        <v>34.25</v>
      </c>
      <c r="V254" s="68" t="s">
        <v>452</v>
      </c>
      <c r="W254" s="67">
        <f>69.83+17</f>
        <v>86.83</v>
      </c>
      <c r="Y254" s="68" t="s">
        <v>452</v>
      </c>
      <c r="Z254" s="67">
        <v>0</v>
      </c>
      <c r="AB254" s="68" t="s">
        <v>452</v>
      </c>
      <c r="AC254" s="67">
        <v>0</v>
      </c>
      <c r="AE254" s="68" t="s">
        <v>452</v>
      </c>
      <c r="AF254" s="67">
        <v>5</v>
      </c>
      <c r="AH254" s="68" t="s">
        <v>452</v>
      </c>
      <c r="AI254" s="67">
        <f>15.19</f>
        <v>15.19</v>
      </c>
      <c r="AK254" s="68" t="s">
        <v>452</v>
      </c>
      <c r="AL254" s="67">
        <v>0</v>
      </c>
      <c r="AN254" s="68" t="s">
        <v>452</v>
      </c>
      <c r="AO254" s="67">
        <f>42.42+8+5+5</f>
        <v>60.42</v>
      </c>
      <c r="AQ254" s="68" t="s">
        <v>452</v>
      </c>
      <c r="AR254" s="67">
        <f>5+9</f>
        <v>14</v>
      </c>
      <c r="AT254" s="68" t="s">
        <v>452</v>
      </c>
      <c r="AU254" s="67">
        <v>0</v>
      </c>
      <c r="AW254" s="68" t="s">
        <v>452</v>
      </c>
      <c r="AX254" s="67">
        <v>0</v>
      </c>
      <c r="AZ254" s="68" t="s">
        <v>452</v>
      </c>
      <c r="BA254" s="67">
        <f>11.65</f>
        <v>11.65</v>
      </c>
      <c r="BC254" s="68" t="s">
        <v>452</v>
      </c>
      <c r="BD254" s="67">
        <f>5</f>
        <v>5</v>
      </c>
      <c r="BF254" s="68" t="s">
        <v>452</v>
      </c>
      <c r="BG254" s="67">
        <f>45+10+4+76.26</f>
        <v>135.26</v>
      </c>
      <c r="BI254" s="68" t="s">
        <v>452</v>
      </c>
      <c r="BJ254" s="67">
        <f>8+8</f>
        <v>16</v>
      </c>
      <c r="BL254" s="68" t="s">
        <v>452</v>
      </c>
      <c r="BM254" s="67">
        <f>1+5</f>
        <v>6</v>
      </c>
      <c r="BO254" s="68" t="s">
        <v>452</v>
      </c>
      <c r="BP254" s="67">
        <v>0</v>
      </c>
      <c r="BR254" s="68" t="s">
        <v>452</v>
      </c>
      <c r="BS254" s="67">
        <v>0</v>
      </c>
      <c r="BU254" s="68" t="s">
        <v>452</v>
      </c>
      <c r="BV254" s="67">
        <f>127+21.19+28.59+222.59+15.89+5</f>
        <v>420.26</v>
      </c>
      <c r="BX254" s="68" t="s">
        <v>452</v>
      </c>
      <c r="BY254" s="67">
        <f>47.15</f>
        <v>47.15</v>
      </c>
      <c r="CA254" s="68" t="s">
        <v>452</v>
      </c>
      <c r="CB254" s="67">
        <v>0</v>
      </c>
      <c r="CD254" s="68" t="s">
        <v>452</v>
      </c>
      <c r="CE254" s="67">
        <f>6.4+8+5</f>
        <v>19.399999999999999</v>
      </c>
      <c r="CG254" s="68" t="s">
        <v>452</v>
      </c>
      <c r="CH254" s="67">
        <f>18+11+18.1</f>
        <v>47.1</v>
      </c>
      <c r="CJ254" s="68" t="s">
        <v>452</v>
      </c>
      <c r="CK254" s="67">
        <f>6</f>
        <v>6</v>
      </c>
      <c r="CM254" s="68" t="s">
        <v>452</v>
      </c>
      <c r="CN254" s="67">
        <f>12.71</f>
        <v>12.71</v>
      </c>
      <c r="CP254" s="68" t="s">
        <v>452</v>
      </c>
      <c r="CQ254" s="79">
        <f>SUM(CN254,CK254,CH254,CE254,CB254,BY254,BV254,BS254,BP254,BM254,BJ254,BG254,BD254,BA254,AX254,AU254,AR254,AO254,AL254,AI254,AF254,AC254,Z254,W254,T254,Q254,N254,K254,H254,E254,B254)</f>
        <v>959.72</v>
      </c>
      <c r="CS254" s="68" t="s">
        <v>452</v>
      </c>
      <c r="CT254" s="67">
        <f>568.51</f>
        <v>568.51</v>
      </c>
      <c r="CV254" s="81">
        <f t="shared" si="13"/>
        <v>-391.21000000000004</v>
      </c>
    </row>
    <row r="255" spans="1:100" x14ac:dyDescent="0.2">
      <c r="A255" s="68" t="s">
        <v>211</v>
      </c>
      <c r="B255" s="67">
        <v>0</v>
      </c>
      <c r="D255" s="68" t="s">
        <v>211</v>
      </c>
      <c r="E255" s="67">
        <v>0</v>
      </c>
      <c r="G255" s="68" t="s">
        <v>211</v>
      </c>
      <c r="H255" s="67">
        <v>0</v>
      </c>
      <c r="J255" s="68" t="s">
        <v>211</v>
      </c>
      <c r="K255" s="67">
        <v>0</v>
      </c>
      <c r="M255" s="68" t="s">
        <v>211</v>
      </c>
      <c r="N255" s="67">
        <v>0</v>
      </c>
      <c r="P255" s="68" t="s">
        <v>211</v>
      </c>
      <c r="Q255" s="67">
        <v>0</v>
      </c>
      <c r="S255" s="68" t="s">
        <v>211</v>
      </c>
      <c r="T255" s="67">
        <v>0</v>
      </c>
      <c r="V255" s="68" t="s">
        <v>211</v>
      </c>
      <c r="W255" s="67">
        <v>0</v>
      </c>
      <c r="Y255" s="68" t="s">
        <v>211</v>
      </c>
      <c r="Z255" s="67">
        <v>0</v>
      </c>
      <c r="AB255" s="68" t="s">
        <v>211</v>
      </c>
      <c r="AC255" s="67">
        <v>0</v>
      </c>
      <c r="AE255" s="68" t="s">
        <v>211</v>
      </c>
      <c r="AF255" s="67">
        <v>0</v>
      </c>
      <c r="AH255" s="68" t="s">
        <v>211</v>
      </c>
      <c r="AI255" s="67">
        <v>0</v>
      </c>
      <c r="AK255" s="68" t="s">
        <v>211</v>
      </c>
      <c r="AL255" s="67">
        <v>0</v>
      </c>
      <c r="AN255" s="68" t="s">
        <v>211</v>
      </c>
      <c r="AO255" s="67">
        <v>0</v>
      </c>
      <c r="AQ255" s="68" t="s">
        <v>211</v>
      </c>
      <c r="AR255" s="67">
        <v>0</v>
      </c>
      <c r="AT255" s="68" t="s">
        <v>211</v>
      </c>
      <c r="AU255" s="67">
        <v>0</v>
      </c>
      <c r="AW255" s="68" t="s">
        <v>211</v>
      </c>
      <c r="AX255" s="67">
        <v>0</v>
      </c>
      <c r="AZ255" s="68" t="s">
        <v>211</v>
      </c>
      <c r="BA255" s="67">
        <v>0</v>
      </c>
      <c r="BC255" s="68" t="s">
        <v>211</v>
      </c>
      <c r="BD255" s="67">
        <v>0</v>
      </c>
      <c r="BF255" s="68" t="s">
        <v>211</v>
      </c>
      <c r="BG255" s="67">
        <v>0</v>
      </c>
      <c r="BI255" s="68" t="s">
        <v>211</v>
      </c>
      <c r="BJ255" s="67">
        <v>0</v>
      </c>
      <c r="BL255" s="68" t="s">
        <v>211</v>
      </c>
      <c r="BM255" s="67">
        <v>0</v>
      </c>
      <c r="BO255" s="68" t="s">
        <v>211</v>
      </c>
      <c r="BP255" s="67">
        <v>0</v>
      </c>
      <c r="BR255" s="68" t="s">
        <v>211</v>
      </c>
      <c r="BS255" s="67">
        <v>7.99</v>
      </c>
      <c r="BU255" s="68" t="s">
        <v>211</v>
      </c>
      <c r="BV255" s="67">
        <v>0</v>
      </c>
      <c r="BX255" s="68" t="s">
        <v>211</v>
      </c>
      <c r="BY255" s="67">
        <v>0</v>
      </c>
      <c r="CA255" s="68" t="s">
        <v>211</v>
      </c>
      <c r="CB255" s="67">
        <v>0</v>
      </c>
      <c r="CD255" s="68" t="s">
        <v>211</v>
      </c>
      <c r="CE255" s="67">
        <v>0</v>
      </c>
      <c r="CG255" s="68" t="s">
        <v>211</v>
      </c>
      <c r="CH255" s="67">
        <v>0</v>
      </c>
      <c r="CJ255" s="68" t="s">
        <v>211</v>
      </c>
      <c r="CK255" s="67">
        <v>0</v>
      </c>
      <c r="CM255" s="68" t="s">
        <v>211</v>
      </c>
      <c r="CN255" s="67">
        <v>0</v>
      </c>
      <c r="CP255" s="68" t="s">
        <v>211</v>
      </c>
      <c r="CQ255" s="79">
        <f>SUM(CN255,CK255,CH255,CE255,CB255,BY255,BV255,BS255,BP255,BM255,BJ255,BG255,BD255,BA255,AX255,AU255,AR255,AO255,AL255,AI255,AF255,AC255,Z255,W255,T255,Q255,N255,K255,H255,E255,B255)</f>
        <v>7.99</v>
      </c>
      <c r="CS255" s="68" t="s">
        <v>211</v>
      </c>
      <c r="CT255" s="67">
        <v>7.99</v>
      </c>
      <c r="CV255" s="81">
        <f t="shared" si="13"/>
        <v>0</v>
      </c>
    </row>
    <row r="256" spans="1:100" x14ac:dyDescent="0.2">
      <c r="A256" s="68" t="s">
        <v>197</v>
      </c>
      <c r="B256" s="67">
        <v>0</v>
      </c>
      <c r="D256" s="68" t="s">
        <v>197</v>
      </c>
      <c r="E256" s="67">
        <v>0</v>
      </c>
      <c r="G256" s="68" t="s">
        <v>197</v>
      </c>
      <c r="H256" s="67">
        <v>0</v>
      </c>
      <c r="J256" s="68" t="s">
        <v>197</v>
      </c>
      <c r="K256" s="67">
        <v>0</v>
      </c>
      <c r="M256" s="68" t="s">
        <v>197</v>
      </c>
      <c r="N256" s="67">
        <v>0</v>
      </c>
      <c r="P256" s="68" t="s">
        <v>197</v>
      </c>
      <c r="Q256" s="67">
        <v>0</v>
      </c>
      <c r="S256" s="68" t="s">
        <v>197</v>
      </c>
      <c r="T256" s="67">
        <v>0</v>
      </c>
      <c r="V256" s="68" t="s">
        <v>197</v>
      </c>
      <c r="W256" s="67">
        <v>0</v>
      </c>
      <c r="Y256" s="68" t="s">
        <v>197</v>
      </c>
      <c r="Z256" s="67">
        <v>0</v>
      </c>
      <c r="AB256" s="68" t="s">
        <v>197</v>
      </c>
      <c r="AC256" s="67">
        <v>0</v>
      </c>
      <c r="AE256" s="68" t="s">
        <v>197</v>
      </c>
      <c r="AF256" s="67">
        <v>0</v>
      </c>
      <c r="AH256" s="68" t="s">
        <v>197</v>
      </c>
      <c r="AI256" s="67">
        <v>0</v>
      </c>
      <c r="AK256" s="68" t="s">
        <v>197</v>
      </c>
      <c r="AL256" s="67">
        <v>0</v>
      </c>
      <c r="AN256" s="68" t="s">
        <v>197</v>
      </c>
      <c r="AO256" s="67">
        <v>0</v>
      </c>
      <c r="AQ256" s="68" t="s">
        <v>197</v>
      </c>
      <c r="AR256" s="67">
        <v>0</v>
      </c>
      <c r="AT256" s="68" t="s">
        <v>197</v>
      </c>
      <c r="AU256" s="67">
        <v>0</v>
      </c>
      <c r="AW256" s="68" t="s">
        <v>197</v>
      </c>
      <c r="AX256" s="67">
        <v>0</v>
      </c>
      <c r="AZ256" s="68" t="s">
        <v>197</v>
      </c>
      <c r="BA256" s="67">
        <v>0</v>
      </c>
      <c r="BC256" s="68" t="s">
        <v>197</v>
      </c>
      <c r="BD256" s="67">
        <v>0</v>
      </c>
      <c r="BF256" s="68" t="s">
        <v>197</v>
      </c>
      <c r="BG256" s="67">
        <v>0</v>
      </c>
      <c r="BI256" s="68" t="s">
        <v>197</v>
      </c>
      <c r="BJ256" s="67">
        <v>0</v>
      </c>
      <c r="BL256" s="68" t="s">
        <v>197</v>
      </c>
      <c r="BM256" s="67">
        <v>0</v>
      </c>
      <c r="BO256" s="68" t="s">
        <v>197</v>
      </c>
      <c r="BP256" s="67">
        <v>0</v>
      </c>
      <c r="BR256" s="68" t="s">
        <v>197</v>
      </c>
      <c r="BS256" s="67">
        <v>0</v>
      </c>
      <c r="BU256" s="68" t="s">
        <v>197</v>
      </c>
      <c r="BV256" s="67">
        <v>0</v>
      </c>
      <c r="BX256" s="68" t="s">
        <v>197</v>
      </c>
      <c r="BY256" s="67">
        <v>0</v>
      </c>
      <c r="CA256" s="68" t="s">
        <v>197</v>
      </c>
      <c r="CB256" s="67">
        <v>0</v>
      </c>
      <c r="CD256" s="68" t="s">
        <v>197</v>
      </c>
      <c r="CE256" s="67">
        <v>0</v>
      </c>
      <c r="CG256" s="68" t="s">
        <v>197</v>
      </c>
      <c r="CH256" s="67">
        <v>0</v>
      </c>
      <c r="CJ256" s="68" t="s">
        <v>197</v>
      </c>
      <c r="CK256" s="67">
        <v>0</v>
      </c>
      <c r="CM256" s="68" t="s">
        <v>197</v>
      </c>
      <c r="CN256" s="67">
        <v>0</v>
      </c>
      <c r="CP256" s="68" t="s">
        <v>197</v>
      </c>
      <c r="CQ256" s="79">
        <f>SUM(CN256,CK256,CH256,CE256,CB256,BY256,BV256,BS256,BP256,BM256,BJ256,BG256,BD256,BA256,AX256,AU256,AR256,AO256,AL256,AI256,AF256,AC256,Z256,W256,T256,Q256,N256,K256,H256,E256,B256)</f>
        <v>0</v>
      </c>
      <c r="CS256" s="68" t="s">
        <v>197</v>
      </c>
      <c r="CT256" s="67">
        <v>0</v>
      </c>
      <c r="CV256" s="81">
        <f t="shared" si="13"/>
        <v>0</v>
      </c>
    </row>
    <row r="257" spans="1:100" s="123" customFormat="1" x14ac:dyDescent="0.2">
      <c r="A257" s="121" t="s">
        <v>456</v>
      </c>
      <c r="B257" s="122">
        <v>0</v>
      </c>
      <c r="D257" s="121" t="s">
        <v>456</v>
      </c>
      <c r="E257" s="122">
        <v>0</v>
      </c>
      <c r="G257" s="121" t="s">
        <v>456</v>
      </c>
      <c r="H257" s="122">
        <v>0</v>
      </c>
      <c r="J257" s="121" t="s">
        <v>456</v>
      </c>
      <c r="K257" s="122">
        <v>0</v>
      </c>
      <c r="M257" s="121" t="s">
        <v>456</v>
      </c>
      <c r="N257" s="122">
        <v>0</v>
      </c>
      <c r="P257" s="121" t="s">
        <v>456</v>
      </c>
      <c r="Q257" s="122">
        <v>0</v>
      </c>
      <c r="S257" s="121" t="s">
        <v>456</v>
      </c>
      <c r="T257" s="122">
        <v>0</v>
      </c>
      <c r="V257" s="121" t="s">
        <v>456</v>
      </c>
      <c r="W257" s="122">
        <v>0</v>
      </c>
      <c r="Y257" s="121" t="s">
        <v>456</v>
      </c>
      <c r="Z257" s="122">
        <v>0</v>
      </c>
      <c r="AB257" s="121" t="s">
        <v>456</v>
      </c>
      <c r="AC257" s="122">
        <v>0</v>
      </c>
      <c r="AE257" s="121" t="s">
        <v>456</v>
      </c>
      <c r="AF257" s="122">
        <v>0</v>
      </c>
      <c r="AH257" s="121" t="s">
        <v>456</v>
      </c>
      <c r="AI257" s="122">
        <v>0</v>
      </c>
      <c r="AK257" s="121" t="s">
        <v>456</v>
      </c>
      <c r="AL257" s="122">
        <v>0</v>
      </c>
      <c r="AN257" s="121" t="s">
        <v>456</v>
      </c>
      <c r="AO257" s="122">
        <v>0</v>
      </c>
      <c r="AQ257" s="121" t="s">
        <v>456</v>
      </c>
      <c r="AR257" s="122">
        <v>0</v>
      </c>
      <c r="AT257" s="121" t="s">
        <v>456</v>
      </c>
      <c r="AU257" s="122">
        <v>0</v>
      </c>
      <c r="AW257" s="121" t="s">
        <v>456</v>
      </c>
      <c r="AX257" s="122">
        <v>0</v>
      </c>
      <c r="AZ257" s="121" t="s">
        <v>456</v>
      </c>
      <c r="BA257" s="122">
        <v>0</v>
      </c>
      <c r="BC257" s="121" t="s">
        <v>456</v>
      </c>
      <c r="BD257" s="122">
        <v>0</v>
      </c>
      <c r="BF257" s="121" t="s">
        <v>456</v>
      </c>
      <c r="BG257" s="122">
        <v>0</v>
      </c>
      <c r="BI257" s="121" t="s">
        <v>456</v>
      </c>
      <c r="BJ257" s="122">
        <v>0</v>
      </c>
      <c r="BL257" s="121" t="s">
        <v>456</v>
      </c>
      <c r="BM257" s="122">
        <v>0</v>
      </c>
      <c r="BO257" s="121" t="s">
        <v>456</v>
      </c>
      <c r="BP257" s="122">
        <v>0</v>
      </c>
      <c r="BR257" s="121" t="s">
        <v>456</v>
      </c>
      <c r="BS257" s="122">
        <v>0</v>
      </c>
      <c r="BU257" s="121" t="s">
        <v>456</v>
      </c>
      <c r="BV257" s="122">
        <v>0</v>
      </c>
      <c r="BX257" s="121" t="s">
        <v>456</v>
      </c>
      <c r="BY257" s="122">
        <v>0</v>
      </c>
      <c r="CA257" s="121" t="s">
        <v>456</v>
      </c>
      <c r="CB257" s="122">
        <v>0</v>
      </c>
      <c r="CD257" s="121" t="s">
        <v>456</v>
      </c>
      <c r="CE257" s="122">
        <v>0</v>
      </c>
      <c r="CG257" s="121" t="s">
        <v>456</v>
      </c>
      <c r="CH257" s="122">
        <v>0</v>
      </c>
      <c r="CJ257" s="121" t="s">
        <v>456</v>
      </c>
      <c r="CK257" s="122">
        <v>0</v>
      </c>
      <c r="CM257" s="121" t="s">
        <v>456</v>
      </c>
      <c r="CN257" s="122">
        <v>0</v>
      </c>
      <c r="CP257" s="121" t="s">
        <v>456</v>
      </c>
      <c r="CQ257" s="122">
        <f>SUM(CN257,CK257,CH257,CE257,CB257,BY257,BV257,BS257,BP257,BM257,BJ257,BG257,BD257,BA257,AX257,AU257,AR257,AO257,AL257,AI257,AF257,AC257,Z257,W257,T257,Q257,N257,K257,H257,E257,B257)</f>
        <v>0</v>
      </c>
      <c r="CS257" s="121" t="s">
        <v>456</v>
      </c>
      <c r="CT257" s="122">
        <v>0</v>
      </c>
      <c r="CV257" s="124">
        <f t="shared" si="13"/>
        <v>0</v>
      </c>
    </row>
    <row r="258" spans="1:100" s="123" customFormat="1" x14ac:dyDescent="0.2">
      <c r="A258" s="121" t="s">
        <v>456</v>
      </c>
      <c r="B258" s="122">
        <v>0</v>
      </c>
      <c r="D258" s="121" t="s">
        <v>456</v>
      </c>
      <c r="E258" s="122">
        <v>0</v>
      </c>
      <c r="G258" s="121" t="s">
        <v>456</v>
      </c>
      <c r="H258" s="122">
        <v>0</v>
      </c>
      <c r="J258" s="121" t="s">
        <v>456</v>
      </c>
      <c r="K258" s="122">
        <v>0</v>
      </c>
      <c r="M258" s="121" t="s">
        <v>456</v>
      </c>
      <c r="N258" s="122">
        <v>0</v>
      </c>
      <c r="P258" s="121" t="s">
        <v>456</v>
      </c>
      <c r="Q258" s="122">
        <v>0</v>
      </c>
      <c r="S258" s="121" t="s">
        <v>456</v>
      </c>
      <c r="T258" s="122">
        <v>0</v>
      </c>
      <c r="V258" s="121" t="s">
        <v>456</v>
      </c>
      <c r="W258" s="122">
        <v>0</v>
      </c>
      <c r="Y258" s="121" t="s">
        <v>456</v>
      </c>
      <c r="Z258" s="122">
        <v>0</v>
      </c>
      <c r="AB258" s="121" t="s">
        <v>456</v>
      </c>
      <c r="AC258" s="122">
        <v>0</v>
      </c>
      <c r="AE258" s="121" t="s">
        <v>456</v>
      </c>
      <c r="AF258" s="122">
        <v>0</v>
      </c>
      <c r="AH258" s="121" t="s">
        <v>456</v>
      </c>
      <c r="AI258" s="122">
        <v>0</v>
      </c>
      <c r="AK258" s="121" t="s">
        <v>456</v>
      </c>
      <c r="AL258" s="122">
        <v>0</v>
      </c>
      <c r="AN258" s="121" t="s">
        <v>456</v>
      </c>
      <c r="AO258" s="122">
        <v>0</v>
      </c>
      <c r="AQ258" s="121" t="s">
        <v>456</v>
      </c>
      <c r="AR258" s="122">
        <v>0</v>
      </c>
      <c r="AT258" s="121" t="s">
        <v>456</v>
      </c>
      <c r="AU258" s="122">
        <v>0</v>
      </c>
      <c r="AW258" s="121" t="s">
        <v>456</v>
      </c>
      <c r="AX258" s="122">
        <v>0</v>
      </c>
      <c r="AZ258" s="121" t="s">
        <v>456</v>
      </c>
      <c r="BA258" s="122">
        <v>0</v>
      </c>
      <c r="BC258" s="121" t="s">
        <v>456</v>
      </c>
      <c r="BD258" s="122">
        <v>0</v>
      </c>
      <c r="BF258" s="121" t="s">
        <v>456</v>
      </c>
      <c r="BG258" s="122">
        <v>0</v>
      </c>
      <c r="BI258" s="121" t="s">
        <v>456</v>
      </c>
      <c r="BJ258" s="122">
        <v>0</v>
      </c>
      <c r="BL258" s="121" t="s">
        <v>456</v>
      </c>
      <c r="BM258" s="122">
        <v>0</v>
      </c>
      <c r="BO258" s="121" t="s">
        <v>456</v>
      </c>
      <c r="BP258" s="122">
        <v>0</v>
      </c>
      <c r="BR258" s="121" t="s">
        <v>456</v>
      </c>
      <c r="BS258" s="122">
        <v>0</v>
      </c>
      <c r="BU258" s="121" t="s">
        <v>456</v>
      </c>
      <c r="BV258" s="122">
        <v>0</v>
      </c>
      <c r="BX258" s="121" t="s">
        <v>456</v>
      </c>
      <c r="BY258" s="122">
        <v>0</v>
      </c>
      <c r="CA258" s="121" t="s">
        <v>456</v>
      </c>
      <c r="CB258" s="122">
        <v>0</v>
      </c>
      <c r="CD258" s="121" t="s">
        <v>456</v>
      </c>
      <c r="CE258" s="122">
        <v>0</v>
      </c>
      <c r="CG258" s="121" t="s">
        <v>456</v>
      </c>
      <c r="CH258" s="122">
        <v>0</v>
      </c>
      <c r="CJ258" s="121" t="s">
        <v>456</v>
      </c>
      <c r="CK258" s="122">
        <v>0</v>
      </c>
      <c r="CM258" s="121" t="s">
        <v>456</v>
      </c>
      <c r="CN258" s="122">
        <v>0</v>
      </c>
      <c r="CP258" s="121" t="s">
        <v>456</v>
      </c>
      <c r="CQ258" s="122">
        <f>SUM(CN258,CK258,CH258,CE258,CB258,BY258,BV258,BS258,BP258,BM258,BJ258,BG258,BD258,BA258,AX258,AU258,AR258,AO258,AL258,AI258,AF258,AC258,Z258,W258,T258,Q258,N258,K258,H258,E258,B258)</f>
        <v>0</v>
      </c>
      <c r="CS258" s="121" t="s">
        <v>456</v>
      </c>
      <c r="CT258" s="122">
        <v>0</v>
      </c>
      <c r="CV258" s="124">
        <f t="shared" si="13"/>
        <v>0</v>
      </c>
    </row>
    <row r="259" spans="1:100" ht="16" thickBot="1" x14ac:dyDescent="0.25">
      <c r="A259" s="73" t="s">
        <v>453</v>
      </c>
      <c r="B259" s="74">
        <f>SUM(B243,B244,B245,B246,B247,B251,B252,B253)</f>
        <v>921.27</v>
      </c>
      <c r="D259" s="73" t="s">
        <v>453</v>
      </c>
      <c r="E259" s="74">
        <f>SUM(E243,E244,E245,E246,E247,E251,E252,E253)</f>
        <v>38.35</v>
      </c>
      <c r="G259" s="73" t="s">
        <v>453</v>
      </c>
      <c r="H259" s="74">
        <f>SUM(H243,H244,H245,H246,H247,H251,H252,H253)</f>
        <v>92.11</v>
      </c>
      <c r="J259" s="73" t="s">
        <v>453</v>
      </c>
      <c r="K259" s="74">
        <f>SUM(K243,K244,K245,K246,K247,K251,K252,K253)</f>
        <v>0</v>
      </c>
      <c r="M259" s="73" t="s">
        <v>453</v>
      </c>
      <c r="N259" s="74">
        <f>SUM(N243,N244,N245,N246,N247,N251,N252,N253)</f>
        <v>17.5</v>
      </c>
      <c r="P259" s="73" t="s">
        <v>453</v>
      </c>
      <c r="Q259" s="74">
        <f>SUM(Q243,Q244,Q245,Q246,Q247,Q251,Q252,Q253)</f>
        <v>0</v>
      </c>
      <c r="S259" s="73" t="s">
        <v>453</v>
      </c>
      <c r="T259" s="74">
        <f>SUM(T243,T244,T245,T246,T247,T251,T252,T253)</f>
        <v>34.25</v>
      </c>
      <c r="V259" s="73" t="s">
        <v>453</v>
      </c>
      <c r="W259" s="74">
        <f>SUM(W243,W244,W245,W246,W247,W251,W252,W253)</f>
        <v>105.83</v>
      </c>
      <c r="Y259" s="73" t="s">
        <v>453</v>
      </c>
      <c r="Z259" s="74">
        <f>SUM(Z243,Z244,Z245,Z246,Z247,Z251,Z252,Z253)</f>
        <v>149.32999999999998</v>
      </c>
      <c r="AB259" s="73" t="s">
        <v>453</v>
      </c>
      <c r="AC259" s="74">
        <f>SUM(AC243,AC244,AC245,AC246,AC247,AC251,AC252,AC253)</f>
        <v>5</v>
      </c>
      <c r="AE259" s="73" t="s">
        <v>453</v>
      </c>
      <c r="AF259" s="74">
        <f>SUM(AF243,AF244,AF245,AF246,AF247,AF251,AF252,AF253)</f>
        <v>5</v>
      </c>
      <c r="AH259" s="73" t="s">
        <v>453</v>
      </c>
      <c r="AI259" s="74">
        <f>SUM(AI243,AI244,AI245,AI246,AI247,AI251,AI252,AI253)</f>
        <v>15.19</v>
      </c>
      <c r="AK259" s="73" t="s">
        <v>453</v>
      </c>
      <c r="AL259" s="74">
        <f>SUM(AL243,AL244,AL245,AL246,AL247,AL251,AL252,AL253)</f>
        <v>0</v>
      </c>
      <c r="AN259" s="73" t="s">
        <v>453</v>
      </c>
      <c r="AO259" s="74">
        <f>SUM(AO243,AO244,AO245,AO246,AO247,AO251,AO252,AO253)</f>
        <v>60.42</v>
      </c>
      <c r="AQ259" s="73" t="s">
        <v>453</v>
      </c>
      <c r="AR259" s="74">
        <f>SUM(AR243,AR244,AR245,AR246,AR247,AR251,AR252,AR253)</f>
        <v>14</v>
      </c>
      <c r="AT259" s="73" t="s">
        <v>453</v>
      </c>
      <c r="AU259" s="74">
        <f>SUM(AU243,AU244,AU245,AU246,AU247,AU251,AU252,AU253)</f>
        <v>0</v>
      </c>
      <c r="AW259" s="73" t="s">
        <v>453</v>
      </c>
      <c r="AX259" s="74">
        <f>SUM(AX243,AX244,AX245,AX246,AX247,AX251,AX252,AX253)</f>
        <v>0</v>
      </c>
      <c r="AZ259" s="73" t="s">
        <v>453</v>
      </c>
      <c r="BA259" s="74">
        <f>SUM(BA243,BA244,BA245,BA246,BA247,BA251,BA252,BA253)</f>
        <v>45.73</v>
      </c>
      <c r="BC259" s="73" t="s">
        <v>453</v>
      </c>
      <c r="BD259" s="74">
        <f>SUM(BD243,BD244,BD245,BD246,BD247,BD251,BD252,BD253)</f>
        <v>5</v>
      </c>
      <c r="BF259" s="73" t="s">
        <v>453</v>
      </c>
      <c r="BG259" s="74">
        <f>SUM(BG243,BG244,BG245,BG246,BG247,BG251,BG252,BG253)</f>
        <v>135.26</v>
      </c>
      <c r="BI259" s="73" t="s">
        <v>453</v>
      </c>
      <c r="BJ259" s="74">
        <f>SUM(BJ243,BJ244,BJ245,BJ246,BJ247,BJ251,BJ252,BJ253)</f>
        <v>16</v>
      </c>
      <c r="BL259" s="73" t="s">
        <v>453</v>
      </c>
      <c r="BM259" s="74">
        <f>SUM(BM243,BM244,BM245,BM246,BM247,BM251,BM252,BM253)</f>
        <v>6</v>
      </c>
      <c r="BO259" s="73" t="s">
        <v>453</v>
      </c>
      <c r="BP259" s="74">
        <f>SUM(BP243,BP244,BP245,BP246,BP247,BP251,BP252,BP253)</f>
        <v>0</v>
      </c>
      <c r="BR259" s="73" t="s">
        <v>453</v>
      </c>
      <c r="BS259" s="74">
        <f>SUM(BS243,BS244,BS245,BS246,BS247,BS251,BS252,BS253)</f>
        <v>7.99</v>
      </c>
      <c r="BU259" s="73" t="s">
        <v>453</v>
      </c>
      <c r="BV259" s="74">
        <f>SUM(BV243,BV244,BV245,BV246,BV247,BV251,BV252,BV253)</f>
        <v>432.48</v>
      </c>
      <c r="BX259" s="73" t="s">
        <v>453</v>
      </c>
      <c r="BY259" s="74">
        <f>SUM(BY243,BY244,BY245,BY246,BY247,BY251,BY252,BY253)</f>
        <v>47.15</v>
      </c>
      <c r="CA259" s="73" t="s">
        <v>453</v>
      </c>
      <c r="CB259" s="74">
        <f>SUM(CB243,CB244,CB245,CB246,CB247,CB251,CB252,CB253)</f>
        <v>0</v>
      </c>
      <c r="CD259" s="73" t="s">
        <v>453</v>
      </c>
      <c r="CE259" s="74">
        <f>SUM(CE243,CE244,CE245,CE246,CE247,CE251,CE252,CE253)</f>
        <v>19.399999999999999</v>
      </c>
      <c r="CG259" s="73" t="s">
        <v>453</v>
      </c>
      <c r="CH259" s="74">
        <f>SUM(CH243,CH244,CH245,CH246,CH247,CH251,CH252,CH253)</f>
        <v>47.1</v>
      </c>
      <c r="CJ259" s="73" t="s">
        <v>453</v>
      </c>
      <c r="CK259" s="74">
        <f>SUM(CK243,CK244,CK245,CK246,CK247,CK251,CK252,CK253)</f>
        <v>6</v>
      </c>
      <c r="CM259" s="73" t="s">
        <v>453</v>
      </c>
      <c r="CN259" s="74">
        <f>SUM(CN243,CN244,CN245,CN246,CN247,CN251,CN252,CN253)</f>
        <v>74.050000000000011</v>
      </c>
      <c r="CP259" s="73" t="s">
        <v>494</v>
      </c>
      <c r="CQ259" s="74">
        <f>SUM(CQ243,CQ244,CQ245,CQ246,CQ247,CQ251,CQ252,CQ253)</f>
        <v>2300.41</v>
      </c>
      <c r="CS259" s="77" t="s">
        <v>494</v>
      </c>
      <c r="CT259" s="78">
        <f>SUM(CT243,CT244,CT245,CT246,CT247,CT251,CT252,CT253)</f>
        <v>2165.0299999999997</v>
      </c>
      <c r="CV259" s="135">
        <f t="shared" si="13"/>
        <v>-135.38000000000011</v>
      </c>
    </row>
    <row r="260" spans="1:100" ht="16" thickBot="1" x14ac:dyDescent="0.25">
      <c r="A260" s="125" t="s">
        <v>457</v>
      </c>
      <c r="B260" s="126">
        <f>B238-B241-B259</f>
        <v>-921.27</v>
      </c>
      <c r="D260" s="91" t="s">
        <v>457</v>
      </c>
      <c r="E260" s="92">
        <f>E238-E241-E259</f>
        <v>-38.35</v>
      </c>
      <c r="G260" s="91" t="s">
        <v>457</v>
      </c>
      <c r="H260" s="92">
        <f>H238-H241-H259</f>
        <v>-92.11</v>
      </c>
      <c r="J260" s="119" t="s">
        <v>457</v>
      </c>
      <c r="K260" s="120">
        <f>K238-K241-K259</f>
        <v>0</v>
      </c>
      <c r="M260" s="91" t="s">
        <v>457</v>
      </c>
      <c r="N260" s="92">
        <f>N238-N241-N259</f>
        <v>-17.5</v>
      </c>
      <c r="P260" s="95" t="s">
        <v>457</v>
      </c>
      <c r="Q260" s="96">
        <f>Q238-Q241-Q259</f>
        <v>1400.7600000000002</v>
      </c>
      <c r="S260" s="91" t="s">
        <v>457</v>
      </c>
      <c r="T260" s="92">
        <f>T238-T241-T259</f>
        <v>-34.25</v>
      </c>
      <c r="V260" s="91" t="s">
        <v>457</v>
      </c>
      <c r="W260" s="92">
        <f>W238-W241-W259</f>
        <v>-105.83</v>
      </c>
      <c r="Y260" s="91" t="s">
        <v>457</v>
      </c>
      <c r="Z260" s="92">
        <f>Z238-Z241-Z259</f>
        <v>-149.32999999999998</v>
      </c>
      <c r="AB260" s="91" t="s">
        <v>457</v>
      </c>
      <c r="AC260" s="92">
        <f>AC238-AC241-AC259</f>
        <v>-5</v>
      </c>
      <c r="AE260" s="91" t="s">
        <v>457</v>
      </c>
      <c r="AF260" s="92">
        <f>AF238-AF241-AF259</f>
        <v>-5</v>
      </c>
      <c r="AH260" s="91" t="s">
        <v>457</v>
      </c>
      <c r="AI260" s="92">
        <f>AI238-AI241-AI259</f>
        <v>-15.19</v>
      </c>
      <c r="AK260" s="119" t="s">
        <v>457</v>
      </c>
      <c r="AL260" s="120">
        <f>AL238-AL241-AL259</f>
        <v>0</v>
      </c>
      <c r="AN260" s="91" t="s">
        <v>457</v>
      </c>
      <c r="AO260" s="92">
        <f>AO238-AO241-AO259</f>
        <v>-60.42</v>
      </c>
      <c r="AQ260" s="91" t="s">
        <v>457</v>
      </c>
      <c r="AR260" s="92">
        <f>AR238-AR241-AR259</f>
        <v>-14</v>
      </c>
      <c r="AT260" s="119" t="s">
        <v>457</v>
      </c>
      <c r="AU260" s="120">
        <f>AU238-AU241-AU259</f>
        <v>0</v>
      </c>
      <c r="AW260" s="119" t="s">
        <v>457</v>
      </c>
      <c r="AX260" s="120">
        <f>AX238-AX241-AX259</f>
        <v>0</v>
      </c>
      <c r="AZ260" s="91" t="s">
        <v>457</v>
      </c>
      <c r="BA260" s="92">
        <f>BA238-BA241-BA259</f>
        <v>-45.169999999999995</v>
      </c>
      <c r="BC260" s="91" t="s">
        <v>457</v>
      </c>
      <c r="BD260" s="92">
        <f>BD238-BD241-BD259</f>
        <v>-5</v>
      </c>
      <c r="BF260" s="93" t="s">
        <v>457</v>
      </c>
      <c r="BG260" s="94">
        <f>BG238-BG241-BG259</f>
        <v>1310.28</v>
      </c>
      <c r="BI260" s="91" t="s">
        <v>457</v>
      </c>
      <c r="BJ260" s="92">
        <f>BJ238-BJ241-BJ259</f>
        <v>-16</v>
      </c>
      <c r="BL260" s="91" t="s">
        <v>457</v>
      </c>
      <c r="BM260" s="92">
        <f>BM238-BM241-BM259</f>
        <v>-6</v>
      </c>
      <c r="BO260" s="119" t="s">
        <v>457</v>
      </c>
      <c r="BP260" s="120">
        <f>BP238-BP241-BP259</f>
        <v>0</v>
      </c>
      <c r="BR260" s="91" t="s">
        <v>457</v>
      </c>
      <c r="BS260" s="92">
        <f>BS238-BS241-BS259</f>
        <v>-7.99</v>
      </c>
      <c r="BU260" s="91" t="s">
        <v>457</v>
      </c>
      <c r="BV260" s="92">
        <f>BV238-BV241-BV259</f>
        <v>-432.48</v>
      </c>
      <c r="BX260" s="91" t="s">
        <v>457</v>
      </c>
      <c r="BY260" s="92">
        <f>BY238-BY241-BY259</f>
        <v>-47.15</v>
      </c>
      <c r="CA260" s="119" t="s">
        <v>457</v>
      </c>
      <c r="CB260" s="120">
        <f>CB238-CB241-CB259</f>
        <v>0</v>
      </c>
      <c r="CD260" s="91" t="s">
        <v>457</v>
      </c>
      <c r="CE260" s="92">
        <f>CE238-CE241-CE259</f>
        <v>-19.399999999999999</v>
      </c>
      <c r="CG260" s="91" t="s">
        <v>457</v>
      </c>
      <c r="CH260" s="92">
        <f>CH238-CH241-CH259</f>
        <v>-47.1</v>
      </c>
      <c r="CJ260" s="91" t="s">
        <v>457</v>
      </c>
      <c r="CK260" s="92">
        <f>CK238-CK241-CK259</f>
        <v>-6</v>
      </c>
      <c r="CM260" s="91" t="s">
        <v>457</v>
      </c>
      <c r="CN260" s="92">
        <f>CN238-CN241-CN259</f>
        <v>-74.050000000000011</v>
      </c>
      <c r="CP260" s="95" t="s">
        <v>491</v>
      </c>
      <c r="CQ260" s="96">
        <f>CQ238-CQ241-CQ259</f>
        <v>546.44999999999982</v>
      </c>
      <c r="CS260" s="85" t="s">
        <v>496</v>
      </c>
      <c r="CT260" s="84">
        <f>CT235-CT241-CT259</f>
        <v>0</v>
      </c>
    </row>
    <row r="261" spans="1:100" ht="16" customHeight="1" thickTop="1" thickBot="1" x14ac:dyDescent="0.25">
      <c r="A261" s="193"/>
      <c r="B261" s="194"/>
      <c r="D261" s="193"/>
      <c r="E261" s="194"/>
      <c r="G261" s="193"/>
      <c r="H261" s="194"/>
      <c r="J261" s="190"/>
      <c r="K261" s="191"/>
      <c r="M261" s="190" t="s">
        <v>709</v>
      </c>
      <c r="N261" s="191"/>
      <c r="P261" s="193"/>
      <c r="Q261" s="194"/>
      <c r="S261" s="193" t="s">
        <v>723</v>
      </c>
      <c r="T261" s="194"/>
      <c r="V261" s="190" t="s">
        <v>724</v>
      </c>
      <c r="W261" s="191"/>
      <c r="Y261" s="190"/>
      <c r="Z261" s="191"/>
      <c r="AB261" s="193"/>
      <c r="AC261" s="194"/>
      <c r="AE261" s="193" t="s">
        <v>385</v>
      </c>
      <c r="AF261" s="194"/>
      <c r="AH261" s="190" t="s">
        <v>329</v>
      </c>
      <c r="AI261" s="191"/>
      <c r="AK261" s="193"/>
      <c r="AL261" s="194"/>
      <c r="AN261" s="193" t="s">
        <v>725</v>
      </c>
      <c r="AO261" s="194"/>
      <c r="AQ261" s="190" t="s">
        <v>726</v>
      </c>
      <c r="AR261" s="191"/>
      <c r="AT261" s="193"/>
      <c r="AU261" s="194"/>
      <c r="AW261" s="193"/>
      <c r="AX261" s="194"/>
      <c r="AZ261" s="193" t="s">
        <v>794</v>
      </c>
      <c r="BA261" s="194"/>
      <c r="BC261" s="193" t="s">
        <v>727</v>
      </c>
      <c r="BD261" s="194"/>
      <c r="BF261" s="190" t="s">
        <v>728</v>
      </c>
      <c r="BG261" s="191"/>
      <c r="BI261" s="193" t="s">
        <v>729</v>
      </c>
      <c r="BJ261" s="194"/>
      <c r="BL261" s="190" t="s">
        <v>730</v>
      </c>
      <c r="BM261" s="191"/>
      <c r="BO261" s="190"/>
      <c r="BP261" s="191"/>
      <c r="BR261" s="193"/>
      <c r="BS261" s="194"/>
      <c r="BU261" s="193" t="s">
        <v>731</v>
      </c>
      <c r="BV261" s="194"/>
      <c r="BX261" s="193" t="s">
        <v>329</v>
      </c>
      <c r="BY261" s="194"/>
      <c r="CA261" s="190"/>
      <c r="CB261" s="191"/>
      <c r="CD261" s="190" t="s">
        <v>732</v>
      </c>
      <c r="CE261" s="191"/>
      <c r="CG261" s="190" t="s">
        <v>733</v>
      </c>
      <c r="CH261" s="191"/>
      <c r="CJ261" s="193" t="s">
        <v>734</v>
      </c>
      <c r="CK261" s="194"/>
      <c r="CM261" s="193" t="s">
        <v>735</v>
      </c>
      <c r="CN261" s="194"/>
      <c r="CP261" s="91" t="s">
        <v>517</v>
      </c>
      <c r="CQ261" s="92">
        <f>CQ235-CQ241-CQ259</f>
        <v>-135.38000000000011</v>
      </c>
      <c r="CS261" s="199" t="s">
        <v>495</v>
      </c>
      <c r="CT261" s="200"/>
      <c r="CV261" s="82"/>
    </row>
    <row r="262" spans="1:100" ht="16" thickTop="1" x14ac:dyDescent="0.2">
      <c r="A262" s="195"/>
      <c r="B262" s="196"/>
      <c r="D262" s="195"/>
      <c r="E262" s="196"/>
      <c r="G262" s="195"/>
      <c r="H262" s="196"/>
      <c r="J262" s="180"/>
      <c r="K262" s="181"/>
      <c r="M262" s="180"/>
      <c r="N262" s="181"/>
      <c r="P262" s="195"/>
      <c r="Q262" s="196"/>
      <c r="S262" s="195"/>
      <c r="T262" s="196"/>
      <c r="V262" s="180"/>
      <c r="W262" s="181"/>
      <c r="Y262" s="180"/>
      <c r="Z262" s="181"/>
      <c r="AB262" s="195"/>
      <c r="AC262" s="196"/>
      <c r="AE262" s="195"/>
      <c r="AF262" s="196"/>
      <c r="AH262" s="180"/>
      <c r="AI262" s="181"/>
      <c r="AK262" s="195"/>
      <c r="AL262" s="196"/>
      <c r="AN262" s="195"/>
      <c r="AO262" s="196"/>
      <c r="AQ262" s="180"/>
      <c r="AR262" s="181"/>
      <c r="AT262" s="195"/>
      <c r="AU262" s="196"/>
      <c r="AW262" s="195"/>
      <c r="AX262" s="196"/>
      <c r="AZ262" s="195"/>
      <c r="BA262" s="196"/>
      <c r="BC262" s="195"/>
      <c r="BD262" s="196"/>
      <c r="BF262" s="180"/>
      <c r="BG262" s="181"/>
      <c r="BI262" s="195"/>
      <c r="BJ262" s="196"/>
      <c r="BL262" s="180"/>
      <c r="BM262" s="181"/>
      <c r="BO262" s="180"/>
      <c r="BP262" s="181"/>
      <c r="BR262" s="195"/>
      <c r="BS262" s="196"/>
      <c r="BU262" s="195"/>
      <c r="BV262" s="196"/>
      <c r="BX262" s="195"/>
      <c r="BY262" s="196"/>
      <c r="CA262" s="180"/>
      <c r="CB262" s="181"/>
      <c r="CD262" s="180"/>
      <c r="CE262" s="181"/>
      <c r="CG262" s="180"/>
      <c r="CH262" s="181"/>
      <c r="CJ262" s="195"/>
      <c r="CK262" s="196"/>
      <c r="CM262" s="195"/>
      <c r="CN262" s="196"/>
      <c r="CP262" s="115"/>
      <c r="CQ262" s="116"/>
      <c r="CS262" s="199"/>
      <c r="CT262" s="200"/>
      <c r="CV262" s="82"/>
    </row>
    <row r="263" spans="1:100" ht="16" thickBot="1" x14ac:dyDescent="0.25">
      <c r="A263" s="197"/>
      <c r="B263" s="198"/>
      <c r="D263" s="197"/>
      <c r="E263" s="198"/>
      <c r="G263" s="197"/>
      <c r="H263" s="198"/>
      <c r="J263" s="182"/>
      <c r="K263" s="183"/>
      <c r="M263" s="182"/>
      <c r="N263" s="183"/>
      <c r="P263" s="197"/>
      <c r="Q263" s="198"/>
      <c r="S263" s="197"/>
      <c r="T263" s="198"/>
      <c r="V263" s="182"/>
      <c r="W263" s="183"/>
      <c r="Y263" s="182"/>
      <c r="Z263" s="183"/>
      <c r="AB263" s="197"/>
      <c r="AC263" s="198"/>
      <c r="AE263" s="197"/>
      <c r="AF263" s="198"/>
      <c r="AH263" s="182"/>
      <c r="AI263" s="183"/>
      <c r="AK263" s="197"/>
      <c r="AL263" s="198"/>
      <c r="AN263" s="197"/>
      <c r="AO263" s="198"/>
      <c r="AQ263" s="182"/>
      <c r="AR263" s="183"/>
      <c r="AT263" s="197"/>
      <c r="AU263" s="198"/>
      <c r="AW263" s="197"/>
      <c r="AX263" s="198"/>
      <c r="AZ263" s="197"/>
      <c r="BA263" s="198"/>
      <c r="BC263" s="197"/>
      <c r="BD263" s="198"/>
      <c r="BF263" s="182"/>
      <c r="BG263" s="183"/>
      <c r="BI263" s="197"/>
      <c r="BJ263" s="198"/>
      <c r="BL263" s="182"/>
      <c r="BM263" s="183"/>
      <c r="BO263" s="182"/>
      <c r="BP263" s="183"/>
      <c r="BR263" s="197"/>
      <c r="BS263" s="198"/>
      <c r="BU263" s="197"/>
      <c r="BV263" s="198"/>
      <c r="BX263" s="197"/>
      <c r="BY263" s="198"/>
      <c r="CA263" s="182"/>
      <c r="CB263" s="183"/>
      <c r="CD263" s="182"/>
      <c r="CE263" s="183"/>
      <c r="CG263" s="182"/>
      <c r="CH263" s="183"/>
      <c r="CJ263" s="197"/>
      <c r="CK263" s="198"/>
      <c r="CM263" s="197"/>
      <c r="CN263" s="198"/>
      <c r="CP263" s="99"/>
      <c r="CQ263" s="100"/>
      <c r="CS263" s="201"/>
      <c r="CT263" s="202"/>
      <c r="CV263" s="82"/>
    </row>
    <row r="265" spans="1:100" ht="22" thickBot="1" x14ac:dyDescent="0.3">
      <c r="A265" s="36" t="s">
        <v>595</v>
      </c>
    </row>
    <row r="266" spans="1:100" ht="16" thickBot="1" x14ac:dyDescent="0.25">
      <c r="A266" s="172" t="s">
        <v>93</v>
      </c>
      <c r="B266" s="173"/>
      <c r="D266" s="172" t="s">
        <v>108</v>
      </c>
      <c r="E266" s="173"/>
      <c r="G266" s="172" t="s">
        <v>109</v>
      </c>
      <c r="H266" s="173"/>
      <c r="J266" s="172" t="s">
        <v>110</v>
      </c>
      <c r="K266" s="173"/>
      <c r="M266" s="172" t="s">
        <v>111</v>
      </c>
      <c r="N266" s="173"/>
      <c r="P266" s="172" t="s">
        <v>112</v>
      </c>
      <c r="Q266" s="173"/>
      <c r="S266" s="172" t="s">
        <v>113</v>
      </c>
      <c r="T266" s="173"/>
      <c r="V266" s="172" t="s">
        <v>114</v>
      </c>
      <c r="W266" s="173"/>
      <c r="Y266" s="172" t="s">
        <v>115</v>
      </c>
      <c r="Z266" s="173"/>
      <c r="AB266" s="172" t="s">
        <v>116</v>
      </c>
      <c r="AC266" s="173"/>
      <c r="AE266" s="172" t="s">
        <v>117</v>
      </c>
      <c r="AF266" s="173"/>
      <c r="AH266" s="172" t="s">
        <v>118</v>
      </c>
      <c r="AI266" s="173"/>
      <c r="AK266" s="172" t="s">
        <v>119</v>
      </c>
      <c r="AL266" s="173"/>
      <c r="AN266" s="172" t="s">
        <v>120</v>
      </c>
      <c r="AO266" s="173"/>
      <c r="AQ266" s="172" t="s">
        <v>121</v>
      </c>
      <c r="AR266" s="173"/>
      <c r="AT266" s="172" t="s">
        <v>122</v>
      </c>
      <c r="AU266" s="173"/>
      <c r="AW266" s="172" t="s">
        <v>123</v>
      </c>
      <c r="AX266" s="173"/>
      <c r="AZ266" s="172" t="s">
        <v>124</v>
      </c>
      <c r="BA266" s="173"/>
      <c r="BC266" s="172" t="s">
        <v>125</v>
      </c>
      <c r="BD266" s="173"/>
      <c r="BF266" s="172" t="s">
        <v>126</v>
      </c>
      <c r="BG266" s="173"/>
      <c r="BI266" s="172" t="s">
        <v>127</v>
      </c>
      <c r="BJ266" s="173"/>
      <c r="BL266" s="172" t="s">
        <v>128</v>
      </c>
      <c r="BM266" s="173"/>
      <c r="BO266" s="172" t="s">
        <v>129</v>
      </c>
      <c r="BP266" s="173"/>
      <c r="BR266" s="172" t="s">
        <v>130</v>
      </c>
      <c r="BS266" s="173"/>
      <c r="BU266" s="172" t="s">
        <v>131</v>
      </c>
      <c r="BV266" s="173"/>
      <c r="BX266" s="172" t="s">
        <v>132</v>
      </c>
      <c r="BY266" s="173"/>
      <c r="CA266" s="172" t="s">
        <v>133</v>
      </c>
      <c r="CB266" s="173"/>
      <c r="CD266" s="172" t="s">
        <v>134</v>
      </c>
      <c r="CE266" s="173"/>
      <c r="CG266" s="172" t="s">
        <v>135</v>
      </c>
      <c r="CH266" s="173"/>
      <c r="CJ266" s="172" t="s">
        <v>136</v>
      </c>
      <c r="CK266" s="173"/>
      <c r="CM266" s="172" t="s">
        <v>54</v>
      </c>
      <c r="CN266" s="173"/>
      <c r="CP266" s="188" t="s">
        <v>30</v>
      </c>
      <c r="CQ266" s="189"/>
      <c r="CS266" s="188" t="s">
        <v>490</v>
      </c>
      <c r="CT266" s="189"/>
      <c r="CV266" s="80" t="s">
        <v>32</v>
      </c>
    </row>
    <row r="267" spans="1:100" ht="16" thickBot="1" x14ac:dyDescent="0.25">
      <c r="A267" s="174" t="s">
        <v>446</v>
      </c>
      <c r="B267" s="175"/>
      <c r="D267" s="174" t="s">
        <v>446</v>
      </c>
      <c r="E267" s="175"/>
      <c r="G267" s="174" t="s">
        <v>446</v>
      </c>
      <c r="H267" s="175"/>
      <c r="J267" s="174" t="s">
        <v>446</v>
      </c>
      <c r="K267" s="175"/>
      <c r="M267" s="174" t="s">
        <v>446</v>
      </c>
      <c r="N267" s="175"/>
      <c r="P267" s="174" t="s">
        <v>446</v>
      </c>
      <c r="Q267" s="175"/>
      <c r="S267" s="174" t="s">
        <v>446</v>
      </c>
      <c r="T267" s="175"/>
      <c r="V267" s="174" t="s">
        <v>446</v>
      </c>
      <c r="W267" s="175"/>
      <c r="Y267" s="174" t="s">
        <v>446</v>
      </c>
      <c r="Z267" s="175"/>
      <c r="AB267" s="174" t="s">
        <v>446</v>
      </c>
      <c r="AC267" s="175"/>
      <c r="AE267" s="174" t="s">
        <v>446</v>
      </c>
      <c r="AF267" s="175"/>
      <c r="AH267" s="174" t="s">
        <v>446</v>
      </c>
      <c r="AI267" s="175"/>
      <c r="AK267" s="174" t="s">
        <v>446</v>
      </c>
      <c r="AL267" s="175"/>
      <c r="AN267" s="174" t="s">
        <v>446</v>
      </c>
      <c r="AO267" s="175"/>
      <c r="AQ267" s="174" t="s">
        <v>446</v>
      </c>
      <c r="AR267" s="175"/>
      <c r="AT267" s="174" t="s">
        <v>446</v>
      </c>
      <c r="AU267" s="175"/>
      <c r="AW267" s="174" t="s">
        <v>446</v>
      </c>
      <c r="AX267" s="175"/>
      <c r="AZ267" s="174" t="s">
        <v>446</v>
      </c>
      <c r="BA267" s="175"/>
      <c r="BC267" s="174" t="s">
        <v>446</v>
      </c>
      <c r="BD267" s="175"/>
      <c r="BF267" s="174" t="s">
        <v>446</v>
      </c>
      <c r="BG267" s="175"/>
      <c r="BI267" s="174" t="s">
        <v>446</v>
      </c>
      <c r="BJ267" s="175"/>
      <c r="BL267" s="174" t="s">
        <v>446</v>
      </c>
      <c r="BM267" s="175"/>
      <c r="BO267" s="174" t="s">
        <v>446</v>
      </c>
      <c r="BP267" s="175"/>
      <c r="BR267" s="174" t="s">
        <v>446</v>
      </c>
      <c r="BS267" s="175"/>
      <c r="BU267" s="174" t="s">
        <v>446</v>
      </c>
      <c r="BV267" s="175"/>
      <c r="BX267" s="174" t="s">
        <v>446</v>
      </c>
      <c r="BY267" s="175"/>
      <c r="CA267" s="174" t="s">
        <v>446</v>
      </c>
      <c r="CB267" s="175"/>
      <c r="CD267" s="174" t="s">
        <v>446</v>
      </c>
      <c r="CE267" s="175"/>
      <c r="CG267" s="174" t="s">
        <v>446</v>
      </c>
      <c r="CH267" s="175"/>
      <c r="CJ267" s="174" t="s">
        <v>446</v>
      </c>
      <c r="CK267" s="175"/>
      <c r="CM267" s="174" t="s">
        <v>446</v>
      </c>
      <c r="CN267" s="175"/>
      <c r="CP267" s="174" t="s">
        <v>446</v>
      </c>
      <c r="CQ267" s="175"/>
      <c r="CS267" s="174" t="s">
        <v>446</v>
      </c>
      <c r="CT267" s="175"/>
    </row>
    <row r="268" spans="1:100" x14ac:dyDescent="0.2">
      <c r="A268" s="69" t="s">
        <v>460</v>
      </c>
      <c r="B268" s="79">
        <v>0</v>
      </c>
      <c r="D268" s="69" t="s">
        <v>460</v>
      </c>
      <c r="E268" s="79">
        <v>0</v>
      </c>
      <c r="G268" s="69" t="s">
        <v>460</v>
      </c>
      <c r="H268" s="79">
        <v>1592.24</v>
      </c>
      <c r="J268" s="69" t="s">
        <v>460</v>
      </c>
      <c r="K268" s="79">
        <v>0</v>
      </c>
      <c r="M268" s="69" t="s">
        <v>460</v>
      </c>
      <c r="N268" s="79">
        <v>0</v>
      </c>
      <c r="P268" s="69" t="s">
        <v>460</v>
      </c>
      <c r="Q268" s="79">
        <v>0</v>
      </c>
      <c r="S268" s="69" t="s">
        <v>460</v>
      </c>
      <c r="T268" s="79">
        <v>0</v>
      </c>
      <c r="V268" s="69" t="s">
        <v>460</v>
      </c>
      <c r="W268" s="79">
        <v>0</v>
      </c>
      <c r="Y268" s="69" t="s">
        <v>460</v>
      </c>
      <c r="Z268" s="79">
        <v>0</v>
      </c>
      <c r="AB268" s="69" t="s">
        <v>460</v>
      </c>
      <c r="AC268" s="79">
        <v>0</v>
      </c>
      <c r="AE268" s="69" t="s">
        <v>460</v>
      </c>
      <c r="AF268" s="79">
        <v>0</v>
      </c>
      <c r="AH268" s="69" t="s">
        <v>460</v>
      </c>
      <c r="AI268" s="79">
        <v>0</v>
      </c>
      <c r="AK268" s="69" t="s">
        <v>460</v>
      </c>
      <c r="AL268" s="79">
        <v>0</v>
      </c>
      <c r="AN268" s="69" t="s">
        <v>460</v>
      </c>
      <c r="AO268" s="79">
        <v>0</v>
      </c>
      <c r="AQ268" s="69" t="s">
        <v>460</v>
      </c>
      <c r="AR268" s="79">
        <v>0</v>
      </c>
      <c r="AT268" s="69" t="s">
        <v>460</v>
      </c>
      <c r="AU268" s="79">
        <v>0</v>
      </c>
      <c r="AW268" s="69" t="s">
        <v>460</v>
      </c>
      <c r="AX268" s="79">
        <v>1587.17</v>
      </c>
      <c r="AZ268" s="69" t="s">
        <v>460</v>
      </c>
      <c r="BA268" s="79">
        <v>0</v>
      </c>
      <c r="BC268" s="69" t="s">
        <v>460</v>
      </c>
      <c r="BD268" s="79">
        <v>0</v>
      </c>
      <c r="BF268" s="69" t="s">
        <v>460</v>
      </c>
      <c r="BG268" s="79">
        <v>0</v>
      </c>
      <c r="BI268" s="69" t="s">
        <v>460</v>
      </c>
      <c r="BJ268" s="79">
        <v>0</v>
      </c>
      <c r="BL268" s="69" t="s">
        <v>460</v>
      </c>
      <c r="BM268" s="79">
        <v>0</v>
      </c>
      <c r="BO268" s="69" t="s">
        <v>460</v>
      </c>
      <c r="BP268" s="79">
        <v>0</v>
      </c>
      <c r="BR268" s="69" t="s">
        <v>460</v>
      </c>
      <c r="BS268" s="79">
        <v>0</v>
      </c>
      <c r="BU268" s="69" t="s">
        <v>460</v>
      </c>
      <c r="BV268" s="79">
        <v>0</v>
      </c>
      <c r="BX268" s="69" t="s">
        <v>460</v>
      </c>
      <c r="BY268" s="79">
        <v>0</v>
      </c>
      <c r="CA268" s="69" t="s">
        <v>460</v>
      </c>
      <c r="CB268" s="79">
        <v>0</v>
      </c>
      <c r="CD268" s="69" t="s">
        <v>460</v>
      </c>
      <c r="CE268" s="79">
        <v>0</v>
      </c>
      <c r="CG268" s="69" t="s">
        <v>460</v>
      </c>
      <c r="CH268" s="79">
        <v>0</v>
      </c>
      <c r="CJ268" s="69" t="s">
        <v>460</v>
      </c>
      <c r="CK268" s="79">
        <v>0</v>
      </c>
      <c r="CM268" s="69" t="s">
        <v>460</v>
      </c>
      <c r="CN268" s="79">
        <v>0</v>
      </c>
      <c r="CP268" s="69" t="s">
        <v>460</v>
      </c>
      <c r="CQ268" s="79">
        <f>SUM(CN268,CK268,CH268,CE268,CB268,BY268,BV268,BS268,BP268,BM268,BJ268,BG268,BD268,BA268,AX268,AU268,AR268,AO268,AL268,AI268,AF268,AC268,Z268,W268,T268,Q268,N268,K268,H268,E268,B268)</f>
        <v>3179.41</v>
      </c>
      <c r="CS268" s="69" t="s">
        <v>460</v>
      </c>
      <c r="CT268" s="79">
        <f>1592.24+1586.87</f>
        <v>3179.1099999999997</v>
      </c>
      <c r="CV268" s="83">
        <f>CQ268-CT268</f>
        <v>0.3000000000001819</v>
      </c>
    </row>
    <row r="269" spans="1:100" x14ac:dyDescent="0.2">
      <c r="A269" s="69" t="s">
        <v>443</v>
      </c>
      <c r="B269" s="79">
        <v>0</v>
      </c>
      <c r="D269" s="69" t="s">
        <v>443</v>
      </c>
      <c r="E269" s="79">
        <v>0</v>
      </c>
      <c r="G269" s="69" t="s">
        <v>443</v>
      </c>
      <c r="H269" s="79">
        <v>144.93</v>
      </c>
      <c r="J269" s="69" t="s">
        <v>443</v>
      </c>
      <c r="K269" s="79">
        <v>0</v>
      </c>
      <c r="M269" s="69" t="s">
        <v>443</v>
      </c>
      <c r="N269" s="79">
        <v>0</v>
      </c>
      <c r="P269" s="69" t="s">
        <v>443</v>
      </c>
      <c r="Q269" s="79">
        <v>0</v>
      </c>
      <c r="S269" s="69" t="s">
        <v>443</v>
      </c>
      <c r="T269" s="79">
        <v>0</v>
      </c>
      <c r="V269" s="69" t="s">
        <v>443</v>
      </c>
      <c r="W269" s="79">
        <v>0</v>
      </c>
      <c r="Y269" s="69" t="s">
        <v>443</v>
      </c>
      <c r="Z269" s="79">
        <v>0</v>
      </c>
      <c r="AB269" s="69" t="s">
        <v>443</v>
      </c>
      <c r="AC269" s="79">
        <v>0</v>
      </c>
      <c r="AE269" s="69" t="s">
        <v>443</v>
      </c>
      <c r="AF269" s="79">
        <v>0</v>
      </c>
      <c r="AH269" s="69" t="s">
        <v>443</v>
      </c>
      <c r="AI269" s="79">
        <v>0</v>
      </c>
      <c r="AK269" s="69" t="s">
        <v>443</v>
      </c>
      <c r="AL269" s="79">
        <v>0</v>
      </c>
      <c r="AN269" s="69" t="s">
        <v>443</v>
      </c>
      <c r="AO269" s="79">
        <v>0</v>
      </c>
      <c r="AQ269" s="69" t="s">
        <v>443</v>
      </c>
      <c r="AR269" s="79">
        <v>0</v>
      </c>
      <c r="AT269" s="69" t="s">
        <v>443</v>
      </c>
      <c r="AU269" s="79">
        <v>0</v>
      </c>
      <c r="AW269" s="69" t="s">
        <v>443</v>
      </c>
      <c r="AX269" s="79">
        <v>150</v>
      </c>
      <c r="AZ269" s="69" t="s">
        <v>443</v>
      </c>
      <c r="BA269" s="79">
        <f>0.21+0.1</f>
        <v>0.31</v>
      </c>
      <c r="BC269" s="69" t="s">
        <v>443</v>
      </c>
      <c r="BD269" s="79">
        <v>0</v>
      </c>
      <c r="BF269" s="69" t="s">
        <v>443</v>
      </c>
      <c r="BG269" s="79">
        <v>0</v>
      </c>
      <c r="BI269" s="69" t="s">
        <v>443</v>
      </c>
      <c r="BJ269" s="79">
        <v>0</v>
      </c>
      <c r="BL269" s="69" t="s">
        <v>443</v>
      </c>
      <c r="BM269" s="79">
        <v>0</v>
      </c>
      <c r="BO269" s="69" t="s">
        <v>443</v>
      </c>
      <c r="BP269" s="79">
        <v>0</v>
      </c>
      <c r="BR269" s="69" t="s">
        <v>443</v>
      </c>
      <c r="BS269" s="79">
        <v>0</v>
      </c>
      <c r="BU269" s="69" t="s">
        <v>443</v>
      </c>
      <c r="BV269" s="79">
        <v>0</v>
      </c>
      <c r="BX269" s="69" t="s">
        <v>443</v>
      </c>
      <c r="BY269" s="79">
        <v>0</v>
      </c>
      <c r="CA269" s="69" t="s">
        <v>443</v>
      </c>
      <c r="CB269" s="79">
        <v>0</v>
      </c>
      <c r="CD269" s="69" t="s">
        <v>443</v>
      </c>
      <c r="CE269" s="79">
        <v>0</v>
      </c>
      <c r="CG269" s="69" t="s">
        <v>443</v>
      </c>
      <c r="CH269" s="79">
        <v>0</v>
      </c>
      <c r="CJ269" s="69" t="s">
        <v>443</v>
      </c>
      <c r="CK269" s="79">
        <v>0</v>
      </c>
      <c r="CM269" s="69" t="s">
        <v>443</v>
      </c>
      <c r="CN269" s="79">
        <v>0</v>
      </c>
      <c r="CP269" s="69" t="s">
        <v>443</v>
      </c>
      <c r="CQ269" s="79">
        <f>SUM(CN269,CK269,CH269,CE269,CB269,BY269,BV269,BS269,BP269,BM269,BJ269,BG269,BD269,BA269,AX269,AU269,AR269,AO269,AL269,AI269,AF269,AC269,Z269,W269,T269,Q269,N269,K269,H269,E269,B269)</f>
        <v>295.24</v>
      </c>
      <c r="CS269" s="69" t="s">
        <v>443</v>
      </c>
      <c r="CT269" s="79">
        <f>144.93+150.3</f>
        <v>295.23</v>
      </c>
      <c r="CV269" s="83">
        <f>CQ269-CT269</f>
        <v>9.9999999999909051E-3</v>
      </c>
    </row>
    <row r="270" spans="1:100" x14ac:dyDescent="0.2">
      <c r="A270" s="69" t="s">
        <v>444</v>
      </c>
      <c r="B270" s="79">
        <v>0</v>
      </c>
      <c r="D270" s="69" t="s">
        <v>444</v>
      </c>
      <c r="E270" s="79">
        <v>0</v>
      </c>
      <c r="G270" s="69" t="s">
        <v>444</v>
      </c>
      <c r="H270" s="79">
        <v>193.02</v>
      </c>
      <c r="J270" s="69" t="s">
        <v>444</v>
      </c>
      <c r="K270" s="79">
        <v>0</v>
      </c>
      <c r="M270" s="69" t="s">
        <v>444</v>
      </c>
      <c r="N270" s="79">
        <v>0</v>
      </c>
      <c r="P270" s="69" t="s">
        <v>444</v>
      </c>
      <c r="Q270" s="79">
        <v>0</v>
      </c>
      <c r="S270" s="69" t="s">
        <v>444</v>
      </c>
      <c r="T270" s="79">
        <v>0</v>
      </c>
      <c r="V270" s="69" t="s">
        <v>444</v>
      </c>
      <c r="W270" s="79">
        <v>0</v>
      </c>
      <c r="Y270" s="69" t="s">
        <v>444</v>
      </c>
      <c r="Z270" s="79">
        <v>0</v>
      </c>
      <c r="AB270" s="69" t="s">
        <v>444</v>
      </c>
      <c r="AC270" s="79">
        <v>0</v>
      </c>
      <c r="AE270" s="69" t="s">
        <v>444</v>
      </c>
      <c r="AF270" s="79">
        <v>0</v>
      </c>
      <c r="AH270" s="69" t="s">
        <v>444</v>
      </c>
      <c r="AI270" s="79">
        <v>0</v>
      </c>
      <c r="AK270" s="69" t="s">
        <v>444</v>
      </c>
      <c r="AL270" s="79">
        <v>0</v>
      </c>
      <c r="AN270" s="69" t="s">
        <v>444</v>
      </c>
      <c r="AO270" s="79">
        <v>0</v>
      </c>
      <c r="AQ270" s="69" t="s">
        <v>444</v>
      </c>
      <c r="AR270" s="79">
        <v>0</v>
      </c>
      <c r="AT270" s="69" t="s">
        <v>444</v>
      </c>
      <c r="AU270" s="79">
        <v>0</v>
      </c>
      <c r="AW270" s="69" t="s">
        <v>444</v>
      </c>
      <c r="AX270" s="79">
        <v>193.02</v>
      </c>
      <c r="AZ270" s="69" t="s">
        <v>444</v>
      </c>
      <c r="BA270" s="79">
        <v>0</v>
      </c>
      <c r="BC270" s="69" t="s">
        <v>444</v>
      </c>
      <c r="BD270" s="79">
        <v>0</v>
      </c>
      <c r="BF270" s="69" t="s">
        <v>444</v>
      </c>
      <c r="BG270" s="79">
        <v>0</v>
      </c>
      <c r="BI270" s="69" t="s">
        <v>444</v>
      </c>
      <c r="BJ270" s="79">
        <v>0</v>
      </c>
      <c r="BL270" s="69" t="s">
        <v>444</v>
      </c>
      <c r="BM270" s="79">
        <v>0</v>
      </c>
      <c r="BO270" s="69" t="s">
        <v>444</v>
      </c>
      <c r="BP270" s="79">
        <v>0</v>
      </c>
      <c r="BR270" s="69" t="s">
        <v>444</v>
      </c>
      <c r="BS270" s="79">
        <v>0</v>
      </c>
      <c r="BU270" s="69" t="s">
        <v>444</v>
      </c>
      <c r="BV270" s="79">
        <v>0</v>
      </c>
      <c r="BX270" s="69" t="s">
        <v>444</v>
      </c>
      <c r="BY270" s="79">
        <v>0</v>
      </c>
      <c r="CA270" s="69" t="s">
        <v>444</v>
      </c>
      <c r="CB270" s="79">
        <v>0</v>
      </c>
      <c r="CD270" s="69" t="s">
        <v>444</v>
      </c>
      <c r="CE270" s="79">
        <v>0</v>
      </c>
      <c r="CG270" s="69" t="s">
        <v>444</v>
      </c>
      <c r="CH270" s="79">
        <v>0</v>
      </c>
      <c r="CJ270" s="69" t="s">
        <v>444</v>
      </c>
      <c r="CK270" s="79">
        <v>0</v>
      </c>
      <c r="CM270" s="69" t="s">
        <v>444</v>
      </c>
      <c r="CN270" s="79">
        <v>0</v>
      </c>
      <c r="CP270" s="69" t="s">
        <v>444</v>
      </c>
      <c r="CQ270" s="79">
        <f>SUM(CN270,CK270,CH270,CE270,CB270,BY270,BV270,BS270,BP270,BM270,BJ270,BG270,BD270,BA270,AX270,AU270,AR270,AO270,AL270,AI270,AF270,AC270,Z270,W270,T270,Q270,N270,K270,H270,E270,B270)</f>
        <v>386.04</v>
      </c>
      <c r="CS270" s="69" t="s">
        <v>444</v>
      </c>
      <c r="CT270" s="79">
        <f>193.02+193.02</f>
        <v>386.04</v>
      </c>
      <c r="CV270" s="83">
        <f>CQ270-CT270</f>
        <v>0</v>
      </c>
    </row>
    <row r="271" spans="1:100" ht="16" thickBot="1" x14ac:dyDescent="0.25">
      <c r="A271" s="77" t="s">
        <v>542</v>
      </c>
      <c r="B271" s="78">
        <f>SUM(B268:B270)</f>
        <v>0</v>
      </c>
      <c r="D271" s="77" t="s">
        <v>542</v>
      </c>
      <c r="E271" s="78">
        <f>SUM(E268:E270)</f>
        <v>0</v>
      </c>
      <c r="G271" s="77" t="s">
        <v>542</v>
      </c>
      <c r="H271" s="78">
        <f>SUM(H268:H270)</f>
        <v>1930.19</v>
      </c>
      <c r="J271" s="77" t="s">
        <v>542</v>
      </c>
      <c r="K271" s="78">
        <f>SUM(K268:K270)</f>
        <v>0</v>
      </c>
      <c r="M271" s="77" t="s">
        <v>542</v>
      </c>
      <c r="N271" s="78">
        <f>SUM(N268:N270)</f>
        <v>0</v>
      </c>
      <c r="P271" s="77" t="s">
        <v>542</v>
      </c>
      <c r="Q271" s="78">
        <f>SUM(Q268:Q270)</f>
        <v>0</v>
      </c>
      <c r="S271" s="77" t="s">
        <v>542</v>
      </c>
      <c r="T271" s="78">
        <f>SUM(T268:T270)</f>
        <v>0</v>
      </c>
      <c r="V271" s="77" t="s">
        <v>542</v>
      </c>
      <c r="W271" s="78">
        <f>SUM(W268:W270)</f>
        <v>0</v>
      </c>
      <c r="Y271" s="77" t="s">
        <v>542</v>
      </c>
      <c r="Z271" s="78">
        <f>SUM(Z268:Z270)</f>
        <v>0</v>
      </c>
      <c r="AB271" s="77" t="s">
        <v>542</v>
      </c>
      <c r="AC271" s="78">
        <f>SUM(AC268:AC270)</f>
        <v>0</v>
      </c>
      <c r="AE271" s="77" t="s">
        <v>542</v>
      </c>
      <c r="AF271" s="78">
        <f>SUM(AF268:AF270)</f>
        <v>0</v>
      </c>
      <c r="AH271" s="77" t="s">
        <v>542</v>
      </c>
      <c r="AI271" s="78">
        <f>SUM(AI268:AI270)</f>
        <v>0</v>
      </c>
      <c r="AK271" s="77" t="s">
        <v>542</v>
      </c>
      <c r="AL271" s="78">
        <f>SUM(AL268:AL270)</f>
        <v>0</v>
      </c>
      <c r="AN271" s="77" t="s">
        <v>542</v>
      </c>
      <c r="AO271" s="78">
        <f>SUM(AO268:AO270)</f>
        <v>0</v>
      </c>
      <c r="AQ271" s="77" t="s">
        <v>542</v>
      </c>
      <c r="AR271" s="78">
        <f>SUM(AR268:AR270)</f>
        <v>0</v>
      </c>
      <c r="AT271" s="77" t="s">
        <v>542</v>
      </c>
      <c r="AU271" s="78">
        <f>SUM(AU268:AU270)</f>
        <v>0</v>
      </c>
      <c r="AW271" s="77" t="s">
        <v>542</v>
      </c>
      <c r="AX271" s="78">
        <f>SUM(AX268:AX270)</f>
        <v>1930.19</v>
      </c>
      <c r="AZ271" s="77" t="s">
        <v>542</v>
      </c>
      <c r="BA271" s="78">
        <f>SUM(BA268:BA270)</f>
        <v>0.31</v>
      </c>
      <c r="BC271" s="77" t="s">
        <v>542</v>
      </c>
      <c r="BD271" s="78">
        <f>SUM(BD268:BD270)</f>
        <v>0</v>
      </c>
      <c r="BF271" s="77" t="s">
        <v>542</v>
      </c>
      <c r="BG271" s="78">
        <f>SUM(BG268:BG270)</f>
        <v>0</v>
      </c>
      <c r="BI271" s="77" t="s">
        <v>542</v>
      </c>
      <c r="BJ271" s="78">
        <f>SUM(BJ268:BJ270)</f>
        <v>0</v>
      </c>
      <c r="BL271" s="77" t="s">
        <v>542</v>
      </c>
      <c r="BM271" s="78">
        <f>SUM(BM268:BM270)</f>
        <v>0</v>
      </c>
      <c r="BO271" s="77" t="s">
        <v>542</v>
      </c>
      <c r="BP271" s="78">
        <f>SUM(BP268:BP270)</f>
        <v>0</v>
      </c>
      <c r="BR271" s="77" t="s">
        <v>542</v>
      </c>
      <c r="BS271" s="78">
        <f>SUM(BS268:BS270)</f>
        <v>0</v>
      </c>
      <c r="BU271" s="77" t="s">
        <v>542</v>
      </c>
      <c r="BV271" s="78">
        <f>SUM(BV268:BV270)</f>
        <v>0</v>
      </c>
      <c r="BX271" s="77" t="s">
        <v>542</v>
      </c>
      <c r="BY271" s="78">
        <f>SUM(BY268:BY270)</f>
        <v>0</v>
      </c>
      <c r="CA271" s="77" t="s">
        <v>542</v>
      </c>
      <c r="CB271" s="78">
        <f>SUM(CB268:CB270)</f>
        <v>0</v>
      </c>
      <c r="CD271" s="77" t="s">
        <v>542</v>
      </c>
      <c r="CE271" s="78">
        <f>SUM(CE268:CE270)</f>
        <v>0</v>
      </c>
      <c r="CG271" s="77" t="s">
        <v>542</v>
      </c>
      <c r="CH271" s="78">
        <f>SUM(CH268:CH270)</f>
        <v>0</v>
      </c>
      <c r="CJ271" s="77" t="s">
        <v>542</v>
      </c>
      <c r="CK271" s="78">
        <f>SUM(CK268:CK270)</f>
        <v>0</v>
      </c>
      <c r="CM271" s="77" t="s">
        <v>542</v>
      </c>
      <c r="CN271" s="78">
        <f>SUM(CN268:CN270)</f>
        <v>0</v>
      </c>
      <c r="CP271" s="77" t="s">
        <v>492</v>
      </c>
      <c r="CQ271" s="78">
        <f>SUM(CQ268:CQ270)</f>
        <v>3860.6899999999996</v>
      </c>
      <c r="CS271" s="77" t="s">
        <v>492</v>
      </c>
      <c r="CT271" s="78">
        <f>SUM(CT268:CT270)</f>
        <v>3860.3799999999997</v>
      </c>
      <c r="CV271" s="83">
        <f>CQ271-CT271</f>
        <v>0.30999999999994543</v>
      </c>
    </row>
    <row r="272" spans="1:100" ht="16" thickBot="1" x14ac:dyDescent="0.25">
      <c r="A272" s="176" t="s">
        <v>447</v>
      </c>
      <c r="B272" s="177"/>
      <c r="D272" s="176" t="s">
        <v>447</v>
      </c>
      <c r="E272" s="177"/>
      <c r="G272" s="176" t="s">
        <v>447</v>
      </c>
      <c r="H272" s="177"/>
      <c r="J272" s="176" t="s">
        <v>447</v>
      </c>
      <c r="K272" s="177"/>
      <c r="M272" s="176" t="s">
        <v>447</v>
      </c>
      <c r="N272" s="177"/>
      <c r="P272" s="176" t="s">
        <v>447</v>
      </c>
      <c r="Q272" s="177"/>
      <c r="S272" s="176" t="s">
        <v>447</v>
      </c>
      <c r="T272" s="177"/>
      <c r="V272" s="176" t="s">
        <v>447</v>
      </c>
      <c r="W272" s="177"/>
      <c r="Y272" s="176" t="s">
        <v>447</v>
      </c>
      <c r="Z272" s="177"/>
      <c r="AB272" s="176" t="s">
        <v>447</v>
      </c>
      <c r="AC272" s="177"/>
      <c r="AE272" s="176" t="s">
        <v>447</v>
      </c>
      <c r="AF272" s="177"/>
      <c r="AH272" s="176" t="s">
        <v>447</v>
      </c>
      <c r="AI272" s="177"/>
      <c r="AK272" s="176" t="s">
        <v>447</v>
      </c>
      <c r="AL272" s="177"/>
      <c r="AN272" s="176" t="s">
        <v>447</v>
      </c>
      <c r="AO272" s="177"/>
      <c r="AQ272" s="176" t="s">
        <v>447</v>
      </c>
      <c r="AR272" s="177"/>
      <c r="AT272" s="176" t="s">
        <v>447</v>
      </c>
      <c r="AU272" s="177"/>
      <c r="AW272" s="176" t="s">
        <v>447</v>
      </c>
      <c r="AX272" s="177"/>
      <c r="AZ272" s="176" t="s">
        <v>447</v>
      </c>
      <c r="BA272" s="177"/>
      <c r="BC272" s="176" t="s">
        <v>447</v>
      </c>
      <c r="BD272" s="177"/>
      <c r="BF272" s="176" t="s">
        <v>447</v>
      </c>
      <c r="BG272" s="177"/>
      <c r="BI272" s="176" t="s">
        <v>447</v>
      </c>
      <c r="BJ272" s="177"/>
      <c r="BL272" s="176" t="s">
        <v>447</v>
      </c>
      <c r="BM272" s="177"/>
      <c r="BO272" s="176" t="s">
        <v>447</v>
      </c>
      <c r="BP272" s="177"/>
      <c r="BR272" s="176" t="s">
        <v>447</v>
      </c>
      <c r="BS272" s="177"/>
      <c r="BU272" s="176" t="s">
        <v>447</v>
      </c>
      <c r="BV272" s="177"/>
      <c r="BX272" s="176" t="s">
        <v>447</v>
      </c>
      <c r="BY272" s="177"/>
      <c r="CA272" s="176" t="s">
        <v>447</v>
      </c>
      <c r="CB272" s="177"/>
      <c r="CD272" s="176" t="s">
        <v>447</v>
      </c>
      <c r="CE272" s="177"/>
      <c r="CG272" s="176" t="s">
        <v>447</v>
      </c>
      <c r="CH272" s="177"/>
      <c r="CJ272" s="176" t="s">
        <v>447</v>
      </c>
      <c r="CK272" s="177"/>
      <c r="CM272" s="176" t="s">
        <v>447</v>
      </c>
      <c r="CN272" s="177"/>
      <c r="CP272" s="176" t="s">
        <v>447</v>
      </c>
      <c r="CQ272" s="177"/>
      <c r="CS272" s="176" t="s">
        <v>447</v>
      </c>
      <c r="CT272" s="177"/>
      <c r="CV272" s="66"/>
    </row>
    <row r="273" spans="1:100" x14ac:dyDescent="0.2">
      <c r="A273" s="70" t="s">
        <v>445</v>
      </c>
      <c r="B273" s="67">
        <v>0</v>
      </c>
      <c r="D273" s="70" t="s">
        <v>445</v>
      </c>
      <c r="E273" s="67">
        <v>0</v>
      </c>
      <c r="G273" s="70" t="s">
        <v>445</v>
      </c>
      <c r="H273" s="67">
        <v>529.42999999999995</v>
      </c>
      <c r="J273" s="70" t="s">
        <v>445</v>
      </c>
      <c r="K273" s="67">
        <v>0</v>
      </c>
      <c r="M273" s="70" t="s">
        <v>445</v>
      </c>
      <c r="N273" s="67">
        <v>0</v>
      </c>
      <c r="P273" s="70" t="s">
        <v>445</v>
      </c>
      <c r="Q273" s="67">
        <v>0</v>
      </c>
      <c r="S273" s="70" t="s">
        <v>445</v>
      </c>
      <c r="T273" s="67">
        <v>0</v>
      </c>
      <c r="V273" s="70" t="s">
        <v>445</v>
      </c>
      <c r="W273" s="67">
        <v>0</v>
      </c>
      <c r="Y273" s="70" t="s">
        <v>445</v>
      </c>
      <c r="Z273" s="67">
        <v>0</v>
      </c>
      <c r="AB273" s="70" t="s">
        <v>445</v>
      </c>
      <c r="AC273" s="67">
        <v>0</v>
      </c>
      <c r="AE273" s="70" t="s">
        <v>445</v>
      </c>
      <c r="AF273" s="67">
        <v>0</v>
      </c>
      <c r="AH273" s="70" t="s">
        <v>445</v>
      </c>
      <c r="AI273" s="67">
        <v>0</v>
      </c>
      <c r="AK273" s="70" t="s">
        <v>445</v>
      </c>
      <c r="AL273" s="67">
        <v>0</v>
      </c>
      <c r="AN273" s="70" t="s">
        <v>445</v>
      </c>
      <c r="AO273" s="67">
        <v>0</v>
      </c>
      <c r="AQ273" s="70" t="s">
        <v>445</v>
      </c>
      <c r="AR273" s="67">
        <v>0</v>
      </c>
      <c r="AT273" s="70" t="s">
        <v>445</v>
      </c>
      <c r="AU273" s="67">
        <v>0</v>
      </c>
      <c r="AW273" s="70" t="s">
        <v>445</v>
      </c>
      <c r="AX273" s="67">
        <v>487.16</v>
      </c>
      <c r="AZ273" s="70" t="s">
        <v>445</v>
      </c>
      <c r="BA273" s="67">
        <v>0</v>
      </c>
      <c r="BC273" s="70" t="s">
        <v>445</v>
      </c>
      <c r="BD273" s="67">
        <v>0</v>
      </c>
      <c r="BF273" s="70" t="s">
        <v>445</v>
      </c>
      <c r="BG273" s="67">
        <v>0</v>
      </c>
      <c r="BI273" s="70" t="s">
        <v>445</v>
      </c>
      <c r="BJ273" s="67">
        <v>0</v>
      </c>
      <c r="BL273" s="70" t="s">
        <v>445</v>
      </c>
      <c r="BM273" s="67">
        <v>0</v>
      </c>
      <c r="BO273" s="70" t="s">
        <v>445</v>
      </c>
      <c r="BP273" s="67">
        <v>0</v>
      </c>
      <c r="BR273" s="70" t="s">
        <v>445</v>
      </c>
      <c r="BS273" s="67">
        <v>0</v>
      </c>
      <c r="BU273" s="70" t="s">
        <v>445</v>
      </c>
      <c r="BV273" s="67">
        <v>0</v>
      </c>
      <c r="BX273" s="70" t="s">
        <v>445</v>
      </c>
      <c r="BY273" s="67">
        <v>0</v>
      </c>
      <c r="CA273" s="70" t="s">
        <v>445</v>
      </c>
      <c r="CB273" s="67">
        <v>0</v>
      </c>
      <c r="CD273" s="70" t="s">
        <v>445</v>
      </c>
      <c r="CE273" s="67">
        <v>0</v>
      </c>
      <c r="CG273" s="70" t="s">
        <v>445</v>
      </c>
      <c r="CH273" s="67">
        <v>0</v>
      </c>
      <c r="CJ273" s="70" t="s">
        <v>445</v>
      </c>
      <c r="CK273" s="67">
        <v>0</v>
      </c>
      <c r="CM273" s="70" t="s">
        <v>445</v>
      </c>
      <c r="CN273" s="67">
        <v>0</v>
      </c>
      <c r="CP273" s="70" t="s">
        <v>445</v>
      </c>
      <c r="CQ273" s="79">
        <f>SUM(CN273,CK273,CH273,CE273,CB273,BY273,BV273,BS273,BP273,BM273,BJ273,BG273,BD273,BA273,AX273,AU273,AR273,AO273,AL273,AI273,AF273,AC273,Z273,W273,T273,Q273,N273,K273,H273,E273,B273)</f>
        <v>1016.5899999999999</v>
      </c>
      <c r="CS273" s="70" t="s">
        <v>445</v>
      </c>
      <c r="CT273" s="67">
        <f>529.43+484.65</f>
        <v>1014.0799999999999</v>
      </c>
      <c r="CV273" s="83">
        <f>CT273-CQ273</f>
        <v>-2.5099999999999909</v>
      </c>
    </row>
    <row r="274" spans="1:100" ht="16" thickBot="1" x14ac:dyDescent="0.25">
      <c r="A274" s="77" t="s">
        <v>454</v>
      </c>
      <c r="B274" s="78">
        <f>SUM(B273)</f>
        <v>0</v>
      </c>
      <c r="D274" s="77" t="s">
        <v>454</v>
      </c>
      <c r="E274" s="78">
        <f>SUM(E273)</f>
        <v>0</v>
      </c>
      <c r="G274" s="77" t="s">
        <v>454</v>
      </c>
      <c r="H274" s="78">
        <f>SUM(H273)</f>
        <v>529.42999999999995</v>
      </c>
      <c r="J274" s="77" t="s">
        <v>454</v>
      </c>
      <c r="K274" s="78">
        <f>SUM(K273)</f>
        <v>0</v>
      </c>
      <c r="M274" s="77" t="s">
        <v>454</v>
      </c>
      <c r="N274" s="78">
        <f>SUM(N273)</f>
        <v>0</v>
      </c>
      <c r="P274" s="77" t="s">
        <v>454</v>
      </c>
      <c r="Q274" s="78">
        <f>SUM(Q273)</f>
        <v>0</v>
      </c>
      <c r="S274" s="77" t="s">
        <v>454</v>
      </c>
      <c r="T274" s="78">
        <f>SUM(T273)</f>
        <v>0</v>
      </c>
      <c r="V274" s="77" t="s">
        <v>454</v>
      </c>
      <c r="W274" s="78">
        <f>SUM(W273)</f>
        <v>0</v>
      </c>
      <c r="Y274" s="77" t="s">
        <v>454</v>
      </c>
      <c r="Z274" s="78">
        <f>SUM(Z273)</f>
        <v>0</v>
      </c>
      <c r="AB274" s="77" t="s">
        <v>454</v>
      </c>
      <c r="AC274" s="78">
        <f>SUM(AC273)</f>
        <v>0</v>
      </c>
      <c r="AE274" s="77" t="s">
        <v>454</v>
      </c>
      <c r="AF274" s="78">
        <f>SUM(AF273)</f>
        <v>0</v>
      </c>
      <c r="AH274" s="77" t="s">
        <v>454</v>
      </c>
      <c r="AI274" s="78">
        <f>SUM(AI273)</f>
        <v>0</v>
      </c>
      <c r="AK274" s="77" t="s">
        <v>454</v>
      </c>
      <c r="AL274" s="78">
        <f>SUM(AL273)</f>
        <v>0</v>
      </c>
      <c r="AN274" s="77" t="s">
        <v>454</v>
      </c>
      <c r="AO274" s="78">
        <f>SUM(AO273)</f>
        <v>0</v>
      </c>
      <c r="AQ274" s="77" t="s">
        <v>454</v>
      </c>
      <c r="AR274" s="78">
        <f>SUM(AR273)</f>
        <v>0</v>
      </c>
      <c r="AT274" s="77" t="s">
        <v>454</v>
      </c>
      <c r="AU274" s="78">
        <f>SUM(AU273)</f>
        <v>0</v>
      </c>
      <c r="AW274" s="77" t="s">
        <v>454</v>
      </c>
      <c r="AX274" s="78">
        <f>SUM(AX273)</f>
        <v>487.16</v>
      </c>
      <c r="AZ274" s="77" t="s">
        <v>454</v>
      </c>
      <c r="BA274" s="78">
        <f>SUM(BA273)</f>
        <v>0</v>
      </c>
      <c r="BC274" s="77" t="s">
        <v>454</v>
      </c>
      <c r="BD274" s="78">
        <f>SUM(BD273)</f>
        <v>0</v>
      </c>
      <c r="BF274" s="77" t="s">
        <v>454</v>
      </c>
      <c r="BG274" s="78">
        <f>SUM(BG273)</f>
        <v>0</v>
      </c>
      <c r="BI274" s="77" t="s">
        <v>454</v>
      </c>
      <c r="BJ274" s="78">
        <f>SUM(BJ273)</f>
        <v>0</v>
      </c>
      <c r="BL274" s="77" t="s">
        <v>454</v>
      </c>
      <c r="BM274" s="78">
        <f>SUM(BM273)</f>
        <v>0</v>
      </c>
      <c r="BO274" s="77" t="s">
        <v>454</v>
      </c>
      <c r="BP274" s="78">
        <f>SUM(BP273)</f>
        <v>0</v>
      </c>
      <c r="BR274" s="77" t="s">
        <v>454</v>
      </c>
      <c r="BS274" s="78">
        <f>SUM(BS273)</f>
        <v>0</v>
      </c>
      <c r="BU274" s="77" t="s">
        <v>454</v>
      </c>
      <c r="BV274" s="78">
        <f>SUM(BV273)</f>
        <v>0</v>
      </c>
      <c r="BX274" s="77" t="s">
        <v>454</v>
      </c>
      <c r="BY274" s="78">
        <f>SUM(BY273)</f>
        <v>0</v>
      </c>
      <c r="CA274" s="77" t="s">
        <v>454</v>
      </c>
      <c r="CB274" s="78">
        <f>SUM(CB273)</f>
        <v>0</v>
      </c>
      <c r="CD274" s="77" t="s">
        <v>454</v>
      </c>
      <c r="CE274" s="78">
        <f>SUM(CE273)</f>
        <v>0</v>
      </c>
      <c r="CG274" s="77" t="s">
        <v>454</v>
      </c>
      <c r="CH274" s="78">
        <f>SUM(CH273)</f>
        <v>0</v>
      </c>
      <c r="CJ274" s="77" t="s">
        <v>454</v>
      </c>
      <c r="CK274" s="78">
        <f>SUM(CK273)</f>
        <v>0</v>
      </c>
      <c r="CM274" s="77" t="s">
        <v>454</v>
      </c>
      <c r="CN274" s="78">
        <f>SUM(CN273)</f>
        <v>0</v>
      </c>
      <c r="CP274" s="77" t="s">
        <v>493</v>
      </c>
      <c r="CQ274" s="78">
        <f>SUM(CQ273)</f>
        <v>1016.5899999999999</v>
      </c>
      <c r="CS274" s="77" t="s">
        <v>493</v>
      </c>
      <c r="CT274" s="78">
        <f>SUM(CT273)</f>
        <v>1014.0799999999999</v>
      </c>
      <c r="CV274" s="135">
        <f>CT274-CQ274</f>
        <v>-2.5099999999999909</v>
      </c>
    </row>
    <row r="275" spans="1:100" ht="16" thickBot="1" x14ac:dyDescent="0.25">
      <c r="A275" s="176" t="s">
        <v>455</v>
      </c>
      <c r="B275" s="177"/>
      <c r="D275" s="176" t="s">
        <v>455</v>
      </c>
      <c r="E275" s="177"/>
      <c r="G275" s="176" t="s">
        <v>455</v>
      </c>
      <c r="H275" s="177"/>
      <c r="J275" s="176" t="s">
        <v>455</v>
      </c>
      <c r="K275" s="177"/>
      <c r="M275" s="176" t="s">
        <v>455</v>
      </c>
      <c r="N275" s="177"/>
      <c r="P275" s="176" t="s">
        <v>455</v>
      </c>
      <c r="Q275" s="177"/>
      <c r="S275" s="176" t="s">
        <v>455</v>
      </c>
      <c r="T275" s="177"/>
      <c r="V275" s="176" t="s">
        <v>455</v>
      </c>
      <c r="W275" s="177"/>
      <c r="Y275" s="176" t="s">
        <v>455</v>
      </c>
      <c r="Z275" s="177"/>
      <c r="AB275" s="176" t="s">
        <v>455</v>
      </c>
      <c r="AC275" s="177"/>
      <c r="AE275" s="176" t="s">
        <v>455</v>
      </c>
      <c r="AF275" s="177"/>
      <c r="AH275" s="176" t="s">
        <v>455</v>
      </c>
      <c r="AI275" s="177"/>
      <c r="AK275" s="176" t="s">
        <v>455</v>
      </c>
      <c r="AL275" s="177"/>
      <c r="AN275" s="176" t="s">
        <v>455</v>
      </c>
      <c r="AO275" s="177"/>
      <c r="AQ275" s="176" t="s">
        <v>455</v>
      </c>
      <c r="AR275" s="177"/>
      <c r="AT275" s="176" t="s">
        <v>455</v>
      </c>
      <c r="AU275" s="177"/>
      <c r="AW275" s="176" t="s">
        <v>455</v>
      </c>
      <c r="AX275" s="177"/>
      <c r="AZ275" s="176" t="s">
        <v>455</v>
      </c>
      <c r="BA275" s="177"/>
      <c r="BC275" s="176" t="s">
        <v>455</v>
      </c>
      <c r="BD275" s="177"/>
      <c r="BF275" s="176" t="s">
        <v>455</v>
      </c>
      <c r="BG275" s="177"/>
      <c r="BI275" s="176" t="s">
        <v>455</v>
      </c>
      <c r="BJ275" s="177"/>
      <c r="BL275" s="176" t="s">
        <v>455</v>
      </c>
      <c r="BM275" s="177"/>
      <c r="BO275" s="176" t="s">
        <v>455</v>
      </c>
      <c r="BP275" s="177"/>
      <c r="BR275" s="176" t="s">
        <v>455</v>
      </c>
      <c r="BS275" s="177"/>
      <c r="BU275" s="176" t="s">
        <v>455</v>
      </c>
      <c r="BV275" s="177"/>
      <c r="BX275" s="176" t="s">
        <v>455</v>
      </c>
      <c r="BY275" s="177"/>
      <c r="CA275" s="176" t="s">
        <v>455</v>
      </c>
      <c r="CB275" s="177"/>
      <c r="CD275" s="176" t="s">
        <v>455</v>
      </c>
      <c r="CE275" s="177"/>
      <c r="CG275" s="176" t="s">
        <v>455</v>
      </c>
      <c r="CH275" s="177"/>
      <c r="CJ275" s="176" t="s">
        <v>455</v>
      </c>
      <c r="CK275" s="177"/>
      <c r="CM275" s="176" t="s">
        <v>455</v>
      </c>
      <c r="CN275" s="177"/>
      <c r="CP275" s="176" t="s">
        <v>455</v>
      </c>
      <c r="CQ275" s="177"/>
      <c r="CS275" s="176" t="s">
        <v>455</v>
      </c>
      <c r="CT275" s="177"/>
      <c r="CV275" s="66"/>
    </row>
    <row r="276" spans="1:100" x14ac:dyDescent="0.2">
      <c r="A276" s="71" t="s">
        <v>156</v>
      </c>
      <c r="B276" s="67">
        <v>775.27</v>
      </c>
      <c r="D276" s="71" t="s">
        <v>156</v>
      </c>
      <c r="E276" s="67">
        <v>0</v>
      </c>
      <c r="G276" s="71" t="s">
        <v>156</v>
      </c>
      <c r="H276" s="67">
        <v>0</v>
      </c>
      <c r="J276" s="71" t="s">
        <v>156</v>
      </c>
      <c r="K276" s="67">
        <v>0</v>
      </c>
      <c r="M276" s="71" t="s">
        <v>156</v>
      </c>
      <c r="N276" s="67">
        <v>0</v>
      </c>
      <c r="P276" s="71" t="s">
        <v>156</v>
      </c>
      <c r="Q276" s="67">
        <v>0</v>
      </c>
      <c r="S276" s="71" t="s">
        <v>156</v>
      </c>
      <c r="T276" s="67">
        <v>0</v>
      </c>
      <c r="V276" s="71" t="s">
        <v>156</v>
      </c>
      <c r="W276" s="67">
        <v>0</v>
      </c>
      <c r="Y276" s="71" t="s">
        <v>156</v>
      </c>
      <c r="Z276" s="67">
        <v>0</v>
      </c>
      <c r="AB276" s="71" t="s">
        <v>156</v>
      </c>
      <c r="AC276" s="67">
        <v>0</v>
      </c>
      <c r="AE276" s="71" t="s">
        <v>156</v>
      </c>
      <c r="AF276" s="67">
        <v>0</v>
      </c>
      <c r="AH276" s="71" t="s">
        <v>156</v>
      </c>
      <c r="AI276" s="67">
        <v>0</v>
      </c>
      <c r="AK276" s="71" t="s">
        <v>156</v>
      </c>
      <c r="AL276" s="67">
        <v>0</v>
      </c>
      <c r="AN276" s="71" t="s">
        <v>156</v>
      </c>
      <c r="AO276" s="67">
        <v>0</v>
      </c>
      <c r="AQ276" s="71" t="s">
        <v>156</v>
      </c>
      <c r="AR276" s="67">
        <v>0</v>
      </c>
      <c r="AT276" s="71" t="s">
        <v>156</v>
      </c>
      <c r="AU276" s="67">
        <v>0</v>
      </c>
      <c r="AW276" s="71" t="s">
        <v>156</v>
      </c>
      <c r="AX276" s="67">
        <v>0</v>
      </c>
      <c r="AZ276" s="71" t="s">
        <v>156</v>
      </c>
      <c r="BA276" s="67">
        <v>0</v>
      </c>
      <c r="BC276" s="71" t="s">
        <v>156</v>
      </c>
      <c r="BD276" s="67">
        <v>0</v>
      </c>
      <c r="BF276" s="71" t="s">
        <v>156</v>
      </c>
      <c r="BG276" s="67">
        <v>0</v>
      </c>
      <c r="BI276" s="71" t="s">
        <v>156</v>
      </c>
      <c r="BJ276" s="67">
        <v>0</v>
      </c>
      <c r="BL276" s="71" t="s">
        <v>156</v>
      </c>
      <c r="BM276" s="67">
        <v>0</v>
      </c>
      <c r="BO276" s="71" t="s">
        <v>156</v>
      </c>
      <c r="BP276" s="67">
        <v>0</v>
      </c>
      <c r="BR276" s="71" t="s">
        <v>156</v>
      </c>
      <c r="BS276" s="67">
        <v>0</v>
      </c>
      <c r="BU276" s="71" t="s">
        <v>156</v>
      </c>
      <c r="BV276" s="67">
        <v>0</v>
      </c>
      <c r="BX276" s="71" t="s">
        <v>156</v>
      </c>
      <c r="BY276" s="67">
        <v>0</v>
      </c>
      <c r="CA276" s="71" t="s">
        <v>156</v>
      </c>
      <c r="CB276" s="67">
        <v>0</v>
      </c>
      <c r="CD276" s="71" t="s">
        <v>156</v>
      </c>
      <c r="CE276" s="67">
        <v>0</v>
      </c>
      <c r="CG276" s="71" t="s">
        <v>156</v>
      </c>
      <c r="CH276" s="67">
        <v>0</v>
      </c>
      <c r="CJ276" s="71" t="s">
        <v>156</v>
      </c>
      <c r="CK276" s="67">
        <v>0</v>
      </c>
      <c r="CM276" s="71" t="s">
        <v>156</v>
      </c>
      <c r="CN276" s="67">
        <v>0</v>
      </c>
      <c r="CP276" s="71" t="s">
        <v>156</v>
      </c>
      <c r="CQ276" s="79">
        <f>SUM(CN276,CK276,CH276,CE276,CB276,BY276,BV276,BS276,BP276,BM276,BJ276,BG276,BD276,BA276,AX276,AU276,AR276,AO276,AL276,AI276,AF276,AC276,Z276,W276,T276,Q276,N276,K276,H276,E276,B276)</f>
        <v>775.27</v>
      </c>
      <c r="CS276" s="71" t="s">
        <v>156</v>
      </c>
      <c r="CT276" s="67">
        <f>817.04-41.77</f>
        <v>775.27</v>
      </c>
      <c r="CV276" s="105">
        <f t="shared" ref="CV276:CV278" si="14">CT276-CQ276</f>
        <v>0</v>
      </c>
    </row>
    <row r="277" spans="1:100" x14ac:dyDescent="0.2">
      <c r="A277" s="71" t="s">
        <v>449</v>
      </c>
      <c r="B277" s="67">
        <v>108.14</v>
      </c>
      <c r="D277" s="71" t="s">
        <v>449</v>
      </c>
      <c r="E277" s="67">
        <v>0</v>
      </c>
      <c r="G277" s="71" t="s">
        <v>449</v>
      </c>
      <c r="H277" s="67">
        <v>0</v>
      </c>
      <c r="J277" s="71" t="s">
        <v>449</v>
      </c>
      <c r="K277" s="67">
        <v>0</v>
      </c>
      <c r="M277" s="71" t="s">
        <v>449</v>
      </c>
      <c r="N277" s="67">
        <v>0</v>
      </c>
      <c r="P277" s="71" t="s">
        <v>449</v>
      </c>
      <c r="Q277" s="67">
        <v>0</v>
      </c>
      <c r="S277" s="71" t="s">
        <v>449</v>
      </c>
      <c r="T277" s="67">
        <v>0</v>
      </c>
      <c r="V277" s="71" t="s">
        <v>449</v>
      </c>
      <c r="W277" s="67">
        <v>0</v>
      </c>
      <c r="Y277" s="71" t="s">
        <v>449</v>
      </c>
      <c r="Z277" s="67">
        <v>0</v>
      </c>
      <c r="AB277" s="71" t="s">
        <v>449</v>
      </c>
      <c r="AC277" s="67">
        <v>0</v>
      </c>
      <c r="AE277" s="71" t="s">
        <v>449</v>
      </c>
      <c r="AF277" s="67">
        <v>0</v>
      </c>
      <c r="AH277" s="71" t="s">
        <v>449</v>
      </c>
      <c r="AI277" s="67">
        <v>0</v>
      </c>
      <c r="AK277" s="71" t="s">
        <v>449</v>
      </c>
      <c r="AL277" s="67">
        <v>0</v>
      </c>
      <c r="AN277" s="71" t="s">
        <v>449</v>
      </c>
      <c r="AO277" s="67">
        <v>0</v>
      </c>
      <c r="AQ277" s="71" t="s">
        <v>449</v>
      </c>
      <c r="AR277" s="67">
        <v>0</v>
      </c>
      <c r="AT277" s="71" t="s">
        <v>449</v>
      </c>
      <c r="AU277" s="67">
        <v>0</v>
      </c>
      <c r="AW277" s="71" t="s">
        <v>449</v>
      </c>
      <c r="AX277" s="67">
        <v>0</v>
      </c>
      <c r="AZ277" s="71" t="s">
        <v>449</v>
      </c>
      <c r="BA277" s="67">
        <v>0</v>
      </c>
      <c r="BC277" s="71" t="s">
        <v>449</v>
      </c>
      <c r="BD277" s="67">
        <v>0</v>
      </c>
      <c r="BF277" s="71" t="s">
        <v>449</v>
      </c>
      <c r="BG277" s="67">
        <v>0</v>
      </c>
      <c r="BI277" s="71" t="s">
        <v>449</v>
      </c>
      <c r="BJ277" s="67">
        <v>0</v>
      </c>
      <c r="BL277" s="71" t="s">
        <v>449</v>
      </c>
      <c r="BM277" s="67">
        <v>0</v>
      </c>
      <c r="BO277" s="71" t="s">
        <v>449</v>
      </c>
      <c r="BP277" s="67">
        <v>0</v>
      </c>
      <c r="BR277" s="71" t="s">
        <v>449</v>
      </c>
      <c r="BS277" s="67">
        <v>0</v>
      </c>
      <c r="BU277" s="71" t="s">
        <v>449</v>
      </c>
      <c r="BV277" s="67">
        <v>0</v>
      </c>
      <c r="BX277" s="71" t="s">
        <v>449</v>
      </c>
      <c r="BY277" s="67">
        <v>0</v>
      </c>
      <c r="CA277" s="71" t="s">
        <v>449</v>
      </c>
      <c r="CB277" s="67">
        <v>0</v>
      </c>
      <c r="CD277" s="71" t="s">
        <v>449</v>
      </c>
      <c r="CE277" s="67">
        <v>0</v>
      </c>
      <c r="CG277" s="71" t="s">
        <v>449</v>
      </c>
      <c r="CH277" s="67">
        <v>0</v>
      </c>
      <c r="CJ277" s="71" t="s">
        <v>449</v>
      </c>
      <c r="CK277" s="67">
        <v>0</v>
      </c>
      <c r="CM277" s="71" t="s">
        <v>449</v>
      </c>
      <c r="CN277" s="67">
        <v>0</v>
      </c>
      <c r="CP277" s="71" t="s">
        <v>449</v>
      </c>
      <c r="CQ277" s="79">
        <f>SUM(CN277,CK277,CH277,CE277,CB277,BY277,BV277,BS277,BP277,BM277,BJ277,BG277,BD277,BA277,AX277,AU277,AR277,AO277,AL277,AI277,AF277,AC277,Z277,W277,T277,Q277,N277,K277,H277,E277,B277)</f>
        <v>108.14</v>
      </c>
      <c r="CS277" s="71" t="s">
        <v>449</v>
      </c>
      <c r="CT277" s="67">
        <v>140</v>
      </c>
      <c r="CV277" s="88">
        <f t="shared" si="14"/>
        <v>31.86</v>
      </c>
    </row>
    <row r="278" spans="1:100" x14ac:dyDescent="0.2">
      <c r="A278" s="71" t="s">
        <v>450</v>
      </c>
      <c r="B278" s="67">
        <v>0</v>
      </c>
      <c r="D278" s="71" t="s">
        <v>450</v>
      </c>
      <c r="E278" s="67">
        <v>0</v>
      </c>
      <c r="G278" s="71" t="s">
        <v>450</v>
      </c>
      <c r="H278" s="67">
        <v>0</v>
      </c>
      <c r="J278" s="71" t="s">
        <v>450</v>
      </c>
      <c r="K278" s="67">
        <v>0</v>
      </c>
      <c r="M278" s="71" t="s">
        <v>450</v>
      </c>
      <c r="N278" s="67">
        <v>0</v>
      </c>
      <c r="P278" s="71" t="s">
        <v>450</v>
      </c>
      <c r="Q278" s="67">
        <v>0</v>
      </c>
      <c r="S278" s="71" t="s">
        <v>450</v>
      </c>
      <c r="T278" s="67">
        <v>0</v>
      </c>
      <c r="V278" s="71" t="s">
        <v>450</v>
      </c>
      <c r="W278" s="67">
        <v>0</v>
      </c>
      <c r="Y278" s="71" t="s">
        <v>450</v>
      </c>
      <c r="Z278" s="67">
        <v>115.22</v>
      </c>
      <c r="AB278" s="71" t="s">
        <v>450</v>
      </c>
      <c r="AC278" s="67">
        <v>0</v>
      </c>
      <c r="AE278" s="71" t="s">
        <v>450</v>
      </c>
      <c r="AF278" s="67">
        <v>0</v>
      </c>
      <c r="AH278" s="71" t="s">
        <v>450</v>
      </c>
      <c r="AI278" s="67">
        <v>0</v>
      </c>
      <c r="AK278" s="71" t="s">
        <v>450</v>
      </c>
      <c r="AL278" s="67">
        <v>0</v>
      </c>
      <c r="AN278" s="71" t="s">
        <v>450</v>
      </c>
      <c r="AO278" s="67">
        <v>0</v>
      </c>
      <c r="AQ278" s="71" t="s">
        <v>450</v>
      </c>
      <c r="AR278" s="67">
        <v>0</v>
      </c>
      <c r="AT278" s="71" t="s">
        <v>450</v>
      </c>
      <c r="AU278" s="67">
        <v>0</v>
      </c>
      <c r="AW278" s="71" t="s">
        <v>450</v>
      </c>
      <c r="AX278" s="67">
        <v>0</v>
      </c>
      <c r="AZ278" s="71" t="s">
        <v>450</v>
      </c>
      <c r="BA278" s="67">
        <v>0</v>
      </c>
      <c r="BC278" s="71" t="s">
        <v>450</v>
      </c>
      <c r="BD278" s="67">
        <v>0</v>
      </c>
      <c r="BF278" s="71" t="s">
        <v>450</v>
      </c>
      <c r="BG278" s="67">
        <v>0</v>
      </c>
      <c r="BI278" s="71" t="s">
        <v>450</v>
      </c>
      <c r="BJ278" s="67">
        <v>0</v>
      </c>
      <c r="BL278" s="71" t="s">
        <v>450</v>
      </c>
      <c r="BM278" s="67">
        <v>0</v>
      </c>
      <c r="BO278" s="71" t="s">
        <v>450</v>
      </c>
      <c r="BP278" s="67">
        <v>0</v>
      </c>
      <c r="BR278" s="71" t="s">
        <v>450</v>
      </c>
      <c r="BS278" s="67">
        <v>0</v>
      </c>
      <c r="BU278" s="71" t="s">
        <v>450</v>
      </c>
      <c r="BV278" s="67">
        <v>0</v>
      </c>
      <c r="BX278" s="71" t="s">
        <v>450</v>
      </c>
      <c r="BY278" s="67">
        <v>0</v>
      </c>
      <c r="CA278" s="71" t="s">
        <v>450</v>
      </c>
      <c r="CB278" s="67">
        <v>0</v>
      </c>
      <c r="CD278" s="71" t="s">
        <v>450</v>
      </c>
      <c r="CE278" s="67">
        <v>0</v>
      </c>
      <c r="CG278" s="71" t="s">
        <v>450</v>
      </c>
      <c r="CH278" s="67">
        <v>0</v>
      </c>
      <c r="CJ278" s="71" t="s">
        <v>450</v>
      </c>
      <c r="CK278" s="67">
        <v>0</v>
      </c>
      <c r="CM278" s="71" t="s">
        <v>450</v>
      </c>
      <c r="CN278" s="67">
        <v>0</v>
      </c>
      <c r="CP278" s="71" t="s">
        <v>450</v>
      </c>
      <c r="CQ278" s="79">
        <f>SUM(CN278,CK278,CH278,CE278,CB278,BY278,BV278,BS278,BP278,BM278,BJ278,BG278,BD278,BA278,AX278,AU278,AR278,AO278,AL278,AI278,AF278,AC278,Z278,W278,T278,Q278,N278,K278,H278,E278,B278)</f>
        <v>115.22</v>
      </c>
      <c r="CS278" s="71" t="s">
        <v>450</v>
      </c>
      <c r="CT278" s="129">
        <v>116.26</v>
      </c>
      <c r="CV278" s="88">
        <f t="shared" si="14"/>
        <v>1.0400000000000063</v>
      </c>
    </row>
    <row r="279" spans="1:100" x14ac:dyDescent="0.2">
      <c r="A279" s="71" t="s">
        <v>4</v>
      </c>
      <c r="B279" s="67">
        <v>0</v>
      </c>
      <c r="D279" s="71" t="s">
        <v>4</v>
      </c>
      <c r="E279" s="67">
        <v>0</v>
      </c>
      <c r="G279" s="71" t="s">
        <v>4</v>
      </c>
      <c r="H279" s="67">
        <v>0</v>
      </c>
      <c r="J279" s="71" t="s">
        <v>4</v>
      </c>
      <c r="K279" s="67">
        <v>0</v>
      </c>
      <c r="M279" s="71" t="s">
        <v>4</v>
      </c>
      <c r="N279" s="67">
        <v>11.79</v>
      </c>
      <c r="P279" s="71" t="s">
        <v>4</v>
      </c>
      <c r="Q279" s="67">
        <v>24.38</v>
      </c>
      <c r="S279" s="71" t="s">
        <v>4</v>
      </c>
      <c r="T279" s="67">
        <v>0</v>
      </c>
      <c r="V279" s="71" t="s">
        <v>4</v>
      </c>
      <c r="W279" s="67">
        <v>0</v>
      </c>
      <c r="Y279" s="71" t="s">
        <v>4</v>
      </c>
      <c r="Z279" s="67">
        <v>0</v>
      </c>
      <c r="AB279" s="71" t="s">
        <v>4</v>
      </c>
      <c r="AC279" s="67">
        <v>0</v>
      </c>
      <c r="AE279" s="71" t="s">
        <v>4</v>
      </c>
      <c r="AF279" s="67">
        <v>0</v>
      </c>
      <c r="AH279" s="71" t="s">
        <v>4</v>
      </c>
      <c r="AI279" s="67">
        <v>0</v>
      </c>
      <c r="AK279" s="71" t="s">
        <v>4</v>
      </c>
      <c r="AL279" s="67">
        <v>0</v>
      </c>
      <c r="AN279" s="71" t="s">
        <v>4</v>
      </c>
      <c r="AO279" s="67">
        <v>0</v>
      </c>
      <c r="AQ279" s="71" t="s">
        <v>4</v>
      </c>
      <c r="AR279" s="67">
        <v>0</v>
      </c>
      <c r="AT279" s="71" t="s">
        <v>4</v>
      </c>
      <c r="AU279" s="67">
        <v>0</v>
      </c>
      <c r="AW279" s="71" t="s">
        <v>4</v>
      </c>
      <c r="AX279" s="67">
        <v>0</v>
      </c>
      <c r="AZ279" s="71" t="s">
        <v>4</v>
      </c>
      <c r="BA279" s="67">
        <v>0</v>
      </c>
      <c r="BC279" s="71" t="s">
        <v>4</v>
      </c>
      <c r="BD279" s="67">
        <v>0</v>
      </c>
      <c r="BF279" s="71" t="s">
        <v>4</v>
      </c>
      <c r="BG279" s="67">
        <v>55.85</v>
      </c>
      <c r="BI279" s="71" t="s">
        <v>4</v>
      </c>
      <c r="BJ279" s="67">
        <v>0</v>
      </c>
      <c r="BL279" s="71" t="s">
        <v>4</v>
      </c>
      <c r="BM279" s="67">
        <v>0</v>
      </c>
      <c r="BO279" s="71" t="s">
        <v>4</v>
      </c>
      <c r="BP279" s="67">
        <v>0</v>
      </c>
      <c r="BR279" s="71" t="s">
        <v>4</v>
      </c>
      <c r="BS279" s="67">
        <v>0</v>
      </c>
      <c r="BU279" s="71" t="s">
        <v>4</v>
      </c>
      <c r="BV279" s="67">
        <v>0</v>
      </c>
      <c r="BX279" s="71" t="s">
        <v>4</v>
      </c>
      <c r="BY279" s="67">
        <v>0</v>
      </c>
      <c r="CA279" s="71" t="s">
        <v>4</v>
      </c>
      <c r="CB279" s="67">
        <v>18.98</v>
      </c>
      <c r="CD279" s="71" t="s">
        <v>4</v>
      </c>
      <c r="CE279" s="67">
        <v>0</v>
      </c>
      <c r="CG279" s="71" t="s">
        <v>4</v>
      </c>
      <c r="CH279" s="67">
        <v>37.29</v>
      </c>
      <c r="CJ279" s="71" t="s">
        <v>4</v>
      </c>
      <c r="CK279" s="67">
        <v>0</v>
      </c>
      <c r="CM279" s="71" t="s">
        <v>4</v>
      </c>
      <c r="CN279" s="67">
        <v>0</v>
      </c>
      <c r="CP279" s="71" t="s">
        <v>4</v>
      </c>
      <c r="CQ279" s="79">
        <f>SUM(CN279,CK279,CH279,CE279,CB279,BY279,BV279,BS279,BP279,BM279,BJ279,BG279,BD279,BA279,AX279,AU279,AR279,AO279,AL279,AI279,AF279,AC279,Z279,W279,T279,Q279,N279,K279,H279,E279,B279)</f>
        <v>148.29</v>
      </c>
      <c r="CS279" s="71" t="s">
        <v>4</v>
      </c>
      <c r="CT279" s="67">
        <v>180</v>
      </c>
      <c r="CV279" s="88">
        <f t="shared" ref="CV279:CV292" si="15">CT279-CQ279</f>
        <v>31.710000000000008</v>
      </c>
    </row>
    <row r="280" spans="1:100" x14ac:dyDescent="0.2">
      <c r="A280" s="71" t="s">
        <v>5</v>
      </c>
      <c r="B280" s="67">
        <f>SUM(B281:B283)</f>
        <v>75</v>
      </c>
      <c r="D280" s="71" t="s">
        <v>5</v>
      </c>
      <c r="E280" s="67">
        <f>SUM(E281:E283)</f>
        <v>0</v>
      </c>
      <c r="G280" s="71" t="s">
        <v>5</v>
      </c>
      <c r="H280" s="67">
        <f>SUM(H281:H283)</f>
        <v>0</v>
      </c>
      <c r="J280" s="71" t="s">
        <v>5</v>
      </c>
      <c r="K280" s="67">
        <f>SUM(K281:K283)</f>
        <v>0</v>
      </c>
      <c r="M280" s="71" t="s">
        <v>5</v>
      </c>
      <c r="N280" s="67">
        <f>SUM(N281:N283)</f>
        <v>0</v>
      </c>
      <c r="P280" s="71" t="s">
        <v>5</v>
      </c>
      <c r="Q280" s="67">
        <f>SUM(Q281:Q283)</f>
        <v>0</v>
      </c>
      <c r="S280" s="71" t="s">
        <v>5</v>
      </c>
      <c r="T280" s="67">
        <f>SUM(T281:T283)</f>
        <v>0</v>
      </c>
      <c r="V280" s="71" t="s">
        <v>5</v>
      </c>
      <c r="W280" s="67">
        <f>SUM(W281:W283)</f>
        <v>0</v>
      </c>
      <c r="Y280" s="71" t="s">
        <v>5</v>
      </c>
      <c r="Z280" s="67">
        <f>SUM(Z281:Z283)</f>
        <v>0</v>
      </c>
      <c r="AB280" s="71" t="s">
        <v>5</v>
      </c>
      <c r="AC280" s="67">
        <f>SUM(AC281:AC283)</f>
        <v>28</v>
      </c>
      <c r="AE280" s="71" t="s">
        <v>5</v>
      </c>
      <c r="AF280" s="67">
        <f>SUM(AF281:AF283)</f>
        <v>0</v>
      </c>
      <c r="AH280" s="71" t="s">
        <v>5</v>
      </c>
      <c r="AI280" s="67">
        <f>SUM(AI281:AI283)</f>
        <v>0</v>
      </c>
      <c r="AK280" s="71" t="s">
        <v>5</v>
      </c>
      <c r="AL280" s="67">
        <f>SUM(AL281:AL283)</f>
        <v>0</v>
      </c>
      <c r="AN280" s="71" t="s">
        <v>5</v>
      </c>
      <c r="AO280" s="67">
        <f>SUM(AO281:AO283)</f>
        <v>0</v>
      </c>
      <c r="AQ280" s="71" t="s">
        <v>5</v>
      </c>
      <c r="AR280" s="67">
        <f>SUM(AR281:AR283)</f>
        <v>0</v>
      </c>
      <c r="AT280" s="71" t="s">
        <v>5</v>
      </c>
      <c r="AU280" s="67">
        <f>SUM(AU281:AU283)</f>
        <v>0</v>
      </c>
      <c r="AW280" s="71" t="s">
        <v>5</v>
      </c>
      <c r="AX280" s="67">
        <f>SUM(AX281:AX283)</f>
        <v>0</v>
      </c>
      <c r="AZ280" s="71" t="s">
        <v>5</v>
      </c>
      <c r="BA280" s="67">
        <f>SUM(BA281:BA283)</f>
        <v>0</v>
      </c>
      <c r="BC280" s="71" t="s">
        <v>5</v>
      </c>
      <c r="BD280" s="67">
        <f>SUM(BD281:BD283)</f>
        <v>0</v>
      </c>
      <c r="BF280" s="71" t="s">
        <v>5</v>
      </c>
      <c r="BG280" s="67">
        <f>SUM(BG281:BG283)</f>
        <v>0</v>
      </c>
      <c r="BI280" s="71" t="s">
        <v>5</v>
      </c>
      <c r="BJ280" s="67">
        <f>SUM(BJ281:BJ283)</f>
        <v>0</v>
      </c>
      <c r="BL280" s="71" t="s">
        <v>5</v>
      </c>
      <c r="BM280" s="67">
        <f>SUM(BM281:BM283)</f>
        <v>0</v>
      </c>
      <c r="BO280" s="71" t="s">
        <v>5</v>
      </c>
      <c r="BP280" s="67">
        <f>SUM(BP281:BP283)</f>
        <v>33.01</v>
      </c>
      <c r="BR280" s="71" t="s">
        <v>5</v>
      </c>
      <c r="BS280" s="67">
        <f>SUM(BS281:BS283)</f>
        <v>0</v>
      </c>
      <c r="BU280" s="71" t="s">
        <v>5</v>
      </c>
      <c r="BV280" s="67">
        <f>SUM(BV281:BV283)</f>
        <v>0</v>
      </c>
      <c r="BX280" s="71" t="s">
        <v>5</v>
      </c>
      <c r="BY280" s="67">
        <f>SUM(BY281:BY283)</f>
        <v>0</v>
      </c>
      <c r="CA280" s="71" t="s">
        <v>5</v>
      </c>
      <c r="CB280" s="67">
        <f>SUM(CB281:CB283)</f>
        <v>0</v>
      </c>
      <c r="CD280" s="71" t="s">
        <v>5</v>
      </c>
      <c r="CE280" s="67">
        <f>SUM(CE281:CE283)</f>
        <v>0</v>
      </c>
      <c r="CG280" s="71" t="s">
        <v>5</v>
      </c>
      <c r="CH280" s="67">
        <f>SUM(CH281:CH283)</f>
        <v>0</v>
      </c>
      <c r="CJ280" s="71" t="s">
        <v>5</v>
      </c>
      <c r="CK280" s="67">
        <f>SUM(CK281:CK283)</f>
        <v>24</v>
      </c>
      <c r="CM280" s="71" t="s">
        <v>5</v>
      </c>
      <c r="CN280" s="67">
        <f>SUM(CN281:CN283)</f>
        <v>0</v>
      </c>
      <c r="CP280" s="71" t="s">
        <v>5</v>
      </c>
      <c r="CQ280" s="67">
        <f>SUM(CQ281:CQ283)</f>
        <v>160.01</v>
      </c>
      <c r="CS280" s="71" t="s">
        <v>5</v>
      </c>
      <c r="CT280" s="67">
        <f>SUM(CT281:CT283)</f>
        <v>205</v>
      </c>
      <c r="CV280" s="88">
        <f t="shared" si="15"/>
        <v>44.990000000000009</v>
      </c>
    </row>
    <row r="281" spans="1:100" x14ac:dyDescent="0.2">
      <c r="A281" s="68" t="s">
        <v>207</v>
      </c>
      <c r="B281" s="67">
        <v>0</v>
      </c>
      <c r="D281" s="68" t="s">
        <v>207</v>
      </c>
      <c r="E281" s="67">
        <v>0</v>
      </c>
      <c r="G281" s="68" t="s">
        <v>207</v>
      </c>
      <c r="H281" s="67">
        <v>0</v>
      </c>
      <c r="J281" s="68" t="s">
        <v>207</v>
      </c>
      <c r="K281" s="67">
        <v>0</v>
      </c>
      <c r="M281" s="68" t="s">
        <v>207</v>
      </c>
      <c r="N281" s="67">
        <v>0</v>
      </c>
      <c r="P281" s="68" t="s">
        <v>207</v>
      </c>
      <c r="Q281" s="67">
        <v>0</v>
      </c>
      <c r="S281" s="68" t="s">
        <v>207</v>
      </c>
      <c r="T281" s="67">
        <v>0</v>
      </c>
      <c r="V281" s="68" t="s">
        <v>207</v>
      </c>
      <c r="W281" s="67">
        <v>0</v>
      </c>
      <c r="Y281" s="68" t="s">
        <v>207</v>
      </c>
      <c r="Z281" s="67">
        <v>0</v>
      </c>
      <c r="AB281" s="68" t="s">
        <v>207</v>
      </c>
      <c r="AC281" s="67">
        <v>28</v>
      </c>
      <c r="AE281" s="68" t="s">
        <v>207</v>
      </c>
      <c r="AF281" s="67">
        <v>0</v>
      </c>
      <c r="AH281" s="68" t="s">
        <v>207</v>
      </c>
      <c r="AI281" s="67">
        <v>0</v>
      </c>
      <c r="AK281" s="68" t="s">
        <v>207</v>
      </c>
      <c r="AL281" s="67">
        <v>0</v>
      </c>
      <c r="AN281" s="68" t="s">
        <v>207</v>
      </c>
      <c r="AO281" s="67">
        <v>0</v>
      </c>
      <c r="AQ281" s="68" t="s">
        <v>207</v>
      </c>
      <c r="AR281" s="67">
        <v>0</v>
      </c>
      <c r="AT281" s="68" t="s">
        <v>207</v>
      </c>
      <c r="AU281" s="67">
        <v>0</v>
      </c>
      <c r="AW281" s="68" t="s">
        <v>207</v>
      </c>
      <c r="AX281" s="67">
        <v>0</v>
      </c>
      <c r="AZ281" s="68" t="s">
        <v>207</v>
      </c>
      <c r="BA281" s="67">
        <v>0</v>
      </c>
      <c r="BC281" s="68" t="s">
        <v>207</v>
      </c>
      <c r="BD281" s="67">
        <v>0</v>
      </c>
      <c r="BF281" s="68" t="s">
        <v>207</v>
      </c>
      <c r="BG281" s="67">
        <v>0</v>
      </c>
      <c r="BI281" s="68" t="s">
        <v>207</v>
      </c>
      <c r="BJ281" s="67">
        <v>0</v>
      </c>
      <c r="BL281" s="68" t="s">
        <v>207</v>
      </c>
      <c r="BM281" s="67">
        <v>0</v>
      </c>
      <c r="BO281" s="68" t="s">
        <v>207</v>
      </c>
      <c r="BP281" s="67">
        <v>33.01</v>
      </c>
      <c r="BR281" s="68" t="s">
        <v>207</v>
      </c>
      <c r="BS281" s="67">
        <v>0</v>
      </c>
      <c r="BU281" s="68" t="s">
        <v>207</v>
      </c>
      <c r="BV281" s="67">
        <v>0</v>
      </c>
      <c r="BX281" s="68" t="s">
        <v>207</v>
      </c>
      <c r="BY281" s="67">
        <v>0</v>
      </c>
      <c r="CA281" s="68" t="s">
        <v>207</v>
      </c>
      <c r="CB281" s="67">
        <v>0</v>
      </c>
      <c r="CD281" s="68" t="s">
        <v>207</v>
      </c>
      <c r="CE281" s="67">
        <v>0</v>
      </c>
      <c r="CG281" s="68" t="s">
        <v>207</v>
      </c>
      <c r="CH281" s="67">
        <v>0</v>
      </c>
      <c r="CJ281" s="68" t="s">
        <v>207</v>
      </c>
      <c r="CK281" s="67">
        <v>24</v>
      </c>
      <c r="CM281" s="68" t="s">
        <v>207</v>
      </c>
      <c r="CN281" s="67">
        <v>0</v>
      </c>
      <c r="CP281" s="68" t="s">
        <v>207</v>
      </c>
      <c r="CQ281" s="79">
        <f>SUM(CN281,CK281,CH281,CE281,CB281,BY281,BV281,BS281,BP281,BM281,BJ281,BG281,BD281,BA281,AX281,AU281,AR281,AO281,AL281,AI281,AF281,AC281,Z281,W281,T281,Q281,N281,K281,H281,E281,B281)</f>
        <v>85.009999999999991</v>
      </c>
      <c r="CS281" s="68" t="s">
        <v>207</v>
      </c>
      <c r="CT281" s="67">
        <f>175-45</f>
        <v>130</v>
      </c>
      <c r="CV281" s="81">
        <f t="shared" si="15"/>
        <v>44.990000000000009</v>
      </c>
    </row>
    <row r="282" spans="1:100" x14ac:dyDescent="0.2">
      <c r="A282" s="72" t="s">
        <v>448</v>
      </c>
      <c r="B282" s="90">
        <v>75</v>
      </c>
      <c r="D282" s="72" t="s">
        <v>448</v>
      </c>
      <c r="E282" s="67">
        <v>0</v>
      </c>
      <c r="G282" s="72" t="s">
        <v>448</v>
      </c>
      <c r="H282" s="67">
        <v>0</v>
      </c>
      <c r="J282" s="72" t="s">
        <v>448</v>
      </c>
      <c r="K282" s="67">
        <v>0</v>
      </c>
      <c r="M282" s="72" t="s">
        <v>448</v>
      </c>
      <c r="N282" s="67">
        <v>0</v>
      </c>
      <c r="P282" s="72" t="s">
        <v>448</v>
      </c>
      <c r="Q282" s="67">
        <v>0</v>
      </c>
      <c r="S282" s="72" t="s">
        <v>448</v>
      </c>
      <c r="T282" s="67">
        <v>0</v>
      </c>
      <c r="V282" s="72" t="s">
        <v>448</v>
      </c>
      <c r="W282" s="67">
        <v>0</v>
      </c>
      <c r="Y282" s="72" t="s">
        <v>448</v>
      </c>
      <c r="Z282" s="67">
        <v>0</v>
      </c>
      <c r="AB282" s="72" t="s">
        <v>448</v>
      </c>
      <c r="AC282" s="67">
        <v>0</v>
      </c>
      <c r="AE282" s="72" t="s">
        <v>448</v>
      </c>
      <c r="AF282" s="67">
        <v>0</v>
      </c>
      <c r="AH282" s="72" t="s">
        <v>448</v>
      </c>
      <c r="AI282" s="67">
        <v>0</v>
      </c>
      <c r="AK282" s="72" t="s">
        <v>448</v>
      </c>
      <c r="AL282" s="67">
        <v>0</v>
      </c>
      <c r="AN282" s="72" t="s">
        <v>448</v>
      </c>
      <c r="AO282" s="67">
        <v>0</v>
      </c>
      <c r="AQ282" s="72" t="s">
        <v>448</v>
      </c>
      <c r="AR282" s="67">
        <v>0</v>
      </c>
      <c r="AT282" s="72" t="s">
        <v>448</v>
      </c>
      <c r="AU282" s="67">
        <v>0</v>
      </c>
      <c r="AW282" s="72" t="s">
        <v>448</v>
      </c>
      <c r="AX282" s="67">
        <v>0</v>
      </c>
      <c r="AZ282" s="72" t="s">
        <v>448</v>
      </c>
      <c r="BA282" s="67">
        <v>0</v>
      </c>
      <c r="BC282" s="72" t="s">
        <v>448</v>
      </c>
      <c r="BD282" s="67">
        <v>0</v>
      </c>
      <c r="BF282" s="72" t="s">
        <v>448</v>
      </c>
      <c r="BG282" s="67">
        <v>0</v>
      </c>
      <c r="BI282" s="72" t="s">
        <v>448</v>
      </c>
      <c r="BJ282" s="67">
        <v>0</v>
      </c>
      <c r="BL282" s="72" t="s">
        <v>448</v>
      </c>
      <c r="BM282" s="67">
        <v>0</v>
      </c>
      <c r="BO282" s="72" t="s">
        <v>448</v>
      </c>
      <c r="BP282" s="67">
        <v>0</v>
      </c>
      <c r="BR282" s="72" t="s">
        <v>448</v>
      </c>
      <c r="BS282" s="67">
        <v>0</v>
      </c>
      <c r="BU282" s="72" t="s">
        <v>448</v>
      </c>
      <c r="BV282" s="67">
        <v>0</v>
      </c>
      <c r="BX282" s="72" t="s">
        <v>448</v>
      </c>
      <c r="BY282" s="67">
        <v>0</v>
      </c>
      <c r="CA282" s="72" t="s">
        <v>448</v>
      </c>
      <c r="CB282" s="67">
        <v>0</v>
      </c>
      <c r="CD282" s="72" t="s">
        <v>448</v>
      </c>
      <c r="CE282" s="67">
        <v>0</v>
      </c>
      <c r="CG282" s="72" t="s">
        <v>448</v>
      </c>
      <c r="CH282" s="67">
        <v>0</v>
      </c>
      <c r="CJ282" s="72" t="s">
        <v>448</v>
      </c>
      <c r="CK282" s="67">
        <v>0</v>
      </c>
      <c r="CM282" s="72" t="s">
        <v>448</v>
      </c>
      <c r="CN282" s="67">
        <v>0</v>
      </c>
      <c r="CP282" s="72" t="s">
        <v>448</v>
      </c>
      <c r="CQ282" s="79">
        <f>SUM(CN282,CK282,CH282,CE282,CB282,BY282,BV282,BS282,BP282,BM282,BJ282,BG282,BD282,BA282,AX282,AU282,AR282,AO282,AL282,AI282,AF282,AC282,Z282,W282,T282,Q282,N282,K282,H282,E282,B282)</f>
        <v>75</v>
      </c>
      <c r="CS282" s="72" t="s">
        <v>448</v>
      </c>
      <c r="CT282" s="90">
        <v>75</v>
      </c>
      <c r="CV282" s="81">
        <f t="shared" si="15"/>
        <v>0</v>
      </c>
    </row>
    <row r="283" spans="1:100" x14ac:dyDescent="0.2">
      <c r="A283" s="72" t="s">
        <v>456</v>
      </c>
      <c r="B283" s="79">
        <v>0</v>
      </c>
      <c r="D283" s="72" t="s">
        <v>456</v>
      </c>
      <c r="E283" s="79">
        <v>0</v>
      </c>
      <c r="G283" s="72" t="s">
        <v>456</v>
      </c>
      <c r="H283" s="79">
        <v>0</v>
      </c>
      <c r="J283" s="72" t="s">
        <v>456</v>
      </c>
      <c r="K283" s="79">
        <v>0</v>
      </c>
      <c r="M283" s="72" t="s">
        <v>456</v>
      </c>
      <c r="N283" s="79">
        <v>0</v>
      </c>
      <c r="P283" s="72" t="s">
        <v>456</v>
      </c>
      <c r="Q283" s="79">
        <v>0</v>
      </c>
      <c r="S283" s="72" t="s">
        <v>456</v>
      </c>
      <c r="T283" s="79">
        <v>0</v>
      </c>
      <c r="V283" s="72" t="s">
        <v>456</v>
      </c>
      <c r="W283" s="79">
        <v>0</v>
      </c>
      <c r="Y283" s="72" t="s">
        <v>456</v>
      </c>
      <c r="Z283" s="79">
        <v>0</v>
      </c>
      <c r="AB283" s="72" t="s">
        <v>456</v>
      </c>
      <c r="AC283" s="79">
        <v>0</v>
      </c>
      <c r="AE283" s="72" t="s">
        <v>456</v>
      </c>
      <c r="AF283" s="79">
        <v>0</v>
      </c>
      <c r="AH283" s="72" t="s">
        <v>456</v>
      </c>
      <c r="AI283" s="79">
        <v>0</v>
      </c>
      <c r="AK283" s="72" t="s">
        <v>456</v>
      </c>
      <c r="AL283" s="79">
        <v>0</v>
      </c>
      <c r="AN283" s="72" t="s">
        <v>456</v>
      </c>
      <c r="AO283" s="79">
        <v>0</v>
      </c>
      <c r="AQ283" s="72" t="s">
        <v>456</v>
      </c>
      <c r="AR283" s="79">
        <v>0</v>
      </c>
      <c r="AT283" s="72" t="s">
        <v>456</v>
      </c>
      <c r="AU283" s="79">
        <v>0</v>
      </c>
      <c r="AW283" s="72" t="s">
        <v>456</v>
      </c>
      <c r="AX283" s="79">
        <v>0</v>
      </c>
      <c r="AZ283" s="72" t="s">
        <v>456</v>
      </c>
      <c r="BA283" s="79">
        <v>0</v>
      </c>
      <c r="BC283" s="72" t="s">
        <v>456</v>
      </c>
      <c r="BD283" s="79">
        <v>0</v>
      </c>
      <c r="BF283" s="72" t="s">
        <v>456</v>
      </c>
      <c r="BG283" s="79">
        <v>0</v>
      </c>
      <c r="BI283" s="72" t="s">
        <v>456</v>
      </c>
      <c r="BJ283" s="79">
        <v>0</v>
      </c>
      <c r="BL283" s="72" t="s">
        <v>456</v>
      </c>
      <c r="BM283" s="79">
        <v>0</v>
      </c>
      <c r="BO283" s="72" t="s">
        <v>456</v>
      </c>
      <c r="BP283" s="79">
        <v>0</v>
      </c>
      <c r="BR283" s="72" t="s">
        <v>456</v>
      </c>
      <c r="BS283" s="79">
        <v>0</v>
      </c>
      <c r="BU283" s="72" t="s">
        <v>456</v>
      </c>
      <c r="BV283" s="79">
        <v>0</v>
      </c>
      <c r="BX283" s="72" t="s">
        <v>456</v>
      </c>
      <c r="BY283" s="79">
        <v>0</v>
      </c>
      <c r="CA283" s="72" t="s">
        <v>456</v>
      </c>
      <c r="CB283" s="79">
        <v>0</v>
      </c>
      <c r="CD283" s="72" t="s">
        <v>456</v>
      </c>
      <c r="CE283" s="79">
        <v>0</v>
      </c>
      <c r="CG283" s="72" t="s">
        <v>456</v>
      </c>
      <c r="CH283" s="79">
        <v>0</v>
      </c>
      <c r="CJ283" s="72" t="s">
        <v>456</v>
      </c>
      <c r="CK283" s="79">
        <v>0</v>
      </c>
      <c r="CM283" s="72" t="s">
        <v>456</v>
      </c>
      <c r="CN283" s="79">
        <v>0</v>
      </c>
      <c r="CP283" s="72" t="s">
        <v>456</v>
      </c>
      <c r="CQ283" s="79">
        <f>SUM(CN283,CK283,CH283,CE283,CB283,BY283,BV283,BS283,BP283,BM283,BJ283,BG283,BD283,BA283,AX283,AU283,AR283,AO283,AL283,AI283,AF283,AC283,Z283,W283,T283,Q283,N283,K283,H283,E283,B283)</f>
        <v>0</v>
      </c>
      <c r="CS283" s="72" t="s">
        <v>456</v>
      </c>
      <c r="CT283" s="79">
        <v>0</v>
      </c>
      <c r="CV283" s="81">
        <f t="shared" si="15"/>
        <v>0</v>
      </c>
    </row>
    <row r="284" spans="1:100" x14ac:dyDescent="0.2">
      <c r="A284" s="71" t="s">
        <v>6</v>
      </c>
      <c r="B284" s="67">
        <v>74.680000000000007</v>
      </c>
      <c r="D284" s="71" t="s">
        <v>6</v>
      </c>
      <c r="E284" s="67">
        <v>0</v>
      </c>
      <c r="G284" s="71" t="s">
        <v>6</v>
      </c>
      <c r="H284" s="67">
        <v>0</v>
      </c>
      <c r="J284" s="71" t="s">
        <v>6</v>
      </c>
      <c r="K284" s="67">
        <v>0</v>
      </c>
      <c r="M284" s="71" t="s">
        <v>6</v>
      </c>
      <c r="N284" s="67">
        <v>0</v>
      </c>
      <c r="P284" s="71" t="s">
        <v>6</v>
      </c>
      <c r="Q284" s="67">
        <v>0</v>
      </c>
      <c r="S284" s="71" t="s">
        <v>6</v>
      </c>
      <c r="T284" s="67">
        <v>0</v>
      </c>
      <c r="V284" s="71" t="s">
        <v>6</v>
      </c>
      <c r="W284" s="67">
        <v>0</v>
      </c>
      <c r="Y284" s="71" t="s">
        <v>6</v>
      </c>
      <c r="Z284" s="67">
        <v>0</v>
      </c>
      <c r="AB284" s="71" t="s">
        <v>6</v>
      </c>
      <c r="AC284" s="67">
        <v>0</v>
      </c>
      <c r="AE284" s="71" t="s">
        <v>6</v>
      </c>
      <c r="AF284" s="67">
        <v>0</v>
      </c>
      <c r="AH284" s="71" t="s">
        <v>6</v>
      </c>
      <c r="AI284" s="67">
        <v>0</v>
      </c>
      <c r="AK284" s="71" t="s">
        <v>6</v>
      </c>
      <c r="AL284" s="67">
        <v>0</v>
      </c>
      <c r="AN284" s="71" t="s">
        <v>6</v>
      </c>
      <c r="AO284" s="67">
        <v>0</v>
      </c>
      <c r="AQ284" s="71" t="s">
        <v>6</v>
      </c>
      <c r="AR284" s="67">
        <v>0</v>
      </c>
      <c r="AT284" s="71" t="s">
        <v>6</v>
      </c>
      <c r="AU284" s="67">
        <v>0</v>
      </c>
      <c r="AW284" s="71" t="s">
        <v>6</v>
      </c>
      <c r="AX284" s="67">
        <v>0</v>
      </c>
      <c r="AZ284" s="71" t="s">
        <v>6</v>
      </c>
      <c r="BA284" s="67">
        <v>0</v>
      </c>
      <c r="BC284" s="71" t="s">
        <v>6</v>
      </c>
      <c r="BD284" s="67">
        <v>0</v>
      </c>
      <c r="BF284" s="71" t="s">
        <v>6</v>
      </c>
      <c r="BG284" s="67">
        <v>0</v>
      </c>
      <c r="BI284" s="71" t="s">
        <v>6</v>
      </c>
      <c r="BJ284" s="67">
        <v>0</v>
      </c>
      <c r="BL284" s="71" t="s">
        <v>6</v>
      </c>
      <c r="BM284" s="67">
        <v>0</v>
      </c>
      <c r="BO284" s="71" t="s">
        <v>6</v>
      </c>
      <c r="BP284" s="67">
        <v>0</v>
      </c>
      <c r="BR284" s="71" t="s">
        <v>6</v>
      </c>
      <c r="BS284" s="67">
        <v>0</v>
      </c>
      <c r="BU284" s="71" t="s">
        <v>6</v>
      </c>
      <c r="BV284" s="67">
        <v>0</v>
      </c>
      <c r="BX284" s="71" t="s">
        <v>6</v>
      </c>
      <c r="BY284" s="67">
        <v>0</v>
      </c>
      <c r="CA284" s="71" t="s">
        <v>6</v>
      </c>
      <c r="CB284" s="67">
        <v>0</v>
      </c>
      <c r="CD284" s="71" t="s">
        <v>6</v>
      </c>
      <c r="CE284" s="67">
        <v>0</v>
      </c>
      <c r="CG284" s="71" t="s">
        <v>6</v>
      </c>
      <c r="CH284" s="67">
        <v>0</v>
      </c>
      <c r="CJ284" s="71" t="s">
        <v>6</v>
      </c>
      <c r="CK284" s="67">
        <v>0</v>
      </c>
      <c r="CM284" s="71" t="s">
        <v>6</v>
      </c>
      <c r="CN284" s="67">
        <v>0</v>
      </c>
      <c r="CP284" s="71" t="s">
        <v>6</v>
      </c>
      <c r="CQ284" s="79">
        <f>SUM(CN284,CK284,CH284,CE284,CB284,BY284,BV284,BS284,BP284,BM284,BJ284,BG284,BD284,BA284,AX284,AU284,AR284,AO284,AL284,AI284,AF284,AC284,Z284,W284,T284,Q284,N284,K284,H284,E284,B284)</f>
        <v>74.680000000000007</v>
      </c>
      <c r="CS284" s="71" t="s">
        <v>6</v>
      </c>
      <c r="CT284" s="67">
        <v>72</v>
      </c>
      <c r="CV284" s="135">
        <f t="shared" si="15"/>
        <v>-2.6800000000000068</v>
      </c>
    </row>
    <row r="285" spans="1:100" x14ac:dyDescent="0.2">
      <c r="A285" s="71" t="s">
        <v>8</v>
      </c>
      <c r="B285" s="67">
        <v>0</v>
      </c>
      <c r="D285" s="71" t="s">
        <v>8</v>
      </c>
      <c r="E285" s="67">
        <v>0</v>
      </c>
      <c r="G285" s="71" t="s">
        <v>8</v>
      </c>
      <c r="H285" s="67">
        <v>0</v>
      </c>
      <c r="J285" s="71" t="s">
        <v>8</v>
      </c>
      <c r="K285" s="67">
        <v>0</v>
      </c>
      <c r="M285" s="71" t="s">
        <v>8</v>
      </c>
      <c r="N285" s="67">
        <v>0</v>
      </c>
      <c r="P285" s="71" t="s">
        <v>8</v>
      </c>
      <c r="Q285" s="67">
        <v>0</v>
      </c>
      <c r="S285" s="71" t="s">
        <v>8</v>
      </c>
      <c r="T285" s="67">
        <v>0</v>
      </c>
      <c r="V285" s="71" t="s">
        <v>8</v>
      </c>
      <c r="W285" s="67">
        <v>0</v>
      </c>
      <c r="Y285" s="71" t="s">
        <v>8</v>
      </c>
      <c r="Z285" s="67">
        <v>0</v>
      </c>
      <c r="AB285" s="71" t="s">
        <v>8</v>
      </c>
      <c r="AC285" s="67">
        <v>0</v>
      </c>
      <c r="AE285" s="71" t="s">
        <v>8</v>
      </c>
      <c r="AF285" s="67">
        <v>0</v>
      </c>
      <c r="AH285" s="71" t="s">
        <v>8</v>
      </c>
      <c r="AI285" s="67">
        <v>0</v>
      </c>
      <c r="AK285" s="71" t="s">
        <v>8</v>
      </c>
      <c r="AL285" s="67">
        <v>0</v>
      </c>
      <c r="AN285" s="71" t="s">
        <v>8</v>
      </c>
      <c r="AO285" s="67">
        <v>0</v>
      </c>
      <c r="AQ285" s="71" t="s">
        <v>8</v>
      </c>
      <c r="AR285" s="67">
        <v>0</v>
      </c>
      <c r="AT285" s="71" t="s">
        <v>8</v>
      </c>
      <c r="AU285" s="67">
        <v>0</v>
      </c>
      <c r="AW285" s="71" t="s">
        <v>8</v>
      </c>
      <c r="AX285" s="67">
        <v>0</v>
      </c>
      <c r="AZ285" s="71" t="s">
        <v>8</v>
      </c>
      <c r="BA285" s="67">
        <v>0</v>
      </c>
      <c r="BC285" s="71" t="s">
        <v>8</v>
      </c>
      <c r="BD285" s="67">
        <v>0</v>
      </c>
      <c r="BF285" s="71" t="s">
        <v>8</v>
      </c>
      <c r="BG285" s="67">
        <v>0</v>
      </c>
      <c r="BI285" s="71" t="s">
        <v>8</v>
      </c>
      <c r="BJ285" s="67">
        <v>0</v>
      </c>
      <c r="BL285" s="71" t="s">
        <v>8</v>
      </c>
      <c r="BM285" s="67">
        <v>0</v>
      </c>
      <c r="BO285" s="71" t="s">
        <v>8</v>
      </c>
      <c r="BP285" s="67">
        <v>0</v>
      </c>
      <c r="BR285" s="71" t="s">
        <v>8</v>
      </c>
      <c r="BS285" s="67">
        <v>0</v>
      </c>
      <c r="BU285" s="71" t="s">
        <v>8</v>
      </c>
      <c r="BV285" s="67">
        <v>0</v>
      </c>
      <c r="BX285" s="71" t="s">
        <v>8</v>
      </c>
      <c r="BY285" s="67">
        <v>0</v>
      </c>
      <c r="CA285" s="71" t="s">
        <v>8</v>
      </c>
      <c r="CB285" s="67">
        <v>0</v>
      </c>
      <c r="CD285" s="71" t="s">
        <v>8</v>
      </c>
      <c r="CE285" s="67">
        <v>0</v>
      </c>
      <c r="CG285" s="71" t="s">
        <v>8</v>
      </c>
      <c r="CH285" s="67">
        <v>0</v>
      </c>
      <c r="CJ285" s="71" t="s">
        <v>8</v>
      </c>
      <c r="CK285" s="67">
        <v>0</v>
      </c>
      <c r="CM285" s="71" t="s">
        <v>8</v>
      </c>
      <c r="CN285" s="67">
        <v>0</v>
      </c>
      <c r="CP285" s="71" t="s">
        <v>8</v>
      </c>
      <c r="CQ285" s="79">
        <f>SUM(CN285,CK285,CH285,CE285,CB285,BY285,BV285,BS285,BP285,BM285,BJ285,BG285,BD285,BA285,AX285,AU285,AR285,AO285,AL285,AI285,AF285,AC285,Z285,W285,T285,Q285,N285,K285,H285,E285,B285)</f>
        <v>0</v>
      </c>
      <c r="CS285" s="71" t="s">
        <v>8</v>
      </c>
      <c r="CT285" s="67">
        <v>0</v>
      </c>
      <c r="CV285" s="83">
        <f>CT285-CQ285</f>
        <v>0</v>
      </c>
    </row>
    <row r="286" spans="1:100" x14ac:dyDescent="0.2">
      <c r="A286" s="71" t="s">
        <v>451</v>
      </c>
      <c r="B286" s="67">
        <f>SUM(B287:B291)</f>
        <v>6</v>
      </c>
      <c r="D286" s="71" t="s">
        <v>451</v>
      </c>
      <c r="E286" s="67">
        <f>SUM(E287:E291)</f>
        <v>5.5</v>
      </c>
      <c r="G286" s="71" t="s">
        <v>451</v>
      </c>
      <c r="H286" s="67">
        <f>SUM(H287:H291)</f>
        <v>699.48</v>
      </c>
      <c r="J286" s="71" t="s">
        <v>451</v>
      </c>
      <c r="K286" s="67">
        <f>SUM(K287:K291)</f>
        <v>16.59</v>
      </c>
      <c r="M286" s="71" t="s">
        <v>451</v>
      </c>
      <c r="N286" s="67">
        <f>SUM(N287:N291)</f>
        <v>0</v>
      </c>
      <c r="P286" s="71" t="s">
        <v>451</v>
      </c>
      <c r="Q286" s="67">
        <f>SUM(Q287:Q291)</f>
        <v>30</v>
      </c>
      <c r="S286" s="71" t="s">
        <v>451</v>
      </c>
      <c r="T286" s="67">
        <f>SUM(T287:T291)</f>
        <v>0</v>
      </c>
      <c r="V286" s="71" t="s">
        <v>451</v>
      </c>
      <c r="W286" s="67">
        <f>SUM(W287:W291)</f>
        <v>5.0999999999999996</v>
      </c>
      <c r="Y286" s="71" t="s">
        <v>451</v>
      </c>
      <c r="Z286" s="67">
        <f>SUM(Z287:Z291)</f>
        <v>17</v>
      </c>
      <c r="AB286" s="71" t="s">
        <v>451</v>
      </c>
      <c r="AC286" s="67">
        <f>SUM(AC287:AC291)</f>
        <v>11</v>
      </c>
      <c r="AE286" s="71" t="s">
        <v>451</v>
      </c>
      <c r="AF286" s="67">
        <f>SUM(AF287:AF291)</f>
        <v>20.93</v>
      </c>
      <c r="AH286" s="71" t="s">
        <v>451</v>
      </c>
      <c r="AI286" s="67">
        <f>SUM(AI287:AI291)</f>
        <v>119.43</v>
      </c>
      <c r="AK286" s="71" t="s">
        <v>451</v>
      </c>
      <c r="AL286" s="67">
        <f>SUM(AL287:AL291)</f>
        <v>32.43</v>
      </c>
      <c r="AN286" s="71" t="s">
        <v>451</v>
      </c>
      <c r="AO286" s="67">
        <f>SUM(AO287:AO291)</f>
        <v>38</v>
      </c>
      <c r="AQ286" s="71" t="s">
        <v>451</v>
      </c>
      <c r="AR286" s="67">
        <f>SUM(AR287:AR291)</f>
        <v>39.51</v>
      </c>
      <c r="AT286" s="71" t="s">
        <v>451</v>
      </c>
      <c r="AU286" s="67">
        <f>SUM(AU287:AU291)</f>
        <v>0</v>
      </c>
      <c r="AW286" s="71" t="s">
        <v>451</v>
      </c>
      <c r="AX286" s="67">
        <f>SUM(AX287:AX291)</f>
        <v>8</v>
      </c>
      <c r="AZ286" s="71" t="s">
        <v>451</v>
      </c>
      <c r="BA286" s="67">
        <f>SUM(BA287:BA291)</f>
        <v>0</v>
      </c>
      <c r="BC286" s="71" t="s">
        <v>451</v>
      </c>
      <c r="BD286" s="67">
        <f>SUM(BD287:BD291)</f>
        <v>17.5</v>
      </c>
      <c r="BF286" s="71" t="s">
        <v>451</v>
      </c>
      <c r="BG286" s="67">
        <f>SUM(BG287:BG291)</f>
        <v>5.82</v>
      </c>
      <c r="BI286" s="71" t="s">
        <v>451</v>
      </c>
      <c r="BJ286" s="67">
        <f>SUM(BJ287:BJ291)</f>
        <v>0</v>
      </c>
      <c r="BL286" s="71" t="s">
        <v>451</v>
      </c>
      <c r="BM286" s="67">
        <f>SUM(BM287:BM291)</f>
        <v>36</v>
      </c>
      <c r="BO286" s="71" t="s">
        <v>451</v>
      </c>
      <c r="BP286" s="67">
        <f>SUM(BP287:BP291)</f>
        <v>52.99</v>
      </c>
      <c r="BR286" s="71" t="s">
        <v>451</v>
      </c>
      <c r="BS286" s="67">
        <f>SUM(BS287:BS291)</f>
        <v>8</v>
      </c>
      <c r="BU286" s="71" t="s">
        <v>451</v>
      </c>
      <c r="BV286" s="67">
        <f>SUM(BV287:BV291)</f>
        <v>28</v>
      </c>
      <c r="BX286" s="71" t="s">
        <v>451</v>
      </c>
      <c r="BY286" s="67">
        <f>SUM(BY287:BY291)</f>
        <v>34.480000000000004</v>
      </c>
      <c r="CA286" s="71" t="s">
        <v>451</v>
      </c>
      <c r="CB286" s="67">
        <f>SUM(CB287:CB291)</f>
        <v>7</v>
      </c>
      <c r="CD286" s="71" t="s">
        <v>451</v>
      </c>
      <c r="CE286" s="67">
        <f>SUM(CE287:CE291)</f>
        <v>50</v>
      </c>
      <c r="CG286" s="71" t="s">
        <v>451</v>
      </c>
      <c r="CH286" s="67">
        <f>SUM(CH287:CH291)</f>
        <v>0</v>
      </c>
      <c r="CJ286" s="71" t="s">
        <v>451</v>
      </c>
      <c r="CK286" s="67">
        <f>SUM(CK287:CK291)</f>
        <v>0</v>
      </c>
      <c r="CM286" s="71" t="s">
        <v>451</v>
      </c>
      <c r="CN286" s="67">
        <f>SUM(CN287:CN291)</f>
        <v>0</v>
      </c>
      <c r="CP286" s="71" t="s">
        <v>451</v>
      </c>
      <c r="CQ286" s="67">
        <f>SUM(CQ287:CQ291)</f>
        <v>1288.76</v>
      </c>
      <c r="CS286" s="71" t="s">
        <v>451</v>
      </c>
      <c r="CT286" s="67">
        <f>SUM(CT287:CT291)</f>
        <v>676.5</v>
      </c>
      <c r="CV286" s="135">
        <f t="shared" si="15"/>
        <v>-612.26</v>
      </c>
    </row>
    <row r="287" spans="1:100" x14ac:dyDescent="0.2">
      <c r="A287" s="68" t="s">
        <v>452</v>
      </c>
      <c r="B287" s="67">
        <f>6</f>
        <v>6</v>
      </c>
      <c r="D287" s="68" t="s">
        <v>452</v>
      </c>
      <c r="E287" s="67">
        <f>5.5</f>
        <v>5.5</v>
      </c>
      <c r="G287" s="68" t="s">
        <v>452</v>
      </c>
      <c r="H287" s="67">
        <f>660+18+10+11.48</f>
        <v>699.48</v>
      </c>
      <c r="J287" s="68" t="s">
        <v>452</v>
      </c>
      <c r="K287" s="67">
        <f>12.59+4</f>
        <v>16.59</v>
      </c>
      <c r="M287" s="68" t="s">
        <v>452</v>
      </c>
      <c r="N287" s="67">
        <v>0</v>
      </c>
      <c r="P287" s="68" t="s">
        <v>452</v>
      </c>
      <c r="Q287" s="67">
        <v>30</v>
      </c>
      <c r="S287" s="68" t="s">
        <v>452</v>
      </c>
      <c r="T287" s="67">
        <v>0</v>
      </c>
      <c r="V287" s="68" t="s">
        <v>452</v>
      </c>
      <c r="W287" s="67">
        <v>5.0999999999999996</v>
      </c>
      <c r="Y287" s="68" t="s">
        <v>452</v>
      </c>
      <c r="Z287" s="67">
        <v>17</v>
      </c>
      <c r="AB287" s="68" t="s">
        <v>452</v>
      </c>
      <c r="AC287" s="67">
        <v>11</v>
      </c>
      <c r="AE287" s="68" t="s">
        <v>452</v>
      </c>
      <c r="AF287" s="67">
        <f>7+8.48+5.45</f>
        <v>20.93</v>
      </c>
      <c r="AH287" s="68" t="s">
        <v>452</v>
      </c>
      <c r="AI287" s="67">
        <f>27.43+16+23+33+20</f>
        <v>119.43</v>
      </c>
      <c r="AK287" s="68" t="s">
        <v>452</v>
      </c>
      <c r="AL287" s="67">
        <f>12.98+3+6.45+10</f>
        <v>32.43</v>
      </c>
      <c r="AN287" s="68" t="s">
        <v>452</v>
      </c>
      <c r="AO287" s="67">
        <f>15+10+10+3</f>
        <v>38</v>
      </c>
      <c r="AQ287" s="68" t="s">
        <v>452</v>
      </c>
      <c r="AR287" s="67">
        <f>5+15.95+15.02+2+1.54</f>
        <v>39.51</v>
      </c>
      <c r="AT287" s="68" t="s">
        <v>452</v>
      </c>
      <c r="AU287" s="67">
        <v>0</v>
      </c>
      <c r="AW287" s="68" t="s">
        <v>452</v>
      </c>
      <c r="AX287" s="67">
        <f>8</f>
        <v>8</v>
      </c>
      <c r="AZ287" s="68" t="s">
        <v>452</v>
      </c>
      <c r="BA287" s="67">
        <v>0</v>
      </c>
      <c r="BC287" s="68" t="s">
        <v>452</v>
      </c>
      <c r="BD287" s="67">
        <f>43.5-26</f>
        <v>17.5</v>
      </c>
      <c r="BF287" s="68" t="s">
        <v>452</v>
      </c>
      <c r="BG287" s="67">
        <f>5.82</f>
        <v>5.82</v>
      </c>
      <c r="BI287" s="68" t="s">
        <v>452</v>
      </c>
      <c r="BJ287" s="67">
        <v>0</v>
      </c>
      <c r="BL287" s="68" t="s">
        <v>452</v>
      </c>
      <c r="BM287" s="67">
        <f>19+2+15</f>
        <v>36</v>
      </c>
      <c r="BO287" s="68" t="s">
        <v>452</v>
      </c>
      <c r="BP287" s="67">
        <f>40+5</f>
        <v>45</v>
      </c>
      <c r="BR287" s="68" t="s">
        <v>452</v>
      </c>
      <c r="BS287" s="67">
        <f>8</f>
        <v>8</v>
      </c>
      <c r="BU287" s="68" t="s">
        <v>452</v>
      </c>
      <c r="BV287" s="67">
        <f>9+6+5+3+5</f>
        <v>28</v>
      </c>
      <c r="BX287" s="68" t="s">
        <v>452</v>
      </c>
      <c r="BY287" s="67">
        <f>15+19.48</f>
        <v>34.480000000000004</v>
      </c>
      <c r="CA287" s="68" t="s">
        <v>452</v>
      </c>
      <c r="CB287" s="67">
        <f>7</f>
        <v>7</v>
      </c>
      <c r="CD287" s="68" t="s">
        <v>452</v>
      </c>
      <c r="CE287" s="67">
        <v>0</v>
      </c>
      <c r="CG287" s="68" t="s">
        <v>452</v>
      </c>
      <c r="CH287" s="67">
        <v>0</v>
      </c>
      <c r="CJ287" s="68" t="s">
        <v>452</v>
      </c>
      <c r="CK287" s="67">
        <v>0</v>
      </c>
      <c r="CM287" s="68" t="s">
        <v>452</v>
      </c>
      <c r="CN287" s="67">
        <v>0</v>
      </c>
      <c r="CP287" s="68" t="s">
        <v>452</v>
      </c>
      <c r="CQ287" s="79">
        <f>SUM(CN287,CK287,CH287,CE287,CB287,BY287,BV287,BS287,BP287,BM287,BJ287,BG287,BD287,BA287,AX287,AU287,AR287,AO287,AL287,AI287,AF287,AC287,Z287,W287,T287,Q287,N287,K287,H287,E287,B287)</f>
        <v>1230.77</v>
      </c>
      <c r="CS287" s="68" t="s">
        <v>452</v>
      </c>
      <c r="CT287" s="67">
        <f>568.51+100-29</f>
        <v>639.51</v>
      </c>
      <c r="CV287" s="81">
        <f t="shared" si="15"/>
        <v>-591.26</v>
      </c>
    </row>
    <row r="288" spans="1:100" x14ac:dyDescent="0.2">
      <c r="A288" s="68" t="s">
        <v>211</v>
      </c>
      <c r="B288" s="67">
        <v>0</v>
      </c>
      <c r="D288" s="68" t="s">
        <v>211</v>
      </c>
      <c r="E288" s="67">
        <v>0</v>
      </c>
      <c r="G288" s="68" t="s">
        <v>211</v>
      </c>
      <c r="H288" s="67">
        <v>0</v>
      </c>
      <c r="J288" s="68" t="s">
        <v>211</v>
      </c>
      <c r="K288" s="67">
        <v>0</v>
      </c>
      <c r="M288" s="68" t="s">
        <v>211</v>
      </c>
      <c r="N288" s="67">
        <v>0</v>
      </c>
      <c r="P288" s="68" t="s">
        <v>211</v>
      </c>
      <c r="Q288" s="67">
        <v>0</v>
      </c>
      <c r="S288" s="68" t="s">
        <v>211</v>
      </c>
      <c r="T288" s="67">
        <v>0</v>
      </c>
      <c r="V288" s="68" t="s">
        <v>211</v>
      </c>
      <c r="W288" s="67">
        <v>0</v>
      </c>
      <c r="Y288" s="68" t="s">
        <v>211</v>
      </c>
      <c r="Z288" s="67">
        <v>0</v>
      </c>
      <c r="AB288" s="68" t="s">
        <v>211</v>
      </c>
      <c r="AC288" s="67">
        <v>0</v>
      </c>
      <c r="AE288" s="68" t="s">
        <v>211</v>
      </c>
      <c r="AF288" s="67">
        <v>0</v>
      </c>
      <c r="AH288" s="68" t="s">
        <v>211</v>
      </c>
      <c r="AI288" s="67">
        <v>0</v>
      </c>
      <c r="AK288" s="68" t="s">
        <v>211</v>
      </c>
      <c r="AL288" s="67">
        <v>0</v>
      </c>
      <c r="AN288" s="68" t="s">
        <v>211</v>
      </c>
      <c r="AO288" s="67">
        <v>0</v>
      </c>
      <c r="AQ288" s="68" t="s">
        <v>211</v>
      </c>
      <c r="AR288" s="67">
        <v>0</v>
      </c>
      <c r="AT288" s="68" t="s">
        <v>211</v>
      </c>
      <c r="AU288" s="67">
        <v>0</v>
      </c>
      <c r="AW288" s="68" t="s">
        <v>211</v>
      </c>
      <c r="AX288" s="67">
        <v>0</v>
      </c>
      <c r="AZ288" s="68" t="s">
        <v>211</v>
      </c>
      <c r="BA288" s="67">
        <v>0</v>
      </c>
      <c r="BC288" s="68" t="s">
        <v>211</v>
      </c>
      <c r="BD288" s="67">
        <v>0</v>
      </c>
      <c r="BF288" s="68" t="s">
        <v>211</v>
      </c>
      <c r="BG288" s="67">
        <v>0</v>
      </c>
      <c r="BI288" s="68" t="s">
        <v>211</v>
      </c>
      <c r="BJ288" s="67">
        <v>0</v>
      </c>
      <c r="BL288" s="68" t="s">
        <v>211</v>
      </c>
      <c r="BM288" s="67">
        <v>0</v>
      </c>
      <c r="BO288" s="68" t="s">
        <v>211</v>
      </c>
      <c r="BP288" s="67">
        <v>7.99</v>
      </c>
      <c r="BR288" s="68" t="s">
        <v>211</v>
      </c>
      <c r="BS288" s="67">
        <v>0</v>
      </c>
      <c r="BU288" s="68" t="s">
        <v>211</v>
      </c>
      <c r="BV288" s="67">
        <v>0</v>
      </c>
      <c r="BX288" s="68" t="s">
        <v>211</v>
      </c>
      <c r="BY288" s="67">
        <v>0</v>
      </c>
      <c r="CA288" s="68" t="s">
        <v>211</v>
      </c>
      <c r="CB288" s="67">
        <v>0</v>
      </c>
      <c r="CD288" s="68" t="s">
        <v>211</v>
      </c>
      <c r="CE288" s="67">
        <v>0</v>
      </c>
      <c r="CG288" s="68" t="s">
        <v>211</v>
      </c>
      <c r="CH288" s="67">
        <v>0</v>
      </c>
      <c r="CJ288" s="68" t="s">
        <v>211</v>
      </c>
      <c r="CK288" s="67">
        <v>0</v>
      </c>
      <c r="CM288" s="68" t="s">
        <v>211</v>
      </c>
      <c r="CN288" s="67">
        <v>0</v>
      </c>
      <c r="CP288" s="68" t="s">
        <v>211</v>
      </c>
      <c r="CQ288" s="79">
        <f>SUM(CN288,CK288,CH288,CE288,CB288,BY288,BV288,BS288,BP288,BM288,BJ288,BG288,BD288,BA288,AX288,AU288,AR288,AO288,AL288,AI288,AF288,AC288,Z288,W288,T288,Q288,N288,K288,H288,E288,B288)</f>
        <v>7.99</v>
      </c>
      <c r="CS288" s="68" t="s">
        <v>211</v>
      </c>
      <c r="CT288" s="67">
        <v>7.99</v>
      </c>
      <c r="CV288" s="81">
        <f t="shared" si="15"/>
        <v>0</v>
      </c>
    </row>
    <row r="289" spans="1:100" x14ac:dyDescent="0.2">
      <c r="A289" s="68" t="s">
        <v>197</v>
      </c>
      <c r="B289" s="67">
        <v>0</v>
      </c>
      <c r="D289" s="68" t="s">
        <v>197</v>
      </c>
      <c r="E289" s="67">
        <v>0</v>
      </c>
      <c r="G289" s="68" t="s">
        <v>197</v>
      </c>
      <c r="H289" s="67">
        <v>0</v>
      </c>
      <c r="J289" s="68" t="s">
        <v>197</v>
      </c>
      <c r="K289" s="67">
        <v>0</v>
      </c>
      <c r="M289" s="68" t="s">
        <v>197</v>
      </c>
      <c r="N289" s="67">
        <v>0</v>
      </c>
      <c r="P289" s="68" t="s">
        <v>197</v>
      </c>
      <c r="Q289" s="67">
        <v>0</v>
      </c>
      <c r="S289" s="68" t="s">
        <v>197</v>
      </c>
      <c r="T289" s="67">
        <v>0</v>
      </c>
      <c r="V289" s="68" t="s">
        <v>197</v>
      </c>
      <c r="W289" s="67">
        <v>0</v>
      </c>
      <c r="Y289" s="68" t="s">
        <v>197</v>
      </c>
      <c r="Z289" s="67">
        <v>0</v>
      </c>
      <c r="AB289" s="68" t="s">
        <v>197</v>
      </c>
      <c r="AC289" s="67">
        <v>0</v>
      </c>
      <c r="AE289" s="68" t="s">
        <v>197</v>
      </c>
      <c r="AF289" s="67">
        <v>0</v>
      </c>
      <c r="AH289" s="68" t="s">
        <v>197</v>
      </c>
      <c r="AI289" s="67">
        <v>0</v>
      </c>
      <c r="AK289" s="68" t="s">
        <v>197</v>
      </c>
      <c r="AL289" s="67">
        <v>0</v>
      </c>
      <c r="AN289" s="68" t="s">
        <v>197</v>
      </c>
      <c r="AO289" s="67">
        <v>0</v>
      </c>
      <c r="AQ289" s="68" t="s">
        <v>197</v>
      </c>
      <c r="AR289" s="67">
        <v>0</v>
      </c>
      <c r="AT289" s="68" t="s">
        <v>197</v>
      </c>
      <c r="AU289" s="67">
        <v>0</v>
      </c>
      <c r="AW289" s="68" t="s">
        <v>197</v>
      </c>
      <c r="AX289" s="67">
        <v>0</v>
      </c>
      <c r="AZ289" s="68" t="s">
        <v>197</v>
      </c>
      <c r="BA289" s="67">
        <v>0</v>
      </c>
      <c r="BC289" s="68" t="s">
        <v>197</v>
      </c>
      <c r="BD289" s="67">
        <v>0</v>
      </c>
      <c r="BF289" s="68" t="s">
        <v>197</v>
      </c>
      <c r="BG289" s="67">
        <v>0</v>
      </c>
      <c r="BI289" s="68" t="s">
        <v>197</v>
      </c>
      <c r="BJ289" s="67">
        <v>0</v>
      </c>
      <c r="BL289" s="68" t="s">
        <v>197</v>
      </c>
      <c r="BM289" s="67">
        <v>0</v>
      </c>
      <c r="BO289" s="68" t="s">
        <v>197</v>
      </c>
      <c r="BP289" s="67">
        <v>0</v>
      </c>
      <c r="BR289" s="68" t="s">
        <v>197</v>
      </c>
      <c r="BS289" s="67">
        <v>0</v>
      </c>
      <c r="BU289" s="68" t="s">
        <v>197</v>
      </c>
      <c r="BV289" s="67">
        <v>0</v>
      </c>
      <c r="BX289" s="68" t="s">
        <v>197</v>
      </c>
      <c r="BY289" s="67">
        <v>0</v>
      </c>
      <c r="CA289" s="68" t="s">
        <v>197</v>
      </c>
      <c r="CB289" s="67">
        <v>0</v>
      </c>
      <c r="CD289" s="68" t="s">
        <v>197</v>
      </c>
      <c r="CE289" s="67">
        <v>50</v>
      </c>
      <c r="CG289" s="68" t="s">
        <v>197</v>
      </c>
      <c r="CH289" s="67">
        <v>0</v>
      </c>
      <c r="CJ289" s="68" t="s">
        <v>197</v>
      </c>
      <c r="CK289" s="67">
        <v>0</v>
      </c>
      <c r="CM289" s="68" t="s">
        <v>197</v>
      </c>
      <c r="CN289" s="67">
        <v>0</v>
      </c>
      <c r="CP289" s="68" t="s">
        <v>197</v>
      </c>
      <c r="CQ289" s="79">
        <f>SUM(CN289,CK289,CH289,CE289,CB289,BY289,BV289,BS289,BP289,BM289,BJ289,BG289,BD289,BA289,AX289,AU289,AR289,AO289,AL289,AI289,AF289,AC289,Z289,W289,T289,Q289,N289,K289,H289,E289,B289)</f>
        <v>50</v>
      </c>
      <c r="CS289" s="68" t="s">
        <v>197</v>
      </c>
      <c r="CT289" s="67">
        <v>29</v>
      </c>
      <c r="CV289" s="81">
        <f t="shared" si="15"/>
        <v>-21</v>
      </c>
    </row>
    <row r="290" spans="1:100" s="123" customFormat="1" x14ac:dyDescent="0.2">
      <c r="A290" s="121" t="s">
        <v>456</v>
      </c>
      <c r="B290" s="122">
        <v>0</v>
      </c>
      <c r="D290" s="121" t="s">
        <v>456</v>
      </c>
      <c r="E290" s="122">
        <v>0</v>
      </c>
      <c r="G290" s="121" t="s">
        <v>456</v>
      </c>
      <c r="H290" s="122">
        <v>0</v>
      </c>
      <c r="J290" s="121" t="s">
        <v>456</v>
      </c>
      <c r="K290" s="122">
        <v>0</v>
      </c>
      <c r="M290" s="121" t="s">
        <v>456</v>
      </c>
      <c r="N290" s="122">
        <v>0</v>
      </c>
      <c r="P290" s="121" t="s">
        <v>456</v>
      </c>
      <c r="Q290" s="122">
        <v>0</v>
      </c>
      <c r="S290" s="121" t="s">
        <v>456</v>
      </c>
      <c r="T290" s="122">
        <v>0</v>
      </c>
      <c r="V290" s="121" t="s">
        <v>456</v>
      </c>
      <c r="W290" s="122">
        <v>0</v>
      </c>
      <c r="Y290" s="121" t="s">
        <v>456</v>
      </c>
      <c r="Z290" s="122">
        <v>0</v>
      </c>
      <c r="AB290" s="121" t="s">
        <v>456</v>
      </c>
      <c r="AC290" s="122">
        <v>0</v>
      </c>
      <c r="AE290" s="121" t="s">
        <v>456</v>
      </c>
      <c r="AF290" s="122">
        <v>0</v>
      </c>
      <c r="AH290" s="121" t="s">
        <v>456</v>
      </c>
      <c r="AI290" s="122">
        <v>0</v>
      </c>
      <c r="AK290" s="121" t="s">
        <v>456</v>
      </c>
      <c r="AL290" s="122">
        <v>0</v>
      </c>
      <c r="AN290" s="121" t="s">
        <v>456</v>
      </c>
      <c r="AO290" s="122">
        <v>0</v>
      </c>
      <c r="AQ290" s="121" t="s">
        <v>456</v>
      </c>
      <c r="AR290" s="122">
        <v>0</v>
      </c>
      <c r="AT290" s="121" t="s">
        <v>456</v>
      </c>
      <c r="AU290" s="122">
        <v>0</v>
      </c>
      <c r="AW290" s="121" t="s">
        <v>456</v>
      </c>
      <c r="AX290" s="122">
        <v>0</v>
      </c>
      <c r="AZ290" s="121" t="s">
        <v>456</v>
      </c>
      <c r="BA290" s="122">
        <v>0</v>
      </c>
      <c r="BC290" s="121" t="s">
        <v>456</v>
      </c>
      <c r="BD290" s="122">
        <v>0</v>
      </c>
      <c r="BF290" s="121" t="s">
        <v>456</v>
      </c>
      <c r="BG290" s="122">
        <v>0</v>
      </c>
      <c r="BI290" s="121" t="s">
        <v>456</v>
      </c>
      <c r="BJ290" s="122">
        <v>0</v>
      </c>
      <c r="BL290" s="121" t="s">
        <v>456</v>
      </c>
      <c r="BM290" s="122">
        <v>0</v>
      </c>
      <c r="BO290" s="121" t="s">
        <v>456</v>
      </c>
      <c r="BP290" s="122">
        <v>0</v>
      </c>
      <c r="BR290" s="121" t="s">
        <v>456</v>
      </c>
      <c r="BS290" s="122">
        <v>0</v>
      </c>
      <c r="BU290" s="121" t="s">
        <v>456</v>
      </c>
      <c r="BV290" s="122">
        <v>0</v>
      </c>
      <c r="BX290" s="121" t="s">
        <v>456</v>
      </c>
      <c r="BY290" s="122">
        <v>0</v>
      </c>
      <c r="CA290" s="121" t="s">
        <v>456</v>
      </c>
      <c r="CB290" s="122">
        <v>0</v>
      </c>
      <c r="CD290" s="121" t="s">
        <v>456</v>
      </c>
      <c r="CE290" s="122">
        <v>0</v>
      </c>
      <c r="CG290" s="121" t="s">
        <v>456</v>
      </c>
      <c r="CH290" s="122">
        <v>0</v>
      </c>
      <c r="CJ290" s="121" t="s">
        <v>456</v>
      </c>
      <c r="CK290" s="122">
        <v>0</v>
      </c>
      <c r="CM290" s="121" t="s">
        <v>456</v>
      </c>
      <c r="CN290" s="122">
        <v>0</v>
      </c>
      <c r="CP290" s="121" t="s">
        <v>456</v>
      </c>
      <c r="CQ290" s="122">
        <f>SUM(CN290,CK290,CH290,CE290,CB290,BY290,BV290,BS290,BP290,BM290,BJ290,BG290,BD290,BA290,AX290,AU290,AR290,AO290,AL290,AI290,AF290,AC290,Z290,W290,T290,Q290,N290,K290,H290,E290,B290)</f>
        <v>0</v>
      </c>
      <c r="CS290" s="121" t="s">
        <v>456</v>
      </c>
      <c r="CT290" s="122">
        <v>0</v>
      </c>
      <c r="CV290" s="124">
        <f t="shared" si="15"/>
        <v>0</v>
      </c>
    </row>
    <row r="291" spans="1:100" s="123" customFormat="1" x14ac:dyDescent="0.2">
      <c r="A291" s="121" t="s">
        <v>456</v>
      </c>
      <c r="B291" s="122">
        <v>0</v>
      </c>
      <c r="D291" s="121" t="s">
        <v>456</v>
      </c>
      <c r="E291" s="122">
        <v>0</v>
      </c>
      <c r="G291" s="121" t="s">
        <v>456</v>
      </c>
      <c r="H291" s="122">
        <v>0</v>
      </c>
      <c r="J291" s="121" t="s">
        <v>456</v>
      </c>
      <c r="K291" s="122">
        <v>0</v>
      </c>
      <c r="M291" s="121" t="s">
        <v>456</v>
      </c>
      <c r="N291" s="122">
        <v>0</v>
      </c>
      <c r="P291" s="121" t="s">
        <v>456</v>
      </c>
      <c r="Q291" s="122">
        <v>0</v>
      </c>
      <c r="S291" s="121" t="s">
        <v>456</v>
      </c>
      <c r="T291" s="122">
        <v>0</v>
      </c>
      <c r="V291" s="121" t="s">
        <v>456</v>
      </c>
      <c r="W291" s="122">
        <v>0</v>
      </c>
      <c r="Y291" s="121" t="s">
        <v>456</v>
      </c>
      <c r="Z291" s="122">
        <v>0</v>
      </c>
      <c r="AB291" s="121" t="s">
        <v>456</v>
      </c>
      <c r="AC291" s="122">
        <v>0</v>
      </c>
      <c r="AE291" s="121" t="s">
        <v>456</v>
      </c>
      <c r="AF291" s="122">
        <v>0</v>
      </c>
      <c r="AH291" s="121" t="s">
        <v>456</v>
      </c>
      <c r="AI291" s="122">
        <v>0</v>
      </c>
      <c r="AK291" s="121" t="s">
        <v>456</v>
      </c>
      <c r="AL291" s="122">
        <v>0</v>
      </c>
      <c r="AN291" s="121" t="s">
        <v>456</v>
      </c>
      <c r="AO291" s="122">
        <v>0</v>
      </c>
      <c r="AQ291" s="121" t="s">
        <v>456</v>
      </c>
      <c r="AR291" s="122">
        <v>0</v>
      </c>
      <c r="AT291" s="121" t="s">
        <v>456</v>
      </c>
      <c r="AU291" s="122">
        <v>0</v>
      </c>
      <c r="AW291" s="121" t="s">
        <v>456</v>
      </c>
      <c r="AX291" s="122">
        <v>0</v>
      </c>
      <c r="AZ291" s="121" t="s">
        <v>456</v>
      </c>
      <c r="BA291" s="122">
        <v>0</v>
      </c>
      <c r="BC291" s="121" t="s">
        <v>456</v>
      </c>
      <c r="BD291" s="122">
        <v>0</v>
      </c>
      <c r="BF291" s="121" t="s">
        <v>456</v>
      </c>
      <c r="BG291" s="122">
        <v>0</v>
      </c>
      <c r="BI291" s="121" t="s">
        <v>456</v>
      </c>
      <c r="BJ291" s="122">
        <v>0</v>
      </c>
      <c r="BL291" s="121" t="s">
        <v>456</v>
      </c>
      <c r="BM291" s="122">
        <v>0</v>
      </c>
      <c r="BO291" s="121" t="s">
        <v>456</v>
      </c>
      <c r="BP291" s="122">
        <v>0</v>
      </c>
      <c r="BR291" s="121" t="s">
        <v>456</v>
      </c>
      <c r="BS291" s="122">
        <v>0</v>
      </c>
      <c r="BU291" s="121" t="s">
        <v>456</v>
      </c>
      <c r="BV291" s="122">
        <v>0</v>
      </c>
      <c r="BX291" s="121" t="s">
        <v>456</v>
      </c>
      <c r="BY291" s="122">
        <v>0</v>
      </c>
      <c r="CA291" s="121" t="s">
        <v>456</v>
      </c>
      <c r="CB291" s="122">
        <v>0</v>
      </c>
      <c r="CD291" s="121" t="s">
        <v>456</v>
      </c>
      <c r="CE291" s="122">
        <v>0</v>
      </c>
      <c r="CG291" s="121" t="s">
        <v>456</v>
      </c>
      <c r="CH291" s="122">
        <v>0</v>
      </c>
      <c r="CJ291" s="121" t="s">
        <v>456</v>
      </c>
      <c r="CK291" s="122">
        <v>0</v>
      </c>
      <c r="CM291" s="121" t="s">
        <v>456</v>
      </c>
      <c r="CN291" s="122">
        <v>0</v>
      </c>
      <c r="CP291" s="121" t="s">
        <v>456</v>
      </c>
      <c r="CQ291" s="122">
        <f>SUM(CN291,CK291,CH291,CE291,CB291,BY291,BV291,BS291,BP291,BM291,BJ291,BG291,BD291,BA291,AX291,AU291,AR291,AO291,AL291,AI291,AF291,AC291,Z291,W291,T291,Q291,N291,K291,H291,E291,B291)</f>
        <v>0</v>
      </c>
      <c r="CS291" s="121" t="s">
        <v>456</v>
      </c>
      <c r="CT291" s="122">
        <v>0</v>
      </c>
      <c r="CV291" s="124">
        <f t="shared" si="15"/>
        <v>0</v>
      </c>
    </row>
    <row r="292" spans="1:100" ht="16" thickBot="1" x14ac:dyDescent="0.25">
      <c r="A292" s="73" t="s">
        <v>453</v>
      </c>
      <c r="B292" s="74">
        <f>SUM(B276,B277,B278,B279,B280,B284,B285,B286)</f>
        <v>1039.0899999999999</v>
      </c>
      <c r="D292" s="73" t="s">
        <v>453</v>
      </c>
      <c r="E292" s="74">
        <f>SUM(E276,E277,E278,E279,E280,E284,E285,E286)</f>
        <v>5.5</v>
      </c>
      <c r="G292" s="73" t="s">
        <v>453</v>
      </c>
      <c r="H292" s="74">
        <f>SUM(H276,H277,H278,H279,H280,H284,H285,H286)</f>
        <v>699.48</v>
      </c>
      <c r="J292" s="73" t="s">
        <v>453</v>
      </c>
      <c r="K292" s="74">
        <f>SUM(K276,K277,K278,K279,K280,K284,K285,K286)</f>
        <v>16.59</v>
      </c>
      <c r="M292" s="73" t="s">
        <v>453</v>
      </c>
      <c r="N292" s="74">
        <f>SUM(N276,N277,N278,N279,N280,N284,N285,N286)</f>
        <v>11.79</v>
      </c>
      <c r="P292" s="73" t="s">
        <v>453</v>
      </c>
      <c r="Q292" s="74">
        <f>SUM(Q276,Q277,Q278,Q279,Q280,Q284,Q285,Q286)</f>
        <v>54.379999999999995</v>
      </c>
      <c r="S292" s="73" t="s">
        <v>453</v>
      </c>
      <c r="T292" s="74">
        <f>SUM(T276,T277,T278,T279,T280,T284,T285,T286)</f>
        <v>0</v>
      </c>
      <c r="V292" s="73" t="s">
        <v>453</v>
      </c>
      <c r="W292" s="74">
        <f>SUM(W276,W277,W278,W279,W280,W284,W285,W286)</f>
        <v>5.0999999999999996</v>
      </c>
      <c r="Y292" s="73" t="s">
        <v>453</v>
      </c>
      <c r="Z292" s="74">
        <f>SUM(Z276,Z277,Z278,Z279,Z280,Z284,Z285,Z286)</f>
        <v>132.22</v>
      </c>
      <c r="AB292" s="73" t="s">
        <v>453</v>
      </c>
      <c r="AC292" s="74">
        <f>SUM(AC276,AC277,AC278,AC279,AC280,AC284,AC285,AC286)</f>
        <v>39</v>
      </c>
      <c r="AE292" s="73" t="s">
        <v>453</v>
      </c>
      <c r="AF292" s="74">
        <f>SUM(AF276,AF277,AF278,AF279,AF280,AF284,AF285,AF286)</f>
        <v>20.93</v>
      </c>
      <c r="AH292" s="73" t="s">
        <v>453</v>
      </c>
      <c r="AI292" s="74">
        <f>SUM(AI276,AI277,AI278,AI279,AI280,AI284,AI285,AI286)</f>
        <v>119.43</v>
      </c>
      <c r="AK292" s="73" t="s">
        <v>453</v>
      </c>
      <c r="AL292" s="74">
        <f>SUM(AL276,AL277,AL278,AL279,AL280,AL284,AL285,AL286)</f>
        <v>32.43</v>
      </c>
      <c r="AN292" s="73" t="s">
        <v>453</v>
      </c>
      <c r="AO292" s="74">
        <f>SUM(AO276,AO277,AO278,AO279,AO280,AO284,AO285,AO286)</f>
        <v>38</v>
      </c>
      <c r="AQ292" s="73" t="s">
        <v>453</v>
      </c>
      <c r="AR292" s="74">
        <f>SUM(AR276,AR277,AR278,AR279,AR280,AR284,AR285,AR286)</f>
        <v>39.51</v>
      </c>
      <c r="AT292" s="73" t="s">
        <v>453</v>
      </c>
      <c r="AU292" s="74">
        <f>SUM(AU276,AU277,AU278,AU279,AU280,AU284,AU285,AU286)</f>
        <v>0</v>
      </c>
      <c r="AW292" s="73" t="s">
        <v>453</v>
      </c>
      <c r="AX292" s="74">
        <f>SUM(AX276,AX277,AX278,AX279,AX280,AX284,AX285,AX286)</f>
        <v>8</v>
      </c>
      <c r="AZ292" s="73" t="s">
        <v>453</v>
      </c>
      <c r="BA292" s="74">
        <f>SUM(BA276,BA277,BA278,BA279,BA280,BA284,BA285,BA286)</f>
        <v>0</v>
      </c>
      <c r="BC292" s="73" t="s">
        <v>453</v>
      </c>
      <c r="BD292" s="74">
        <f>SUM(BD276,BD277,BD278,BD279,BD280,BD284,BD285,BD286)</f>
        <v>17.5</v>
      </c>
      <c r="BF292" s="73" t="s">
        <v>453</v>
      </c>
      <c r="BG292" s="74">
        <f>SUM(BG276,BG277,BG278,BG279,BG280,BG284,BG285,BG286)</f>
        <v>61.67</v>
      </c>
      <c r="BI292" s="73" t="s">
        <v>453</v>
      </c>
      <c r="BJ292" s="74">
        <f>SUM(BJ276,BJ277,BJ278,BJ279,BJ280,BJ284,BJ285,BJ286)</f>
        <v>0</v>
      </c>
      <c r="BL292" s="73" t="s">
        <v>453</v>
      </c>
      <c r="BM292" s="74">
        <f>SUM(BM276,BM277,BM278,BM279,BM280,BM284,BM285,BM286)</f>
        <v>36</v>
      </c>
      <c r="BO292" s="73" t="s">
        <v>453</v>
      </c>
      <c r="BP292" s="74">
        <f>SUM(BP276,BP277,BP278,BP279,BP280,BP284,BP285,BP286)</f>
        <v>86</v>
      </c>
      <c r="BR292" s="73" t="s">
        <v>453</v>
      </c>
      <c r="BS292" s="74">
        <f>SUM(BS276,BS277,BS278,BS279,BS280,BS284,BS285,BS286)</f>
        <v>8</v>
      </c>
      <c r="BU292" s="73" t="s">
        <v>453</v>
      </c>
      <c r="BV292" s="74">
        <f>SUM(BV276,BV277,BV278,BV279,BV280,BV284,BV285,BV286)</f>
        <v>28</v>
      </c>
      <c r="BX292" s="73" t="s">
        <v>453</v>
      </c>
      <c r="BY292" s="74">
        <f>SUM(BY276,BY277,BY278,BY279,BY280,BY284,BY285,BY286)</f>
        <v>34.480000000000004</v>
      </c>
      <c r="CA292" s="73" t="s">
        <v>453</v>
      </c>
      <c r="CB292" s="74">
        <f>SUM(CB276,CB277,CB278,CB279,CB280,CB284,CB285,CB286)</f>
        <v>25.98</v>
      </c>
      <c r="CD292" s="73" t="s">
        <v>453</v>
      </c>
      <c r="CE292" s="74">
        <f>SUM(CE276,CE277,CE278,CE279,CE280,CE284,CE285,CE286)</f>
        <v>50</v>
      </c>
      <c r="CG292" s="73" t="s">
        <v>453</v>
      </c>
      <c r="CH292" s="74">
        <f>SUM(CH276,CH277,CH278,CH279,CH280,CH284,CH285,CH286)</f>
        <v>37.29</v>
      </c>
      <c r="CJ292" s="73" t="s">
        <v>453</v>
      </c>
      <c r="CK292" s="74">
        <f>SUM(CK276,CK277,CK278,CK279,CK280,CK284,CK285,CK286)</f>
        <v>24</v>
      </c>
      <c r="CM292" s="73" t="s">
        <v>453</v>
      </c>
      <c r="CN292" s="74">
        <f>SUM(CN276,CN277,CN278,CN279,CN280,CN284,CN285,CN286)</f>
        <v>0</v>
      </c>
      <c r="CP292" s="73" t="s">
        <v>494</v>
      </c>
      <c r="CQ292" s="74">
        <f>SUM(CQ276,CQ277,CQ278,CQ279,CQ280,CQ284,CQ285,CQ286)</f>
        <v>2670.37</v>
      </c>
      <c r="CS292" s="77" t="s">
        <v>494</v>
      </c>
      <c r="CT292" s="78">
        <f>SUM(CT276,CT277,CT278,CT279,CT280,CT284,CT285,CT286)</f>
        <v>2165.0299999999997</v>
      </c>
      <c r="CV292" s="83">
        <f t="shared" si="15"/>
        <v>-505.34000000000015</v>
      </c>
    </row>
    <row r="293" spans="1:100" ht="16" thickBot="1" x14ac:dyDescent="0.25">
      <c r="A293" s="125" t="s">
        <v>457</v>
      </c>
      <c r="B293" s="126">
        <f>B271-B274-B292</f>
        <v>-1039.0899999999999</v>
      </c>
      <c r="D293" s="91" t="s">
        <v>457</v>
      </c>
      <c r="E293" s="92">
        <f>E271-E274-E292</f>
        <v>-5.5</v>
      </c>
      <c r="G293" s="93" t="s">
        <v>457</v>
      </c>
      <c r="H293" s="94">
        <f>H271-H274-H292</f>
        <v>701.2800000000002</v>
      </c>
      <c r="J293" s="91" t="s">
        <v>457</v>
      </c>
      <c r="K293" s="92">
        <f>K271-K274-K292</f>
        <v>-16.59</v>
      </c>
      <c r="M293" s="91" t="s">
        <v>457</v>
      </c>
      <c r="N293" s="92">
        <f>N271-N274-N292</f>
        <v>-11.79</v>
      </c>
      <c r="P293" s="125" t="s">
        <v>457</v>
      </c>
      <c r="Q293" s="126">
        <f>Q271-Q274-Q292</f>
        <v>-54.379999999999995</v>
      </c>
      <c r="S293" s="119" t="s">
        <v>457</v>
      </c>
      <c r="T293" s="120">
        <f>T271-T274-T292</f>
        <v>0</v>
      </c>
      <c r="V293" s="91" t="s">
        <v>457</v>
      </c>
      <c r="W293" s="92">
        <f>W271-W274-W292</f>
        <v>-5.0999999999999996</v>
      </c>
      <c r="Y293" s="91" t="s">
        <v>457</v>
      </c>
      <c r="Z293" s="92">
        <f>Z271-Z274-Z292</f>
        <v>-132.22</v>
      </c>
      <c r="AB293" s="91" t="s">
        <v>457</v>
      </c>
      <c r="AC293" s="92">
        <f>AC271-AC274-AC292</f>
        <v>-39</v>
      </c>
      <c r="AE293" s="91" t="s">
        <v>457</v>
      </c>
      <c r="AF293" s="92">
        <f>AF271-AF274-AF292</f>
        <v>-20.93</v>
      </c>
      <c r="AH293" s="91" t="s">
        <v>457</v>
      </c>
      <c r="AI293" s="92">
        <f>AI271-AI274-AI292</f>
        <v>-119.43</v>
      </c>
      <c r="AK293" s="91" t="s">
        <v>457</v>
      </c>
      <c r="AL293" s="92">
        <f>AL271-AL274-AL292</f>
        <v>-32.43</v>
      </c>
      <c r="AN293" s="91" t="s">
        <v>457</v>
      </c>
      <c r="AO293" s="92">
        <f>AO271-AO274-AO292</f>
        <v>-38</v>
      </c>
      <c r="AQ293" s="91" t="s">
        <v>457</v>
      </c>
      <c r="AR293" s="92">
        <f>AR271-AR274-AR292</f>
        <v>-39.51</v>
      </c>
      <c r="AT293" s="119" t="s">
        <v>457</v>
      </c>
      <c r="AU293" s="120">
        <f>AU271-AU274-AU292</f>
        <v>0</v>
      </c>
      <c r="AW293" s="93" t="s">
        <v>457</v>
      </c>
      <c r="AX293" s="94">
        <f>AX271-AX274-AX292</f>
        <v>1435.03</v>
      </c>
      <c r="AZ293" s="93" t="s">
        <v>457</v>
      </c>
      <c r="BA293" s="94">
        <f>BA271-BA274-BA292</f>
        <v>0.31</v>
      </c>
      <c r="BC293" s="91" t="s">
        <v>457</v>
      </c>
      <c r="BD293" s="92">
        <f>BD271-BD274-BD292</f>
        <v>-17.5</v>
      </c>
      <c r="BF293" s="91" t="s">
        <v>457</v>
      </c>
      <c r="BG293" s="92">
        <f>BG271-BG274-BG292</f>
        <v>-61.67</v>
      </c>
      <c r="BI293" s="119" t="s">
        <v>457</v>
      </c>
      <c r="BJ293" s="120">
        <f>BJ271-BJ274-BJ292</f>
        <v>0</v>
      </c>
      <c r="BL293" s="91" t="s">
        <v>457</v>
      </c>
      <c r="BM293" s="92">
        <f>BM271-BM274-BM292</f>
        <v>-36</v>
      </c>
      <c r="BO293" s="91" t="s">
        <v>457</v>
      </c>
      <c r="BP293" s="92">
        <f>BP271-BP274-BP292</f>
        <v>-86</v>
      </c>
      <c r="BR293" s="91" t="s">
        <v>457</v>
      </c>
      <c r="BS293" s="92">
        <f>BS271-BS274-BS292</f>
        <v>-8</v>
      </c>
      <c r="BU293" s="91" t="s">
        <v>457</v>
      </c>
      <c r="BV293" s="92">
        <f>BV271-BV274-BV292</f>
        <v>-28</v>
      </c>
      <c r="BX293" s="91" t="s">
        <v>457</v>
      </c>
      <c r="BY293" s="92">
        <f>BY271-BY274-BY292</f>
        <v>-34.480000000000004</v>
      </c>
      <c r="CA293" s="91" t="s">
        <v>457</v>
      </c>
      <c r="CB293" s="92">
        <f>CB271-CB274-CB292</f>
        <v>-25.98</v>
      </c>
      <c r="CD293" s="91" t="s">
        <v>457</v>
      </c>
      <c r="CE293" s="92">
        <f>CE271-CE274-CE292</f>
        <v>-50</v>
      </c>
      <c r="CG293" s="91" t="s">
        <v>457</v>
      </c>
      <c r="CH293" s="92">
        <f>CH271-CH274-CH292</f>
        <v>-37.29</v>
      </c>
      <c r="CJ293" s="91" t="s">
        <v>457</v>
      </c>
      <c r="CK293" s="92">
        <f>CK271-CK274-CK292</f>
        <v>-24</v>
      </c>
      <c r="CM293" s="119" t="s">
        <v>457</v>
      </c>
      <c r="CN293" s="120">
        <f>CN271-CN274-CN292</f>
        <v>0</v>
      </c>
      <c r="CP293" s="95" t="s">
        <v>491</v>
      </c>
      <c r="CQ293" s="96">
        <f>CQ271-CQ274-CQ292</f>
        <v>173.72999999999956</v>
      </c>
      <c r="CS293" s="85" t="s">
        <v>496</v>
      </c>
      <c r="CT293" s="84">
        <f>CT268-CT274-CT292</f>
        <v>0</v>
      </c>
    </row>
    <row r="294" spans="1:100" ht="16" customHeight="1" thickTop="1" thickBot="1" x14ac:dyDescent="0.25">
      <c r="A294" s="193" t="s">
        <v>736</v>
      </c>
      <c r="B294" s="194"/>
      <c r="D294" s="193" t="s">
        <v>329</v>
      </c>
      <c r="E294" s="194"/>
      <c r="G294" s="193" t="s">
        <v>737</v>
      </c>
      <c r="H294" s="194"/>
      <c r="J294" s="190" t="s">
        <v>738</v>
      </c>
      <c r="K294" s="191"/>
      <c r="M294" s="190" t="s">
        <v>739</v>
      </c>
      <c r="N294" s="191"/>
      <c r="P294" s="193" t="s">
        <v>740</v>
      </c>
      <c r="Q294" s="194"/>
      <c r="S294" s="193"/>
      <c r="T294" s="194"/>
      <c r="V294" s="203" t="s">
        <v>741</v>
      </c>
      <c r="W294" s="204"/>
      <c r="Y294" s="190" t="s">
        <v>645</v>
      </c>
      <c r="Z294" s="191"/>
      <c r="AB294" s="193" t="s">
        <v>554</v>
      </c>
      <c r="AC294" s="194"/>
      <c r="AE294" s="193" t="s">
        <v>742</v>
      </c>
      <c r="AF294" s="194"/>
      <c r="AH294" s="190" t="s">
        <v>743</v>
      </c>
      <c r="AI294" s="191"/>
      <c r="AK294" s="193" t="s">
        <v>744</v>
      </c>
      <c r="AL294" s="194"/>
      <c r="AN294" s="193" t="s">
        <v>745</v>
      </c>
      <c r="AO294" s="194"/>
      <c r="AQ294" s="190" t="s">
        <v>746</v>
      </c>
      <c r="AR294" s="191"/>
      <c r="AT294" s="193"/>
      <c r="AU294" s="194"/>
      <c r="AW294" s="193" t="s">
        <v>554</v>
      </c>
      <c r="AX294" s="194"/>
      <c r="AZ294" s="193" t="s">
        <v>655</v>
      </c>
      <c r="BA294" s="194"/>
      <c r="BC294" s="193" t="s">
        <v>747</v>
      </c>
      <c r="BD294" s="194"/>
      <c r="BF294" s="190" t="s">
        <v>748</v>
      </c>
      <c r="BG294" s="191"/>
      <c r="BI294" s="193"/>
      <c r="BJ294" s="194"/>
      <c r="BL294" s="190" t="s">
        <v>749</v>
      </c>
      <c r="BM294" s="191"/>
      <c r="BO294" s="190" t="s">
        <v>750</v>
      </c>
      <c r="BP294" s="191"/>
      <c r="BR294" s="193" t="s">
        <v>554</v>
      </c>
      <c r="BS294" s="194"/>
      <c r="BU294" s="193" t="s">
        <v>751</v>
      </c>
      <c r="BV294" s="194"/>
      <c r="BX294" s="193" t="s">
        <v>752</v>
      </c>
      <c r="BY294" s="194"/>
      <c r="CA294" s="190" t="s">
        <v>532</v>
      </c>
      <c r="CB294" s="191"/>
      <c r="CD294" s="190" t="s">
        <v>753</v>
      </c>
      <c r="CE294" s="191"/>
      <c r="CG294" s="190"/>
      <c r="CH294" s="191"/>
      <c r="CJ294" s="193"/>
      <c r="CK294" s="194"/>
      <c r="CM294" s="193"/>
      <c r="CN294" s="194"/>
      <c r="CP294" s="91" t="s">
        <v>517</v>
      </c>
      <c r="CQ294" s="92">
        <f>CQ268-CQ274-CQ292</f>
        <v>-507.55000000000018</v>
      </c>
      <c r="CS294" s="199" t="s">
        <v>495</v>
      </c>
      <c r="CT294" s="200"/>
      <c r="CV294" s="82"/>
    </row>
    <row r="295" spans="1:100" ht="16" thickTop="1" x14ac:dyDescent="0.2">
      <c r="A295" s="195"/>
      <c r="B295" s="196"/>
      <c r="D295" s="195"/>
      <c r="E295" s="196"/>
      <c r="G295" s="195"/>
      <c r="H295" s="196"/>
      <c r="J295" s="180"/>
      <c r="K295" s="181"/>
      <c r="M295" s="180"/>
      <c r="N295" s="181"/>
      <c r="P295" s="195"/>
      <c r="Q295" s="196"/>
      <c r="S295" s="195"/>
      <c r="T295" s="196"/>
      <c r="V295" s="205"/>
      <c r="W295" s="206"/>
      <c r="Y295" s="180"/>
      <c r="Z295" s="181"/>
      <c r="AB295" s="195"/>
      <c r="AC295" s="196"/>
      <c r="AE295" s="195"/>
      <c r="AF295" s="196"/>
      <c r="AH295" s="180"/>
      <c r="AI295" s="181"/>
      <c r="AK295" s="195"/>
      <c r="AL295" s="196"/>
      <c r="AN295" s="195"/>
      <c r="AO295" s="196"/>
      <c r="AQ295" s="180"/>
      <c r="AR295" s="181"/>
      <c r="AT295" s="195"/>
      <c r="AU295" s="196"/>
      <c r="AW295" s="195"/>
      <c r="AX295" s="196"/>
      <c r="AZ295" s="195"/>
      <c r="BA295" s="196"/>
      <c r="BC295" s="195"/>
      <c r="BD295" s="196"/>
      <c r="BF295" s="180"/>
      <c r="BG295" s="181"/>
      <c r="BI295" s="195"/>
      <c r="BJ295" s="196"/>
      <c r="BL295" s="180"/>
      <c r="BM295" s="181"/>
      <c r="BO295" s="180"/>
      <c r="BP295" s="181"/>
      <c r="BR295" s="195"/>
      <c r="BS295" s="196"/>
      <c r="BU295" s="195"/>
      <c r="BV295" s="196"/>
      <c r="BX295" s="195"/>
      <c r="BY295" s="196"/>
      <c r="CA295" s="180"/>
      <c r="CB295" s="181"/>
      <c r="CD295" s="180"/>
      <c r="CE295" s="181"/>
      <c r="CG295" s="180"/>
      <c r="CH295" s="181"/>
      <c r="CJ295" s="195"/>
      <c r="CK295" s="196"/>
      <c r="CM295" s="195"/>
      <c r="CN295" s="196"/>
      <c r="CP295" s="115"/>
      <c r="CQ295" s="116"/>
      <c r="CS295" s="199"/>
      <c r="CT295" s="200"/>
      <c r="CV295" s="82"/>
    </row>
    <row r="296" spans="1:100" ht="16" thickBot="1" x14ac:dyDescent="0.25">
      <c r="A296" s="197"/>
      <c r="B296" s="198"/>
      <c r="D296" s="197"/>
      <c r="E296" s="198"/>
      <c r="G296" s="197"/>
      <c r="H296" s="198"/>
      <c r="J296" s="182"/>
      <c r="K296" s="183"/>
      <c r="M296" s="182"/>
      <c r="N296" s="183"/>
      <c r="P296" s="197"/>
      <c r="Q296" s="198"/>
      <c r="S296" s="197"/>
      <c r="T296" s="198"/>
      <c r="V296" s="207"/>
      <c r="W296" s="208"/>
      <c r="Y296" s="182"/>
      <c r="Z296" s="183"/>
      <c r="AB296" s="197"/>
      <c r="AC296" s="198"/>
      <c r="AE296" s="197"/>
      <c r="AF296" s="198"/>
      <c r="AH296" s="182"/>
      <c r="AI296" s="183"/>
      <c r="AK296" s="197"/>
      <c r="AL296" s="198"/>
      <c r="AN296" s="197"/>
      <c r="AO296" s="198"/>
      <c r="AQ296" s="182"/>
      <c r="AR296" s="183"/>
      <c r="AT296" s="197"/>
      <c r="AU296" s="198"/>
      <c r="AW296" s="197"/>
      <c r="AX296" s="198"/>
      <c r="AZ296" s="197"/>
      <c r="BA296" s="198"/>
      <c r="BC296" s="197"/>
      <c r="BD296" s="198"/>
      <c r="BF296" s="182"/>
      <c r="BG296" s="183"/>
      <c r="BI296" s="197"/>
      <c r="BJ296" s="198"/>
      <c r="BL296" s="182"/>
      <c r="BM296" s="183"/>
      <c r="BO296" s="182"/>
      <c r="BP296" s="183"/>
      <c r="BR296" s="197"/>
      <c r="BS296" s="198"/>
      <c r="BU296" s="197"/>
      <c r="BV296" s="198"/>
      <c r="BX296" s="197"/>
      <c r="BY296" s="198"/>
      <c r="CA296" s="182"/>
      <c r="CB296" s="183"/>
      <c r="CD296" s="182"/>
      <c r="CE296" s="183"/>
      <c r="CG296" s="182"/>
      <c r="CH296" s="183"/>
      <c r="CJ296" s="197"/>
      <c r="CK296" s="198"/>
      <c r="CM296" s="197"/>
      <c r="CN296" s="198"/>
      <c r="CP296" s="99"/>
      <c r="CQ296" s="100"/>
      <c r="CS296" s="201"/>
      <c r="CT296" s="202"/>
      <c r="CV296" s="82"/>
    </row>
    <row r="298" spans="1:100" ht="22" thickBot="1" x14ac:dyDescent="0.3">
      <c r="A298" s="36" t="s">
        <v>596</v>
      </c>
    </row>
    <row r="299" spans="1:100" ht="16" thickBot="1" x14ac:dyDescent="0.25">
      <c r="A299" s="172" t="s">
        <v>11</v>
      </c>
      <c r="B299" s="173"/>
      <c r="D299" s="172" t="s">
        <v>12</v>
      </c>
      <c r="E299" s="173"/>
      <c r="G299" s="172" t="s">
        <v>13</v>
      </c>
      <c r="H299" s="173"/>
      <c r="J299" s="172" t="s">
        <v>14</v>
      </c>
      <c r="K299" s="173"/>
      <c r="M299" s="172" t="s">
        <v>15</v>
      </c>
      <c r="N299" s="173"/>
      <c r="P299" s="172" t="s">
        <v>16</v>
      </c>
      <c r="Q299" s="173"/>
      <c r="S299" s="172" t="s">
        <v>17</v>
      </c>
      <c r="T299" s="173"/>
      <c r="V299" s="172" t="s">
        <v>18</v>
      </c>
      <c r="W299" s="173"/>
      <c r="Y299" s="172" t="s">
        <v>19</v>
      </c>
      <c r="Z299" s="173"/>
      <c r="AB299" s="172" t="s">
        <v>20</v>
      </c>
      <c r="AC299" s="173"/>
      <c r="AE299" s="172" t="s">
        <v>21</v>
      </c>
      <c r="AF299" s="173"/>
      <c r="AH299" s="172" t="s">
        <v>22</v>
      </c>
      <c r="AI299" s="173"/>
      <c r="AK299" s="172" t="s">
        <v>23</v>
      </c>
      <c r="AL299" s="173"/>
      <c r="AN299" s="172" t="s">
        <v>24</v>
      </c>
      <c r="AO299" s="173"/>
      <c r="AQ299" s="172" t="s">
        <v>25</v>
      </c>
      <c r="AR299" s="173"/>
      <c r="AT299" s="172" t="s">
        <v>2</v>
      </c>
      <c r="AU299" s="173"/>
      <c r="AW299" s="172" t="s">
        <v>26</v>
      </c>
      <c r="AX299" s="173"/>
      <c r="AZ299" s="172" t="s">
        <v>27</v>
      </c>
      <c r="BA299" s="173"/>
      <c r="BC299" s="172" t="s">
        <v>28</v>
      </c>
      <c r="BD299" s="173"/>
      <c r="BF299" s="172" t="s">
        <v>29</v>
      </c>
      <c r="BG299" s="173"/>
      <c r="BI299" s="172" t="s">
        <v>35</v>
      </c>
      <c r="BJ299" s="173"/>
      <c r="BL299" s="172" t="s">
        <v>36</v>
      </c>
      <c r="BM299" s="173"/>
      <c r="BO299" s="172" t="s">
        <v>37</v>
      </c>
      <c r="BP299" s="173"/>
      <c r="BR299" s="172" t="s">
        <v>38</v>
      </c>
      <c r="BS299" s="173"/>
      <c r="BU299" s="172" t="s">
        <v>39</v>
      </c>
      <c r="BV299" s="173"/>
      <c r="BX299" s="172" t="s">
        <v>40</v>
      </c>
      <c r="BY299" s="173"/>
      <c r="CA299" s="172" t="s">
        <v>41</v>
      </c>
      <c r="CB299" s="173"/>
      <c r="CD299" s="172" t="s">
        <v>42</v>
      </c>
      <c r="CE299" s="173"/>
      <c r="CG299" s="172" t="s">
        <v>43</v>
      </c>
      <c r="CH299" s="173"/>
      <c r="CJ299" s="172" t="s">
        <v>44</v>
      </c>
      <c r="CK299" s="173"/>
      <c r="CM299" s="172" t="s">
        <v>45</v>
      </c>
      <c r="CN299" s="173"/>
      <c r="CP299" s="188" t="s">
        <v>30</v>
      </c>
      <c r="CQ299" s="189"/>
      <c r="CS299" s="188" t="s">
        <v>490</v>
      </c>
      <c r="CT299" s="189"/>
      <c r="CV299" s="80" t="s">
        <v>32</v>
      </c>
    </row>
    <row r="300" spans="1:100" ht="16" thickBot="1" x14ac:dyDescent="0.25">
      <c r="A300" s="174" t="s">
        <v>446</v>
      </c>
      <c r="B300" s="175"/>
      <c r="D300" s="174" t="s">
        <v>446</v>
      </c>
      <c r="E300" s="175"/>
      <c r="G300" s="174" t="s">
        <v>446</v>
      </c>
      <c r="H300" s="175"/>
      <c r="J300" s="174" t="s">
        <v>446</v>
      </c>
      <c r="K300" s="175"/>
      <c r="M300" s="174" t="s">
        <v>446</v>
      </c>
      <c r="N300" s="175"/>
      <c r="P300" s="174" t="s">
        <v>446</v>
      </c>
      <c r="Q300" s="175"/>
      <c r="S300" s="174" t="s">
        <v>446</v>
      </c>
      <c r="T300" s="175"/>
      <c r="V300" s="174" t="s">
        <v>446</v>
      </c>
      <c r="W300" s="175"/>
      <c r="Y300" s="174" t="s">
        <v>446</v>
      </c>
      <c r="Z300" s="175"/>
      <c r="AB300" s="174" t="s">
        <v>446</v>
      </c>
      <c r="AC300" s="175"/>
      <c r="AE300" s="174" t="s">
        <v>446</v>
      </c>
      <c r="AF300" s="175"/>
      <c r="AH300" s="174" t="s">
        <v>446</v>
      </c>
      <c r="AI300" s="175"/>
      <c r="AK300" s="174" t="s">
        <v>446</v>
      </c>
      <c r="AL300" s="175"/>
      <c r="AN300" s="174" t="s">
        <v>446</v>
      </c>
      <c r="AO300" s="175"/>
      <c r="AQ300" s="174" t="s">
        <v>446</v>
      </c>
      <c r="AR300" s="175"/>
      <c r="AT300" s="174" t="s">
        <v>446</v>
      </c>
      <c r="AU300" s="175"/>
      <c r="AW300" s="174" t="s">
        <v>446</v>
      </c>
      <c r="AX300" s="175"/>
      <c r="AZ300" s="174" t="s">
        <v>446</v>
      </c>
      <c r="BA300" s="175"/>
      <c r="BC300" s="174" t="s">
        <v>446</v>
      </c>
      <c r="BD300" s="175"/>
      <c r="BF300" s="174" t="s">
        <v>446</v>
      </c>
      <c r="BG300" s="175"/>
      <c r="BI300" s="174" t="s">
        <v>446</v>
      </c>
      <c r="BJ300" s="175"/>
      <c r="BL300" s="174" t="s">
        <v>446</v>
      </c>
      <c r="BM300" s="175"/>
      <c r="BO300" s="174" t="s">
        <v>446</v>
      </c>
      <c r="BP300" s="175"/>
      <c r="BR300" s="174" t="s">
        <v>446</v>
      </c>
      <c r="BS300" s="175"/>
      <c r="BU300" s="174" t="s">
        <v>446</v>
      </c>
      <c r="BV300" s="175"/>
      <c r="BX300" s="174" t="s">
        <v>446</v>
      </c>
      <c r="BY300" s="175"/>
      <c r="CA300" s="174" t="s">
        <v>446</v>
      </c>
      <c r="CB300" s="175"/>
      <c r="CD300" s="174" t="s">
        <v>446</v>
      </c>
      <c r="CE300" s="175"/>
      <c r="CG300" s="174" t="s">
        <v>446</v>
      </c>
      <c r="CH300" s="175"/>
      <c r="CJ300" s="174" t="s">
        <v>446</v>
      </c>
      <c r="CK300" s="175"/>
      <c r="CM300" s="174" t="s">
        <v>446</v>
      </c>
      <c r="CN300" s="175"/>
      <c r="CP300" s="174" t="s">
        <v>446</v>
      </c>
      <c r="CQ300" s="175"/>
      <c r="CS300" s="174" t="s">
        <v>446</v>
      </c>
      <c r="CT300" s="175"/>
    </row>
    <row r="301" spans="1:100" x14ac:dyDescent="0.2">
      <c r="A301" s="69" t="s">
        <v>460</v>
      </c>
      <c r="B301" s="79">
        <v>1592.24</v>
      </c>
      <c r="D301" s="69" t="s">
        <v>460</v>
      </c>
      <c r="E301" s="79">
        <v>0</v>
      </c>
      <c r="G301" s="69" t="s">
        <v>460</v>
      </c>
      <c r="H301" s="79">
        <v>0</v>
      </c>
      <c r="J301" s="69" t="s">
        <v>460</v>
      </c>
      <c r="K301" s="79">
        <v>0</v>
      </c>
      <c r="M301" s="69" t="s">
        <v>460</v>
      </c>
      <c r="N301" s="79">
        <v>0</v>
      </c>
      <c r="P301" s="69" t="s">
        <v>460</v>
      </c>
      <c r="Q301" s="79">
        <v>0</v>
      </c>
      <c r="S301" s="69" t="s">
        <v>460</v>
      </c>
      <c r="T301" s="79">
        <v>0</v>
      </c>
      <c r="V301" s="69" t="s">
        <v>460</v>
      </c>
      <c r="W301" s="79">
        <v>0</v>
      </c>
      <c r="Y301" s="69" t="s">
        <v>460</v>
      </c>
      <c r="Z301" s="79">
        <v>0</v>
      </c>
      <c r="AB301" s="69" t="s">
        <v>460</v>
      </c>
      <c r="AC301" s="79">
        <v>60</v>
      </c>
      <c r="AE301" s="69" t="s">
        <v>460</v>
      </c>
      <c r="AF301" s="79">
        <v>0</v>
      </c>
      <c r="AH301" s="69" t="s">
        <v>460</v>
      </c>
      <c r="AI301" s="79">
        <v>0</v>
      </c>
      <c r="AK301" s="69" t="s">
        <v>460</v>
      </c>
      <c r="AL301" s="79">
        <v>0</v>
      </c>
      <c r="AN301" s="69" t="s">
        <v>460</v>
      </c>
      <c r="AO301" s="79">
        <v>0</v>
      </c>
      <c r="AQ301" s="69" t="s">
        <v>460</v>
      </c>
      <c r="AR301" s="79">
        <v>1587.17</v>
      </c>
      <c r="AT301" s="69" t="s">
        <v>460</v>
      </c>
      <c r="AU301" s="79">
        <v>0</v>
      </c>
      <c r="AW301" s="69" t="s">
        <v>460</v>
      </c>
      <c r="AX301" s="79">
        <v>0</v>
      </c>
      <c r="AZ301" s="69" t="s">
        <v>460</v>
      </c>
      <c r="BA301" s="79">
        <v>0</v>
      </c>
      <c r="BC301" s="69" t="s">
        <v>460</v>
      </c>
      <c r="BD301" s="79">
        <v>0</v>
      </c>
      <c r="BF301" s="69" t="s">
        <v>460</v>
      </c>
      <c r="BG301" s="79">
        <v>0</v>
      </c>
      <c r="BI301" s="69" t="s">
        <v>460</v>
      </c>
      <c r="BJ301" s="79">
        <v>0</v>
      </c>
      <c r="BL301" s="69" t="s">
        <v>460</v>
      </c>
      <c r="BM301" s="79">
        <v>0</v>
      </c>
      <c r="BO301" s="69" t="s">
        <v>460</v>
      </c>
      <c r="BP301" s="79">
        <v>0</v>
      </c>
      <c r="BR301" s="69" t="s">
        <v>460</v>
      </c>
      <c r="BS301" s="79">
        <v>0</v>
      </c>
      <c r="BU301" s="69" t="s">
        <v>460</v>
      </c>
      <c r="BV301" s="79">
        <v>0</v>
      </c>
      <c r="BX301" s="69" t="s">
        <v>460</v>
      </c>
      <c r="BY301" s="79">
        <v>0</v>
      </c>
      <c r="CA301" s="69" t="s">
        <v>460</v>
      </c>
      <c r="CB301" s="79">
        <v>0</v>
      </c>
      <c r="CD301" s="69" t="s">
        <v>460</v>
      </c>
      <c r="CE301" s="79">
        <v>0</v>
      </c>
      <c r="CG301" s="69" t="s">
        <v>460</v>
      </c>
      <c r="CH301" s="79">
        <v>1585.34</v>
      </c>
      <c r="CJ301" s="69" t="s">
        <v>460</v>
      </c>
      <c r="CK301" s="79">
        <v>0</v>
      </c>
      <c r="CM301" s="69" t="s">
        <v>460</v>
      </c>
      <c r="CN301" s="79">
        <v>0</v>
      </c>
      <c r="CP301" s="69" t="s">
        <v>460</v>
      </c>
      <c r="CQ301" s="79">
        <f>SUM(CN301,CK301,CH301,CE301,CB301,BY301,BV301,BS301,BP301,BM301,BJ301,BG301,BD301,BA301,AX301,AU301,AR301,AO301,AL301,AI301,AF301,AC301,Z301,W301,T301,Q301,N301,K301,H301,E301,B301)</f>
        <v>4824.75</v>
      </c>
      <c r="CS301" s="69" t="s">
        <v>460</v>
      </c>
      <c r="CT301" s="79">
        <f>1592.24+1587.17+1587.17</f>
        <v>4766.58</v>
      </c>
      <c r="CV301" s="83">
        <f>CQ301-CT301</f>
        <v>58.170000000000073</v>
      </c>
    </row>
    <row r="302" spans="1:100" x14ac:dyDescent="0.2">
      <c r="A302" s="69" t="s">
        <v>443</v>
      </c>
      <c r="B302" s="79">
        <v>144.93</v>
      </c>
      <c r="D302" s="69" t="s">
        <v>443</v>
      </c>
      <c r="E302" s="79">
        <v>0</v>
      </c>
      <c r="G302" s="69" t="s">
        <v>443</v>
      </c>
      <c r="H302" s="79">
        <v>0</v>
      </c>
      <c r="J302" s="69" t="s">
        <v>443</v>
      </c>
      <c r="K302" s="79">
        <v>0</v>
      </c>
      <c r="M302" s="69" t="s">
        <v>443</v>
      </c>
      <c r="N302" s="79">
        <v>0</v>
      </c>
      <c r="P302" s="69" t="s">
        <v>443</v>
      </c>
      <c r="Q302" s="79">
        <v>0</v>
      </c>
      <c r="S302" s="69" t="s">
        <v>443</v>
      </c>
      <c r="T302" s="79">
        <v>0</v>
      </c>
      <c r="V302" s="69" t="s">
        <v>443</v>
      </c>
      <c r="W302" s="79">
        <v>0</v>
      </c>
      <c r="Y302" s="69" t="s">
        <v>443</v>
      </c>
      <c r="Z302" s="79">
        <v>0</v>
      </c>
      <c r="AB302" s="69" t="s">
        <v>443</v>
      </c>
      <c r="AC302" s="79">
        <v>0</v>
      </c>
      <c r="AE302" s="69" t="s">
        <v>443</v>
      </c>
      <c r="AF302" s="79">
        <v>0</v>
      </c>
      <c r="AH302" s="69" t="s">
        <v>443</v>
      </c>
      <c r="AI302" s="79">
        <v>0</v>
      </c>
      <c r="AK302" s="69" t="s">
        <v>443</v>
      </c>
      <c r="AL302" s="79">
        <v>0</v>
      </c>
      <c r="AN302" s="69" t="s">
        <v>443</v>
      </c>
      <c r="AO302" s="79">
        <v>0</v>
      </c>
      <c r="AQ302" s="69" t="s">
        <v>443</v>
      </c>
      <c r="AR302" s="79">
        <v>150</v>
      </c>
      <c r="AT302" s="69" t="s">
        <v>443</v>
      </c>
      <c r="AU302" s="79">
        <v>0.11</v>
      </c>
      <c r="AW302" s="69" t="s">
        <v>443</v>
      </c>
      <c r="AX302" s="79">
        <v>0</v>
      </c>
      <c r="AZ302" s="69" t="s">
        <v>443</v>
      </c>
      <c r="BA302" s="79">
        <v>0</v>
      </c>
      <c r="BC302" s="69" t="s">
        <v>443</v>
      </c>
      <c r="BD302" s="79">
        <v>0</v>
      </c>
      <c r="BF302" s="69" t="s">
        <v>443</v>
      </c>
      <c r="BG302" s="79">
        <v>0.16</v>
      </c>
      <c r="BI302" s="69" t="s">
        <v>443</v>
      </c>
      <c r="BJ302" s="79">
        <v>0</v>
      </c>
      <c r="BL302" s="69" t="s">
        <v>443</v>
      </c>
      <c r="BM302" s="79">
        <v>0</v>
      </c>
      <c r="BO302" s="69" t="s">
        <v>443</v>
      </c>
      <c r="BP302" s="79">
        <v>0</v>
      </c>
      <c r="BR302" s="69" t="s">
        <v>443</v>
      </c>
      <c r="BS302" s="79">
        <v>0</v>
      </c>
      <c r="BU302" s="69" t="s">
        <v>443</v>
      </c>
      <c r="BV302" s="79">
        <v>0</v>
      </c>
      <c r="BX302" s="69" t="s">
        <v>443</v>
      </c>
      <c r="BY302" s="79">
        <v>0</v>
      </c>
      <c r="CA302" s="69" t="s">
        <v>443</v>
      </c>
      <c r="CB302" s="79">
        <v>0</v>
      </c>
      <c r="CD302" s="69" t="s">
        <v>443</v>
      </c>
      <c r="CE302" s="79">
        <v>0</v>
      </c>
      <c r="CG302" s="69" t="s">
        <v>443</v>
      </c>
      <c r="CH302" s="79">
        <v>151.83000000000001</v>
      </c>
      <c r="CJ302" s="69" t="s">
        <v>443</v>
      </c>
      <c r="CK302" s="79">
        <v>0</v>
      </c>
      <c r="CM302" s="69" t="s">
        <v>443</v>
      </c>
      <c r="CN302" s="79">
        <v>371.88</v>
      </c>
      <c r="CP302" s="69" t="s">
        <v>443</v>
      </c>
      <c r="CQ302" s="79">
        <f>SUM(CN302,CK302,CH302,CE302,CB302,BY302,BV302,BS302,BP302,BM302,BJ302,BG302,BD302,BA302,AX302,AU302,AR302,AO302,AL302,AI302,AF302,AC302,Z302,W302,T302,Q302,N302,K302,H302,E302,B302)</f>
        <v>818.91000000000008</v>
      </c>
      <c r="CS302" s="69" t="s">
        <v>443</v>
      </c>
      <c r="CT302" s="79">
        <f>144.93+150+150</f>
        <v>444.93</v>
      </c>
      <c r="CV302" s="83">
        <f>CQ302-CT302</f>
        <v>373.98000000000008</v>
      </c>
    </row>
    <row r="303" spans="1:100" x14ac:dyDescent="0.2">
      <c r="A303" s="69" t="s">
        <v>444</v>
      </c>
      <c r="B303" s="79">
        <v>193.02</v>
      </c>
      <c r="D303" s="69" t="s">
        <v>444</v>
      </c>
      <c r="E303" s="79">
        <v>0</v>
      </c>
      <c r="G303" s="69" t="s">
        <v>444</v>
      </c>
      <c r="H303" s="79">
        <v>0</v>
      </c>
      <c r="J303" s="69" t="s">
        <v>444</v>
      </c>
      <c r="K303" s="79">
        <v>0</v>
      </c>
      <c r="M303" s="69" t="s">
        <v>444</v>
      </c>
      <c r="N303" s="79">
        <v>0</v>
      </c>
      <c r="P303" s="69" t="s">
        <v>444</v>
      </c>
      <c r="Q303" s="79">
        <v>0</v>
      </c>
      <c r="S303" s="69" t="s">
        <v>444</v>
      </c>
      <c r="T303" s="79">
        <v>0</v>
      </c>
      <c r="V303" s="69" t="s">
        <v>444</v>
      </c>
      <c r="W303" s="79">
        <v>0</v>
      </c>
      <c r="Y303" s="69" t="s">
        <v>444</v>
      </c>
      <c r="Z303" s="79">
        <v>0</v>
      </c>
      <c r="AB303" s="69" t="s">
        <v>444</v>
      </c>
      <c r="AC303" s="79">
        <v>0</v>
      </c>
      <c r="AE303" s="69" t="s">
        <v>444</v>
      </c>
      <c r="AF303" s="79">
        <v>0</v>
      </c>
      <c r="AH303" s="69" t="s">
        <v>444</v>
      </c>
      <c r="AI303" s="79">
        <v>0</v>
      </c>
      <c r="AK303" s="69" t="s">
        <v>444</v>
      </c>
      <c r="AL303" s="79">
        <v>0</v>
      </c>
      <c r="AN303" s="69" t="s">
        <v>444</v>
      </c>
      <c r="AO303" s="79">
        <v>0</v>
      </c>
      <c r="AQ303" s="69" t="s">
        <v>444</v>
      </c>
      <c r="AR303" s="79">
        <v>193.02</v>
      </c>
      <c r="AT303" s="69" t="s">
        <v>444</v>
      </c>
      <c r="AU303" s="79">
        <v>0</v>
      </c>
      <c r="AW303" s="69" t="s">
        <v>444</v>
      </c>
      <c r="AX303" s="79">
        <v>0</v>
      </c>
      <c r="AZ303" s="69" t="s">
        <v>444</v>
      </c>
      <c r="BA303" s="79">
        <v>0</v>
      </c>
      <c r="BC303" s="69" t="s">
        <v>444</v>
      </c>
      <c r="BD303" s="79">
        <v>0</v>
      </c>
      <c r="BF303" s="69" t="s">
        <v>444</v>
      </c>
      <c r="BG303" s="79">
        <v>0</v>
      </c>
      <c r="BI303" s="69" t="s">
        <v>444</v>
      </c>
      <c r="BJ303" s="79">
        <v>0</v>
      </c>
      <c r="BL303" s="69" t="s">
        <v>444</v>
      </c>
      <c r="BM303" s="79">
        <v>0</v>
      </c>
      <c r="BO303" s="69" t="s">
        <v>444</v>
      </c>
      <c r="BP303" s="79">
        <v>0</v>
      </c>
      <c r="BR303" s="69" t="s">
        <v>444</v>
      </c>
      <c r="BS303" s="79">
        <v>0</v>
      </c>
      <c r="BU303" s="69" t="s">
        <v>444</v>
      </c>
      <c r="BV303" s="79">
        <v>0</v>
      </c>
      <c r="BX303" s="69" t="s">
        <v>444</v>
      </c>
      <c r="BY303" s="79">
        <v>0</v>
      </c>
      <c r="CA303" s="69" t="s">
        <v>444</v>
      </c>
      <c r="CB303" s="79">
        <v>0</v>
      </c>
      <c r="CD303" s="69" t="s">
        <v>444</v>
      </c>
      <c r="CE303" s="79">
        <v>0</v>
      </c>
      <c r="CG303" s="69" t="s">
        <v>444</v>
      </c>
      <c r="CH303" s="79">
        <v>193.02</v>
      </c>
      <c r="CJ303" s="69" t="s">
        <v>444</v>
      </c>
      <c r="CK303" s="79">
        <v>0</v>
      </c>
      <c r="CM303" s="69" t="s">
        <v>444</v>
      </c>
      <c r="CN303" s="79">
        <v>0</v>
      </c>
      <c r="CP303" s="69" t="s">
        <v>444</v>
      </c>
      <c r="CQ303" s="79">
        <f>SUM(CN303,CK303,CH303,CE303,CB303,BY303,BV303,BS303,BP303,BM303,BJ303,BG303,BD303,BA303,AX303,AU303,AR303,AO303,AL303,AI303,AF303,AC303,Z303,W303,T303,Q303,N303,K303,H303,E303,B303)</f>
        <v>579.06000000000006</v>
      </c>
      <c r="CS303" s="69" t="s">
        <v>444</v>
      </c>
      <c r="CT303" s="79">
        <f>193.02+193.02+193.02</f>
        <v>579.06000000000006</v>
      </c>
      <c r="CV303" s="83">
        <f>CQ303-CT303</f>
        <v>0</v>
      </c>
    </row>
    <row r="304" spans="1:100" ht="16" thickBot="1" x14ac:dyDescent="0.25">
      <c r="A304" s="77" t="s">
        <v>542</v>
      </c>
      <c r="B304" s="78">
        <f>SUM(B301:B303)</f>
        <v>1930.19</v>
      </c>
      <c r="D304" s="77" t="s">
        <v>542</v>
      </c>
      <c r="E304" s="78">
        <f>SUM(E301:E303)</f>
        <v>0</v>
      </c>
      <c r="G304" s="77" t="s">
        <v>542</v>
      </c>
      <c r="H304" s="78">
        <f>SUM(H301:H303)</f>
        <v>0</v>
      </c>
      <c r="J304" s="77" t="s">
        <v>542</v>
      </c>
      <c r="K304" s="78">
        <f>SUM(K301:K303)</f>
        <v>0</v>
      </c>
      <c r="M304" s="77" t="s">
        <v>542</v>
      </c>
      <c r="N304" s="78">
        <f>SUM(N301:N303)</f>
        <v>0</v>
      </c>
      <c r="P304" s="77" t="s">
        <v>542</v>
      </c>
      <c r="Q304" s="78">
        <f>SUM(Q301:Q303)</f>
        <v>0</v>
      </c>
      <c r="S304" s="77" t="s">
        <v>542</v>
      </c>
      <c r="T304" s="78">
        <f>SUM(T301:T303)</f>
        <v>0</v>
      </c>
      <c r="V304" s="77" t="s">
        <v>542</v>
      </c>
      <c r="W304" s="78">
        <f>SUM(W301:W303)</f>
        <v>0</v>
      </c>
      <c r="Y304" s="77" t="s">
        <v>542</v>
      </c>
      <c r="Z304" s="78">
        <f>SUM(Z301:Z303)</f>
        <v>0</v>
      </c>
      <c r="AB304" s="77" t="s">
        <v>542</v>
      </c>
      <c r="AC304" s="78">
        <f>SUM(AC301:AC303)</f>
        <v>60</v>
      </c>
      <c r="AE304" s="77" t="s">
        <v>542</v>
      </c>
      <c r="AF304" s="78">
        <f>SUM(AF301:AF303)</f>
        <v>0</v>
      </c>
      <c r="AH304" s="77" t="s">
        <v>542</v>
      </c>
      <c r="AI304" s="78">
        <f>SUM(AI301:AI303)</f>
        <v>0</v>
      </c>
      <c r="AK304" s="77" t="s">
        <v>542</v>
      </c>
      <c r="AL304" s="78">
        <f>SUM(AL301:AL303)</f>
        <v>0</v>
      </c>
      <c r="AN304" s="77" t="s">
        <v>542</v>
      </c>
      <c r="AO304" s="78">
        <f>SUM(AO301:AO303)</f>
        <v>0</v>
      </c>
      <c r="AQ304" s="77" t="s">
        <v>542</v>
      </c>
      <c r="AR304" s="78">
        <f>SUM(AR301:AR303)</f>
        <v>1930.19</v>
      </c>
      <c r="AT304" s="77" t="s">
        <v>542</v>
      </c>
      <c r="AU304" s="78">
        <f>SUM(AU301:AU303)</f>
        <v>0.11</v>
      </c>
      <c r="AW304" s="77" t="s">
        <v>542</v>
      </c>
      <c r="AX304" s="78">
        <f>SUM(AX301:AX303)</f>
        <v>0</v>
      </c>
      <c r="AZ304" s="77" t="s">
        <v>542</v>
      </c>
      <c r="BA304" s="78">
        <f>SUM(BA301:BA303)</f>
        <v>0</v>
      </c>
      <c r="BC304" s="77" t="s">
        <v>542</v>
      </c>
      <c r="BD304" s="78">
        <f>SUM(BD301:BD303)</f>
        <v>0</v>
      </c>
      <c r="BF304" s="77" t="s">
        <v>542</v>
      </c>
      <c r="BG304" s="78">
        <f>SUM(BG301:BG303)</f>
        <v>0.16</v>
      </c>
      <c r="BI304" s="77" t="s">
        <v>542</v>
      </c>
      <c r="BJ304" s="78">
        <f>SUM(BJ301:BJ303)</f>
        <v>0</v>
      </c>
      <c r="BL304" s="77" t="s">
        <v>542</v>
      </c>
      <c r="BM304" s="78">
        <f>SUM(BM301:BM303)</f>
        <v>0</v>
      </c>
      <c r="BO304" s="77" t="s">
        <v>542</v>
      </c>
      <c r="BP304" s="78">
        <f>SUM(BP301:BP303)</f>
        <v>0</v>
      </c>
      <c r="BR304" s="77" t="s">
        <v>542</v>
      </c>
      <c r="BS304" s="78">
        <f>SUM(BS301:BS303)</f>
        <v>0</v>
      </c>
      <c r="BU304" s="77" t="s">
        <v>542</v>
      </c>
      <c r="BV304" s="78">
        <f>SUM(BV301:BV303)</f>
        <v>0</v>
      </c>
      <c r="BX304" s="77" t="s">
        <v>542</v>
      </c>
      <c r="BY304" s="78">
        <f>SUM(BY301:BY303)</f>
        <v>0</v>
      </c>
      <c r="CA304" s="77" t="s">
        <v>542</v>
      </c>
      <c r="CB304" s="78">
        <f>SUM(CB301:CB303)</f>
        <v>0</v>
      </c>
      <c r="CD304" s="77" t="s">
        <v>542</v>
      </c>
      <c r="CE304" s="78">
        <f>SUM(CE301:CE303)</f>
        <v>0</v>
      </c>
      <c r="CG304" s="77" t="s">
        <v>542</v>
      </c>
      <c r="CH304" s="78">
        <f>SUM(CH301:CH303)</f>
        <v>1930.1899999999998</v>
      </c>
      <c r="CJ304" s="77" t="s">
        <v>542</v>
      </c>
      <c r="CK304" s="78">
        <f>SUM(CK301:CK303)</f>
        <v>0</v>
      </c>
      <c r="CM304" s="77" t="s">
        <v>542</v>
      </c>
      <c r="CN304" s="78">
        <f>SUM(CN301:CN303)</f>
        <v>371.88</v>
      </c>
      <c r="CP304" s="77" t="s">
        <v>492</v>
      </c>
      <c r="CQ304" s="78">
        <f>SUM(CQ301:CQ303)</f>
        <v>6222.72</v>
      </c>
      <c r="CS304" s="77" t="s">
        <v>492</v>
      </c>
      <c r="CT304" s="78">
        <f>SUM(CT301:CT303)</f>
        <v>5790.5700000000006</v>
      </c>
      <c r="CV304" s="88">
        <f>CQ304-CT304</f>
        <v>432.14999999999964</v>
      </c>
    </row>
    <row r="305" spans="1:100" ht="16" thickBot="1" x14ac:dyDescent="0.25">
      <c r="A305" s="176" t="s">
        <v>447</v>
      </c>
      <c r="B305" s="177"/>
      <c r="D305" s="176" t="s">
        <v>447</v>
      </c>
      <c r="E305" s="177"/>
      <c r="G305" s="176" t="s">
        <v>447</v>
      </c>
      <c r="H305" s="177"/>
      <c r="J305" s="176" t="s">
        <v>447</v>
      </c>
      <c r="K305" s="177"/>
      <c r="M305" s="176" t="s">
        <v>447</v>
      </c>
      <c r="N305" s="177"/>
      <c r="P305" s="176" t="s">
        <v>447</v>
      </c>
      <c r="Q305" s="177"/>
      <c r="S305" s="176" t="s">
        <v>447</v>
      </c>
      <c r="T305" s="177"/>
      <c r="V305" s="176" t="s">
        <v>447</v>
      </c>
      <c r="W305" s="177"/>
      <c r="Y305" s="176" t="s">
        <v>447</v>
      </c>
      <c r="Z305" s="177"/>
      <c r="AB305" s="176" t="s">
        <v>447</v>
      </c>
      <c r="AC305" s="177"/>
      <c r="AE305" s="176" t="s">
        <v>447</v>
      </c>
      <c r="AF305" s="177"/>
      <c r="AH305" s="176" t="s">
        <v>447</v>
      </c>
      <c r="AI305" s="177"/>
      <c r="AK305" s="176" t="s">
        <v>447</v>
      </c>
      <c r="AL305" s="177"/>
      <c r="AN305" s="176" t="s">
        <v>447</v>
      </c>
      <c r="AO305" s="177"/>
      <c r="AQ305" s="176" t="s">
        <v>447</v>
      </c>
      <c r="AR305" s="177"/>
      <c r="AT305" s="176" t="s">
        <v>447</v>
      </c>
      <c r="AU305" s="177"/>
      <c r="AW305" s="176" t="s">
        <v>447</v>
      </c>
      <c r="AX305" s="177"/>
      <c r="AZ305" s="176" t="s">
        <v>447</v>
      </c>
      <c r="BA305" s="177"/>
      <c r="BC305" s="176" t="s">
        <v>447</v>
      </c>
      <c r="BD305" s="177"/>
      <c r="BF305" s="176" t="s">
        <v>447</v>
      </c>
      <c r="BG305" s="177"/>
      <c r="BI305" s="176" t="s">
        <v>447</v>
      </c>
      <c r="BJ305" s="177"/>
      <c r="BL305" s="176" t="s">
        <v>447</v>
      </c>
      <c r="BM305" s="177"/>
      <c r="BO305" s="176" t="s">
        <v>447</v>
      </c>
      <c r="BP305" s="177"/>
      <c r="BR305" s="176" t="s">
        <v>447</v>
      </c>
      <c r="BS305" s="177"/>
      <c r="BU305" s="176" t="s">
        <v>447</v>
      </c>
      <c r="BV305" s="177"/>
      <c r="BX305" s="176" t="s">
        <v>447</v>
      </c>
      <c r="BY305" s="177"/>
      <c r="CA305" s="176" t="s">
        <v>447</v>
      </c>
      <c r="CB305" s="177"/>
      <c r="CD305" s="176" t="s">
        <v>447</v>
      </c>
      <c r="CE305" s="177"/>
      <c r="CG305" s="176" t="s">
        <v>447</v>
      </c>
      <c r="CH305" s="177"/>
      <c r="CJ305" s="176" t="s">
        <v>447</v>
      </c>
      <c r="CK305" s="177"/>
      <c r="CM305" s="176" t="s">
        <v>447</v>
      </c>
      <c r="CN305" s="177"/>
      <c r="CP305" s="176" t="s">
        <v>447</v>
      </c>
      <c r="CQ305" s="177"/>
      <c r="CS305" s="176" t="s">
        <v>447</v>
      </c>
      <c r="CT305" s="177"/>
      <c r="CV305" s="66"/>
    </row>
    <row r="306" spans="1:100" x14ac:dyDescent="0.2">
      <c r="A306" s="70" t="s">
        <v>445</v>
      </c>
      <c r="B306" s="67">
        <v>529.42999999999995</v>
      </c>
      <c r="D306" s="70" t="s">
        <v>445</v>
      </c>
      <c r="E306" s="67">
        <v>0</v>
      </c>
      <c r="G306" s="70" t="s">
        <v>445</v>
      </c>
      <c r="H306" s="67">
        <v>0</v>
      </c>
      <c r="J306" s="70" t="s">
        <v>445</v>
      </c>
      <c r="K306" s="67">
        <v>0</v>
      </c>
      <c r="M306" s="70" t="s">
        <v>445</v>
      </c>
      <c r="N306" s="67">
        <v>0</v>
      </c>
      <c r="P306" s="70" t="s">
        <v>445</v>
      </c>
      <c r="Q306" s="67">
        <v>0</v>
      </c>
      <c r="S306" s="70" t="s">
        <v>445</v>
      </c>
      <c r="T306" s="67">
        <v>0</v>
      </c>
      <c r="V306" s="70" t="s">
        <v>445</v>
      </c>
      <c r="W306" s="67">
        <v>0</v>
      </c>
      <c r="Y306" s="70" t="s">
        <v>445</v>
      </c>
      <c r="Z306" s="67">
        <v>0</v>
      </c>
      <c r="AB306" s="70" t="s">
        <v>445</v>
      </c>
      <c r="AC306" s="67">
        <v>0</v>
      </c>
      <c r="AE306" s="70" t="s">
        <v>445</v>
      </c>
      <c r="AF306" s="67">
        <v>0</v>
      </c>
      <c r="AH306" s="70" t="s">
        <v>445</v>
      </c>
      <c r="AI306" s="67">
        <v>0</v>
      </c>
      <c r="AK306" s="70" t="s">
        <v>445</v>
      </c>
      <c r="AL306" s="67">
        <v>0</v>
      </c>
      <c r="AN306" s="70" t="s">
        <v>445</v>
      </c>
      <c r="AO306" s="67">
        <v>0</v>
      </c>
      <c r="AQ306" s="70" t="s">
        <v>445</v>
      </c>
      <c r="AR306" s="67">
        <v>487.18</v>
      </c>
      <c r="AT306" s="70" t="s">
        <v>445</v>
      </c>
      <c r="AU306" s="67">
        <v>0</v>
      </c>
      <c r="AW306" s="70" t="s">
        <v>445</v>
      </c>
      <c r="AX306" s="67">
        <v>0</v>
      </c>
      <c r="AZ306" s="70" t="s">
        <v>445</v>
      </c>
      <c r="BA306" s="67">
        <v>0</v>
      </c>
      <c r="BC306" s="70" t="s">
        <v>445</v>
      </c>
      <c r="BD306" s="67">
        <v>0</v>
      </c>
      <c r="BF306" s="70" t="s">
        <v>445</v>
      </c>
      <c r="BG306" s="67">
        <v>0</v>
      </c>
      <c r="BI306" s="70" t="s">
        <v>445</v>
      </c>
      <c r="BJ306" s="67">
        <v>0</v>
      </c>
      <c r="BL306" s="70" t="s">
        <v>445</v>
      </c>
      <c r="BM306" s="67">
        <v>0</v>
      </c>
      <c r="BO306" s="70" t="s">
        <v>445</v>
      </c>
      <c r="BP306" s="67">
        <v>0</v>
      </c>
      <c r="BR306" s="70" t="s">
        <v>445</v>
      </c>
      <c r="BS306" s="67">
        <v>0</v>
      </c>
      <c r="BU306" s="70" t="s">
        <v>445</v>
      </c>
      <c r="BV306" s="67">
        <v>0</v>
      </c>
      <c r="BX306" s="70" t="s">
        <v>445</v>
      </c>
      <c r="BY306" s="67">
        <v>0</v>
      </c>
      <c r="CA306" s="70" t="s">
        <v>445</v>
      </c>
      <c r="CB306" s="67">
        <v>0</v>
      </c>
      <c r="CD306" s="70" t="s">
        <v>445</v>
      </c>
      <c r="CE306" s="67">
        <v>0</v>
      </c>
      <c r="CG306" s="70" t="s">
        <v>445</v>
      </c>
      <c r="CH306" s="67">
        <v>471.88</v>
      </c>
      <c r="CJ306" s="70" t="s">
        <v>445</v>
      </c>
      <c r="CK306" s="67">
        <v>0</v>
      </c>
      <c r="CM306" s="70" t="s">
        <v>445</v>
      </c>
      <c r="CN306" s="67">
        <v>0</v>
      </c>
      <c r="CP306" s="70" t="s">
        <v>445</v>
      </c>
      <c r="CQ306" s="79">
        <f>SUM(CN306,CK306,CH306,CE306,CB306,BY306,BV306,BS306,BP306,BM306,BJ306,BG306,BD306,BA306,AX306,AU306,AR306,AO306,AL306,AI306,AF306,AC306,Z306,W306,T306,Q306,N306,K306,H306,E306,B306)</f>
        <v>1488.4899999999998</v>
      </c>
      <c r="CS306" s="70" t="s">
        <v>445</v>
      </c>
      <c r="CT306" s="67">
        <f>529.43+484.65+484.65</f>
        <v>1498.73</v>
      </c>
      <c r="CV306" s="83">
        <f>CT306-CQ306</f>
        <v>10.240000000000236</v>
      </c>
    </row>
    <row r="307" spans="1:100" ht="16" thickBot="1" x14ac:dyDescent="0.25">
      <c r="A307" s="77" t="s">
        <v>454</v>
      </c>
      <c r="B307" s="78">
        <f>SUM(B306)</f>
        <v>529.42999999999995</v>
      </c>
      <c r="D307" s="77" t="s">
        <v>454</v>
      </c>
      <c r="E307" s="78">
        <f>SUM(E306)</f>
        <v>0</v>
      </c>
      <c r="G307" s="77" t="s">
        <v>454</v>
      </c>
      <c r="H307" s="78">
        <f>SUM(H306)</f>
        <v>0</v>
      </c>
      <c r="J307" s="77" t="s">
        <v>454</v>
      </c>
      <c r="K307" s="78">
        <f>SUM(K306)</f>
        <v>0</v>
      </c>
      <c r="M307" s="77" t="s">
        <v>454</v>
      </c>
      <c r="N307" s="78">
        <f>SUM(N306)</f>
        <v>0</v>
      </c>
      <c r="P307" s="77" t="s">
        <v>454</v>
      </c>
      <c r="Q307" s="78">
        <f>SUM(Q306)</f>
        <v>0</v>
      </c>
      <c r="S307" s="77" t="s">
        <v>454</v>
      </c>
      <c r="T307" s="78">
        <f>SUM(T306)</f>
        <v>0</v>
      </c>
      <c r="V307" s="77" t="s">
        <v>454</v>
      </c>
      <c r="W307" s="78">
        <f>SUM(W306)</f>
        <v>0</v>
      </c>
      <c r="Y307" s="77" t="s">
        <v>454</v>
      </c>
      <c r="Z307" s="78">
        <f>SUM(Z306)</f>
        <v>0</v>
      </c>
      <c r="AB307" s="77" t="s">
        <v>454</v>
      </c>
      <c r="AC307" s="78">
        <f>SUM(AC306)</f>
        <v>0</v>
      </c>
      <c r="AE307" s="77" t="s">
        <v>454</v>
      </c>
      <c r="AF307" s="78">
        <f>SUM(AF306)</f>
        <v>0</v>
      </c>
      <c r="AH307" s="77" t="s">
        <v>454</v>
      </c>
      <c r="AI307" s="78">
        <f>SUM(AI306)</f>
        <v>0</v>
      </c>
      <c r="AK307" s="77" t="s">
        <v>454</v>
      </c>
      <c r="AL307" s="78">
        <f>SUM(AL306)</f>
        <v>0</v>
      </c>
      <c r="AN307" s="77" t="s">
        <v>454</v>
      </c>
      <c r="AO307" s="78">
        <f>SUM(AO306)</f>
        <v>0</v>
      </c>
      <c r="AQ307" s="77" t="s">
        <v>454</v>
      </c>
      <c r="AR307" s="78">
        <f>SUM(AR306)</f>
        <v>487.18</v>
      </c>
      <c r="AT307" s="77" t="s">
        <v>454</v>
      </c>
      <c r="AU307" s="78">
        <f>SUM(AU306)</f>
        <v>0</v>
      </c>
      <c r="AW307" s="77" t="s">
        <v>454</v>
      </c>
      <c r="AX307" s="78">
        <f>SUM(AX306)</f>
        <v>0</v>
      </c>
      <c r="AZ307" s="77" t="s">
        <v>454</v>
      </c>
      <c r="BA307" s="78">
        <f>SUM(BA306)</f>
        <v>0</v>
      </c>
      <c r="BC307" s="77" t="s">
        <v>454</v>
      </c>
      <c r="BD307" s="78">
        <f>SUM(BD306)</f>
        <v>0</v>
      </c>
      <c r="BF307" s="77" t="s">
        <v>454</v>
      </c>
      <c r="BG307" s="78">
        <f>SUM(BG306)</f>
        <v>0</v>
      </c>
      <c r="BI307" s="77" t="s">
        <v>454</v>
      </c>
      <c r="BJ307" s="78">
        <f>SUM(BJ306)</f>
        <v>0</v>
      </c>
      <c r="BL307" s="77" t="s">
        <v>454</v>
      </c>
      <c r="BM307" s="78">
        <f>SUM(BM306)</f>
        <v>0</v>
      </c>
      <c r="BO307" s="77" t="s">
        <v>454</v>
      </c>
      <c r="BP307" s="78">
        <f>SUM(BP306)</f>
        <v>0</v>
      </c>
      <c r="BR307" s="77" t="s">
        <v>454</v>
      </c>
      <c r="BS307" s="78">
        <f>SUM(BS306)</f>
        <v>0</v>
      </c>
      <c r="BU307" s="77" t="s">
        <v>454</v>
      </c>
      <c r="BV307" s="78">
        <f>SUM(BV306)</f>
        <v>0</v>
      </c>
      <c r="BX307" s="77" t="s">
        <v>454</v>
      </c>
      <c r="BY307" s="78">
        <f>SUM(BY306)</f>
        <v>0</v>
      </c>
      <c r="CA307" s="77" t="s">
        <v>454</v>
      </c>
      <c r="CB307" s="78">
        <f>SUM(CB306)</f>
        <v>0</v>
      </c>
      <c r="CD307" s="77" t="s">
        <v>454</v>
      </c>
      <c r="CE307" s="78">
        <f>SUM(CE306)</f>
        <v>0</v>
      </c>
      <c r="CG307" s="77" t="s">
        <v>454</v>
      </c>
      <c r="CH307" s="78">
        <f>SUM(CH306)</f>
        <v>471.88</v>
      </c>
      <c r="CJ307" s="77" t="s">
        <v>454</v>
      </c>
      <c r="CK307" s="78">
        <f>SUM(CK306)</f>
        <v>0</v>
      </c>
      <c r="CM307" s="77" t="s">
        <v>454</v>
      </c>
      <c r="CN307" s="78">
        <f>SUM(CN306)</f>
        <v>0</v>
      </c>
      <c r="CP307" s="77" t="s">
        <v>493</v>
      </c>
      <c r="CQ307" s="78">
        <f>SUM(CQ306)</f>
        <v>1488.4899999999998</v>
      </c>
      <c r="CS307" s="77" t="s">
        <v>493</v>
      </c>
      <c r="CT307" s="78">
        <f>SUM(CT306)</f>
        <v>1498.73</v>
      </c>
      <c r="CV307" s="88">
        <f>CT307-CQ307</f>
        <v>10.240000000000236</v>
      </c>
    </row>
    <row r="308" spans="1:100" ht="16" thickBot="1" x14ac:dyDescent="0.25">
      <c r="A308" s="176" t="s">
        <v>455</v>
      </c>
      <c r="B308" s="177"/>
      <c r="D308" s="176" t="s">
        <v>455</v>
      </c>
      <c r="E308" s="177"/>
      <c r="G308" s="176" t="s">
        <v>455</v>
      </c>
      <c r="H308" s="177"/>
      <c r="J308" s="176" t="s">
        <v>455</v>
      </c>
      <c r="K308" s="177"/>
      <c r="M308" s="176" t="s">
        <v>455</v>
      </c>
      <c r="N308" s="177"/>
      <c r="P308" s="176" t="s">
        <v>455</v>
      </c>
      <c r="Q308" s="177"/>
      <c r="S308" s="176" t="s">
        <v>455</v>
      </c>
      <c r="T308" s="177"/>
      <c r="V308" s="176" t="s">
        <v>455</v>
      </c>
      <c r="W308" s="177"/>
      <c r="Y308" s="176" t="s">
        <v>455</v>
      </c>
      <c r="Z308" s="177"/>
      <c r="AB308" s="176" t="s">
        <v>455</v>
      </c>
      <c r="AC308" s="177"/>
      <c r="AE308" s="176" t="s">
        <v>455</v>
      </c>
      <c r="AF308" s="177"/>
      <c r="AH308" s="176" t="s">
        <v>455</v>
      </c>
      <c r="AI308" s="177"/>
      <c r="AK308" s="176" t="s">
        <v>455</v>
      </c>
      <c r="AL308" s="177"/>
      <c r="AN308" s="176" t="s">
        <v>455</v>
      </c>
      <c r="AO308" s="177"/>
      <c r="AQ308" s="176" t="s">
        <v>455</v>
      </c>
      <c r="AR308" s="177"/>
      <c r="AT308" s="176" t="s">
        <v>455</v>
      </c>
      <c r="AU308" s="177"/>
      <c r="AW308" s="176" t="s">
        <v>455</v>
      </c>
      <c r="AX308" s="177"/>
      <c r="AZ308" s="176" t="s">
        <v>455</v>
      </c>
      <c r="BA308" s="177"/>
      <c r="BC308" s="176" t="s">
        <v>455</v>
      </c>
      <c r="BD308" s="177"/>
      <c r="BF308" s="176" t="s">
        <v>455</v>
      </c>
      <c r="BG308" s="177"/>
      <c r="BI308" s="176" t="s">
        <v>455</v>
      </c>
      <c r="BJ308" s="177"/>
      <c r="BL308" s="176" t="s">
        <v>455</v>
      </c>
      <c r="BM308" s="177"/>
      <c r="BO308" s="176" t="s">
        <v>455</v>
      </c>
      <c r="BP308" s="177"/>
      <c r="BR308" s="176" t="s">
        <v>455</v>
      </c>
      <c r="BS308" s="177"/>
      <c r="BU308" s="176" t="s">
        <v>455</v>
      </c>
      <c r="BV308" s="177"/>
      <c r="BX308" s="176" t="s">
        <v>455</v>
      </c>
      <c r="BY308" s="177"/>
      <c r="CA308" s="176" t="s">
        <v>455</v>
      </c>
      <c r="CB308" s="177"/>
      <c r="CD308" s="176" t="s">
        <v>455</v>
      </c>
      <c r="CE308" s="177"/>
      <c r="CG308" s="176" t="s">
        <v>455</v>
      </c>
      <c r="CH308" s="177"/>
      <c r="CJ308" s="176" t="s">
        <v>455</v>
      </c>
      <c r="CK308" s="177"/>
      <c r="CM308" s="176" t="s">
        <v>455</v>
      </c>
      <c r="CN308" s="177"/>
      <c r="CP308" s="176" t="s">
        <v>455</v>
      </c>
      <c r="CQ308" s="177"/>
      <c r="CS308" s="176" t="s">
        <v>455</v>
      </c>
      <c r="CT308" s="177"/>
      <c r="CV308" s="66"/>
    </row>
    <row r="309" spans="1:100" x14ac:dyDescent="0.2">
      <c r="A309" s="71" t="s">
        <v>156</v>
      </c>
      <c r="B309" s="67">
        <v>775.27</v>
      </c>
      <c r="D309" s="71" t="s">
        <v>156</v>
      </c>
      <c r="E309" s="67">
        <v>0</v>
      </c>
      <c r="G309" s="71" t="s">
        <v>156</v>
      </c>
      <c r="H309" s="67">
        <v>0</v>
      </c>
      <c r="J309" s="71" t="s">
        <v>156</v>
      </c>
      <c r="K309" s="67">
        <v>0</v>
      </c>
      <c r="M309" s="71" t="s">
        <v>156</v>
      </c>
      <c r="N309" s="67">
        <v>0</v>
      </c>
      <c r="P309" s="71" t="s">
        <v>156</v>
      </c>
      <c r="Q309" s="67">
        <v>0</v>
      </c>
      <c r="S309" s="71" t="s">
        <v>156</v>
      </c>
      <c r="T309" s="67">
        <v>0</v>
      </c>
      <c r="V309" s="71" t="s">
        <v>156</v>
      </c>
      <c r="W309" s="67">
        <v>0</v>
      </c>
      <c r="Y309" s="71" t="s">
        <v>156</v>
      </c>
      <c r="Z309" s="67">
        <v>0</v>
      </c>
      <c r="AB309" s="71" t="s">
        <v>156</v>
      </c>
      <c r="AC309" s="67">
        <v>0</v>
      </c>
      <c r="AE309" s="71" t="s">
        <v>156</v>
      </c>
      <c r="AF309" s="67">
        <v>0</v>
      </c>
      <c r="AH309" s="71" t="s">
        <v>156</v>
      </c>
      <c r="AI309" s="67">
        <v>0</v>
      </c>
      <c r="AK309" s="71" t="s">
        <v>156</v>
      </c>
      <c r="AL309" s="67">
        <v>0</v>
      </c>
      <c r="AN309" s="71" t="s">
        <v>156</v>
      </c>
      <c r="AO309" s="67">
        <v>0</v>
      </c>
      <c r="AQ309" s="71" t="s">
        <v>156</v>
      </c>
      <c r="AR309" s="67">
        <v>0</v>
      </c>
      <c r="AT309" s="71" t="s">
        <v>156</v>
      </c>
      <c r="AU309" s="67">
        <v>0</v>
      </c>
      <c r="AW309" s="71" t="s">
        <v>156</v>
      </c>
      <c r="AX309" s="67">
        <v>0</v>
      </c>
      <c r="AZ309" s="71" t="s">
        <v>156</v>
      </c>
      <c r="BA309" s="67">
        <v>0</v>
      </c>
      <c r="BC309" s="71" t="s">
        <v>156</v>
      </c>
      <c r="BD309" s="67">
        <v>0</v>
      </c>
      <c r="BF309" s="71" t="s">
        <v>156</v>
      </c>
      <c r="BG309" s="67">
        <v>0</v>
      </c>
      <c r="BI309" s="71" t="s">
        <v>156</v>
      </c>
      <c r="BJ309" s="67">
        <v>0</v>
      </c>
      <c r="BL309" s="71" t="s">
        <v>156</v>
      </c>
      <c r="BM309" s="67">
        <v>0</v>
      </c>
      <c r="BO309" s="71" t="s">
        <v>156</v>
      </c>
      <c r="BP309" s="67">
        <v>0</v>
      </c>
      <c r="BR309" s="71" t="s">
        <v>156</v>
      </c>
      <c r="BS309" s="67">
        <v>0</v>
      </c>
      <c r="BU309" s="71" t="s">
        <v>156</v>
      </c>
      <c r="BV309" s="67">
        <v>0</v>
      </c>
      <c r="BX309" s="71" t="s">
        <v>156</v>
      </c>
      <c r="BY309" s="67">
        <v>0</v>
      </c>
      <c r="CA309" s="71" t="s">
        <v>156</v>
      </c>
      <c r="CB309" s="67">
        <v>0</v>
      </c>
      <c r="CD309" s="71" t="s">
        <v>156</v>
      </c>
      <c r="CE309" s="67">
        <v>0</v>
      </c>
      <c r="CG309" s="71" t="s">
        <v>156</v>
      </c>
      <c r="CH309" s="67">
        <v>0</v>
      </c>
      <c r="CJ309" s="71" t="s">
        <v>156</v>
      </c>
      <c r="CK309" s="67">
        <v>0</v>
      </c>
      <c r="CM309" s="71" t="s">
        <v>156</v>
      </c>
      <c r="CN309" s="67">
        <v>0</v>
      </c>
      <c r="CP309" s="71" t="s">
        <v>156</v>
      </c>
      <c r="CQ309" s="79">
        <f>SUM(CN309,CK309,CH309,CE309,CB309,BY309,BV309,BS309,BP309,BM309,BJ309,BG309,BD309,BA309,AX309,AU309,AR309,AO309,AL309,AI309,AF309,AC309,Z309,W309,T309,Q309,N309,K309,H309,E309,B309)</f>
        <v>775.27</v>
      </c>
      <c r="CS309" s="71" t="s">
        <v>156</v>
      </c>
      <c r="CT309" s="67">
        <f>817.04-41.77</f>
        <v>775.27</v>
      </c>
      <c r="CV309" s="105">
        <f t="shared" ref="CV309:CV311" si="16">CT309-CQ309</f>
        <v>0</v>
      </c>
    </row>
    <row r="310" spans="1:100" x14ac:dyDescent="0.2">
      <c r="A310" s="71" t="s">
        <v>449</v>
      </c>
      <c r="B310" s="67">
        <v>109.49</v>
      </c>
      <c r="D310" s="71" t="s">
        <v>449</v>
      </c>
      <c r="E310" s="67">
        <v>0</v>
      </c>
      <c r="G310" s="71" t="s">
        <v>449</v>
      </c>
      <c r="H310" s="67">
        <v>0</v>
      </c>
      <c r="J310" s="71" t="s">
        <v>449</v>
      </c>
      <c r="K310" s="67">
        <v>0</v>
      </c>
      <c r="M310" s="71" t="s">
        <v>449</v>
      </c>
      <c r="N310" s="67">
        <v>0</v>
      </c>
      <c r="P310" s="71" t="s">
        <v>449</v>
      </c>
      <c r="Q310" s="67">
        <v>0</v>
      </c>
      <c r="S310" s="71" t="s">
        <v>449</v>
      </c>
      <c r="T310" s="67">
        <v>0</v>
      </c>
      <c r="V310" s="71" t="s">
        <v>449</v>
      </c>
      <c r="W310" s="67">
        <v>0</v>
      </c>
      <c r="Y310" s="71" t="s">
        <v>449</v>
      </c>
      <c r="Z310" s="67">
        <v>0</v>
      </c>
      <c r="AB310" s="71" t="s">
        <v>449</v>
      </c>
      <c r="AC310" s="67">
        <v>0</v>
      </c>
      <c r="AE310" s="71" t="s">
        <v>449</v>
      </c>
      <c r="AF310" s="67">
        <v>0</v>
      </c>
      <c r="AH310" s="71" t="s">
        <v>449</v>
      </c>
      <c r="AI310" s="67">
        <v>0</v>
      </c>
      <c r="AK310" s="71" t="s">
        <v>449</v>
      </c>
      <c r="AL310" s="67">
        <v>0</v>
      </c>
      <c r="AN310" s="71" t="s">
        <v>449</v>
      </c>
      <c r="AO310" s="67">
        <v>0</v>
      </c>
      <c r="AQ310" s="71" t="s">
        <v>449</v>
      </c>
      <c r="AR310" s="67">
        <v>0</v>
      </c>
      <c r="AT310" s="71" t="s">
        <v>449</v>
      </c>
      <c r="AU310" s="67">
        <v>0</v>
      </c>
      <c r="AW310" s="71" t="s">
        <v>449</v>
      </c>
      <c r="AX310" s="67">
        <v>0</v>
      </c>
      <c r="AZ310" s="71" t="s">
        <v>449</v>
      </c>
      <c r="BA310" s="67">
        <v>0</v>
      </c>
      <c r="BC310" s="71" t="s">
        <v>449</v>
      </c>
      <c r="BD310" s="67">
        <v>0</v>
      </c>
      <c r="BF310" s="71" t="s">
        <v>449</v>
      </c>
      <c r="BG310" s="67">
        <v>0</v>
      </c>
      <c r="BI310" s="71" t="s">
        <v>449</v>
      </c>
      <c r="BJ310" s="67">
        <v>0</v>
      </c>
      <c r="BL310" s="71" t="s">
        <v>449</v>
      </c>
      <c r="BM310" s="67">
        <v>0</v>
      </c>
      <c r="BO310" s="71" t="s">
        <v>449</v>
      </c>
      <c r="BP310" s="67">
        <v>0</v>
      </c>
      <c r="BR310" s="71" t="s">
        <v>449</v>
      </c>
      <c r="BS310" s="67">
        <v>0</v>
      </c>
      <c r="BU310" s="71" t="s">
        <v>449</v>
      </c>
      <c r="BV310" s="67">
        <v>0</v>
      </c>
      <c r="BX310" s="71" t="s">
        <v>449</v>
      </c>
      <c r="BY310" s="67">
        <v>0</v>
      </c>
      <c r="CA310" s="71" t="s">
        <v>449</v>
      </c>
      <c r="CB310" s="67">
        <v>0</v>
      </c>
      <c r="CD310" s="71" t="s">
        <v>449</v>
      </c>
      <c r="CE310" s="67">
        <v>0</v>
      </c>
      <c r="CG310" s="71" t="s">
        <v>449</v>
      </c>
      <c r="CH310" s="67">
        <v>0</v>
      </c>
      <c r="CJ310" s="71" t="s">
        <v>449</v>
      </c>
      <c r="CK310" s="67">
        <v>0</v>
      </c>
      <c r="CM310" s="71" t="s">
        <v>449</v>
      </c>
      <c r="CN310" s="67">
        <v>0</v>
      </c>
      <c r="CP310" s="71" t="s">
        <v>449</v>
      </c>
      <c r="CQ310" s="79">
        <f>SUM(CN310,CK310,CH310,CE310,CB310,BY310,BV310,BS310,BP310,BM310,BJ310,BG310,BD310,BA310,AX310,AU310,AR310,AO310,AL310,AI310,AF310,AC310,Z310,W310,T310,Q310,N310,K310,H310,E310,B310)</f>
        <v>109.49</v>
      </c>
      <c r="CS310" s="71" t="s">
        <v>449</v>
      </c>
      <c r="CT310" s="67">
        <v>140</v>
      </c>
      <c r="CV310" s="88">
        <f t="shared" si="16"/>
        <v>30.510000000000005</v>
      </c>
    </row>
    <row r="311" spans="1:100" x14ac:dyDescent="0.2">
      <c r="A311" s="71" t="s">
        <v>450</v>
      </c>
      <c r="B311" s="67">
        <v>0</v>
      </c>
      <c r="D311" s="71" t="s">
        <v>450</v>
      </c>
      <c r="E311" s="67">
        <v>0</v>
      </c>
      <c r="G311" s="71" t="s">
        <v>450</v>
      </c>
      <c r="H311" s="67">
        <v>0</v>
      </c>
      <c r="J311" s="71" t="s">
        <v>450</v>
      </c>
      <c r="K311" s="67">
        <v>0</v>
      </c>
      <c r="M311" s="71" t="s">
        <v>450</v>
      </c>
      <c r="N311" s="67">
        <v>0</v>
      </c>
      <c r="P311" s="71" t="s">
        <v>450</v>
      </c>
      <c r="Q311" s="67">
        <v>0</v>
      </c>
      <c r="S311" s="71" t="s">
        <v>450</v>
      </c>
      <c r="T311" s="67">
        <v>0</v>
      </c>
      <c r="V311" s="71" t="s">
        <v>450</v>
      </c>
      <c r="W311" s="67">
        <v>0</v>
      </c>
      <c r="Y311" s="71" t="s">
        <v>450</v>
      </c>
      <c r="Z311" s="67">
        <v>115.22</v>
      </c>
      <c r="AB311" s="71" t="s">
        <v>450</v>
      </c>
      <c r="AC311" s="67">
        <v>0</v>
      </c>
      <c r="AE311" s="71" t="s">
        <v>450</v>
      </c>
      <c r="AF311" s="67">
        <v>0</v>
      </c>
      <c r="AH311" s="71" t="s">
        <v>450</v>
      </c>
      <c r="AI311" s="67">
        <v>0</v>
      </c>
      <c r="AK311" s="71" t="s">
        <v>450</v>
      </c>
      <c r="AL311" s="67">
        <v>0</v>
      </c>
      <c r="AN311" s="71" t="s">
        <v>450</v>
      </c>
      <c r="AO311" s="67">
        <v>0</v>
      </c>
      <c r="AQ311" s="71" t="s">
        <v>450</v>
      </c>
      <c r="AR311" s="67">
        <v>0</v>
      </c>
      <c r="AT311" s="71" t="s">
        <v>450</v>
      </c>
      <c r="AU311" s="67">
        <v>0</v>
      </c>
      <c r="AW311" s="71" t="s">
        <v>450</v>
      </c>
      <c r="AX311" s="67">
        <v>0</v>
      </c>
      <c r="AZ311" s="71" t="s">
        <v>450</v>
      </c>
      <c r="BA311" s="67">
        <v>0</v>
      </c>
      <c r="BC311" s="71" t="s">
        <v>450</v>
      </c>
      <c r="BD311" s="67">
        <v>0</v>
      </c>
      <c r="BF311" s="71" t="s">
        <v>450</v>
      </c>
      <c r="BG311" s="67">
        <v>0</v>
      </c>
      <c r="BI311" s="71" t="s">
        <v>450</v>
      </c>
      <c r="BJ311" s="67">
        <v>0</v>
      </c>
      <c r="BL311" s="71" t="s">
        <v>450</v>
      </c>
      <c r="BM311" s="67">
        <v>0</v>
      </c>
      <c r="BO311" s="71" t="s">
        <v>450</v>
      </c>
      <c r="BP311" s="67">
        <v>0</v>
      </c>
      <c r="BR311" s="71" t="s">
        <v>450</v>
      </c>
      <c r="BS311" s="67">
        <v>0</v>
      </c>
      <c r="BU311" s="71" t="s">
        <v>450</v>
      </c>
      <c r="BV311" s="67">
        <v>0</v>
      </c>
      <c r="BX311" s="71" t="s">
        <v>450</v>
      </c>
      <c r="BY311" s="67">
        <v>0</v>
      </c>
      <c r="CA311" s="71" t="s">
        <v>450</v>
      </c>
      <c r="CB311" s="67">
        <v>0</v>
      </c>
      <c r="CD311" s="71" t="s">
        <v>450</v>
      </c>
      <c r="CE311" s="67">
        <v>0</v>
      </c>
      <c r="CG311" s="71" t="s">
        <v>450</v>
      </c>
      <c r="CH311" s="67">
        <v>0</v>
      </c>
      <c r="CJ311" s="71" t="s">
        <v>450</v>
      </c>
      <c r="CK311" s="67">
        <v>0</v>
      </c>
      <c r="CM311" s="71" t="s">
        <v>450</v>
      </c>
      <c r="CN311" s="67">
        <v>0</v>
      </c>
      <c r="CP311" s="71" t="s">
        <v>450</v>
      </c>
      <c r="CQ311" s="79">
        <f>SUM(CN311,CK311,CH311,CE311,CB311,BY311,BV311,BS311,BP311,BM311,BJ311,BG311,BD311,BA311,AX311,AU311,AR311,AO311,AL311,AI311,AF311,AC311,Z311,W311,T311,Q311,N311,K311,H311,E311,B311)</f>
        <v>115.22</v>
      </c>
      <c r="CS311" s="71" t="s">
        <v>450</v>
      </c>
      <c r="CT311" s="129">
        <v>116.26</v>
      </c>
      <c r="CV311" s="88">
        <f t="shared" si="16"/>
        <v>1.0400000000000063</v>
      </c>
    </row>
    <row r="312" spans="1:100" x14ac:dyDescent="0.2">
      <c r="A312" s="71" t="s">
        <v>4</v>
      </c>
      <c r="B312" s="67">
        <v>0</v>
      </c>
      <c r="D312" s="71" t="s">
        <v>4</v>
      </c>
      <c r="E312" s="67">
        <v>0</v>
      </c>
      <c r="G312" s="71" t="s">
        <v>4</v>
      </c>
      <c r="H312" s="67">
        <v>0</v>
      </c>
      <c r="J312" s="71" t="s">
        <v>4</v>
      </c>
      <c r="K312" s="67">
        <f>37.67+1.79</f>
        <v>39.46</v>
      </c>
      <c r="M312" s="71" t="s">
        <v>4</v>
      </c>
      <c r="N312" s="67">
        <v>0</v>
      </c>
      <c r="P312" s="71" t="s">
        <v>4</v>
      </c>
      <c r="Q312" s="67">
        <v>0</v>
      </c>
      <c r="S312" s="71" t="s">
        <v>4</v>
      </c>
      <c r="T312" s="67">
        <v>0</v>
      </c>
      <c r="V312" s="71" t="s">
        <v>4</v>
      </c>
      <c r="W312" s="67">
        <v>0</v>
      </c>
      <c r="Y312" s="71" t="s">
        <v>4</v>
      </c>
      <c r="Z312" s="67">
        <v>3.38</v>
      </c>
      <c r="AB312" s="71" t="s">
        <v>4</v>
      </c>
      <c r="AC312" s="67">
        <v>0</v>
      </c>
      <c r="AE312" s="71" t="s">
        <v>4</v>
      </c>
      <c r="AF312" s="67">
        <v>8.67</v>
      </c>
      <c r="AH312" s="71" t="s">
        <v>4</v>
      </c>
      <c r="AI312" s="67">
        <v>27.71</v>
      </c>
      <c r="AK312" s="71" t="s">
        <v>4</v>
      </c>
      <c r="AL312" s="67">
        <v>0</v>
      </c>
      <c r="AN312" s="71" t="s">
        <v>4</v>
      </c>
      <c r="AO312" s="67">
        <v>11.65</v>
      </c>
      <c r="AQ312" s="71" t="s">
        <v>4</v>
      </c>
      <c r="AR312" s="67">
        <v>0</v>
      </c>
      <c r="AT312" s="71" t="s">
        <v>4</v>
      </c>
      <c r="AU312" s="67">
        <v>0</v>
      </c>
      <c r="AW312" s="71" t="s">
        <v>4</v>
      </c>
      <c r="AX312" s="67">
        <v>0</v>
      </c>
      <c r="AZ312" s="71" t="s">
        <v>4</v>
      </c>
      <c r="BA312" s="67">
        <v>33.340000000000003</v>
      </c>
      <c r="BC312" s="71" t="s">
        <v>4</v>
      </c>
      <c r="BD312" s="67">
        <v>0</v>
      </c>
      <c r="BF312" s="71" t="s">
        <v>4</v>
      </c>
      <c r="BG312" s="67">
        <v>24.64</v>
      </c>
      <c r="BI312" s="71" t="s">
        <v>4</v>
      </c>
      <c r="BJ312" s="67">
        <v>0</v>
      </c>
      <c r="BL312" s="71" t="s">
        <v>4</v>
      </c>
      <c r="BM312" s="67">
        <v>0</v>
      </c>
      <c r="BO312" s="71" t="s">
        <v>4</v>
      </c>
      <c r="BP312" s="67">
        <v>0</v>
      </c>
      <c r="BR312" s="71" t="s">
        <v>4</v>
      </c>
      <c r="BS312" s="67">
        <v>0</v>
      </c>
      <c r="BU312" s="71" t="s">
        <v>4</v>
      </c>
      <c r="BV312" s="67">
        <v>0</v>
      </c>
      <c r="BX312" s="71" t="s">
        <v>4</v>
      </c>
      <c r="BY312" s="67">
        <v>42.88</v>
      </c>
      <c r="CA312" s="71" t="s">
        <v>4</v>
      </c>
      <c r="CB312" s="67">
        <v>0</v>
      </c>
      <c r="CD312" s="71" t="s">
        <v>4</v>
      </c>
      <c r="CE312" s="67">
        <v>0</v>
      </c>
      <c r="CG312" s="71" t="s">
        <v>4</v>
      </c>
      <c r="CH312" s="67">
        <v>27.6</v>
      </c>
      <c r="CJ312" s="71" t="s">
        <v>4</v>
      </c>
      <c r="CK312" s="67">
        <v>0</v>
      </c>
      <c r="CM312" s="71" t="s">
        <v>4</v>
      </c>
      <c r="CN312" s="67">
        <v>0</v>
      </c>
      <c r="CP312" s="71" t="s">
        <v>4</v>
      </c>
      <c r="CQ312" s="79">
        <f>SUM(CN312,CK312,CH312,CE312,CB312,BY312,BV312,BS312,BP312,BM312,BJ312,BG312,BD312,BA312,AX312,AU312,AR312,AO312,AL312,AI312,AF312,AC312,Z312,W312,T312,Q312,N312,K312,H312,E312,B312)</f>
        <v>219.33</v>
      </c>
      <c r="CS312" s="71" t="s">
        <v>4</v>
      </c>
      <c r="CT312" s="67">
        <v>180</v>
      </c>
      <c r="CV312" s="135">
        <f t="shared" ref="CV312:CV325" si="17">CT312-CQ312</f>
        <v>-39.330000000000013</v>
      </c>
    </row>
    <row r="313" spans="1:100" x14ac:dyDescent="0.2">
      <c r="A313" s="71" t="s">
        <v>5</v>
      </c>
      <c r="B313" s="67">
        <f>SUM(B314:B316)</f>
        <v>75</v>
      </c>
      <c r="D313" s="71" t="s">
        <v>5</v>
      </c>
      <c r="E313" s="67">
        <f>SUM(E314:E316)</f>
        <v>0</v>
      </c>
      <c r="G313" s="71" t="s">
        <v>5</v>
      </c>
      <c r="H313" s="67">
        <f>SUM(H314:H316)</f>
        <v>0</v>
      </c>
      <c r="J313" s="71" t="s">
        <v>5</v>
      </c>
      <c r="K313" s="67">
        <f>SUM(K314:K316)</f>
        <v>0</v>
      </c>
      <c r="M313" s="71" t="s">
        <v>5</v>
      </c>
      <c r="N313" s="67">
        <f>SUM(N314:N316)</f>
        <v>0</v>
      </c>
      <c r="P313" s="71" t="s">
        <v>5</v>
      </c>
      <c r="Q313" s="67">
        <f>SUM(Q314:Q316)</f>
        <v>0</v>
      </c>
      <c r="S313" s="71" t="s">
        <v>5</v>
      </c>
      <c r="T313" s="67">
        <f>SUM(T314:T316)</f>
        <v>0</v>
      </c>
      <c r="V313" s="71" t="s">
        <v>5</v>
      </c>
      <c r="W313" s="67">
        <f>SUM(W314:W316)</f>
        <v>0</v>
      </c>
      <c r="Y313" s="71" t="s">
        <v>5</v>
      </c>
      <c r="Z313" s="67">
        <f>SUM(Z314:Z316)</f>
        <v>30</v>
      </c>
      <c r="AB313" s="71" t="s">
        <v>5</v>
      </c>
      <c r="AC313" s="67">
        <f>SUM(AC314:AC316)</f>
        <v>0</v>
      </c>
      <c r="AE313" s="71" t="s">
        <v>5</v>
      </c>
      <c r="AF313" s="67">
        <f>SUM(AF314:AF316)</f>
        <v>0</v>
      </c>
      <c r="AH313" s="71" t="s">
        <v>5</v>
      </c>
      <c r="AI313" s="67">
        <f>SUM(AI314:AI316)</f>
        <v>0</v>
      </c>
      <c r="AK313" s="71" t="s">
        <v>5</v>
      </c>
      <c r="AL313" s="67">
        <f>SUM(AL314:AL316)</f>
        <v>0</v>
      </c>
      <c r="AN313" s="71" t="s">
        <v>5</v>
      </c>
      <c r="AO313" s="67">
        <f>SUM(AO314:AO316)</f>
        <v>0</v>
      </c>
      <c r="AQ313" s="71" t="s">
        <v>5</v>
      </c>
      <c r="AR313" s="67">
        <f>SUM(AR314:AR316)</f>
        <v>0</v>
      </c>
      <c r="AT313" s="71" t="s">
        <v>5</v>
      </c>
      <c r="AU313" s="67">
        <f>SUM(AU314:AU316)</f>
        <v>32</v>
      </c>
      <c r="AW313" s="71" t="s">
        <v>5</v>
      </c>
      <c r="AX313" s="67">
        <f>SUM(AX314:AX316)</f>
        <v>0</v>
      </c>
      <c r="AZ313" s="71" t="s">
        <v>5</v>
      </c>
      <c r="BA313" s="67">
        <f>SUM(BA314:BA316)</f>
        <v>0</v>
      </c>
      <c r="BC313" s="71" t="s">
        <v>5</v>
      </c>
      <c r="BD313" s="67">
        <f>SUM(BD314:BD316)</f>
        <v>0</v>
      </c>
      <c r="BF313" s="71" t="s">
        <v>5</v>
      </c>
      <c r="BG313" s="67">
        <f>SUM(BG314:BG316)</f>
        <v>0</v>
      </c>
      <c r="BI313" s="71" t="s">
        <v>5</v>
      </c>
      <c r="BJ313" s="67">
        <f>SUM(BJ314:BJ316)</f>
        <v>0</v>
      </c>
      <c r="BL313" s="71" t="s">
        <v>5</v>
      </c>
      <c r="BM313" s="67">
        <f>SUM(BM314:BM316)</f>
        <v>0</v>
      </c>
      <c r="BO313" s="71" t="s">
        <v>5</v>
      </c>
      <c r="BP313" s="67">
        <f>SUM(BP314:BP316)</f>
        <v>0</v>
      </c>
      <c r="BR313" s="71" t="s">
        <v>5</v>
      </c>
      <c r="BS313" s="67">
        <f>SUM(BS314:BS316)</f>
        <v>0</v>
      </c>
      <c r="BU313" s="71" t="s">
        <v>5</v>
      </c>
      <c r="BV313" s="67">
        <f>SUM(BV314:BV316)</f>
        <v>0</v>
      </c>
      <c r="BX313" s="71" t="s">
        <v>5</v>
      </c>
      <c r="BY313" s="67">
        <f>SUM(BY314:BY316)</f>
        <v>0</v>
      </c>
      <c r="CA313" s="71" t="s">
        <v>5</v>
      </c>
      <c r="CB313" s="67">
        <f>SUM(CB314:CB316)</f>
        <v>31</v>
      </c>
      <c r="CD313" s="71" t="s">
        <v>5</v>
      </c>
      <c r="CE313" s="67">
        <f>SUM(CE314:CE316)</f>
        <v>0</v>
      </c>
      <c r="CG313" s="71" t="s">
        <v>5</v>
      </c>
      <c r="CH313" s="67">
        <f>SUM(CH314:CH316)</f>
        <v>0</v>
      </c>
      <c r="CJ313" s="71" t="s">
        <v>5</v>
      </c>
      <c r="CK313" s="67">
        <f>SUM(CK314:CK316)</f>
        <v>11</v>
      </c>
      <c r="CM313" s="71" t="s">
        <v>5</v>
      </c>
      <c r="CN313" s="67">
        <f>SUM(CN314:CN316)</f>
        <v>0</v>
      </c>
      <c r="CP313" s="71" t="s">
        <v>5</v>
      </c>
      <c r="CQ313" s="67">
        <f>SUM(CQ314:CQ316)</f>
        <v>179</v>
      </c>
      <c r="CS313" s="71" t="s">
        <v>5</v>
      </c>
      <c r="CT313" s="67">
        <f>SUM(CT314:CT316)</f>
        <v>205</v>
      </c>
      <c r="CV313" s="88">
        <f t="shared" si="17"/>
        <v>26</v>
      </c>
    </row>
    <row r="314" spans="1:100" x14ac:dyDescent="0.2">
      <c r="A314" s="68" t="s">
        <v>207</v>
      </c>
      <c r="B314" s="67">
        <v>0</v>
      </c>
      <c r="D314" s="68" t="s">
        <v>207</v>
      </c>
      <c r="E314" s="67">
        <v>0</v>
      </c>
      <c r="G314" s="68" t="s">
        <v>207</v>
      </c>
      <c r="H314" s="67">
        <v>0</v>
      </c>
      <c r="J314" s="68" t="s">
        <v>207</v>
      </c>
      <c r="K314" s="67">
        <v>0</v>
      </c>
      <c r="M314" s="68" t="s">
        <v>207</v>
      </c>
      <c r="N314" s="67">
        <v>0</v>
      </c>
      <c r="P314" s="68" t="s">
        <v>207</v>
      </c>
      <c r="Q314" s="67">
        <v>0</v>
      </c>
      <c r="S314" s="68" t="s">
        <v>207</v>
      </c>
      <c r="T314" s="67">
        <v>0</v>
      </c>
      <c r="V314" s="68" t="s">
        <v>207</v>
      </c>
      <c r="W314" s="67">
        <v>0</v>
      </c>
      <c r="Y314" s="68" t="s">
        <v>207</v>
      </c>
      <c r="Z314" s="67">
        <v>30</v>
      </c>
      <c r="AB314" s="68" t="s">
        <v>207</v>
      </c>
      <c r="AC314" s="67">
        <v>0</v>
      </c>
      <c r="AE314" s="68" t="s">
        <v>207</v>
      </c>
      <c r="AF314" s="67">
        <v>0</v>
      </c>
      <c r="AH314" s="68" t="s">
        <v>207</v>
      </c>
      <c r="AI314" s="67">
        <v>0</v>
      </c>
      <c r="AK314" s="68" t="s">
        <v>207</v>
      </c>
      <c r="AL314" s="67">
        <v>0</v>
      </c>
      <c r="AN314" s="68" t="s">
        <v>207</v>
      </c>
      <c r="AO314" s="67">
        <v>0</v>
      </c>
      <c r="AQ314" s="68" t="s">
        <v>207</v>
      </c>
      <c r="AR314" s="67">
        <v>0</v>
      </c>
      <c r="AT314" s="68" t="s">
        <v>207</v>
      </c>
      <c r="AU314" s="67">
        <v>32</v>
      </c>
      <c r="AW314" s="68" t="s">
        <v>207</v>
      </c>
      <c r="AX314" s="67">
        <v>0</v>
      </c>
      <c r="AZ314" s="68" t="s">
        <v>207</v>
      </c>
      <c r="BA314" s="67">
        <v>0</v>
      </c>
      <c r="BC314" s="68" t="s">
        <v>207</v>
      </c>
      <c r="BD314" s="67">
        <v>0</v>
      </c>
      <c r="BF314" s="68" t="s">
        <v>207</v>
      </c>
      <c r="BG314" s="67">
        <v>0</v>
      </c>
      <c r="BI314" s="68" t="s">
        <v>207</v>
      </c>
      <c r="BJ314" s="67">
        <v>0</v>
      </c>
      <c r="BL314" s="68" t="s">
        <v>207</v>
      </c>
      <c r="BM314" s="67">
        <v>0</v>
      </c>
      <c r="BO314" s="68" t="s">
        <v>207</v>
      </c>
      <c r="BP314" s="67">
        <v>0</v>
      </c>
      <c r="BR314" s="68" t="s">
        <v>207</v>
      </c>
      <c r="BS314" s="67">
        <v>0</v>
      </c>
      <c r="BU314" s="68" t="s">
        <v>207</v>
      </c>
      <c r="BV314" s="67">
        <v>0</v>
      </c>
      <c r="BX314" s="68" t="s">
        <v>207</v>
      </c>
      <c r="BY314" s="67">
        <v>0</v>
      </c>
      <c r="CA314" s="68" t="s">
        <v>207</v>
      </c>
      <c r="CB314" s="67">
        <v>31</v>
      </c>
      <c r="CD314" s="68" t="s">
        <v>207</v>
      </c>
      <c r="CE314" s="67">
        <v>0</v>
      </c>
      <c r="CG314" s="68" t="s">
        <v>207</v>
      </c>
      <c r="CH314" s="67">
        <v>0</v>
      </c>
      <c r="CJ314" s="68" t="s">
        <v>207</v>
      </c>
      <c r="CK314" s="67">
        <v>11</v>
      </c>
      <c r="CM314" s="68" t="s">
        <v>207</v>
      </c>
      <c r="CN314" s="67">
        <v>0</v>
      </c>
      <c r="CP314" s="68" t="s">
        <v>207</v>
      </c>
      <c r="CQ314" s="79">
        <f>SUM(CN314,CK314,CH314,CE314,CB314,BY314,BV314,BS314,BP314,BM314,BJ314,BG314,BD314,BA314,AX314,AU314,AR314,AO314,AL314,AI314,AF314,AC314,Z314,W314,T314,Q314,N314,K314,H314,E314,B314)</f>
        <v>104</v>
      </c>
      <c r="CS314" s="68" t="s">
        <v>207</v>
      </c>
      <c r="CT314" s="67">
        <f>175-45</f>
        <v>130</v>
      </c>
      <c r="CV314" s="81">
        <f t="shared" si="17"/>
        <v>26</v>
      </c>
    </row>
    <row r="315" spans="1:100" x14ac:dyDescent="0.2">
      <c r="A315" s="72" t="s">
        <v>448</v>
      </c>
      <c r="B315" s="90">
        <v>75</v>
      </c>
      <c r="D315" s="72" t="s">
        <v>448</v>
      </c>
      <c r="E315" s="67">
        <v>0</v>
      </c>
      <c r="G315" s="72" t="s">
        <v>448</v>
      </c>
      <c r="H315" s="67">
        <v>0</v>
      </c>
      <c r="J315" s="72" t="s">
        <v>448</v>
      </c>
      <c r="K315" s="67">
        <v>0</v>
      </c>
      <c r="M315" s="72" t="s">
        <v>448</v>
      </c>
      <c r="N315" s="67">
        <v>0</v>
      </c>
      <c r="P315" s="72" t="s">
        <v>448</v>
      </c>
      <c r="Q315" s="67">
        <v>0</v>
      </c>
      <c r="S315" s="72" t="s">
        <v>448</v>
      </c>
      <c r="T315" s="67">
        <v>0</v>
      </c>
      <c r="V315" s="72" t="s">
        <v>448</v>
      </c>
      <c r="W315" s="67">
        <v>0</v>
      </c>
      <c r="Y315" s="72" t="s">
        <v>448</v>
      </c>
      <c r="Z315" s="67">
        <v>0</v>
      </c>
      <c r="AB315" s="72" t="s">
        <v>448</v>
      </c>
      <c r="AC315" s="67">
        <v>0</v>
      </c>
      <c r="AE315" s="72" t="s">
        <v>448</v>
      </c>
      <c r="AF315" s="67">
        <v>0</v>
      </c>
      <c r="AH315" s="72" t="s">
        <v>448</v>
      </c>
      <c r="AI315" s="67">
        <v>0</v>
      </c>
      <c r="AK315" s="72" t="s">
        <v>448</v>
      </c>
      <c r="AL315" s="67">
        <v>0</v>
      </c>
      <c r="AN315" s="72" t="s">
        <v>448</v>
      </c>
      <c r="AO315" s="67">
        <v>0</v>
      </c>
      <c r="AQ315" s="72" t="s">
        <v>448</v>
      </c>
      <c r="AR315" s="67">
        <v>0</v>
      </c>
      <c r="AT315" s="72" t="s">
        <v>448</v>
      </c>
      <c r="AU315" s="67">
        <v>0</v>
      </c>
      <c r="AW315" s="72" t="s">
        <v>448</v>
      </c>
      <c r="AX315" s="67">
        <v>0</v>
      </c>
      <c r="AZ315" s="72" t="s">
        <v>448</v>
      </c>
      <c r="BA315" s="67">
        <v>0</v>
      </c>
      <c r="BC315" s="72" t="s">
        <v>448</v>
      </c>
      <c r="BD315" s="67">
        <v>0</v>
      </c>
      <c r="BF315" s="72" t="s">
        <v>448</v>
      </c>
      <c r="BG315" s="67">
        <v>0</v>
      </c>
      <c r="BI315" s="72" t="s">
        <v>448</v>
      </c>
      <c r="BJ315" s="67">
        <v>0</v>
      </c>
      <c r="BL315" s="72" t="s">
        <v>448</v>
      </c>
      <c r="BM315" s="67">
        <v>0</v>
      </c>
      <c r="BO315" s="72" t="s">
        <v>448</v>
      </c>
      <c r="BP315" s="67">
        <v>0</v>
      </c>
      <c r="BR315" s="72" t="s">
        <v>448</v>
      </c>
      <c r="BS315" s="67">
        <v>0</v>
      </c>
      <c r="BU315" s="72" t="s">
        <v>448</v>
      </c>
      <c r="BV315" s="67">
        <v>0</v>
      </c>
      <c r="BX315" s="72" t="s">
        <v>448</v>
      </c>
      <c r="BY315" s="67">
        <v>0</v>
      </c>
      <c r="CA315" s="72" t="s">
        <v>448</v>
      </c>
      <c r="CB315" s="67">
        <v>0</v>
      </c>
      <c r="CD315" s="72" t="s">
        <v>448</v>
      </c>
      <c r="CE315" s="67">
        <v>0</v>
      </c>
      <c r="CG315" s="72" t="s">
        <v>448</v>
      </c>
      <c r="CH315" s="67">
        <v>0</v>
      </c>
      <c r="CJ315" s="72" t="s">
        <v>448</v>
      </c>
      <c r="CK315" s="67">
        <v>0</v>
      </c>
      <c r="CM315" s="72" t="s">
        <v>448</v>
      </c>
      <c r="CN315" s="67">
        <v>0</v>
      </c>
      <c r="CP315" s="72" t="s">
        <v>448</v>
      </c>
      <c r="CQ315" s="79">
        <f>SUM(CN315,CK315,CH315,CE315,CB315,BY315,BV315,BS315,BP315,BM315,BJ315,BG315,BD315,BA315,AX315,AU315,AR315,AO315,AL315,AI315,AF315,AC315,Z315,W315,T315,Q315,N315,K315,H315,E315,B315)</f>
        <v>75</v>
      </c>
      <c r="CS315" s="72" t="s">
        <v>448</v>
      </c>
      <c r="CT315" s="90">
        <v>75</v>
      </c>
      <c r="CV315" s="81">
        <f t="shared" si="17"/>
        <v>0</v>
      </c>
    </row>
    <row r="316" spans="1:100" x14ac:dyDescent="0.2">
      <c r="A316" s="72" t="s">
        <v>456</v>
      </c>
      <c r="B316" s="79">
        <v>0</v>
      </c>
      <c r="D316" s="72" t="s">
        <v>456</v>
      </c>
      <c r="E316" s="79">
        <v>0</v>
      </c>
      <c r="G316" s="72" t="s">
        <v>456</v>
      </c>
      <c r="H316" s="79">
        <v>0</v>
      </c>
      <c r="J316" s="72" t="s">
        <v>456</v>
      </c>
      <c r="K316" s="79">
        <v>0</v>
      </c>
      <c r="M316" s="72" t="s">
        <v>456</v>
      </c>
      <c r="N316" s="79">
        <v>0</v>
      </c>
      <c r="P316" s="72" t="s">
        <v>456</v>
      </c>
      <c r="Q316" s="79">
        <v>0</v>
      </c>
      <c r="S316" s="72" t="s">
        <v>456</v>
      </c>
      <c r="T316" s="79">
        <v>0</v>
      </c>
      <c r="V316" s="72" t="s">
        <v>456</v>
      </c>
      <c r="W316" s="79">
        <v>0</v>
      </c>
      <c r="Y316" s="72" t="s">
        <v>456</v>
      </c>
      <c r="Z316" s="79">
        <v>0</v>
      </c>
      <c r="AB316" s="72" t="s">
        <v>456</v>
      </c>
      <c r="AC316" s="79">
        <v>0</v>
      </c>
      <c r="AE316" s="72" t="s">
        <v>456</v>
      </c>
      <c r="AF316" s="79">
        <v>0</v>
      </c>
      <c r="AH316" s="72" t="s">
        <v>456</v>
      </c>
      <c r="AI316" s="79">
        <v>0</v>
      </c>
      <c r="AK316" s="72" t="s">
        <v>456</v>
      </c>
      <c r="AL316" s="79">
        <v>0</v>
      </c>
      <c r="AN316" s="72" t="s">
        <v>456</v>
      </c>
      <c r="AO316" s="79">
        <v>0</v>
      </c>
      <c r="AQ316" s="72" t="s">
        <v>456</v>
      </c>
      <c r="AR316" s="79">
        <v>0</v>
      </c>
      <c r="AT316" s="72" t="s">
        <v>456</v>
      </c>
      <c r="AU316" s="79">
        <v>0</v>
      </c>
      <c r="AW316" s="72" t="s">
        <v>456</v>
      </c>
      <c r="AX316" s="79">
        <v>0</v>
      </c>
      <c r="AZ316" s="72" t="s">
        <v>456</v>
      </c>
      <c r="BA316" s="79">
        <v>0</v>
      </c>
      <c r="BC316" s="72" t="s">
        <v>456</v>
      </c>
      <c r="BD316" s="79">
        <v>0</v>
      </c>
      <c r="BF316" s="72" t="s">
        <v>456</v>
      </c>
      <c r="BG316" s="79">
        <v>0</v>
      </c>
      <c r="BI316" s="72" t="s">
        <v>456</v>
      </c>
      <c r="BJ316" s="79">
        <v>0</v>
      </c>
      <c r="BL316" s="72" t="s">
        <v>456</v>
      </c>
      <c r="BM316" s="79">
        <v>0</v>
      </c>
      <c r="BO316" s="72" t="s">
        <v>456</v>
      </c>
      <c r="BP316" s="79">
        <v>0</v>
      </c>
      <c r="BR316" s="72" t="s">
        <v>456</v>
      </c>
      <c r="BS316" s="79">
        <v>0</v>
      </c>
      <c r="BU316" s="72" t="s">
        <v>456</v>
      </c>
      <c r="BV316" s="79">
        <v>0</v>
      </c>
      <c r="BX316" s="72" t="s">
        <v>456</v>
      </c>
      <c r="BY316" s="79">
        <v>0</v>
      </c>
      <c r="CA316" s="72" t="s">
        <v>456</v>
      </c>
      <c r="CB316" s="79">
        <v>0</v>
      </c>
      <c r="CD316" s="72" t="s">
        <v>456</v>
      </c>
      <c r="CE316" s="79">
        <v>0</v>
      </c>
      <c r="CG316" s="72" t="s">
        <v>456</v>
      </c>
      <c r="CH316" s="79">
        <v>0</v>
      </c>
      <c r="CJ316" s="72" t="s">
        <v>456</v>
      </c>
      <c r="CK316" s="79">
        <v>0</v>
      </c>
      <c r="CM316" s="72" t="s">
        <v>456</v>
      </c>
      <c r="CN316" s="79">
        <v>0</v>
      </c>
      <c r="CP316" s="72" t="s">
        <v>456</v>
      </c>
      <c r="CQ316" s="79">
        <f>SUM(CN316,CK316,CH316,CE316,CB316,BY316,BV316,BS316,BP316,BM316,BJ316,BG316,BD316,BA316,AX316,AU316,AR316,AO316,AL316,AI316,AF316,AC316,Z316,W316,T316,Q316,N316,K316,H316,E316,B316)</f>
        <v>0</v>
      </c>
      <c r="CS316" s="72" t="s">
        <v>456</v>
      </c>
      <c r="CT316" s="79">
        <v>0</v>
      </c>
      <c r="CV316" s="81">
        <f t="shared" si="17"/>
        <v>0</v>
      </c>
    </row>
    <row r="317" spans="1:100" x14ac:dyDescent="0.2">
      <c r="A317" s="71" t="s">
        <v>6</v>
      </c>
      <c r="B317" s="67">
        <v>0</v>
      </c>
      <c r="D317" s="71" t="s">
        <v>6</v>
      </c>
      <c r="E317" s="67">
        <v>0</v>
      </c>
      <c r="G317" s="71" t="s">
        <v>6</v>
      </c>
      <c r="H317" s="67">
        <v>0</v>
      </c>
      <c r="J317" s="71" t="s">
        <v>6</v>
      </c>
      <c r="K317" s="67">
        <v>0</v>
      </c>
      <c r="M317" s="71" t="s">
        <v>6</v>
      </c>
      <c r="N317" s="67">
        <v>71</v>
      </c>
      <c r="P317" s="71" t="s">
        <v>6</v>
      </c>
      <c r="Q317" s="67">
        <v>0</v>
      </c>
      <c r="S317" s="71" t="s">
        <v>6</v>
      </c>
      <c r="T317" s="67">
        <v>0</v>
      </c>
      <c r="V317" s="71" t="s">
        <v>6</v>
      </c>
      <c r="W317" s="67">
        <v>0</v>
      </c>
      <c r="Y317" s="71" t="s">
        <v>6</v>
      </c>
      <c r="Z317" s="67">
        <v>0</v>
      </c>
      <c r="AB317" s="71" t="s">
        <v>6</v>
      </c>
      <c r="AC317" s="67">
        <v>0</v>
      </c>
      <c r="AE317" s="71" t="s">
        <v>6</v>
      </c>
      <c r="AF317" s="67">
        <v>0</v>
      </c>
      <c r="AH317" s="71" t="s">
        <v>6</v>
      </c>
      <c r="AI317" s="67">
        <v>0</v>
      </c>
      <c r="AK317" s="71" t="s">
        <v>6</v>
      </c>
      <c r="AL317" s="67">
        <v>0</v>
      </c>
      <c r="AN317" s="71" t="s">
        <v>6</v>
      </c>
      <c r="AO317" s="67">
        <v>0</v>
      </c>
      <c r="AQ317" s="71" t="s">
        <v>6</v>
      </c>
      <c r="AR317" s="67">
        <v>0</v>
      </c>
      <c r="AT317" s="71" t="s">
        <v>6</v>
      </c>
      <c r="AU317" s="67">
        <v>0</v>
      </c>
      <c r="AW317" s="71" t="s">
        <v>6</v>
      </c>
      <c r="AX317" s="67">
        <v>0</v>
      </c>
      <c r="AZ317" s="71" t="s">
        <v>6</v>
      </c>
      <c r="BA317" s="67">
        <v>0</v>
      </c>
      <c r="BC317" s="71" t="s">
        <v>6</v>
      </c>
      <c r="BD317" s="67">
        <v>0</v>
      </c>
      <c r="BF317" s="71" t="s">
        <v>6</v>
      </c>
      <c r="BG317" s="67">
        <v>0</v>
      </c>
      <c r="BI317" s="71" t="s">
        <v>6</v>
      </c>
      <c r="BJ317" s="67">
        <v>0</v>
      </c>
      <c r="BL317" s="71" t="s">
        <v>6</v>
      </c>
      <c r="BM317" s="67">
        <v>0</v>
      </c>
      <c r="BO317" s="71" t="s">
        <v>6</v>
      </c>
      <c r="BP317" s="67">
        <v>0</v>
      </c>
      <c r="BR317" s="71" t="s">
        <v>6</v>
      </c>
      <c r="BS317" s="67">
        <v>0</v>
      </c>
      <c r="BU317" s="71" t="s">
        <v>6</v>
      </c>
      <c r="BV317" s="67">
        <v>0</v>
      </c>
      <c r="BX317" s="71" t="s">
        <v>6</v>
      </c>
      <c r="BY317" s="67">
        <v>0</v>
      </c>
      <c r="CA317" s="71" t="s">
        <v>6</v>
      </c>
      <c r="CB317" s="67">
        <v>0</v>
      </c>
      <c r="CD317" s="71" t="s">
        <v>6</v>
      </c>
      <c r="CE317" s="67">
        <v>0</v>
      </c>
      <c r="CG317" s="71" t="s">
        <v>6</v>
      </c>
      <c r="CH317" s="67">
        <v>0</v>
      </c>
      <c r="CJ317" s="71" t="s">
        <v>6</v>
      </c>
      <c r="CK317" s="67">
        <v>0</v>
      </c>
      <c r="CM317" s="71" t="s">
        <v>6</v>
      </c>
      <c r="CN317" s="67">
        <v>0</v>
      </c>
      <c r="CP317" s="71" t="s">
        <v>6</v>
      </c>
      <c r="CQ317" s="79">
        <f>SUM(CN317,CK317,CH317,CE317,CB317,BY317,BV317,BS317,BP317,BM317,BJ317,BG317,BD317,BA317,AX317,AU317,AR317,AO317,AL317,AI317,AF317,AC317,Z317,W317,T317,Q317,N317,K317,H317,E317,B317)</f>
        <v>71</v>
      </c>
      <c r="CS317" s="71" t="s">
        <v>6</v>
      </c>
      <c r="CT317" s="67">
        <v>72</v>
      </c>
      <c r="CV317" s="88">
        <f t="shared" si="17"/>
        <v>1</v>
      </c>
    </row>
    <row r="318" spans="1:100" x14ac:dyDescent="0.2">
      <c r="A318" s="71" t="s">
        <v>8</v>
      </c>
      <c r="B318" s="67">
        <v>0</v>
      </c>
      <c r="D318" s="71" t="s">
        <v>8</v>
      </c>
      <c r="E318" s="67">
        <v>0</v>
      </c>
      <c r="G318" s="71" t="s">
        <v>8</v>
      </c>
      <c r="H318" s="67">
        <v>0</v>
      </c>
      <c r="J318" s="71" t="s">
        <v>8</v>
      </c>
      <c r="K318" s="67">
        <v>0</v>
      </c>
      <c r="M318" s="71" t="s">
        <v>8</v>
      </c>
      <c r="N318" s="67">
        <v>0</v>
      </c>
      <c r="P318" s="71" t="s">
        <v>8</v>
      </c>
      <c r="Q318" s="67">
        <v>0</v>
      </c>
      <c r="S318" s="71" t="s">
        <v>8</v>
      </c>
      <c r="T318" s="67">
        <v>0</v>
      </c>
      <c r="V318" s="71" t="s">
        <v>8</v>
      </c>
      <c r="W318" s="67">
        <v>0</v>
      </c>
      <c r="Y318" s="71" t="s">
        <v>8</v>
      </c>
      <c r="Z318" s="67">
        <v>0</v>
      </c>
      <c r="AB318" s="71" t="s">
        <v>8</v>
      </c>
      <c r="AC318" s="67">
        <v>0</v>
      </c>
      <c r="AE318" s="71" t="s">
        <v>8</v>
      </c>
      <c r="AF318" s="67">
        <v>0</v>
      </c>
      <c r="AH318" s="71" t="s">
        <v>8</v>
      </c>
      <c r="AI318" s="67">
        <v>0</v>
      </c>
      <c r="AK318" s="71" t="s">
        <v>8</v>
      </c>
      <c r="AL318" s="67">
        <v>0</v>
      </c>
      <c r="AN318" s="71" t="s">
        <v>8</v>
      </c>
      <c r="AO318" s="67">
        <v>0</v>
      </c>
      <c r="AQ318" s="71" t="s">
        <v>8</v>
      </c>
      <c r="AR318" s="67">
        <v>0</v>
      </c>
      <c r="AT318" s="71" t="s">
        <v>8</v>
      </c>
      <c r="AU318" s="67">
        <v>0</v>
      </c>
      <c r="AW318" s="71" t="s">
        <v>8</v>
      </c>
      <c r="AX318" s="67">
        <v>0</v>
      </c>
      <c r="AZ318" s="71" t="s">
        <v>8</v>
      </c>
      <c r="BA318" s="67">
        <v>0</v>
      </c>
      <c r="BC318" s="71" t="s">
        <v>8</v>
      </c>
      <c r="BD318" s="67">
        <v>0</v>
      </c>
      <c r="BF318" s="71" t="s">
        <v>8</v>
      </c>
      <c r="BG318" s="67">
        <v>0</v>
      </c>
      <c r="BI318" s="71" t="s">
        <v>8</v>
      </c>
      <c r="BJ318" s="67">
        <v>0</v>
      </c>
      <c r="BL318" s="71" t="s">
        <v>8</v>
      </c>
      <c r="BM318" s="67">
        <v>0</v>
      </c>
      <c r="BO318" s="71" t="s">
        <v>8</v>
      </c>
      <c r="BP318" s="67">
        <v>0</v>
      </c>
      <c r="BR318" s="71" t="s">
        <v>8</v>
      </c>
      <c r="BS318" s="67">
        <v>0</v>
      </c>
      <c r="BU318" s="71" t="s">
        <v>8</v>
      </c>
      <c r="BV318" s="67">
        <v>0</v>
      </c>
      <c r="BX318" s="71" t="s">
        <v>8</v>
      </c>
      <c r="BY318" s="67">
        <v>0</v>
      </c>
      <c r="CA318" s="71" t="s">
        <v>8</v>
      </c>
      <c r="CB318" s="67">
        <v>0</v>
      </c>
      <c r="CD318" s="71" t="s">
        <v>8</v>
      </c>
      <c r="CE318" s="67">
        <v>0</v>
      </c>
      <c r="CG318" s="71" t="s">
        <v>8</v>
      </c>
      <c r="CH318" s="67">
        <v>0</v>
      </c>
      <c r="CJ318" s="71" t="s">
        <v>8</v>
      </c>
      <c r="CK318" s="67">
        <v>0</v>
      </c>
      <c r="CM318" s="71" t="s">
        <v>8</v>
      </c>
      <c r="CN318" s="67">
        <v>0</v>
      </c>
      <c r="CP318" s="71" t="s">
        <v>8</v>
      </c>
      <c r="CQ318" s="79">
        <f>SUM(CN318,CK318,CH318,CE318,CB318,BY318,BV318,BS318,BP318,BM318,BJ318,BG318,BD318,BA318,AX318,AU318,AR318,AO318,AL318,AI318,AF318,AC318,Z318,W318,T318,Q318,N318,K318,H318,E318,B318)</f>
        <v>0</v>
      </c>
      <c r="CS318" s="71" t="s">
        <v>8</v>
      </c>
      <c r="CT318" s="67">
        <v>100</v>
      </c>
      <c r="CV318" s="88">
        <f t="shared" si="17"/>
        <v>100</v>
      </c>
    </row>
    <row r="319" spans="1:100" x14ac:dyDescent="0.2">
      <c r="A319" s="71" t="s">
        <v>451</v>
      </c>
      <c r="B319" s="67">
        <f>SUM(B320:B324)</f>
        <v>3</v>
      </c>
      <c r="D319" s="71" t="s">
        <v>451</v>
      </c>
      <c r="E319" s="67">
        <f>SUM(E320:E324)</f>
        <v>30.4</v>
      </c>
      <c r="G319" s="71" t="s">
        <v>451</v>
      </c>
      <c r="H319" s="67">
        <f>SUM(H320:H324)</f>
        <v>2</v>
      </c>
      <c r="J319" s="71" t="s">
        <v>451</v>
      </c>
      <c r="K319" s="67">
        <f>SUM(K320:K324)</f>
        <v>0</v>
      </c>
      <c r="M319" s="71" t="s">
        <v>451</v>
      </c>
      <c r="N319" s="67">
        <f>SUM(N320:N324)</f>
        <v>374.25</v>
      </c>
      <c r="P319" s="71" t="s">
        <v>451</v>
      </c>
      <c r="Q319" s="67">
        <f>SUM(Q320:Q324)</f>
        <v>35</v>
      </c>
      <c r="S319" s="71" t="s">
        <v>451</v>
      </c>
      <c r="T319" s="67">
        <f>SUM(T320:T324)</f>
        <v>295.64</v>
      </c>
      <c r="V319" s="71" t="s">
        <v>451</v>
      </c>
      <c r="W319" s="67">
        <f>SUM(W320:W324)</f>
        <v>23.61</v>
      </c>
      <c r="Y319" s="71" t="s">
        <v>451</v>
      </c>
      <c r="Z319" s="67">
        <f>SUM(Z320:Z324)</f>
        <v>9.5</v>
      </c>
      <c r="AB319" s="71" t="s">
        <v>451</v>
      </c>
      <c r="AC319" s="67">
        <f>SUM(AC320:AC324)</f>
        <v>17</v>
      </c>
      <c r="AE319" s="71" t="s">
        <v>451</v>
      </c>
      <c r="AF319" s="67">
        <f>SUM(AF320:AF324)</f>
        <v>0</v>
      </c>
      <c r="AH319" s="71" t="s">
        <v>451</v>
      </c>
      <c r="AI319" s="67">
        <f>SUM(AI320:AI324)</f>
        <v>45</v>
      </c>
      <c r="AK319" s="71" t="s">
        <v>451</v>
      </c>
      <c r="AL319" s="67">
        <f>SUM(AL320:AL324)</f>
        <v>104.65</v>
      </c>
      <c r="AN319" s="71" t="s">
        <v>451</v>
      </c>
      <c r="AO319" s="67">
        <f>SUM(AO320:AO324)</f>
        <v>2</v>
      </c>
      <c r="AQ319" s="71" t="s">
        <v>451</v>
      </c>
      <c r="AR319" s="67">
        <f>SUM(AR320:AR324)</f>
        <v>26.9</v>
      </c>
      <c r="AT319" s="71" t="s">
        <v>451</v>
      </c>
      <c r="AU319" s="67">
        <f>SUM(AU320:AU324)</f>
        <v>79.22</v>
      </c>
      <c r="AW319" s="71" t="s">
        <v>451</v>
      </c>
      <c r="AX319" s="67">
        <f>SUM(AX320:AX324)</f>
        <v>51.47</v>
      </c>
      <c r="AZ319" s="71" t="s">
        <v>451</v>
      </c>
      <c r="BA319" s="67">
        <f>SUM(BA320:BA324)</f>
        <v>0</v>
      </c>
      <c r="BC319" s="71" t="s">
        <v>451</v>
      </c>
      <c r="BD319" s="67">
        <f>SUM(BD320:BD324)</f>
        <v>7</v>
      </c>
      <c r="BF319" s="71" t="s">
        <v>451</v>
      </c>
      <c r="BG319" s="67">
        <f>SUM(BG320:BG324)</f>
        <v>10</v>
      </c>
      <c r="BI319" s="71" t="s">
        <v>451</v>
      </c>
      <c r="BJ319" s="67">
        <f>SUM(BJ320:BJ324)</f>
        <v>9.36</v>
      </c>
      <c r="BL319" s="71" t="s">
        <v>451</v>
      </c>
      <c r="BM319" s="67">
        <f>SUM(BM320:BM324)</f>
        <v>9</v>
      </c>
      <c r="BO319" s="71" t="s">
        <v>451</v>
      </c>
      <c r="BP319" s="67">
        <f>SUM(BP320:BP324)</f>
        <v>22.65</v>
      </c>
      <c r="BR319" s="71" t="s">
        <v>451</v>
      </c>
      <c r="BS319" s="67">
        <f>SUM(BS320:BS324)</f>
        <v>192.04</v>
      </c>
      <c r="BU319" s="71" t="s">
        <v>451</v>
      </c>
      <c r="BV319" s="67">
        <f>SUM(BV320:BV324)</f>
        <v>36.35</v>
      </c>
      <c r="BX319" s="71" t="s">
        <v>451</v>
      </c>
      <c r="BY319" s="67">
        <f>SUM(BY320:BY324)</f>
        <v>42.4</v>
      </c>
      <c r="CA319" s="71" t="s">
        <v>451</v>
      </c>
      <c r="CB319" s="67">
        <f>SUM(CB320:CB324)</f>
        <v>35.129999999999995</v>
      </c>
      <c r="CD319" s="71" t="s">
        <v>451</v>
      </c>
      <c r="CE319" s="67">
        <f>SUM(CE320:CE324)</f>
        <v>10</v>
      </c>
      <c r="CG319" s="71" t="s">
        <v>451</v>
      </c>
      <c r="CH319" s="67">
        <f>SUM(CH320:CH324)</f>
        <v>0</v>
      </c>
      <c r="CJ319" s="71" t="s">
        <v>451</v>
      </c>
      <c r="CK319" s="67">
        <f>SUM(CK320:CK324)</f>
        <v>9.5</v>
      </c>
      <c r="CM319" s="71" t="s">
        <v>451</v>
      </c>
      <c r="CN319" s="67">
        <f>SUM(CN320:CN324)</f>
        <v>383.88</v>
      </c>
      <c r="CP319" s="71" t="s">
        <v>451</v>
      </c>
      <c r="CQ319" s="67">
        <f>SUM(CQ320:CQ324)</f>
        <v>1866.9500000000003</v>
      </c>
      <c r="CS319" s="71" t="s">
        <v>451</v>
      </c>
      <c r="CT319" s="67">
        <f>SUM(CT320:CT324)</f>
        <v>1679.32</v>
      </c>
      <c r="CV319" s="88">
        <f t="shared" si="17"/>
        <v>-187.63000000000034</v>
      </c>
    </row>
    <row r="320" spans="1:100" x14ac:dyDescent="0.2">
      <c r="A320" s="68" t="s">
        <v>452</v>
      </c>
      <c r="B320" s="67">
        <f>13-10</f>
        <v>3</v>
      </c>
      <c r="D320" s="68" t="s">
        <v>452</v>
      </c>
      <c r="E320" s="67">
        <f>14.9+7.5+8</f>
        <v>30.4</v>
      </c>
      <c r="G320" s="68" t="s">
        <v>452</v>
      </c>
      <c r="H320" s="67">
        <f>2</f>
        <v>2</v>
      </c>
      <c r="J320" s="68" t="s">
        <v>452</v>
      </c>
      <c r="K320" s="67">
        <v>0</v>
      </c>
      <c r="M320" s="68" t="s">
        <v>452</v>
      </c>
      <c r="N320" s="67">
        <f>325+8+9+17.25-5+20</f>
        <v>374.25</v>
      </c>
      <c r="P320" s="68" t="s">
        <v>452</v>
      </c>
      <c r="Q320" s="67">
        <f>5+30</f>
        <v>35</v>
      </c>
      <c r="S320" s="68" t="s">
        <v>452</v>
      </c>
      <c r="T320" s="67">
        <v>0</v>
      </c>
      <c r="V320" s="68" t="s">
        <v>452</v>
      </c>
      <c r="W320" s="67">
        <f>14.61+9</f>
        <v>23.61</v>
      </c>
      <c r="Y320" s="68" t="s">
        <v>452</v>
      </c>
      <c r="Z320" s="67">
        <f>9.5</f>
        <v>9.5</v>
      </c>
      <c r="AB320" s="68" t="s">
        <v>452</v>
      </c>
      <c r="AC320" s="67">
        <f>15+2</f>
        <v>17</v>
      </c>
      <c r="AE320" s="68" t="s">
        <v>452</v>
      </c>
      <c r="AF320" s="67">
        <v>0</v>
      </c>
      <c r="AH320" s="68" t="s">
        <v>452</v>
      </c>
      <c r="AI320" s="67">
        <v>0</v>
      </c>
      <c r="AK320" s="68" t="s">
        <v>452</v>
      </c>
      <c r="AL320" s="67">
        <f>12.37+92.28</f>
        <v>104.65</v>
      </c>
      <c r="AN320" s="68" t="s">
        <v>452</v>
      </c>
      <c r="AO320" s="67">
        <f>2</f>
        <v>2</v>
      </c>
      <c r="AQ320" s="68" t="s">
        <v>452</v>
      </c>
      <c r="AR320" s="67">
        <f>7.9+19</f>
        <v>26.9</v>
      </c>
      <c r="AT320" s="68" t="s">
        <v>452</v>
      </c>
      <c r="AU320" s="67">
        <f>11.53+20.75+17-5</f>
        <v>44.28</v>
      </c>
      <c r="AW320" s="68" t="s">
        <v>452</v>
      </c>
      <c r="AX320" s="67">
        <f>22.47+9+20</f>
        <v>51.47</v>
      </c>
      <c r="AZ320" s="68" t="s">
        <v>452</v>
      </c>
      <c r="BA320" s="67">
        <v>0</v>
      </c>
      <c r="BC320" s="68" t="s">
        <v>452</v>
      </c>
      <c r="BD320" s="67">
        <f>7</f>
        <v>7</v>
      </c>
      <c r="BF320" s="68" t="s">
        <v>452</v>
      </c>
      <c r="BG320" s="67">
        <v>10</v>
      </c>
      <c r="BI320" s="68" t="s">
        <v>452</v>
      </c>
      <c r="BJ320" s="67">
        <f>2+7.36</f>
        <v>9.36</v>
      </c>
      <c r="BL320" s="68" t="s">
        <v>452</v>
      </c>
      <c r="BM320" s="67">
        <f>9</f>
        <v>9</v>
      </c>
      <c r="BO320" s="68" t="s">
        <v>452</v>
      </c>
      <c r="BP320" s="67">
        <f>14.66</f>
        <v>14.66</v>
      </c>
      <c r="BR320" s="68" t="s">
        <v>452</v>
      </c>
      <c r="BS320" s="67">
        <v>0</v>
      </c>
      <c r="BU320" s="68" t="s">
        <v>452</v>
      </c>
      <c r="BV320" s="67">
        <f>36.35</f>
        <v>36.35</v>
      </c>
      <c r="BX320" s="68" t="s">
        <v>452</v>
      </c>
      <c r="BY320" s="67">
        <f>7.9+34.5</f>
        <v>42.4</v>
      </c>
      <c r="CA320" s="68" t="s">
        <v>452</v>
      </c>
      <c r="CB320" s="67">
        <f>9.95+5.18+5+15</f>
        <v>35.129999999999995</v>
      </c>
      <c r="CD320" s="68" t="s">
        <v>452</v>
      </c>
      <c r="CE320" s="67">
        <v>10</v>
      </c>
      <c r="CG320" s="68" t="s">
        <v>452</v>
      </c>
      <c r="CH320" s="67">
        <v>0</v>
      </c>
      <c r="CJ320" s="68" t="s">
        <v>452</v>
      </c>
      <c r="CK320" s="67">
        <f>4.5+5</f>
        <v>9.5</v>
      </c>
      <c r="CM320" s="68" t="s">
        <v>452</v>
      </c>
      <c r="CN320" s="67">
        <f>12+371.88</f>
        <v>383.88</v>
      </c>
      <c r="CP320" s="68" t="s">
        <v>452</v>
      </c>
      <c r="CQ320" s="79">
        <f>SUM(CN320,CK320,CH320,CE320,CB320,BY320,BV320,BS320,BP320,BM320,BJ320,BG320,BD320,BA320,AX320,AU320,AR320,AO320,AL320,AI320,AF320,AC320,Z320,W320,T320,Q320,N320,K320,H320,E320,B320)</f>
        <v>1291.3400000000001</v>
      </c>
      <c r="CS320" s="68" t="s">
        <v>452</v>
      </c>
      <c r="CT320" s="67">
        <f>568.51-200+1102.82-95</f>
        <v>1376.33</v>
      </c>
      <c r="CV320" s="81">
        <f t="shared" si="17"/>
        <v>84.989999999999782</v>
      </c>
    </row>
    <row r="321" spans="1:100" x14ac:dyDescent="0.2">
      <c r="A321" s="68" t="s">
        <v>211</v>
      </c>
      <c r="B321" s="67">
        <v>0</v>
      </c>
      <c r="D321" s="68" t="s">
        <v>211</v>
      </c>
      <c r="E321" s="67">
        <v>0</v>
      </c>
      <c r="G321" s="68" t="s">
        <v>211</v>
      </c>
      <c r="H321" s="67">
        <v>0</v>
      </c>
      <c r="J321" s="68" t="s">
        <v>211</v>
      </c>
      <c r="K321" s="67">
        <v>0</v>
      </c>
      <c r="M321" s="68" t="s">
        <v>211</v>
      </c>
      <c r="N321" s="67">
        <v>0</v>
      </c>
      <c r="P321" s="68" t="s">
        <v>211</v>
      </c>
      <c r="Q321" s="67">
        <v>0</v>
      </c>
      <c r="S321" s="68" t="s">
        <v>211</v>
      </c>
      <c r="T321" s="67">
        <v>0</v>
      </c>
      <c r="V321" s="68" t="s">
        <v>211</v>
      </c>
      <c r="W321" s="67">
        <v>0</v>
      </c>
      <c r="Y321" s="68" t="s">
        <v>211</v>
      </c>
      <c r="Z321" s="67">
        <v>0</v>
      </c>
      <c r="AB321" s="68" t="s">
        <v>211</v>
      </c>
      <c r="AC321" s="67">
        <v>0</v>
      </c>
      <c r="AE321" s="68" t="s">
        <v>211</v>
      </c>
      <c r="AF321" s="67">
        <v>0</v>
      </c>
      <c r="AH321" s="68" t="s">
        <v>211</v>
      </c>
      <c r="AI321" s="67">
        <v>0</v>
      </c>
      <c r="AK321" s="68" t="s">
        <v>211</v>
      </c>
      <c r="AL321" s="67">
        <v>0</v>
      </c>
      <c r="AN321" s="68" t="s">
        <v>211</v>
      </c>
      <c r="AO321" s="67">
        <v>0</v>
      </c>
      <c r="AQ321" s="68" t="s">
        <v>211</v>
      </c>
      <c r="AR321" s="67">
        <v>0</v>
      </c>
      <c r="AT321" s="68" t="s">
        <v>211</v>
      </c>
      <c r="AU321" s="67">
        <v>0</v>
      </c>
      <c r="AW321" s="68" t="s">
        <v>211</v>
      </c>
      <c r="AX321" s="67">
        <v>0</v>
      </c>
      <c r="AZ321" s="68" t="s">
        <v>211</v>
      </c>
      <c r="BA321" s="67">
        <v>0</v>
      </c>
      <c r="BC321" s="68" t="s">
        <v>211</v>
      </c>
      <c r="BD321" s="67">
        <v>0</v>
      </c>
      <c r="BF321" s="68" t="s">
        <v>211</v>
      </c>
      <c r="BG321" s="67">
        <v>0</v>
      </c>
      <c r="BI321" s="68" t="s">
        <v>211</v>
      </c>
      <c r="BJ321" s="67">
        <v>0</v>
      </c>
      <c r="BL321" s="68" t="s">
        <v>211</v>
      </c>
      <c r="BM321" s="67">
        <v>0</v>
      </c>
      <c r="BO321" s="68" t="s">
        <v>211</v>
      </c>
      <c r="BP321" s="67">
        <v>7.99</v>
      </c>
      <c r="BR321" s="68" t="s">
        <v>211</v>
      </c>
      <c r="BS321" s="67">
        <v>0</v>
      </c>
      <c r="BU321" s="68" t="s">
        <v>211</v>
      </c>
      <c r="BV321" s="67">
        <v>0</v>
      </c>
      <c r="BX321" s="68" t="s">
        <v>211</v>
      </c>
      <c r="BY321" s="67">
        <v>0</v>
      </c>
      <c r="CA321" s="68" t="s">
        <v>211</v>
      </c>
      <c r="CB321" s="67">
        <v>0</v>
      </c>
      <c r="CD321" s="68" t="s">
        <v>211</v>
      </c>
      <c r="CE321" s="67">
        <v>0</v>
      </c>
      <c r="CG321" s="68" t="s">
        <v>211</v>
      </c>
      <c r="CH321" s="67">
        <v>0</v>
      </c>
      <c r="CJ321" s="68" t="s">
        <v>211</v>
      </c>
      <c r="CK321" s="67">
        <v>0</v>
      </c>
      <c r="CM321" s="68" t="s">
        <v>211</v>
      </c>
      <c r="CN321" s="67">
        <v>0</v>
      </c>
      <c r="CP321" s="68" t="s">
        <v>211</v>
      </c>
      <c r="CQ321" s="79">
        <f>SUM(CN321,CK321,CH321,CE321,CB321,BY321,BV321,BS321,BP321,BM321,BJ321,BG321,BD321,BA321,AX321,AU321,AR321,AO321,AL321,AI321,AF321,AC321,Z321,W321,T321,Q321,N321,K321,H321,E321,B321)</f>
        <v>7.99</v>
      </c>
      <c r="CS321" s="68" t="s">
        <v>211</v>
      </c>
      <c r="CT321" s="67">
        <v>7.99</v>
      </c>
      <c r="CV321" s="81">
        <f t="shared" si="17"/>
        <v>0</v>
      </c>
    </row>
    <row r="322" spans="1:100" x14ac:dyDescent="0.2">
      <c r="A322" s="68" t="s">
        <v>197</v>
      </c>
      <c r="B322" s="67">
        <v>0</v>
      </c>
      <c r="D322" s="68" t="s">
        <v>197</v>
      </c>
      <c r="E322" s="67">
        <v>0</v>
      </c>
      <c r="G322" s="68" t="s">
        <v>197</v>
      </c>
      <c r="H322" s="67">
        <v>0</v>
      </c>
      <c r="J322" s="68" t="s">
        <v>197</v>
      </c>
      <c r="K322" s="67">
        <v>0</v>
      </c>
      <c r="M322" s="68" t="s">
        <v>197</v>
      </c>
      <c r="N322" s="67">
        <v>0</v>
      </c>
      <c r="P322" s="68" t="s">
        <v>197</v>
      </c>
      <c r="Q322" s="67">
        <v>0</v>
      </c>
      <c r="S322" s="68" t="s">
        <v>197</v>
      </c>
      <c r="T322" s="67">
        <v>0</v>
      </c>
      <c r="V322" s="68" t="s">
        <v>197</v>
      </c>
      <c r="W322" s="67">
        <v>0</v>
      </c>
      <c r="Y322" s="68" t="s">
        <v>197</v>
      </c>
      <c r="Z322" s="67">
        <v>0</v>
      </c>
      <c r="AB322" s="68" t="s">
        <v>197</v>
      </c>
      <c r="AC322" s="67">
        <v>0</v>
      </c>
      <c r="AE322" s="68" t="s">
        <v>197</v>
      </c>
      <c r="AF322" s="67">
        <v>0</v>
      </c>
      <c r="AH322" s="68" t="s">
        <v>197</v>
      </c>
      <c r="AI322" s="67">
        <v>45</v>
      </c>
      <c r="AK322" s="68" t="s">
        <v>197</v>
      </c>
      <c r="AL322" s="67">
        <v>0</v>
      </c>
      <c r="AN322" s="68" t="s">
        <v>197</v>
      </c>
      <c r="AO322" s="67">
        <v>0</v>
      </c>
      <c r="AQ322" s="68" t="s">
        <v>197</v>
      </c>
      <c r="AR322" s="67">
        <v>0</v>
      </c>
      <c r="AT322" s="68" t="s">
        <v>197</v>
      </c>
      <c r="AU322" s="67">
        <v>34.94</v>
      </c>
      <c r="AW322" s="68" t="s">
        <v>197</v>
      </c>
      <c r="AX322" s="67">
        <v>0</v>
      </c>
      <c r="AZ322" s="68" t="s">
        <v>197</v>
      </c>
      <c r="BA322" s="67">
        <v>0</v>
      </c>
      <c r="BC322" s="68" t="s">
        <v>197</v>
      </c>
      <c r="BD322" s="67">
        <v>0</v>
      </c>
      <c r="BF322" s="68" t="s">
        <v>197</v>
      </c>
      <c r="BG322" s="67">
        <v>0</v>
      </c>
      <c r="BI322" s="68" t="s">
        <v>197</v>
      </c>
      <c r="BJ322" s="67">
        <v>0</v>
      </c>
      <c r="BL322" s="68" t="s">
        <v>197</v>
      </c>
      <c r="BM322" s="67">
        <v>0</v>
      </c>
      <c r="BO322" s="68" t="s">
        <v>197</v>
      </c>
      <c r="BP322" s="67">
        <v>0</v>
      </c>
      <c r="BR322" s="68" t="s">
        <v>197</v>
      </c>
      <c r="BS322" s="67">
        <f>5.29+186.75</f>
        <v>192.04</v>
      </c>
      <c r="BU322" s="68" t="s">
        <v>197</v>
      </c>
      <c r="BV322" s="67">
        <v>0</v>
      </c>
      <c r="BX322" s="68" t="s">
        <v>197</v>
      </c>
      <c r="BY322" s="67">
        <v>0</v>
      </c>
      <c r="CA322" s="68" t="s">
        <v>197</v>
      </c>
      <c r="CB322" s="67">
        <v>0</v>
      </c>
      <c r="CD322" s="68" t="s">
        <v>197</v>
      </c>
      <c r="CE322" s="67">
        <v>0</v>
      </c>
      <c r="CG322" s="68" t="s">
        <v>197</v>
      </c>
      <c r="CH322" s="67">
        <v>0</v>
      </c>
      <c r="CJ322" s="68" t="s">
        <v>197</v>
      </c>
      <c r="CK322" s="67">
        <v>0</v>
      </c>
      <c r="CM322" s="68" t="s">
        <v>197</v>
      </c>
      <c r="CN322" s="67">
        <v>0</v>
      </c>
      <c r="CP322" s="68" t="s">
        <v>197</v>
      </c>
      <c r="CQ322" s="79">
        <f>SUM(CN322,CK322,CH322,CE322,CB322,BY322,BV322,BS322,BP322,BM322,BJ322,BG322,BD322,BA322,AX322,AU322,AR322,AO322,AL322,AI322,AF322,AC322,Z322,W322,T322,Q322,N322,K322,H322,E322,B322)</f>
        <v>271.98</v>
      </c>
      <c r="CS322" s="68" t="s">
        <v>197</v>
      </c>
      <c r="CT322" s="67">
        <v>200</v>
      </c>
      <c r="CV322" s="81">
        <f t="shared" si="17"/>
        <v>-71.980000000000018</v>
      </c>
    </row>
    <row r="323" spans="1:100" s="123" customFormat="1" x14ac:dyDescent="0.2">
      <c r="A323" s="121" t="s">
        <v>456</v>
      </c>
      <c r="B323" s="122">
        <v>0</v>
      </c>
      <c r="D323" s="121" t="s">
        <v>456</v>
      </c>
      <c r="E323" s="122">
        <v>0</v>
      </c>
      <c r="G323" s="121" t="s">
        <v>456</v>
      </c>
      <c r="H323" s="122">
        <v>0</v>
      </c>
      <c r="J323" s="121" t="s">
        <v>456</v>
      </c>
      <c r="K323" s="122">
        <v>0</v>
      </c>
      <c r="M323" s="121" t="s">
        <v>456</v>
      </c>
      <c r="N323" s="122">
        <v>0</v>
      </c>
      <c r="P323" s="121" t="s">
        <v>456</v>
      </c>
      <c r="Q323" s="122">
        <v>0</v>
      </c>
      <c r="S323" s="121" t="s">
        <v>456</v>
      </c>
      <c r="T323" s="122">
        <v>95</v>
      </c>
      <c r="V323" s="121" t="s">
        <v>456</v>
      </c>
      <c r="W323" s="122">
        <v>0</v>
      </c>
      <c r="Y323" s="121" t="s">
        <v>456</v>
      </c>
      <c r="Z323" s="122">
        <v>0</v>
      </c>
      <c r="AB323" s="121" t="s">
        <v>456</v>
      </c>
      <c r="AC323" s="122">
        <v>0</v>
      </c>
      <c r="AE323" s="121" t="s">
        <v>456</v>
      </c>
      <c r="AF323" s="122">
        <v>0</v>
      </c>
      <c r="AH323" s="121" t="s">
        <v>456</v>
      </c>
      <c r="AI323" s="122">
        <v>0</v>
      </c>
      <c r="AK323" s="121" t="s">
        <v>456</v>
      </c>
      <c r="AL323" s="122">
        <v>0</v>
      </c>
      <c r="AN323" s="121" t="s">
        <v>456</v>
      </c>
      <c r="AO323" s="122">
        <v>0</v>
      </c>
      <c r="AQ323" s="121" t="s">
        <v>456</v>
      </c>
      <c r="AR323" s="122">
        <v>0</v>
      </c>
      <c r="AT323" s="121" t="s">
        <v>456</v>
      </c>
      <c r="AU323" s="122">
        <v>0</v>
      </c>
      <c r="AW323" s="121" t="s">
        <v>456</v>
      </c>
      <c r="AX323" s="122">
        <v>0</v>
      </c>
      <c r="AZ323" s="121" t="s">
        <v>456</v>
      </c>
      <c r="BA323" s="122">
        <v>0</v>
      </c>
      <c r="BC323" s="121" t="s">
        <v>456</v>
      </c>
      <c r="BD323" s="122">
        <v>0</v>
      </c>
      <c r="BF323" s="121" t="s">
        <v>456</v>
      </c>
      <c r="BG323" s="122">
        <v>0</v>
      </c>
      <c r="BI323" s="121" t="s">
        <v>456</v>
      </c>
      <c r="BJ323" s="122">
        <v>0</v>
      </c>
      <c r="BL323" s="121" t="s">
        <v>456</v>
      </c>
      <c r="BM323" s="122">
        <v>0</v>
      </c>
      <c r="BO323" s="121" t="s">
        <v>456</v>
      </c>
      <c r="BP323" s="122">
        <v>0</v>
      </c>
      <c r="BR323" s="121" t="s">
        <v>456</v>
      </c>
      <c r="BS323" s="122">
        <v>0</v>
      </c>
      <c r="BU323" s="121" t="s">
        <v>456</v>
      </c>
      <c r="BV323" s="122">
        <v>0</v>
      </c>
      <c r="BX323" s="121" t="s">
        <v>456</v>
      </c>
      <c r="BY323" s="122">
        <v>0</v>
      </c>
      <c r="CA323" s="121" t="s">
        <v>456</v>
      </c>
      <c r="CB323" s="122">
        <v>0</v>
      </c>
      <c r="CD323" s="121" t="s">
        <v>456</v>
      </c>
      <c r="CE323" s="122">
        <v>0</v>
      </c>
      <c r="CG323" s="121" t="s">
        <v>456</v>
      </c>
      <c r="CH323" s="122">
        <v>0</v>
      </c>
      <c r="CJ323" s="121" t="s">
        <v>456</v>
      </c>
      <c r="CK323" s="122">
        <v>0</v>
      </c>
      <c r="CM323" s="121" t="s">
        <v>456</v>
      </c>
      <c r="CN323" s="122">
        <v>0</v>
      </c>
      <c r="CP323" s="121" t="s">
        <v>456</v>
      </c>
      <c r="CQ323" s="122">
        <f>SUM(CN323,CK323,CH323,CE323,CB323,BY323,BV323,BS323,BP323,BM323,BJ323,BG323,BD323,BA323,AX323,AU323,AR323,AO323,AL323,AI323,AF323,AC323,Z323,W323,T323,Q323,N323,K323,H323,E323,B323)</f>
        <v>95</v>
      </c>
      <c r="CS323" s="121" t="s">
        <v>456</v>
      </c>
      <c r="CT323" s="122">
        <v>95</v>
      </c>
      <c r="CV323" s="124">
        <f t="shared" si="17"/>
        <v>0</v>
      </c>
    </row>
    <row r="324" spans="1:100" s="123" customFormat="1" x14ac:dyDescent="0.2">
      <c r="A324" s="121" t="s">
        <v>456</v>
      </c>
      <c r="B324" s="122">
        <v>0</v>
      </c>
      <c r="D324" s="121" t="s">
        <v>456</v>
      </c>
      <c r="E324" s="122">
        <v>0</v>
      </c>
      <c r="G324" s="121" t="s">
        <v>456</v>
      </c>
      <c r="H324" s="122">
        <v>0</v>
      </c>
      <c r="J324" s="121" t="s">
        <v>456</v>
      </c>
      <c r="K324" s="122">
        <v>0</v>
      </c>
      <c r="M324" s="121" t="s">
        <v>456</v>
      </c>
      <c r="N324" s="122">
        <v>0</v>
      </c>
      <c r="P324" s="121" t="s">
        <v>456</v>
      </c>
      <c r="Q324" s="122">
        <v>0</v>
      </c>
      <c r="S324" s="121" t="s">
        <v>456</v>
      </c>
      <c r="T324" s="122">
        <v>200.64</v>
      </c>
      <c r="V324" s="121" t="s">
        <v>456</v>
      </c>
      <c r="W324" s="122">
        <v>0</v>
      </c>
      <c r="Y324" s="121" t="s">
        <v>456</v>
      </c>
      <c r="Z324" s="122">
        <v>0</v>
      </c>
      <c r="AB324" s="121" t="s">
        <v>456</v>
      </c>
      <c r="AC324" s="122">
        <v>0</v>
      </c>
      <c r="AE324" s="121" t="s">
        <v>456</v>
      </c>
      <c r="AF324" s="122">
        <v>0</v>
      </c>
      <c r="AH324" s="121" t="s">
        <v>456</v>
      </c>
      <c r="AI324" s="122">
        <v>0</v>
      </c>
      <c r="AK324" s="121" t="s">
        <v>456</v>
      </c>
      <c r="AL324" s="122">
        <v>0</v>
      </c>
      <c r="AN324" s="121" t="s">
        <v>456</v>
      </c>
      <c r="AO324" s="122">
        <v>0</v>
      </c>
      <c r="AQ324" s="121" t="s">
        <v>456</v>
      </c>
      <c r="AR324" s="122">
        <v>0</v>
      </c>
      <c r="AT324" s="121" t="s">
        <v>456</v>
      </c>
      <c r="AU324" s="122">
        <v>0</v>
      </c>
      <c r="AW324" s="121" t="s">
        <v>456</v>
      </c>
      <c r="AX324" s="122">
        <v>0</v>
      </c>
      <c r="AZ324" s="121" t="s">
        <v>456</v>
      </c>
      <c r="BA324" s="122">
        <v>0</v>
      </c>
      <c r="BC324" s="121" t="s">
        <v>456</v>
      </c>
      <c r="BD324" s="122">
        <v>0</v>
      </c>
      <c r="BF324" s="121" t="s">
        <v>456</v>
      </c>
      <c r="BG324" s="122">
        <v>0</v>
      </c>
      <c r="BI324" s="121" t="s">
        <v>456</v>
      </c>
      <c r="BJ324" s="122">
        <v>0</v>
      </c>
      <c r="BL324" s="121" t="s">
        <v>456</v>
      </c>
      <c r="BM324" s="122">
        <v>0</v>
      </c>
      <c r="BO324" s="121" t="s">
        <v>456</v>
      </c>
      <c r="BP324" s="122">
        <v>0</v>
      </c>
      <c r="BR324" s="121" t="s">
        <v>456</v>
      </c>
      <c r="BS324" s="122">
        <v>0</v>
      </c>
      <c r="BU324" s="121" t="s">
        <v>456</v>
      </c>
      <c r="BV324" s="122">
        <v>0</v>
      </c>
      <c r="BX324" s="121" t="s">
        <v>456</v>
      </c>
      <c r="BY324" s="122">
        <v>0</v>
      </c>
      <c r="CA324" s="121" t="s">
        <v>456</v>
      </c>
      <c r="CB324" s="122">
        <v>0</v>
      </c>
      <c r="CD324" s="121" t="s">
        <v>456</v>
      </c>
      <c r="CE324" s="122">
        <v>0</v>
      </c>
      <c r="CG324" s="121" t="s">
        <v>456</v>
      </c>
      <c r="CH324" s="122">
        <v>0</v>
      </c>
      <c r="CJ324" s="121" t="s">
        <v>456</v>
      </c>
      <c r="CK324" s="122">
        <v>0</v>
      </c>
      <c r="CM324" s="121" t="s">
        <v>456</v>
      </c>
      <c r="CN324" s="122">
        <v>0</v>
      </c>
      <c r="CP324" s="121" t="s">
        <v>456</v>
      </c>
      <c r="CQ324" s="122">
        <f>SUM(CN324,CK324,CH324,CE324,CB324,BY324,BV324,BS324,BP324,BM324,BJ324,BG324,BD324,BA324,AX324,AU324,AR324,AO324,AL324,AI324,AF324,AC324,Z324,W324,T324,Q324,N324,K324,H324,E324,B324)</f>
        <v>200.64</v>
      </c>
      <c r="CS324" s="132" t="s">
        <v>755</v>
      </c>
      <c r="CT324" s="122">
        <v>0</v>
      </c>
      <c r="CV324" s="124">
        <f t="shared" si="17"/>
        <v>-200.64</v>
      </c>
    </row>
    <row r="325" spans="1:100" ht="16" thickBot="1" x14ac:dyDescent="0.25">
      <c r="A325" s="73" t="s">
        <v>453</v>
      </c>
      <c r="B325" s="74">
        <f>SUM(B309,B310,B311,B312,B313,B317,B318,B319)</f>
        <v>962.76</v>
      </c>
      <c r="D325" s="73" t="s">
        <v>453</v>
      </c>
      <c r="E325" s="74">
        <f>SUM(E309,E310,E311,E312,E313,E317,E318,E319)</f>
        <v>30.4</v>
      </c>
      <c r="G325" s="73" t="s">
        <v>453</v>
      </c>
      <c r="H325" s="74">
        <f>SUM(H309,H310,H311,H312,H313,H317,H318,H319)</f>
        <v>2</v>
      </c>
      <c r="J325" s="73" t="s">
        <v>453</v>
      </c>
      <c r="K325" s="74">
        <f>SUM(K309,K310,K311,K312,K313,K317,K318,K319)</f>
        <v>39.46</v>
      </c>
      <c r="M325" s="73" t="s">
        <v>453</v>
      </c>
      <c r="N325" s="74">
        <f>SUM(N309,N310,N311,N312,N313,N317,N318,N319)</f>
        <v>445.25</v>
      </c>
      <c r="P325" s="73" t="s">
        <v>453</v>
      </c>
      <c r="Q325" s="74">
        <f>SUM(Q309,Q310,Q311,Q312,Q313,Q317,Q318,Q319)</f>
        <v>35</v>
      </c>
      <c r="S325" s="73" t="s">
        <v>453</v>
      </c>
      <c r="T325" s="74">
        <f>SUM(T309,T310,T311,T312,T313,T317,T318,T319)</f>
        <v>295.64</v>
      </c>
      <c r="V325" s="73" t="s">
        <v>453</v>
      </c>
      <c r="W325" s="74">
        <f>SUM(W309,W310,W311,W312,W313,W317,W318,W319)</f>
        <v>23.61</v>
      </c>
      <c r="Y325" s="73" t="s">
        <v>453</v>
      </c>
      <c r="Z325" s="74">
        <f>SUM(Z309,Z310,Z311,Z312,Z313,Z317,Z318,Z319)</f>
        <v>158.1</v>
      </c>
      <c r="AB325" s="73" t="s">
        <v>453</v>
      </c>
      <c r="AC325" s="74">
        <f>SUM(AC309,AC310,AC311,AC312,AC313,AC317,AC318,AC319)</f>
        <v>17</v>
      </c>
      <c r="AE325" s="73" t="s">
        <v>453</v>
      </c>
      <c r="AF325" s="74">
        <f>SUM(AF309,AF310,AF311,AF312,AF313,AF317,AF318,AF319)</f>
        <v>8.67</v>
      </c>
      <c r="AH325" s="73" t="s">
        <v>453</v>
      </c>
      <c r="AI325" s="74">
        <f>SUM(AI309,AI310,AI311,AI312,AI313,AI317,AI318,AI319)</f>
        <v>72.710000000000008</v>
      </c>
      <c r="AK325" s="73" t="s">
        <v>453</v>
      </c>
      <c r="AL325" s="74">
        <f>SUM(AL309,AL310,AL311,AL312,AL313,AL317,AL318,AL319)</f>
        <v>104.65</v>
      </c>
      <c r="AN325" s="73" t="s">
        <v>453</v>
      </c>
      <c r="AO325" s="74">
        <f>SUM(AO309,AO310,AO311,AO312,AO313,AO317,AO318,AO319)</f>
        <v>13.65</v>
      </c>
      <c r="AQ325" s="73" t="s">
        <v>453</v>
      </c>
      <c r="AR325" s="74">
        <f>SUM(AR309,AR310,AR311,AR312,AR313,AR317,AR318,AR319)</f>
        <v>26.9</v>
      </c>
      <c r="AT325" s="73" t="s">
        <v>453</v>
      </c>
      <c r="AU325" s="74">
        <f>SUM(AU309,AU310,AU311,AU312,AU313,AU317,AU318,AU319)</f>
        <v>111.22</v>
      </c>
      <c r="AW325" s="73" t="s">
        <v>453</v>
      </c>
      <c r="AX325" s="74">
        <f>SUM(AX309,AX310,AX311,AX312,AX313,AX317,AX318,AX319)</f>
        <v>51.47</v>
      </c>
      <c r="AZ325" s="73" t="s">
        <v>453</v>
      </c>
      <c r="BA325" s="74">
        <f>SUM(BA309,BA310,BA311,BA312,BA313,BA317,BA318,BA319)</f>
        <v>33.340000000000003</v>
      </c>
      <c r="BC325" s="73" t="s">
        <v>453</v>
      </c>
      <c r="BD325" s="74">
        <f>SUM(BD309,BD310,BD311,BD312,BD313,BD317,BD318,BD319)</f>
        <v>7</v>
      </c>
      <c r="BF325" s="73" t="s">
        <v>453</v>
      </c>
      <c r="BG325" s="74">
        <f>SUM(BG309,BG310,BG311,BG312,BG313,BG317,BG318,BG319)</f>
        <v>34.64</v>
      </c>
      <c r="BI325" s="73" t="s">
        <v>453</v>
      </c>
      <c r="BJ325" s="74">
        <f>SUM(BJ309,BJ310,BJ311,BJ312,BJ313,BJ317,BJ318,BJ319)</f>
        <v>9.36</v>
      </c>
      <c r="BL325" s="73" t="s">
        <v>453</v>
      </c>
      <c r="BM325" s="74">
        <f>SUM(BM309,BM310,BM311,BM312,BM313,BM317,BM318,BM319)</f>
        <v>9</v>
      </c>
      <c r="BO325" s="73" t="s">
        <v>453</v>
      </c>
      <c r="BP325" s="74">
        <f>SUM(BP309,BP310,BP311,BP312,BP313,BP317,BP318,BP319)</f>
        <v>22.65</v>
      </c>
      <c r="BR325" s="73" t="s">
        <v>453</v>
      </c>
      <c r="BS325" s="74">
        <f>SUM(BS309,BS310,BS311,BS312,BS313,BS317,BS318,BS319)</f>
        <v>192.04</v>
      </c>
      <c r="BU325" s="73" t="s">
        <v>453</v>
      </c>
      <c r="BV325" s="74">
        <f>SUM(BV309,BV310,BV311,BV312,BV313,BV317,BV318,BV319)</f>
        <v>36.35</v>
      </c>
      <c r="BX325" s="73" t="s">
        <v>453</v>
      </c>
      <c r="BY325" s="74">
        <f>SUM(BY309,BY310,BY311,BY312,BY313,BY317,BY318,BY319)</f>
        <v>85.28</v>
      </c>
      <c r="CA325" s="73" t="s">
        <v>453</v>
      </c>
      <c r="CB325" s="74">
        <f>SUM(CB309,CB310,CB311,CB312,CB313,CB317,CB318,CB319)</f>
        <v>66.13</v>
      </c>
      <c r="CD325" s="73" t="s">
        <v>453</v>
      </c>
      <c r="CE325" s="74">
        <f>SUM(CE309,CE310,CE311,CE312,CE313,CE317,CE318,CE319)</f>
        <v>10</v>
      </c>
      <c r="CG325" s="73" t="s">
        <v>453</v>
      </c>
      <c r="CH325" s="74">
        <f>SUM(CH309,CH310,CH311,CH312,CH313,CH317,CH318,CH319)</f>
        <v>27.6</v>
      </c>
      <c r="CJ325" s="73" t="s">
        <v>453</v>
      </c>
      <c r="CK325" s="74">
        <f>SUM(CK309,CK310,CK311,CK312,CK313,CK317,CK318,CK319)</f>
        <v>20.5</v>
      </c>
      <c r="CM325" s="73" t="s">
        <v>453</v>
      </c>
      <c r="CN325" s="74">
        <f>SUM(CN309,CN310,CN311,CN312,CN313,CN317,CN318,CN319)</f>
        <v>383.88</v>
      </c>
      <c r="CP325" s="73" t="s">
        <v>494</v>
      </c>
      <c r="CQ325" s="74">
        <f>SUM(CQ309,CQ310,CQ311,CQ312,CQ313,CQ317,CQ318,CQ319)</f>
        <v>3336.26</v>
      </c>
      <c r="CS325" s="77" t="s">
        <v>494</v>
      </c>
      <c r="CT325" s="78">
        <f>SUM(CT309,CT310,CT311,CT312,CT313,CT317,CT318,CT319)</f>
        <v>3267.85</v>
      </c>
      <c r="CV325" s="83">
        <f t="shared" si="17"/>
        <v>-68.410000000000309</v>
      </c>
    </row>
    <row r="326" spans="1:100" ht="17" thickBot="1" x14ac:dyDescent="0.25">
      <c r="A326" s="95" t="s">
        <v>457</v>
      </c>
      <c r="B326" s="96">
        <f>B304-B307-B325</f>
        <v>438.00000000000023</v>
      </c>
      <c r="D326" s="91" t="s">
        <v>457</v>
      </c>
      <c r="E326" s="92">
        <f>E304-E307-E325</f>
        <v>-30.4</v>
      </c>
      <c r="G326" s="91" t="s">
        <v>457</v>
      </c>
      <c r="H326" s="92">
        <f>H304-H307-H325</f>
        <v>-2</v>
      </c>
      <c r="J326" s="91" t="s">
        <v>457</v>
      </c>
      <c r="K326" s="92">
        <f>K304-K307-K325</f>
        <v>-39.46</v>
      </c>
      <c r="M326" s="91" t="s">
        <v>457</v>
      </c>
      <c r="N326" s="92">
        <f>N304-N307-N325</f>
        <v>-445.25</v>
      </c>
      <c r="P326" s="125" t="s">
        <v>457</v>
      </c>
      <c r="Q326" s="126">
        <f>Q304-Q307-Q325</f>
        <v>-35</v>
      </c>
      <c r="S326" s="136" t="s">
        <v>457</v>
      </c>
      <c r="T326" s="137">
        <f>T304-T307-T325</f>
        <v>-295.64</v>
      </c>
      <c r="V326" s="91" t="s">
        <v>457</v>
      </c>
      <c r="W326" s="92">
        <f>W304-W307-W325</f>
        <v>-23.61</v>
      </c>
      <c r="Y326" s="91" t="s">
        <v>457</v>
      </c>
      <c r="Z326" s="92">
        <f>Z304-Z307-Z325</f>
        <v>-158.1</v>
      </c>
      <c r="AB326" s="93" t="s">
        <v>457</v>
      </c>
      <c r="AC326" s="94">
        <f>AC304-AC307-AC325</f>
        <v>43</v>
      </c>
      <c r="AE326" s="91" t="s">
        <v>457</v>
      </c>
      <c r="AF326" s="92">
        <f>AF304-AF307-AF325</f>
        <v>-8.67</v>
      </c>
      <c r="AH326" s="91" t="s">
        <v>457</v>
      </c>
      <c r="AI326" s="92">
        <f>AI304-AI307-AI325</f>
        <v>-72.710000000000008</v>
      </c>
      <c r="AK326" s="91" t="s">
        <v>457</v>
      </c>
      <c r="AL326" s="92">
        <f>AL304-AL307-AL325</f>
        <v>-104.65</v>
      </c>
      <c r="AN326" s="91" t="s">
        <v>457</v>
      </c>
      <c r="AO326" s="92">
        <f>AO304-AO307-AO325</f>
        <v>-13.65</v>
      </c>
      <c r="AQ326" s="93" t="s">
        <v>457</v>
      </c>
      <c r="AR326" s="94">
        <f>AR304-AR307-AR325</f>
        <v>1416.11</v>
      </c>
      <c r="AT326" s="91" t="s">
        <v>457</v>
      </c>
      <c r="AU326" s="92">
        <f>AU304-AU307-AU325</f>
        <v>-111.11</v>
      </c>
      <c r="AW326" s="91" t="s">
        <v>457</v>
      </c>
      <c r="AX326" s="92">
        <f>AX304-AX307-AX325</f>
        <v>-51.47</v>
      </c>
      <c r="AZ326" s="91" t="s">
        <v>457</v>
      </c>
      <c r="BA326" s="92">
        <f>BA304-BA307-BA325</f>
        <v>-33.340000000000003</v>
      </c>
      <c r="BC326" s="91" t="s">
        <v>457</v>
      </c>
      <c r="BD326" s="92">
        <f>BD304-BD307-BD325</f>
        <v>-7</v>
      </c>
      <c r="BF326" s="91" t="s">
        <v>457</v>
      </c>
      <c r="BG326" s="92">
        <f>BG304-BG307-BG325</f>
        <v>-34.480000000000004</v>
      </c>
      <c r="BI326" s="91" t="s">
        <v>457</v>
      </c>
      <c r="BJ326" s="92">
        <f>BJ304-BJ307-BJ325</f>
        <v>-9.36</v>
      </c>
      <c r="BL326" s="91" t="s">
        <v>457</v>
      </c>
      <c r="BM326" s="92">
        <f>BM304-BM307-BM325</f>
        <v>-9</v>
      </c>
      <c r="BO326" s="91" t="s">
        <v>457</v>
      </c>
      <c r="BP326" s="92">
        <f>BP304-BP307-BP325</f>
        <v>-22.65</v>
      </c>
      <c r="BR326" s="91" t="s">
        <v>457</v>
      </c>
      <c r="BS326" s="92">
        <f>BS304-BS307-BS325</f>
        <v>-192.04</v>
      </c>
      <c r="BU326" s="91" t="s">
        <v>457</v>
      </c>
      <c r="BV326" s="92">
        <f>BV304-BV307-BV325</f>
        <v>-36.35</v>
      </c>
      <c r="BX326" s="91" t="s">
        <v>457</v>
      </c>
      <c r="BY326" s="92">
        <f>BY304-BY307-BY325</f>
        <v>-85.28</v>
      </c>
      <c r="CA326" s="91" t="s">
        <v>457</v>
      </c>
      <c r="CB326" s="92">
        <f>CB304-CB307-CB325</f>
        <v>-66.13</v>
      </c>
      <c r="CD326" s="91" t="s">
        <v>457</v>
      </c>
      <c r="CE326" s="92">
        <f>CE304-CE307-CE325</f>
        <v>-10</v>
      </c>
      <c r="CG326" s="93" t="s">
        <v>457</v>
      </c>
      <c r="CH326" s="94">
        <f>CH304-CH307-CH325</f>
        <v>1430.71</v>
      </c>
      <c r="CJ326" s="91" t="s">
        <v>457</v>
      </c>
      <c r="CK326" s="92">
        <f>CK304-CK307-CK325</f>
        <v>-20.5</v>
      </c>
      <c r="CM326" s="91" t="s">
        <v>457</v>
      </c>
      <c r="CN326" s="92">
        <f>CN304-CN307-CN325</f>
        <v>-12</v>
      </c>
      <c r="CP326" s="95" t="s">
        <v>491</v>
      </c>
      <c r="CQ326" s="96">
        <f>CQ304-CQ307-CQ325</f>
        <v>1397.9700000000003</v>
      </c>
      <c r="CS326" s="85" t="s">
        <v>496</v>
      </c>
      <c r="CT326" s="84">
        <f>CT301-CT307-CT325</f>
        <v>0</v>
      </c>
    </row>
    <row r="327" spans="1:100" ht="16" customHeight="1" thickTop="1" thickBot="1" x14ac:dyDescent="0.25">
      <c r="A327" s="193" t="s">
        <v>554</v>
      </c>
      <c r="B327" s="194"/>
      <c r="D327" s="193" t="s">
        <v>754</v>
      </c>
      <c r="E327" s="194"/>
      <c r="G327" s="193" t="s">
        <v>760</v>
      </c>
      <c r="H327" s="194"/>
      <c r="J327" s="190"/>
      <c r="K327" s="191"/>
      <c r="M327" s="190" t="s">
        <v>757</v>
      </c>
      <c r="N327" s="191"/>
      <c r="P327" s="193" t="s">
        <v>758</v>
      </c>
      <c r="Q327" s="194"/>
      <c r="S327" s="193" t="s">
        <v>756</v>
      </c>
      <c r="T327" s="194"/>
      <c r="V327" s="190" t="s">
        <v>759</v>
      </c>
      <c r="W327" s="191"/>
      <c r="Y327" s="190" t="s">
        <v>761</v>
      </c>
      <c r="Z327" s="191"/>
      <c r="AB327" s="193" t="s">
        <v>762</v>
      </c>
      <c r="AC327" s="194"/>
      <c r="AE327" s="193" t="s">
        <v>686</v>
      </c>
      <c r="AF327" s="194"/>
      <c r="AH327" s="190" t="s">
        <v>763</v>
      </c>
      <c r="AI327" s="191"/>
      <c r="AK327" s="193" t="s">
        <v>764</v>
      </c>
      <c r="AL327" s="194"/>
      <c r="AN327" s="193" t="s">
        <v>765</v>
      </c>
      <c r="AO327" s="194"/>
      <c r="AQ327" s="190" t="s">
        <v>768</v>
      </c>
      <c r="AR327" s="191"/>
      <c r="AT327" s="193" t="s">
        <v>792</v>
      </c>
      <c r="AU327" s="194"/>
      <c r="AW327" s="193" t="s">
        <v>769</v>
      </c>
      <c r="AX327" s="194"/>
      <c r="AZ327" s="193"/>
      <c r="BA327" s="194"/>
      <c r="BC327" s="193" t="s">
        <v>554</v>
      </c>
      <c r="BD327" s="194"/>
      <c r="BF327" s="190" t="s">
        <v>795</v>
      </c>
      <c r="BG327" s="191"/>
      <c r="BI327" s="193" t="s">
        <v>770</v>
      </c>
      <c r="BJ327" s="194"/>
      <c r="BL327" s="190" t="s">
        <v>286</v>
      </c>
      <c r="BM327" s="191"/>
      <c r="BO327" s="190" t="s">
        <v>707</v>
      </c>
      <c r="BP327" s="191"/>
      <c r="BR327" s="193" t="s">
        <v>771</v>
      </c>
      <c r="BS327" s="194"/>
      <c r="BU327" s="193" t="s">
        <v>772</v>
      </c>
      <c r="BV327" s="194"/>
      <c r="BX327" s="193" t="s">
        <v>768</v>
      </c>
      <c r="BY327" s="194"/>
      <c r="CA327" s="190" t="s">
        <v>773</v>
      </c>
      <c r="CB327" s="191"/>
      <c r="CD327" s="190" t="s">
        <v>774</v>
      </c>
      <c r="CE327" s="191"/>
      <c r="CG327" s="190" t="s">
        <v>775</v>
      </c>
      <c r="CH327" s="191"/>
      <c r="CJ327" s="193" t="s">
        <v>776</v>
      </c>
      <c r="CK327" s="194"/>
      <c r="CM327" s="193" t="s">
        <v>805</v>
      </c>
      <c r="CN327" s="194"/>
      <c r="CP327" s="119" t="s">
        <v>517</v>
      </c>
      <c r="CQ327" s="120">
        <f>CQ301-CQ307-CQ325</f>
        <v>0</v>
      </c>
      <c r="CS327" s="199" t="s">
        <v>495</v>
      </c>
      <c r="CT327" s="200"/>
      <c r="CV327" s="82"/>
    </row>
    <row r="328" spans="1:100" ht="16" thickTop="1" x14ac:dyDescent="0.2">
      <c r="A328" s="195"/>
      <c r="B328" s="196"/>
      <c r="D328" s="195"/>
      <c r="E328" s="196"/>
      <c r="G328" s="195"/>
      <c r="H328" s="196"/>
      <c r="J328" s="180"/>
      <c r="K328" s="181"/>
      <c r="M328" s="180"/>
      <c r="N328" s="181"/>
      <c r="P328" s="195"/>
      <c r="Q328" s="196"/>
      <c r="S328" s="195"/>
      <c r="T328" s="196"/>
      <c r="V328" s="180"/>
      <c r="W328" s="181"/>
      <c r="Y328" s="180"/>
      <c r="Z328" s="181"/>
      <c r="AB328" s="195"/>
      <c r="AC328" s="196"/>
      <c r="AE328" s="195"/>
      <c r="AF328" s="196"/>
      <c r="AH328" s="180"/>
      <c r="AI328" s="181"/>
      <c r="AK328" s="195"/>
      <c r="AL328" s="196"/>
      <c r="AN328" s="195"/>
      <c r="AO328" s="196"/>
      <c r="AQ328" s="180"/>
      <c r="AR328" s="181"/>
      <c r="AT328" s="195"/>
      <c r="AU328" s="196"/>
      <c r="AW328" s="195"/>
      <c r="AX328" s="196"/>
      <c r="AZ328" s="195"/>
      <c r="BA328" s="196"/>
      <c r="BC328" s="195"/>
      <c r="BD328" s="196"/>
      <c r="BF328" s="180"/>
      <c r="BG328" s="181"/>
      <c r="BI328" s="195"/>
      <c r="BJ328" s="196"/>
      <c r="BL328" s="180"/>
      <c r="BM328" s="181"/>
      <c r="BO328" s="180"/>
      <c r="BP328" s="181"/>
      <c r="BR328" s="195"/>
      <c r="BS328" s="196"/>
      <c r="BU328" s="195"/>
      <c r="BV328" s="196"/>
      <c r="BX328" s="195"/>
      <c r="BY328" s="196"/>
      <c r="CA328" s="180"/>
      <c r="CB328" s="181"/>
      <c r="CD328" s="180"/>
      <c r="CE328" s="181"/>
      <c r="CG328" s="180"/>
      <c r="CH328" s="181"/>
      <c r="CJ328" s="195"/>
      <c r="CK328" s="196"/>
      <c r="CM328" s="195"/>
      <c r="CN328" s="196"/>
      <c r="CP328" s="115"/>
      <c r="CQ328" s="116"/>
      <c r="CS328" s="199"/>
      <c r="CT328" s="200"/>
      <c r="CV328" s="82"/>
    </row>
    <row r="329" spans="1:100" ht="16" thickBot="1" x14ac:dyDescent="0.25">
      <c r="A329" s="197"/>
      <c r="B329" s="198"/>
      <c r="D329" s="197"/>
      <c r="E329" s="198"/>
      <c r="G329" s="197"/>
      <c r="H329" s="198"/>
      <c r="J329" s="182"/>
      <c r="K329" s="183"/>
      <c r="M329" s="182"/>
      <c r="N329" s="183"/>
      <c r="P329" s="197"/>
      <c r="Q329" s="198"/>
      <c r="S329" s="197"/>
      <c r="T329" s="198"/>
      <c r="V329" s="182"/>
      <c r="W329" s="183"/>
      <c r="Y329" s="182"/>
      <c r="Z329" s="183"/>
      <c r="AB329" s="197"/>
      <c r="AC329" s="198"/>
      <c r="AE329" s="197"/>
      <c r="AF329" s="198"/>
      <c r="AH329" s="182"/>
      <c r="AI329" s="183"/>
      <c r="AK329" s="197"/>
      <c r="AL329" s="198"/>
      <c r="AN329" s="197"/>
      <c r="AO329" s="198"/>
      <c r="AQ329" s="182"/>
      <c r="AR329" s="183"/>
      <c r="AT329" s="197"/>
      <c r="AU329" s="198"/>
      <c r="AW329" s="197"/>
      <c r="AX329" s="198"/>
      <c r="AZ329" s="197"/>
      <c r="BA329" s="198"/>
      <c r="BC329" s="197"/>
      <c r="BD329" s="198"/>
      <c r="BF329" s="182"/>
      <c r="BG329" s="183"/>
      <c r="BI329" s="197"/>
      <c r="BJ329" s="198"/>
      <c r="BL329" s="182"/>
      <c r="BM329" s="183"/>
      <c r="BO329" s="182"/>
      <c r="BP329" s="183"/>
      <c r="BR329" s="197"/>
      <c r="BS329" s="198"/>
      <c r="BU329" s="197"/>
      <c r="BV329" s="198"/>
      <c r="BX329" s="197"/>
      <c r="BY329" s="198"/>
      <c r="CA329" s="182"/>
      <c r="CB329" s="183"/>
      <c r="CD329" s="182"/>
      <c r="CE329" s="183"/>
      <c r="CG329" s="182"/>
      <c r="CH329" s="183"/>
      <c r="CJ329" s="197"/>
      <c r="CK329" s="198"/>
      <c r="CM329" s="197"/>
      <c r="CN329" s="198"/>
      <c r="CP329" s="99"/>
      <c r="CQ329" s="100"/>
      <c r="CS329" s="201"/>
      <c r="CT329" s="202"/>
      <c r="CV329" s="82"/>
    </row>
    <row r="331" spans="1:100" ht="22" thickBot="1" x14ac:dyDescent="0.3">
      <c r="A331" s="36" t="s">
        <v>597</v>
      </c>
    </row>
    <row r="332" spans="1:100" ht="16" thickBot="1" x14ac:dyDescent="0.25">
      <c r="A332" s="172" t="s">
        <v>55</v>
      </c>
      <c r="B332" s="173"/>
      <c r="D332" s="172" t="s">
        <v>56</v>
      </c>
      <c r="E332" s="173"/>
      <c r="G332" s="172" t="s">
        <v>57</v>
      </c>
      <c r="H332" s="173"/>
      <c r="J332" s="172" t="s">
        <v>58</v>
      </c>
      <c r="K332" s="173"/>
      <c r="M332" s="172" t="s">
        <v>59</v>
      </c>
      <c r="N332" s="173"/>
      <c r="P332" s="172" t="s">
        <v>60</v>
      </c>
      <c r="Q332" s="173"/>
      <c r="S332" s="172" t="s">
        <v>61</v>
      </c>
      <c r="T332" s="173"/>
      <c r="V332" s="172" t="s">
        <v>62</v>
      </c>
      <c r="W332" s="173"/>
      <c r="Y332" s="172" t="s">
        <v>63</v>
      </c>
      <c r="Z332" s="173"/>
      <c r="AB332" s="172" t="s">
        <v>64</v>
      </c>
      <c r="AC332" s="173"/>
      <c r="AE332" s="172" t="s">
        <v>65</v>
      </c>
      <c r="AF332" s="173"/>
      <c r="AH332" s="172" t="s">
        <v>66</v>
      </c>
      <c r="AI332" s="173"/>
      <c r="AK332" s="172" t="s">
        <v>67</v>
      </c>
      <c r="AL332" s="173"/>
      <c r="AN332" s="172" t="s">
        <v>68</v>
      </c>
      <c r="AO332" s="173"/>
      <c r="AQ332" s="172" t="s">
        <v>69</v>
      </c>
      <c r="AR332" s="173"/>
      <c r="AT332" s="172" t="s">
        <v>70</v>
      </c>
      <c r="AU332" s="173"/>
      <c r="AW332" s="172" t="s">
        <v>71</v>
      </c>
      <c r="AX332" s="173"/>
      <c r="AZ332" s="172" t="s">
        <v>72</v>
      </c>
      <c r="BA332" s="173"/>
      <c r="BC332" s="172" t="s">
        <v>73</v>
      </c>
      <c r="BD332" s="173"/>
      <c r="BF332" s="172" t="s">
        <v>74</v>
      </c>
      <c r="BG332" s="173"/>
      <c r="BI332" s="172" t="s">
        <v>75</v>
      </c>
      <c r="BJ332" s="173"/>
      <c r="BL332" s="172" t="s">
        <v>76</v>
      </c>
      <c r="BM332" s="173"/>
      <c r="BO332" s="172" t="s">
        <v>77</v>
      </c>
      <c r="BP332" s="173"/>
      <c r="BR332" s="172" t="s">
        <v>78</v>
      </c>
      <c r="BS332" s="173"/>
      <c r="BU332" s="172" t="s">
        <v>79</v>
      </c>
      <c r="BV332" s="173"/>
      <c r="BX332" s="172" t="s">
        <v>80</v>
      </c>
      <c r="BY332" s="173"/>
      <c r="CA332" s="172" t="s">
        <v>81</v>
      </c>
      <c r="CB332" s="173"/>
      <c r="CD332" s="172" t="s">
        <v>82</v>
      </c>
      <c r="CE332" s="173"/>
      <c r="CG332" s="172" t="s">
        <v>83</v>
      </c>
      <c r="CH332" s="173"/>
      <c r="CJ332" s="172" t="s">
        <v>84</v>
      </c>
      <c r="CK332" s="173"/>
      <c r="CM332" s="172" t="s">
        <v>54</v>
      </c>
      <c r="CN332" s="173"/>
      <c r="CP332" s="188" t="s">
        <v>30</v>
      </c>
      <c r="CQ332" s="189"/>
      <c r="CS332" s="188" t="s">
        <v>490</v>
      </c>
      <c r="CT332" s="189"/>
      <c r="CV332" s="80" t="s">
        <v>32</v>
      </c>
    </row>
    <row r="333" spans="1:100" ht="16" thickBot="1" x14ac:dyDescent="0.25">
      <c r="A333" s="174" t="s">
        <v>446</v>
      </c>
      <c r="B333" s="175"/>
      <c r="D333" s="174" t="s">
        <v>446</v>
      </c>
      <c r="E333" s="175"/>
      <c r="G333" s="174" t="s">
        <v>446</v>
      </c>
      <c r="H333" s="175"/>
      <c r="J333" s="174" t="s">
        <v>446</v>
      </c>
      <c r="K333" s="175"/>
      <c r="M333" s="174" t="s">
        <v>446</v>
      </c>
      <c r="N333" s="175"/>
      <c r="P333" s="174" t="s">
        <v>446</v>
      </c>
      <c r="Q333" s="175"/>
      <c r="S333" s="174" t="s">
        <v>446</v>
      </c>
      <c r="T333" s="175"/>
      <c r="V333" s="174" t="s">
        <v>446</v>
      </c>
      <c r="W333" s="175"/>
      <c r="Y333" s="174" t="s">
        <v>446</v>
      </c>
      <c r="Z333" s="175"/>
      <c r="AB333" s="174" t="s">
        <v>446</v>
      </c>
      <c r="AC333" s="175"/>
      <c r="AE333" s="174" t="s">
        <v>446</v>
      </c>
      <c r="AF333" s="175"/>
      <c r="AH333" s="174" t="s">
        <v>446</v>
      </c>
      <c r="AI333" s="175"/>
      <c r="AK333" s="174" t="s">
        <v>446</v>
      </c>
      <c r="AL333" s="175"/>
      <c r="AN333" s="174" t="s">
        <v>446</v>
      </c>
      <c r="AO333" s="175"/>
      <c r="AQ333" s="174" t="s">
        <v>446</v>
      </c>
      <c r="AR333" s="175"/>
      <c r="AT333" s="174" t="s">
        <v>446</v>
      </c>
      <c r="AU333" s="175"/>
      <c r="AW333" s="174" t="s">
        <v>446</v>
      </c>
      <c r="AX333" s="175"/>
      <c r="AZ333" s="174" t="s">
        <v>446</v>
      </c>
      <c r="BA333" s="175"/>
      <c r="BC333" s="174" t="s">
        <v>446</v>
      </c>
      <c r="BD333" s="175"/>
      <c r="BF333" s="174" t="s">
        <v>446</v>
      </c>
      <c r="BG333" s="175"/>
      <c r="BI333" s="174" t="s">
        <v>446</v>
      </c>
      <c r="BJ333" s="175"/>
      <c r="BL333" s="174" t="s">
        <v>446</v>
      </c>
      <c r="BM333" s="175"/>
      <c r="BO333" s="174" t="s">
        <v>446</v>
      </c>
      <c r="BP333" s="175"/>
      <c r="BR333" s="174" t="s">
        <v>446</v>
      </c>
      <c r="BS333" s="175"/>
      <c r="BU333" s="174" t="s">
        <v>446</v>
      </c>
      <c r="BV333" s="175"/>
      <c r="BX333" s="174" t="s">
        <v>446</v>
      </c>
      <c r="BY333" s="175"/>
      <c r="CA333" s="174" t="s">
        <v>446</v>
      </c>
      <c r="CB333" s="175"/>
      <c r="CD333" s="174" t="s">
        <v>446</v>
      </c>
      <c r="CE333" s="175"/>
      <c r="CG333" s="174" t="s">
        <v>446</v>
      </c>
      <c r="CH333" s="175"/>
      <c r="CJ333" s="174" t="s">
        <v>446</v>
      </c>
      <c r="CK333" s="175"/>
      <c r="CM333" s="174" t="s">
        <v>446</v>
      </c>
      <c r="CN333" s="175"/>
      <c r="CP333" s="174" t="s">
        <v>446</v>
      </c>
      <c r="CQ333" s="175"/>
      <c r="CS333" s="174" t="s">
        <v>446</v>
      </c>
      <c r="CT333" s="175"/>
    </row>
    <row r="334" spans="1:100" x14ac:dyDescent="0.2">
      <c r="A334" s="69" t="s">
        <v>460</v>
      </c>
      <c r="B334" s="79">
        <v>0</v>
      </c>
      <c r="D334" s="69" t="s">
        <v>460</v>
      </c>
      <c r="E334" s="79">
        <v>0</v>
      </c>
      <c r="G334" s="69" t="s">
        <v>460</v>
      </c>
      <c r="H334" s="79">
        <v>0</v>
      </c>
      <c r="J334" s="69" t="s">
        <v>460</v>
      </c>
      <c r="K334" s="79">
        <v>0</v>
      </c>
      <c r="M334" s="69" t="s">
        <v>460</v>
      </c>
      <c r="N334" s="79">
        <v>0</v>
      </c>
      <c r="P334" s="69" t="s">
        <v>460</v>
      </c>
      <c r="Q334" s="79">
        <v>0</v>
      </c>
      <c r="S334" s="69" t="s">
        <v>460</v>
      </c>
      <c r="T334" s="79">
        <v>0</v>
      </c>
      <c r="V334" s="69" t="s">
        <v>460</v>
      </c>
      <c r="W334" s="79">
        <v>0</v>
      </c>
      <c r="Y334" s="69" t="s">
        <v>460</v>
      </c>
      <c r="Z334" s="79">
        <v>0</v>
      </c>
      <c r="AB334" s="69" t="s">
        <v>460</v>
      </c>
      <c r="AC334" s="79">
        <v>0</v>
      </c>
      <c r="AE334" s="69" t="s">
        <v>460</v>
      </c>
      <c r="AF334" s="79">
        <v>0</v>
      </c>
      <c r="AH334" s="69" t="s">
        <v>460</v>
      </c>
      <c r="AI334" s="79">
        <v>1592.24</v>
      </c>
      <c r="AK334" s="69" t="s">
        <v>460</v>
      </c>
      <c r="AL334" s="79">
        <v>0</v>
      </c>
      <c r="AN334" s="69" t="s">
        <v>460</v>
      </c>
      <c r="AO334" s="79">
        <v>0</v>
      </c>
      <c r="AQ334" s="69" t="s">
        <v>460</v>
      </c>
      <c r="AR334" s="79">
        <v>0</v>
      </c>
      <c r="AT334" s="69" t="s">
        <v>460</v>
      </c>
      <c r="AU334" s="79">
        <v>0</v>
      </c>
      <c r="AW334" s="69" t="s">
        <v>460</v>
      </c>
      <c r="AX334" s="79">
        <v>0</v>
      </c>
      <c r="AZ334" s="69" t="s">
        <v>460</v>
      </c>
      <c r="BA334" s="79">
        <v>0</v>
      </c>
      <c r="BC334" s="69" t="s">
        <v>460</v>
      </c>
      <c r="BD334" s="79">
        <v>0</v>
      </c>
      <c r="BF334" s="69" t="s">
        <v>460</v>
      </c>
      <c r="BG334" s="79">
        <v>0</v>
      </c>
      <c r="BI334" s="69" t="s">
        <v>460</v>
      </c>
      <c r="BJ334" s="79">
        <v>0</v>
      </c>
      <c r="BL334" s="69" t="s">
        <v>460</v>
      </c>
      <c r="BM334" s="79">
        <v>0</v>
      </c>
      <c r="BO334" s="69" t="s">
        <v>460</v>
      </c>
      <c r="BP334" s="79">
        <v>0</v>
      </c>
      <c r="BR334" s="69" t="s">
        <v>460</v>
      </c>
      <c r="BS334" s="79">
        <v>0</v>
      </c>
      <c r="BU334" s="69" t="s">
        <v>460</v>
      </c>
      <c r="BV334" s="79">
        <v>1587.17</v>
      </c>
      <c r="BX334" s="69" t="s">
        <v>460</v>
      </c>
      <c r="BY334" s="79">
        <f>1618.66+30</f>
        <v>1648.66</v>
      </c>
      <c r="CA334" s="69" t="s">
        <v>460</v>
      </c>
      <c r="CB334" s="79">
        <v>0</v>
      </c>
      <c r="CD334" s="69" t="s">
        <v>460</v>
      </c>
      <c r="CE334" s="79">
        <v>0</v>
      </c>
      <c r="CG334" s="69" t="s">
        <v>460</v>
      </c>
      <c r="CH334" s="79">
        <v>0</v>
      </c>
      <c r="CJ334" s="69" t="s">
        <v>460</v>
      </c>
      <c r="CK334" s="79">
        <v>0</v>
      </c>
      <c r="CM334" s="69" t="s">
        <v>460</v>
      </c>
      <c r="CN334" s="79">
        <v>0</v>
      </c>
      <c r="CP334" s="69" t="s">
        <v>460</v>
      </c>
      <c r="CQ334" s="79">
        <f>SUM(CN334,CK334,CH334,CE334,CB334,BY334,BV334,BS334,BP334,BM334,BJ334,BG334,BD334,BA334,AX334,AU334,AR334,AO334,AL334,AI334,AF334,AC334,Z334,W334,T334,Q334,N334,K334,H334,E334,B334)</f>
        <v>4828.07</v>
      </c>
      <c r="CS334" s="69" t="s">
        <v>460</v>
      </c>
      <c r="CT334" s="79">
        <f>1592.24+1586.87</f>
        <v>3179.1099999999997</v>
      </c>
      <c r="CV334" s="83">
        <f>CQ334-CT334</f>
        <v>1648.96</v>
      </c>
    </row>
    <row r="335" spans="1:100" x14ac:dyDescent="0.2">
      <c r="A335" s="69" t="s">
        <v>443</v>
      </c>
      <c r="B335" s="79">
        <v>0</v>
      </c>
      <c r="D335" s="69" t="s">
        <v>443</v>
      </c>
      <c r="E335" s="79">
        <v>0</v>
      </c>
      <c r="G335" s="69" t="s">
        <v>443</v>
      </c>
      <c r="H335" s="79">
        <v>0</v>
      </c>
      <c r="J335" s="69" t="s">
        <v>443</v>
      </c>
      <c r="K335" s="79">
        <v>0</v>
      </c>
      <c r="M335" s="69" t="s">
        <v>443</v>
      </c>
      <c r="N335" s="79">
        <v>0</v>
      </c>
      <c r="P335" s="69" t="s">
        <v>443</v>
      </c>
      <c r="Q335" s="79">
        <v>0</v>
      </c>
      <c r="S335" s="69" t="s">
        <v>443</v>
      </c>
      <c r="T335" s="79">
        <v>0</v>
      </c>
      <c r="V335" s="69" t="s">
        <v>443</v>
      </c>
      <c r="W335" s="79">
        <v>0</v>
      </c>
      <c r="Y335" s="69" t="s">
        <v>443</v>
      </c>
      <c r="Z335" s="79">
        <v>0</v>
      </c>
      <c r="AB335" s="69" t="s">
        <v>443</v>
      </c>
      <c r="AC335" s="79">
        <v>0</v>
      </c>
      <c r="AE335" s="69" t="s">
        <v>443</v>
      </c>
      <c r="AF335" s="79">
        <v>0</v>
      </c>
      <c r="AH335" s="69" t="s">
        <v>443</v>
      </c>
      <c r="AI335" s="79">
        <f>144.93+450</f>
        <v>594.93000000000006</v>
      </c>
      <c r="AK335" s="69" t="s">
        <v>443</v>
      </c>
      <c r="AL335" s="79">
        <v>0</v>
      </c>
      <c r="AN335" s="69" t="s">
        <v>443</v>
      </c>
      <c r="AO335" s="79">
        <v>0</v>
      </c>
      <c r="AQ335" s="69" t="s">
        <v>443</v>
      </c>
      <c r="AR335" s="79">
        <v>0</v>
      </c>
      <c r="AT335" s="69" t="s">
        <v>443</v>
      </c>
      <c r="AU335" s="79">
        <v>0</v>
      </c>
      <c r="AW335" s="69" t="s">
        <v>443</v>
      </c>
      <c r="AX335" s="79">
        <v>0.13</v>
      </c>
      <c r="AZ335" s="69" t="s">
        <v>443</v>
      </c>
      <c r="BA335" s="79">
        <v>0</v>
      </c>
      <c r="BC335" s="69" t="s">
        <v>443</v>
      </c>
      <c r="BD335" s="79">
        <v>0.17</v>
      </c>
      <c r="BF335" s="69" t="s">
        <v>443</v>
      </c>
      <c r="BG335" s="79">
        <v>0</v>
      </c>
      <c r="BI335" s="69" t="s">
        <v>443</v>
      </c>
      <c r="BJ335" s="79">
        <v>0</v>
      </c>
      <c r="BL335" s="69" t="s">
        <v>443</v>
      </c>
      <c r="BM335" s="79">
        <v>0</v>
      </c>
      <c r="BO335" s="69" t="s">
        <v>443</v>
      </c>
      <c r="BP335" s="79">
        <v>0</v>
      </c>
      <c r="BR335" s="69" t="s">
        <v>443</v>
      </c>
      <c r="BS335" s="79">
        <v>0</v>
      </c>
      <c r="BU335" s="69" t="s">
        <v>443</v>
      </c>
      <c r="BV335" s="79">
        <v>150</v>
      </c>
      <c r="BX335" s="69" t="s">
        <v>443</v>
      </c>
      <c r="BY335" s="79">
        <f>-1418.02-200.64</f>
        <v>-1618.6599999999999</v>
      </c>
      <c r="CA335" s="69" t="s">
        <v>443</v>
      </c>
      <c r="CB335" s="79">
        <v>0</v>
      </c>
      <c r="CD335" s="69" t="s">
        <v>443</v>
      </c>
      <c r="CE335" s="79">
        <v>0</v>
      </c>
      <c r="CG335" s="69" t="s">
        <v>443</v>
      </c>
      <c r="CH335" s="79">
        <v>0</v>
      </c>
      <c r="CJ335" s="69" t="s">
        <v>443</v>
      </c>
      <c r="CK335" s="79">
        <v>0</v>
      </c>
      <c r="CM335" s="69" t="s">
        <v>443</v>
      </c>
      <c r="CN335" s="79">
        <v>0</v>
      </c>
      <c r="CP335" s="69" t="s">
        <v>443</v>
      </c>
      <c r="CQ335" s="79">
        <f>SUM(CN335,CK335,CH335,CE335,CB335,BY335,BV335,BS335,BP335,BM335,BJ335,BG335,BD335,BA335,AX335,AU335,AR335,AO335,AL335,AI335,AF335,AC335,Z335,W335,T335,Q335,N335,K335,H335,E335,B335)</f>
        <v>-873.42999999999961</v>
      </c>
      <c r="CS335" s="69" t="s">
        <v>443</v>
      </c>
      <c r="CT335" s="79">
        <f>144.93+150.3</f>
        <v>295.23</v>
      </c>
      <c r="CV335" s="83">
        <f>CQ335-CT335</f>
        <v>-1168.6599999999996</v>
      </c>
    </row>
    <row r="336" spans="1:100" x14ac:dyDescent="0.2">
      <c r="A336" s="69" t="s">
        <v>444</v>
      </c>
      <c r="B336" s="79">
        <v>0</v>
      </c>
      <c r="D336" s="69" t="s">
        <v>444</v>
      </c>
      <c r="E336" s="79">
        <v>0</v>
      </c>
      <c r="G336" s="69" t="s">
        <v>444</v>
      </c>
      <c r="H336" s="79">
        <v>0</v>
      </c>
      <c r="J336" s="69" t="s">
        <v>444</v>
      </c>
      <c r="K336" s="79">
        <v>0</v>
      </c>
      <c r="M336" s="69" t="s">
        <v>444</v>
      </c>
      <c r="N336" s="79">
        <v>0</v>
      </c>
      <c r="P336" s="69" t="s">
        <v>444</v>
      </c>
      <c r="Q336" s="79">
        <v>0</v>
      </c>
      <c r="S336" s="69" t="s">
        <v>444</v>
      </c>
      <c r="T336" s="79">
        <v>0</v>
      </c>
      <c r="V336" s="69" t="s">
        <v>444</v>
      </c>
      <c r="W336" s="79">
        <v>0</v>
      </c>
      <c r="Y336" s="69" t="s">
        <v>444</v>
      </c>
      <c r="Z336" s="79">
        <v>0</v>
      </c>
      <c r="AB336" s="69" t="s">
        <v>444</v>
      </c>
      <c r="AC336" s="79">
        <v>0</v>
      </c>
      <c r="AE336" s="69" t="s">
        <v>444</v>
      </c>
      <c r="AF336" s="79">
        <v>0</v>
      </c>
      <c r="AH336" s="69" t="s">
        <v>444</v>
      </c>
      <c r="AI336" s="79">
        <v>193.02</v>
      </c>
      <c r="AK336" s="69" t="s">
        <v>444</v>
      </c>
      <c r="AL336" s="79">
        <v>0</v>
      </c>
      <c r="AN336" s="69" t="s">
        <v>444</v>
      </c>
      <c r="AO336" s="79">
        <v>0</v>
      </c>
      <c r="AQ336" s="69" t="s">
        <v>444</v>
      </c>
      <c r="AR336" s="79">
        <v>0</v>
      </c>
      <c r="AT336" s="69" t="s">
        <v>444</v>
      </c>
      <c r="AU336" s="79">
        <v>0</v>
      </c>
      <c r="AW336" s="69" t="s">
        <v>444</v>
      </c>
      <c r="AX336" s="79">
        <v>0</v>
      </c>
      <c r="AZ336" s="69" t="s">
        <v>444</v>
      </c>
      <c r="BA336" s="79">
        <v>0</v>
      </c>
      <c r="BC336" s="69" t="s">
        <v>444</v>
      </c>
      <c r="BD336" s="79">
        <v>0</v>
      </c>
      <c r="BF336" s="69" t="s">
        <v>444</v>
      </c>
      <c r="BG336" s="79">
        <v>0</v>
      </c>
      <c r="BI336" s="69" t="s">
        <v>444</v>
      </c>
      <c r="BJ336" s="79">
        <v>0</v>
      </c>
      <c r="BL336" s="69" t="s">
        <v>444</v>
      </c>
      <c r="BM336" s="79">
        <v>0</v>
      </c>
      <c r="BO336" s="69" t="s">
        <v>444</v>
      </c>
      <c r="BP336" s="79">
        <v>0</v>
      </c>
      <c r="BR336" s="69" t="s">
        <v>444</v>
      </c>
      <c r="BS336" s="79">
        <v>0</v>
      </c>
      <c r="BU336" s="69" t="s">
        <v>444</v>
      </c>
      <c r="BV336" s="79">
        <v>193.02</v>
      </c>
      <c r="BX336" s="69" t="s">
        <v>444</v>
      </c>
      <c r="BY336" s="79">
        <v>0</v>
      </c>
      <c r="CA336" s="69" t="s">
        <v>444</v>
      </c>
      <c r="CB336" s="79">
        <v>0</v>
      </c>
      <c r="CD336" s="69" t="s">
        <v>444</v>
      </c>
      <c r="CE336" s="79">
        <v>0</v>
      </c>
      <c r="CG336" s="69" t="s">
        <v>444</v>
      </c>
      <c r="CH336" s="79">
        <v>0</v>
      </c>
      <c r="CJ336" s="69" t="s">
        <v>444</v>
      </c>
      <c r="CK336" s="79">
        <v>0</v>
      </c>
      <c r="CM336" s="69" t="s">
        <v>444</v>
      </c>
      <c r="CN336" s="79">
        <v>0</v>
      </c>
      <c r="CP336" s="69" t="s">
        <v>444</v>
      </c>
      <c r="CQ336" s="79">
        <f>SUM(CN336,CK336,CH336,CE336,CB336,BY336,BV336,BS336,BP336,BM336,BJ336,BG336,BD336,BA336,AX336,AU336,AR336,AO336,AL336,AI336,AF336,AC336,Z336,W336,T336,Q336,N336,K336,H336,E336,B336)</f>
        <v>386.04</v>
      </c>
      <c r="CS336" s="69" t="s">
        <v>444</v>
      </c>
      <c r="CT336" s="79">
        <f>193.02+193.02</f>
        <v>386.04</v>
      </c>
      <c r="CV336" s="83">
        <f>CQ336-CT336</f>
        <v>0</v>
      </c>
    </row>
    <row r="337" spans="1:100" ht="16" thickBot="1" x14ac:dyDescent="0.25">
      <c r="A337" s="77" t="s">
        <v>542</v>
      </c>
      <c r="B337" s="78">
        <f>SUM(B334:B336)</f>
        <v>0</v>
      </c>
      <c r="D337" s="77" t="s">
        <v>542</v>
      </c>
      <c r="E337" s="78">
        <f>SUM(E334:E336)</f>
        <v>0</v>
      </c>
      <c r="G337" s="77" t="s">
        <v>542</v>
      </c>
      <c r="H337" s="78">
        <f>SUM(H334:H336)</f>
        <v>0</v>
      </c>
      <c r="J337" s="77" t="s">
        <v>542</v>
      </c>
      <c r="K337" s="78">
        <f>SUM(K334:K336)</f>
        <v>0</v>
      </c>
      <c r="M337" s="77" t="s">
        <v>542</v>
      </c>
      <c r="N337" s="78">
        <f>SUM(N334:N336)</f>
        <v>0</v>
      </c>
      <c r="P337" s="77" t="s">
        <v>542</v>
      </c>
      <c r="Q337" s="78">
        <f>SUM(Q334:Q336)</f>
        <v>0</v>
      </c>
      <c r="S337" s="77" t="s">
        <v>542</v>
      </c>
      <c r="T337" s="78">
        <f>SUM(T334:T336)</f>
        <v>0</v>
      </c>
      <c r="V337" s="77" t="s">
        <v>542</v>
      </c>
      <c r="W337" s="78">
        <f>SUM(W334:W336)</f>
        <v>0</v>
      </c>
      <c r="Y337" s="77" t="s">
        <v>542</v>
      </c>
      <c r="Z337" s="78">
        <f>SUM(Z334:Z336)</f>
        <v>0</v>
      </c>
      <c r="AB337" s="77" t="s">
        <v>542</v>
      </c>
      <c r="AC337" s="78">
        <f>SUM(AC334:AC336)</f>
        <v>0</v>
      </c>
      <c r="AE337" s="77" t="s">
        <v>542</v>
      </c>
      <c r="AF337" s="78">
        <f>SUM(AF334:AF336)</f>
        <v>0</v>
      </c>
      <c r="AH337" s="77" t="s">
        <v>542</v>
      </c>
      <c r="AI337" s="78">
        <f>SUM(AI334:AI336)</f>
        <v>2380.19</v>
      </c>
      <c r="AK337" s="77" t="s">
        <v>542</v>
      </c>
      <c r="AL337" s="78">
        <f>SUM(AL334:AL336)</f>
        <v>0</v>
      </c>
      <c r="AN337" s="77" t="s">
        <v>542</v>
      </c>
      <c r="AO337" s="78">
        <f>SUM(AO334:AO336)</f>
        <v>0</v>
      </c>
      <c r="AQ337" s="77" t="s">
        <v>542</v>
      </c>
      <c r="AR337" s="78">
        <f>SUM(AR334:AR336)</f>
        <v>0</v>
      </c>
      <c r="AT337" s="77" t="s">
        <v>542</v>
      </c>
      <c r="AU337" s="78">
        <f>SUM(AU334:AU336)</f>
        <v>0</v>
      </c>
      <c r="AW337" s="77" t="s">
        <v>542</v>
      </c>
      <c r="AX337" s="78">
        <f>SUM(AX334:AX336)</f>
        <v>0.13</v>
      </c>
      <c r="AZ337" s="77" t="s">
        <v>542</v>
      </c>
      <c r="BA337" s="78">
        <f>SUM(BA334:BA336)</f>
        <v>0</v>
      </c>
      <c r="BC337" s="77" t="s">
        <v>542</v>
      </c>
      <c r="BD337" s="78">
        <f>SUM(BD334:BD336)</f>
        <v>0.17</v>
      </c>
      <c r="BF337" s="77" t="s">
        <v>542</v>
      </c>
      <c r="BG337" s="78">
        <f>SUM(BG334:BG336)</f>
        <v>0</v>
      </c>
      <c r="BI337" s="77" t="s">
        <v>542</v>
      </c>
      <c r="BJ337" s="78">
        <f>SUM(BJ334:BJ336)</f>
        <v>0</v>
      </c>
      <c r="BL337" s="77" t="s">
        <v>542</v>
      </c>
      <c r="BM337" s="78">
        <f>SUM(BM334:BM336)</f>
        <v>0</v>
      </c>
      <c r="BO337" s="77" t="s">
        <v>542</v>
      </c>
      <c r="BP337" s="78">
        <f>SUM(BP334:BP336)</f>
        <v>0</v>
      </c>
      <c r="BR337" s="77" t="s">
        <v>542</v>
      </c>
      <c r="BS337" s="78">
        <f>SUM(BS334:BS336)</f>
        <v>0</v>
      </c>
      <c r="BU337" s="77" t="s">
        <v>542</v>
      </c>
      <c r="BV337" s="78">
        <f>SUM(BV334:BV336)</f>
        <v>1930.19</v>
      </c>
      <c r="BX337" s="77" t="s">
        <v>542</v>
      </c>
      <c r="BY337" s="78">
        <f>SUM(BY334:BY336)</f>
        <v>30.000000000000227</v>
      </c>
      <c r="CA337" s="77" t="s">
        <v>542</v>
      </c>
      <c r="CB337" s="78">
        <f>SUM(CB334:CB336)</f>
        <v>0</v>
      </c>
      <c r="CD337" s="77" t="s">
        <v>542</v>
      </c>
      <c r="CE337" s="78">
        <f>SUM(CE334:CE336)</f>
        <v>0</v>
      </c>
      <c r="CG337" s="77" t="s">
        <v>542</v>
      </c>
      <c r="CH337" s="78">
        <f>SUM(CH334:CH336)</f>
        <v>0</v>
      </c>
      <c r="CJ337" s="77" t="s">
        <v>542</v>
      </c>
      <c r="CK337" s="78">
        <f>SUM(CK334:CK336)</f>
        <v>0</v>
      </c>
      <c r="CM337" s="77" t="s">
        <v>542</v>
      </c>
      <c r="CN337" s="78">
        <f>SUM(CN334:CN336)</f>
        <v>0</v>
      </c>
      <c r="CP337" s="77" t="s">
        <v>492</v>
      </c>
      <c r="CQ337" s="78">
        <f>SUM(CQ334:CQ336)</f>
        <v>4340.68</v>
      </c>
      <c r="CS337" s="77" t="s">
        <v>492</v>
      </c>
      <c r="CT337" s="78">
        <f>SUM(CT334:CT336)</f>
        <v>3860.3799999999997</v>
      </c>
      <c r="CV337" s="88">
        <f>CQ337-CT337</f>
        <v>480.30000000000064</v>
      </c>
    </row>
    <row r="338" spans="1:100" ht="16" thickBot="1" x14ac:dyDescent="0.25">
      <c r="A338" s="176" t="s">
        <v>447</v>
      </c>
      <c r="B338" s="177"/>
      <c r="D338" s="176" t="s">
        <v>447</v>
      </c>
      <c r="E338" s="177"/>
      <c r="G338" s="176" t="s">
        <v>447</v>
      </c>
      <c r="H338" s="177"/>
      <c r="J338" s="176" t="s">
        <v>447</v>
      </c>
      <c r="K338" s="177"/>
      <c r="M338" s="176" t="s">
        <v>447</v>
      </c>
      <c r="N338" s="177"/>
      <c r="P338" s="176" t="s">
        <v>447</v>
      </c>
      <c r="Q338" s="177"/>
      <c r="S338" s="176" t="s">
        <v>447</v>
      </c>
      <c r="T338" s="177"/>
      <c r="V338" s="176" t="s">
        <v>447</v>
      </c>
      <c r="W338" s="177"/>
      <c r="Y338" s="176" t="s">
        <v>447</v>
      </c>
      <c r="Z338" s="177"/>
      <c r="AB338" s="176" t="s">
        <v>447</v>
      </c>
      <c r="AC338" s="177"/>
      <c r="AE338" s="176" t="s">
        <v>447</v>
      </c>
      <c r="AF338" s="177"/>
      <c r="AH338" s="176" t="s">
        <v>447</v>
      </c>
      <c r="AI338" s="177"/>
      <c r="AK338" s="176" t="s">
        <v>447</v>
      </c>
      <c r="AL338" s="177"/>
      <c r="AN338" s="176" t="s">
        <v>447</v>
      </c>
      <c r="AO338" s="177"/>
      <c r="AQ338" s="176" t="s">
        <v>447</v>
      </c>
      <c r="AR338" s="177"/>
      <c r="AT338" s="176" t="s">
        <v>447</v>
      </c>
      <c r="AU338" s="177"/>
      <c r="AW338" s="176" t="s">
        <v>447</v>
      </c>
      <c r="AX338" s="177"/>
      <c r="AZ338" s="176" t="s">
        <v>447</v>
      </c>
      <c r="BA338" s="177"/>
      <c r="BC338" s="176" t="s">
        <v>447</v>
      </c>
      <c r="BD338" s="177"/>
      <c r="BF338" s="176" t="s">
        <v>447</v>
      </c>
      <c r="BG338" s="177"/>
      <c r="BI338" s="176" t="s">
        <v>447</v>
      </c>
      <c r="BJ338" s="177"/>
      <c r="BL338" s="176" t="s">
        <v>447</v>
      </c>
      <c r="BM338" s="177"/>
      <c r="BO338" s="176" t="s">
        <v>447</v>
      </c>
      <c r="BP338" s="177"/>
      <c r="BR338" s="176" t="s">
        <v>447</v>
      </c>
      <c r="BS338" s="177"/>
      <c r="BU338" s="176" t="s">
        <v>447</v>
      </c>
      <c r="BV338" s="177"/>
      <c r="BX338" s="176" t="s">
        <v>447</v>
      </c>
      <c r="BY338" s="177"/>
      <c r="CA338" s="176" t="s">
        <v>447</v>
      </c>
      <c r="CB338" s="177"/>
      <c r="CD338" s="176" t="s">
        <v>447</v>
      </c>
      <c r="CE338" s="177"/>
      <c r="CG338" s="176" t="s">
        <v>447</v>
      </c>
      <c r="CH338" s="177"/>
      <c r="CJ338" s="176" t="s">
        <v>447</v>
      </c>
      <c r="CK338" s="177"/>
      <c r="CM338" s="176" t="s">
        <v>447</v>
      </c>
      <c r="CN338" s="177"/>
      <c r="CP338" s="176" t="s">
        <v>447</v>
      </c>
      <c r="CQ338" s="177"/>
      <c r="CS338" s="176" t="s">
        <v>447</v>
      </c>
      <c r="CT338" s="177"/>
      <c r="CV338" s="66"/>
    </row>
    <row r="339" spans="1:100" x14ac:dyDescent="0.2">
      <c r="A339" s="70" t="s">
        <v>445</v>
      </c>
      <c r="B339" s="67">
        <v>0</v>
      </c>
      <c r="D339" s="70" t="s">
        <v>445</v>
      </c>
      <c r="E339" s="67">
        <v>0</v>
      </c>
      <c r="G339" s="70" t="s">
        <v>445</v>
      </c>
      <c r="H339" s="67">
        <v>0</v>
      </c>
      <c r="J339" s="70" t="s">
        <v>445</v>
      </c>
      <c r="K339" s="67">
        <v>0</v>
      </c>
      <c r="M339" s="70" t="s">
        <v>445</v>
      </c>
      <c r="N339" s="67">
        <v>0</v>
      </c>
      <c r="P339" s="70" t="s">
        <v>445</v>
      </c>
      <c r="Q339" s="67">
        <v>0</v>
      </c>
      <c r="S339" s="70" t="s">
        <v>445</v>
      </c>
      <c r="T339" s="67">
        <v>0</v>
      </c>
      <c r="V339" s="70" t="s">
        <v>445</v>
      </c>
      <c r="W339" s="67">
        <v>0</v>
      </c>
      <c r="Y339" s="70" t="s">
        <v>445</v>
      </c>
      <c r="Z339" s="67">
        <v>0</v>
      </c>
      <c r="AB339" s="70" t="s">
        <v>445</v>
      </c>
      <c r="AC339" s="67">
        <v>0</v>
      </c>
      <c r="AE339" s="70" t="s">
        <v>445</v>
      </c>
      <c r="AF339" s="67">
        <v>0</v>
      </c>
      <c r="AH339" s="70" t="s">
        <v>445</v>
      </c>
      <c r="AI339" s="67">
        <v>529.44000000000005</v>
      </c>
      <c r="AK339" s="70" t="s">
        <v>445</v>
      </c>
      <c r="AL339" s="67">
        <v>0</v>
      </c>
      <c r="AN339" s="70" t="s">
        <v>445</v>
      </c>
      <c r="AO339" s="67">
        <v>0</v>
      </c>
      <c r="AQ339" s="70" t="s">
        <v>445</v>
      </c>
      <c r="AR339" s="67">
        <v>0</v>
      </c>
      <c r="AT339" s="70" t="s">
        <v>445</v>
      </c>
      <c r="AU339" s="67">
        <v>0</v>
      </c>
      <c r="AW339" s="70" t="s">
        <v>445</v>
      </c>
      <c r="AX339" s="67">
        <v>0</v>
      </c>
      <c r="AZ339" s="70" t="s">
        <v>445</v>
      </c>
      <c r="BA339" s="67">
        <v>0</v>
      </c>
      <c r="BC339" s="70" t="s">
        <v>445</v>
      </c>
      <c r="BD339" s="67">
        <v>0</v>
      </c>
      <c r="BF339" s="70" t="s">
        <v>445</v>
      </c>
      <c r="BG339" s="67">
        <v>0</v>
      </c>
      <c r="BI339" s="70" t="s">
        <v>445</v>
      </c>
      <c r="BJ339" s="67">
        <v>0</v>
      </c>
      <c r="BL339" s="70" t="s">
        <v>445</v>
      </c>
      <c r="BM339" s="67">
        <v>0</v>
      </c>
      <c r="BO339" s="70" t="s">
        <v>445</v>
      </c>
      <c r="BP339" s="67">
        <v>0</v>
      </c>
      <c r="BR339" s="70" t="s">
        <v>445</v>
      </c>
      <c r="BS339" s="67">
        <v>0</v>
      </c>
      <c r="BU339" s="70" t="s">
        <v>445</v>
      </c>
      <c r="BV339" s="67">
        <v>487.18</v>
      </c>
      <c r="BX339" s="70" t="s">
        <v>445</v>
      </c>
      <c r="BY339" s="67">
        <v>0</v>
      </c>
      <c r="CA339" s="70" t="s">
        <v>445</v>
      </c>
      <c r="CB339" s="67">
        <v>0</v>
      </c>
      <c r="CD339" s="70" t="s">
        <v>445</v>
      </c>
      <c r="CE339" s="67">
        <v>0</v>
      </c>
      <c r="CG339" s="70" t="s">
        <v>445</v>
      </c>
      <c r="CH339" s="67">
        <v>0</v>
      </c>
      <c r="CJ339" s="70" t="s">
        <v>445</v>
      </c>
      <c r="CK339" s="67">
        <v>0</v>
      </c>
      <c r="CM339" s="70" t="s">
        <v>445</v>
      </c>
      <c r="CN339" s="67">
        <v>0</v>
      </c>
      <c r="CP339" s="70" t="s">
        <v>445</v>
      </c>
      <c r="CQ339" s="79">
        <f>SUM(CN339,CK339,CH339,CE339,CB339,BY339,BV339,BS339,BP339,BM339,BJ339,BG339,BD339,BA339,AX339,AU339,AR339,AO339,AL339,AI339,AF339,AC339,Z339,W339,T339,Q339,N339,K339,H339,E339,B339)</f>
        <v>1016.6200000000001</v>
      </c>
      <c r="CS339" s="70" t="s">
        <v>445</v>
      </c>
      <c r="CT339" s="67">
        <f>529.43+484.65</f>
        <v>1014.0799999999999</v>
      </c>
      <c r="CV339" s="83">
        <f>CT339-CQ339</f>
        <v>-2.540000000000191</v>
      </c>
    </row>
    <row r="340" spans="1:100" ht="16" thickBot="1" x14ac:dyDescent="0.25">
      <c r="A340" s="77" t="s">
        <v>454</v>
      </c>
      <c r="B340" s="78">
        <f>SUM(B339)</f>
        <v>0</v>
      </c>
      <c r="D340" s="77" t="s">
        <v>454</v>
      </c>
      <c r="E340" s="78">
        <f>SUM(E339)</f>
        <v>0</v>
      </c>
      <c r="G340" s="77" t="s">
        <v>454</v>
      </c>
      <c r="H340" s="78">
        <f>SUM(H339)</f>
        <v>0</v>
      </c>
      <c r="J340" s="77" t="s">
        <v>454</v>
      </c>
      <c r="K340" s="78">
        <f>SUM(K339)</f>
        <v>0</v>
      </c>
      <c r="M340" s="77" t="s">
        <v>454</v>
      </c>
      <c r="N340" s="78">
        <f>SUM(N339)</f>
        <v>0</v>
      </c>
      <c r="P340" s="77" t="s">
        <v>454</v>
      </c>
      <c r="Q340" s="78">
        <f>SUM(Q339)</f>
        <v>0</v>
      </c>
      <c r="S340" s="77" t="s">
        <v>454</v>
      </c>
      <c r="T340" s="78">
        <f>SUM(T339)</f>
        <v>0</v>
      </c>
      <c r="V340" s="77" t="s">
        <v>454</v>
      </c>
      <c r="W340" s="78">
        <f>SUM(W339)</f>
        <v>0</v>
      </c>
      <c r="Y340" s="77" t="s">
        <v>454</v>
      </c>
      <c r="Z340" s="78">
        <f>SUM(Z339)</f>
        <v>0</v>
      </c>
      <c r="AB340" s="77" t="s">
        <v>454</v>
      </c>
      <c r="AC340" s="78">
        <f>SUM(AC339)</f>
        <v>0</v>
      </c>
      <c r="AE340" s="77" t="s">
        <v>454</v>
      </c>
      <c r="AF340" s="78">
        <f>SUM(AF339)</f>
        <v>0</v>
      </c>
      <c r="AH340" s="77" t="s">
        <v>454</v>
      </c>
      <c r="AI340" s="78">
        <f>SUM(AI339)</f>
        <v>529.44000000000005</v>
      </c>
      <c r="AK340" s="77" t="s">
        <v>454</v>
      </c>
      <c r="AL340" s="78">
        <f>SUM(AL339)</f>
        <v>0</v>
      </c>
      <c r="AN340" s="77" t="s">
        <v>454</v>
      </c>
      <c r="AO340" s="78">
        <f>SUM(AO339)</f>
        <v>0</v>
      </c>
      <c r="AQ340" s="77" t="s">
        <v>454</v>
      </c>
      <c r="AR340" s="78">
        <f>SUM(AR339)</f>
        <v>0</v>
      </c>
      <c r="AT340" s="77" t="s">
        <v>454</v>
      </c>
      <c r="AU340" s="78">
        <f>SUM(AU339)</f>
        <v>0</v>
      </c>
      <c r="AW340" s="77" t="s">
        <v>454</v>
      </c>
      <c r="AX340" s="78">
        <f>SUM(AX339)</f>
        <v>0</v>
      </c>
      <c r="AZ340" s="77" t="s">
        <v>454</v>
      </c>
      <c r="BA340" s="78">
        <f>SUM(BA339)</f>
        <v>0</v>
      </c>
      <c r="BC340" s="77" t="s">
        <v>454</v>
      </c>
      <c r="BD340" s="78">
        <f>SUM(BD339)</f>
        <v>0</v>
      </c>
      <c r="BF340" s="77" t="s">
        <v>454</v>
      </c>
      <c r="BG340" s="78">
        <f>SUM(BG339)</f>
        <v>0</v>
      </c>
      <c r="BI340" s="77" t="s">
        <v>454</v>
      </c>
      <c r="BJ340" s="78">
        <f>SUM(BJ339)</f>
        <v>0</v>
      </c>
      <c r="BL340" s="77" t="s">
        <v>454</v>
      </c>
      <c r="BM340" s="78">
        <f>SUM(BM339)</f>
        <v>0</v>
      </c>
      <c r="BO340" s="77" t="s">
        <v>454</v>
      </c>
      <c r="BP340" s="78">
        <f>SUM(BP339)</f>
        <v>0</v>
      </c>
      <c r="BR340" s="77" t="s">
        <v>454</v>
      </c>
      <c r="BS340" s="78">
        <f>SUM(BS339)</f>
        <v>0</v>
      </c>
      <c r="BU340" s="77" t="s">
        <v>454</v>
      </c>
      <c r="BV340" s="78">
        <f>SUM(BV339)</f>
        <v>487.18</v>
      </c>
      <c r="BX340" s="77" t="s">
        <v>454</v>
      </c>
      <c r="BY340" s="78">
        <f>SUM(BY339)</f>
        <v>0</v>
      </c>
      <c r="CA340" s="77" t="s">
        <v>454</v>
      </c>
      <c r="CB340" s="78">
        <f>SUM(CB339)</f>
        <v>0</v>
      </c>
      <c r="CD340" s="77" t="s">
        <v>454</v>
      </c>
      <c r="CE340" s="78">
        <f>SUM(CE339)</f>
        <v>0</v>
      </c>
      <c r="CG340" s="77" t="s">
        <v>454</v>
      </c>
      <c r="CH340" s="78">
        <f>SUM(CH339)</f>
        <v>0</v>
      </c>
      <c r="CJ340" s="77" t="s">
        <v>454</v>
      </c>
      <c r="CK340" s="78">
        <f>SUM(CK339)</f>
        <v>0</v>
      </c>
      <c r="CM340" s="77" t="s">
        <v>454</v>
      </c>
      <c r="CN340" s="78">
        <f>SUM(CN339)</f>
        <v>0</v>
      </c>
      <c r="CP340" s="77" t="s">
        <v>493</v>
      </c>
      <c r="CQ340" s="78">
        <f>SUM(CQ339)</f>
        <v>1016.6200000000001</v>
      </c>
      <c r="CS340" s="77" t="s">
        <v>493</v>
      </c>
      <c r="CT340" s="78">
        <f>SUM(CT339)</f>
        <v>1014.0799999999999</v>
      </c>
      <c r="CV340" s="135">
        <f>CT340-CQ340</f>
        <v>-2.540000000000191</v>
      </c>
    </row>
    <row r="341" spans="1:100" ht="16" thickBot="1" x14ac:dyDescent="0.25">
      <c r="A341" s="176" t="s">
        <v>455</v>
      </c>
      <c r="B341" s="177"/>
      <c r="D341" s="176" t="s">
        <v>455</v>
      </c>
      <c r="E341" s="177"/>
      <c r="G341" s="176" t="s">
        <v>455</v>
      </c>
      <c r="H341" s="177"/>
      <c r="J341" s="176" t="s">
        <v>455</v>
      </c>
      <c r="K341" s="177"/>
      <c r="M341" s="176" t="s">
        <v>455</v>
      </c>
      <c r="N341" s="177"/>
      <c r="P341" s="176" t="s">
        <v>455</v>
      </c>
      <c r="Q341" s="177"/>
      <c r="S341" s="176" t="s">
        <v>455</v>
      </c>
      <c r="T341" s="177"/>
      <c r="V341" s="176" t="s">
        <v>455</v>
      </c>
      <c r="W341" s="177"/>
      <c r="Y341" s="176" t="s">
        <v>455</v>
      </c>
      <c r="Z341" s="177"/>
      <c r="AB341" s="176" t="s">
        <v>455</v>
      </c>
      <c r="AC341" s="177"/>
      <c r="AE341" s="176" t="s">
        <v>455</v>
      </c>
      <c r="AF341" s="177"/>
      <c r="AH341" s="176" t="s">
        <v>455</v>
      </c>
      <c r="AI341" s="177"/>
      <c r="AK341" s="176" t="s">
        <v>455</v>
      </c>
      <c r="AL341" s="177"/>
      <c r="AN341" s="176" t="s">
        <v>455</v>
      </c>
      <c r="AO341" s="177"/>
      <c r="AQ341" s="176" t="s">
        <v>455</v>
      </c>
      <c r="AR341" s="177"/>
      <c r="AT341" s="176" t="s">
        <v>455</v>
      </c>
      <c r="AU341" s="177"/>
      <c r="AW341" s="176" t="s">
        <v>455</v>
      </c>
      <c r="AX341" s="177"/>
      <c r="AZ341" s="176" t="s">
        <v>455</v>
      </c>
      <c r="BA341" s="177"/>
      <c r="BC341" s="176" t="s">
        <v>455</v>
      </c>
      <c r="BD341" s="177"/>
      <c r="BF341" s="176" t="s">
        <v>455</v>
      </c>
      <c r="BG341" s="177"/>
      <c r="BI341" s="176" t="s">
        <v>455</v>
      </c>
      <c r="BJ341" s="177"/>
      <c r="BL341" s="176" t="s">
        <v>455</v>
      </c>
      <c r="BM341" s="177"/>
      <c r="BO341" s="176" t="s">
        <v>455</v>
      </c>
      <c r="BP341" s="177"/>
      <c r="BR341" s="176" t="s">
        <v>455</v>
      </c>
      <c r="BS341" s="177"/>
      <c r="BU341" s="176" t="s">
        <v>455</v>
      </c>
      <c r="BV341" s="177"/>
      <c r="BX341" s="176" t="s">
        <v>455</v>
      </c>
      <c r="BY341" s="177"/>
      <c r="CA341" s="176" t="s">
        <v>455</v>
      </c>
      <c r="CB341" s="177"/>
      <c r="CD341" s="176" t="s">
        <v>455</v>
      </c>
      <c r="CE341" s="177"/>
      <c r="CG341" s="176" t="s">
        <v>455</v>
      </c>
      <c r="CH341" s="177"/>
      <c r="CJ341" s="176" t="s">
        <v>455</v>
      </c>
      <c r="CK341" s="177"/>
      <c r="CM341" s="176" t="s">
        <v>455</v>
      </c>
      <c r="CN341" s="177"/>
      <c r="CP341" s="176" t="s">
        <v>455</v>
      </c>
      <c r="CQ341" s="177"/>
      <c r="CS341" s="176" t="s">
        <v>455</v>
      </c>
      <c r="CT341" s="177"/>
      <c r="CV341" s="66"/>
    </row>
    <row r="342" spans="1:100" x14ac:dyDescent="0.2">
      <c r="A342" s="71" t="s">
        <v>156</v>
      </c>
      <c r="B342" s="67">
        <f>515.27+260+75.33</f>
        <v>850.6</v>
      </c>
      <c r="D342" s="71" t="s">
        <v>156</v>
      </c>
      <c r="E342" s="67">
        <v>0</v>
      </c>
      <c r="G342" s="71" t="s">
        <v>156</v>
      </c>
      <c r="H342" s="67">
        <v>0</v>
      </c>
      <c r="J342" s="71" t="s">
        <v>156</v>
      </c>
      <c r="K342" s="67">
        <v>0</v>
      </c>
      <c r="M342" s="71" t="s">
        <v>156</v>
      </c>
      <c r="N342" s="67">
        <v>0</v>
      </c>
      <c r="P342" s="71" t="s">
        <v>156</v>
      </c>
      <c r="Q342" s="67">
        <v>0</v>
      </c>
      <c r="S342" s="71" t="s">
        <v>156</v>
      </c>
      <c r="T342" s="67">
        <v>0</v>
      </c>
      <c r="V342" s="71" t="s">
        <v>156</v>
      </c>
      <c r="W342" s="67">
        <v>0</v>
      </c>
      <c r="Y342" s="71" t="s">
        <v>156</v>
      </c>
      <c r="Z342" s="67">
        <v>0</v>
      </c>
      <c r="AB342" s="71" t="s">
        <v>156</v>
      </c>
      <c r="AC342" s="67">
        <v>0</v>
      </c>
      <c r="AE342" s="71" t="s">
        <v>156</v>
      </c>
      <c r="AF342" s="67">
        <v>0</v>
      </c>
      <c r="AH342" s="71" t="s">
        <v>156</v>
      </c>
      <c r="AI342" s="67">
        <v>0</v>
      </c>
      <c r="AK342" s="71" t="s">
        <v>156</v>
      </c>
      <c r="AL342" s="67">
        <v>0</v>
      </c>
      <c r="AN342" s="71" t="s">
        <v>156</v>
      </c>
      <c r="AO342" s="67">
        <v>0</v>
      </c>
      <c r="AQ342" s="71" t="s">
        <v>156</v>
      </c>
      <c r="AR342" s="67">
        <v>0</v>
      </c>
      <c r="AT342" s="71" t="s">
        <v>156</v>
      </c>
      <c r="AU342" s="67">
        <v>0</v>
      </c>
      <c r="AW342" s="71" t="s">
        <v>156</v>
      </c>
      <c r="AX342" s="67">
        <v>0</v>
      </c>
      <c r="AZ342" s="71" t="s">
        <v>156</v>
      </c>
      <c r="BA342" s="67">
        <v>0</v>
      </c>
      <c r="BC342" s="71" t="s">
        <v>156</v>
      </c>
      <c r="BD342" s="67">
        <v>0</v>
      </c>
      <c r="BF342" s="71" t="s">
        <v>156</v>
      </c>
      <c r="BG342" s="67">
        <v>0</v>
      </c>
      <c r="BI342" s="71" t="s">
        <v>156</v>
      </c>
      <c r="BJ342" s="67">
        <v>0</v>
      </c>
      <c r="BL342" s="71" t="s">
        <v>156</v>
      </c>
      <c r="BM342" s="67">
        <v>0</v>
      </c>
      <c r="BO342" s="71" t="s">
        <v>156</v>
      </c>
      <c r="BP342" s="67">
        <v>0</v>
      </c>
      <c r="BR342" s="71" t="s">
        <v>156</v>
      </c>
      <c r="BS342" s="67">
        <v>0</v>
      </c>
      <c r="BU342" s="71" t="s">
        <v>156</v>
      </c>
      <c r="BV342" s="67">
        <v>0</v>
      </c>
      <c r="BX342" s="71" t="s">
        <v>156</v>
      </c>
      <c r="BY342" s="67">
        <v>0</v>
      </c>
      <c r="CA342" s="71" t="s">
        <v>156</v>
      </c>
      <c r="CB342" s="67">
        <v>0</v>
      </c>
      <c r="CD342" s="71" t="s">
        <v>156</v>
      </c>
      <c r="CE342" s="67">
        <v>0</v>
      </c>
      <c r="CG342" s="71" t="s">
        <v>156</v>
      </c>
      <c r="CH342" s="67">
        <v>0</v>
      </c>
      <c r="CJ342" s="71" t="s">
        <v>156</v>
      </c>
      <c r="CK342" s="67">
        <v>0</v>
      </c>
      <c r="CM342" s="71" t="s">
        <v>156</v>
      </c>
      <c r="CN342" s="67">
        <v>0</v>
      </c>
      <c r="CP342" s="71" t="s">
        <v>156</v>
      </c>
      <c r="CQ342" s="79">
        <f>SUM(CN342,CK342,CH342,CE342,CB342,BY342,BV342,BS342,BP342,BM342,BJ342,BG342,BD342,BA342,AX342,AU342,AR342,AO342,AL342,AI342,AF342,AC342,Z342,W342,T342,Q342,N342,K342,H342,E342,B342)</f>
        <v>850.6</v>
      </c>
      <c r="CS342" s="71" t="s">
        <v>156</v>
      </c>
      <c r="CT342" s="67">
        <f>515.27+260+75.33</f>
        <v>850.6</v>
      </c>
      <c r="CV342" s="105">
        <f t="shared" ref="CV342:CV344" si="18">CT342-CQ342</f>
        <v>0</v>
      </c>
    </row>
    <row r="343" spans="1:100" x14ac:dyDescent="0.2">
      <c r="A343" s="71" t="s">
        <v>449</v>
      </c>
      <c r="B343" s="67">
        <v>0</v>
      </c>
      <c r="D343" s="71" t="s">
        <v>449</v>
      </c>
      <c r="E343" s="67">
        <v>81.99</v>
      </c>
      <c r="G343" s="71" t="s">
        <v>449</v>
      </c>
      <c r="H343" s="67">
        <v>0</v>
      </c>
      <c r="J343" s="71" t="s">
        <v>449</v>
      </c>
      <c r="K343" s="67">
        <v>0</v>
      </c>
      <c r="M343" s="71" t="s">
        <v>449</v>
      </c>
      <c r="N343" s="67">
        <v>0</v>
      </c>
      <c r="P343" s="71" t="s">
        <v>449</v>
      </c>
      <c r="Q343" s="67">
        <v>0</v>
      </c>
      <c r="S343" s="71" t="s">
        <v>449</v>
      </c>
      <c r="T343" s="67">
        <v>0</v>
      </c>
      <c r="V343" s="71" t="s">
        <v>449</v>
      </c>
      <c r="W343" s="67">
        <v>0</v>
      </c>
      <c r="Y343" s="71" t="s">
        <v>449</v>
      </c>
      <c r="Z343" s="67">
        <v>0</v>
      </c>
      <c r="AB343" s="71" t="s">
        <v>449</v>
      </c>
      <c r="AC343" s="67">
        <v>0</v>
      </c>
      <c r="AE343" s="71" t="s">
        <v>449</v>
      </c>
      <c r="AF343" s="67">
        <v>0</v>
      </c>
      <c r="AH343" s="71" t="s">
        <v>449</v>
      </c>
      <c r="AI343" s="67">
        <v>0</v>
      </c>
      <c r="AK343" s="71" t="s">
        <v>449</v>
      </c>
      <c r="AL343" s="67">
        <v>0</v>
      </c>
      <c r="AN343" s="71" t="s">
        <v>449</v>
      </c>
      <c r="AO343" s="67">
        <v>0</v>
      </c>
      <c r="AQ343" s="71" t="s">
        <v>449</v>
      </c>
      <c r="AR343" s="67">
        <v>0</v>
      </c>
      <c r="AT343" s="71" t="s">
        <v>449</v>
      </c>
      <c r="AU343" s="67">
        <v>0</v>
      </c>
      <c r="AW343" s="71" t="s">
        <v>449</v>
      </c>
      <c r="AX343" s="67">
        <v>0</v>
      </c>
      <c r="AZ343" s="71" t="s">
        <v>449</v>
      </c>
      <c r="BA343" s="67">
        <v>0</v>
      </c>
      <c r="BC343" s="71" t="s">
        <v>449</v>
      </c>
      <c r="BD343" s="67">
        <v>0</v>
      </c>
      <c r="BF343" s="71" t="s">
        <v>449</v>
      </c>
      <c r="BG343" s="67">
        <v>0</v>
      </c>
      <c r="BI343" s="71" t="s">
        <v>449</v>
      </c>
      <c r="BJ343" s="67">
        <v>0</v>
      </c>
      <c r="BL343" s="71" t="s">
        <v>449</v>
      </c>
      <c r="BM343" s="67">
        <v>0</v>
      </c>
      <c r="BO343" s="71" t="s">
        <v>449</v>
      </c>
      <c r="BP343" s="67">
        <v>0</v>
      </c>
      <c r="BR343" s="71" t="s">
        <v>449</v>
      </c>
      <c r="BS343" s="67">
        <v>0</v>
      </c>
      <c r="BU343" s="71" t="s">
        <v>449</v>
      </c>
      <c r="BV343" s="67">
        <v>0</v>
      </c>
      <c r="BX343" s="71" t="s">
        <v>449</v>
      </c>
      <c r="BY343" s="67">
        <v>0</v>
      </c>
      <c r="CA343" s="71" t="s">
        <v>449</v>
      </c>
      <c r="CB343" s="67">
        <v>0</v>
      </c>
      <c r="CD343" s="71" t="s">
        <v>449</v>
      </c>
      <c r="CE343" s="67">
        <v>0</v>
      </c>
      <c r="CG343" s="71" t="s">
        <v>449</v>
      </c>
      <c r="CH343" s="67">
        <v>0</v>
      </c>
      <c r="CJ343" s="71" t="s">
        <v>449</v>
      </c>
      <c r="CK343" s="67">
        <v>0</v>
      </c>
      <c r="CM343" s="71" t="s">
        <v>449</v>
      </c>
      <c r="CN343" s="67">
        <v>0</v>
      </c>
      <c r="CP343" s="71" t="s">
        <v>449</v>
      </c>
      <c r="CQ343" s="79">
        <f>SUM(CN343,CK343,CH343,CE343,CB343,BY343,BV343,BS343,BP343,BM343,BJ343,BG343,BD343,BA343,AX343,AU343,AR343,AO343,AL343,AI343,AF343,AC343,Z343,W343,T343,Q343,N343,K343,H343,E343,B343)</f>
        <v>81.99</v>
      </c>
      <c r="CS343" s="71" t="s">
        <v>449</v>
      </c>
      <c r="CT343" s="67">
        <v>140</v>
      </c>
      <c r="CV343" s="88">
        <f t="shared" si="18"/>
        <v>58.010000000000005</v>
      </c>
    </row>
    <row r="344" spans="1:100" x14ac:dyDescent="0.2">
      <c r="A344" s="71" t="s">
        <v>450</v>
      </c>
      <c r="B344" s="67">
        <v>0</v>
      </c>
      <c r="D344" s="71" t="s">
        <v>450</v>
      </c>
      <c r="E344" s="67">
        <v>0</v>
      </c>
      <c r="G344" s="71" t="s">
        <v>450</v>
      </c>
      <c r="H344" s="67">
        <v>0</v>
      </c>
      <c r="J344" s="71" t="s">
        <v>450</v>
      </c>
      <c r="K344" s="67">
        <v>0</v>
      </c>
      <c r="M344" s="71" t="s">
        <v>450</v>
      </c>
      <c r="N344" s="67">
        <v>0</v>
      </c>
      <c r="P344" s="71" t="s">
        <v>450</v>
      </c>
      <c r="Q344" s="67">
        <v>0</v>
      </c>
      <c r="S344" s="71" t="s">
        <v>450</v>
      </c>
      <c r="T344" s="67">
        <v>0</v>
      </c>
      <c r="V344" s="71" t="s">
        <v>450</v>
      </c>
      <c r="W344" s="67">
        <v>0</v>
      </c>
      <c r="Y344" s="71" t="s">
        <v>450</v>
      </c>
      <c r="Z344" s="67">
        <v>115.29</v>
      </c>
      <c r="AB344" s="71" t="s">
        <v>450</v>
      </c>
      <c r="AC344" s="67">
        <v>0</v>
      </c>
      <c r="AE344" s="71" t="s">
        <v>450</v>
      </c>
      <c r="AF344" s="67">
        <v>0</v>
      </c>
      <c r="AH344" s="71" t="s">
        <v>450</v>
      </c>
      <c r="AI344" s="67">
        <v>0</v>
      </c>
      <c r="AK344" s="71" t="s">
        <v>450</v>
      </c>
      <c r="AL344" s="67">
        <v>0</v>
      </c>
      <c r="AN344" s="71" t="s">
        <v>450</v>
      </c>
      <c r="AO344" s="67">
        <v>0</v>
      </c>
      <c r="AQ344" s="71" t="s">
        <v>450</v>
      </c>
      <c r="AR344" s="67">
        <v>0</v>
      </c>
      <c r="AT344" s="71" t="s">
        <v>450</v>
      </c>
      <c r="AU344" s="67">
        <v>0</v>
      </c>
      <c r="AW344" s="71" t="s">
        <v>450</v>
      </c>
      <c r="AX344" s="67">
        <v>0</v>
      </c>
      <c r="AZ344" s="71" t="s">
        <v>450</v>
      </c>
      <c r="BA344" s="67">
        <v>0</v>
      </c>
      <c r="BC344" s="71" t="s">
        <v>450</v>
      </c>
      <c r="BD344" s="67">
        <v>0</v>
      </c>
      <c r="BF344" s="71" t="s">
        <v>450</v>
      </c>
      <c r="BG344" s="67">
        <v>0</v>
      </c>
      <c r="BI344" s="71" t="s">
        <v>450</v>
      </c>
      <c r="BJ344" s="67">
        <v>0</v>
      </c>
      <c r="BL344" s="71" t="s">
        <v>450</v>
      </c>
      <c r="BM344" s="67">
        <v>0</v>
      </c>
      <c r="BO344" s="71" t="s">
        <v>450</v>
      </c>
      <c r="BP344" s="67">
        <v>0</v>
      </c>
      <c r="BR344" s="71" t="s">
        <v>450</v>
      </c>
      <c r="BS344" s="67">
        <v>0</v>
      </c>
      <c r="BU344" s="71" t="s">
        <v>450</v>
      </c>
      <c r="BV344" s="67">
        <v>0</v>
      </c>
      <c r="BX344" s="71" t="s">
        <v>450</v>
      </c>
      <c r="BY344" s="67">
        <v>0</v>
      </c>
      <c r="CA344" s="71" t="s">
        <v>450</v>
      </c>
      <c r="CB344" s="67">
        <v>0</v>
      </c>
      <c r="CD344" s="71" t="s">
        <v>450</v>
      </c>
      <c r="CE344" s="67">
        <v>0</v>
      </c>
      <c r="CG344" s="71" t="s">
        <v>450</v>
      </c>
      <c r="CH344" s="67">
        <v>0</v>
      </c>
      <c r="CJ344" s="71" t="s">
        <v>450</v>
      </c>
      <c r="CK344" s="67">
        <v>0</v>
      </c>
      <c r="CM344" s="71" t="s">
        <v>450</v>
      </c>
      <c r="CN344" s="67">
        <v>0</v>
      </c>
      <c r="CP344" s="71" t="s">
        <v>450</v>
      </c>
      <c r="CQ344" s="79">
        <f>SUM(CN344,CK344,CH344,CE344,CB344,BY344,BV344,BS344,BP344,BM344,BJ344,BG344,BD344,BA344,AX344,AU344,AR344,AO344,AL344,AI344,AF344,AC344,Z344,W344,T344,Q344,N344,K344,H344,E344,B344)</f>
        <v>115.29</v>
      </c>
      <c r="CS344" s="71" t="s">
        <v>450</v>
      </c>
      <c r="CT344" s="129">
        <v>116.44</v>
      </c>
      <c r="CV344" s="88">
        <f t="shared" si="18"/>
        <v>1.1499999999999915</v>
      </c>
    </row>
    <row r="345" spans="1:100" x14ac:dyDescent="0.2">
      <c r="A345" s="71" t="s">
        <v>4</v>
      </c>
      <c r="B345" s="67">
        <v>0</v>
      </c>
      <c r="D345" s="71" t="s">
        <v>4</v>
      </c>
      <c r="E345" s="67">
        <v>0</v>
      </c>
      <c r="G345" s="71" t="s">
        <v>4</v>
      </c>
      <c r="H345" s="67">
        <v>0</v>
      </c>
      <c r="J345" s="71" t="s">
        <v>4</v>
      </c>
      <c r="K345" s="67">
        <v>0</v>
      </c>
      <c r="M345" s="71" t="s">
        <v>4</v>
      </c>
      <c r="N345" s="67">
        <v>0</v>
      </c>
      <c r="P345" s="71" t="s">
        <v>4</v>
      </c>
      <c r="Q345" s="67">
        <v>0</v>
      </c>
      <c r="S345" s="71" t="s">
        <v>4</v>
      </c>
      <c r="T345" s="67">
        <v>0</v>
      </c>
      <c r="V345" s="71" t="s">
        <v>4</v>
      </c>
      <c r="W345" s="67">
        <f>5.82+44.88</f>
        <v>50.7</v>
      </c>
      <c r="Y345" s="71" t="s">
        <v>4</v>
      </c>
      <c r="Z345" s="67">
        <v>0</v>
      </c>
      <c r="AB345" s="71" t="s">
        <v>4</v>
      </c>
      <c r="AC345" s="67">
        <v>0</v>
      </c>
      <c r="AE345" s="71" t="s">
        <v>4</v>
      </c>
      <c r="AF345" s="67">
        <v>0</v>
      </c>
      <c r="AH345" s="71" t="s">
        <v>4</v>
      </c>
      <c r="AI345" s="67">
        <v>0</v>
      </c>
      <c r="AK345" s="71" t="s">
        <v>4</v>
      </c>
      <c r="AL345" s="67">
        <v>0</v>
      </c>
      <c r="AN345" s="71" t="s">
        <v>4</v>
      </c>
      <c r="AO345" s="67">
        <v>0</v>
      </c>
      <c r="AQ345" s="71" t="s">
        <v>4</v>
      </c>
      <c r="AR345" s="67">
        <v>29.05</v>
      </c>
      <c r="AT345" s="71" t="s">
        <v>4</v>
      </c>
      <c r="AU345" s="67">
        <v>0</v>
      </c>
      <c r="AW345" s="71" t="s">
        <v>4</v>
      </c>
      <c r="AX345" s="67">
        <v>18.22</v>
      </c>
      <c r="AZ345" s="71" t="s">
        <v>4</v>
      </c>
      <c r="BA345" s="67">
        <v>0</v>
      </c>
      <c r="BC345" s="71" t="s">
        <v>4</v>
      </c>
      <c r="BD345" s="67">
        <v>0</v>
      </c>
      <c r="BF345" s="71" t="s">
        <v>4</v>
      </c>
      <c r="BG345" s="67">
        <v>0</v>
      </c>
      <c r="BI345" s="71" t="s">
        <v>4</v>
      </c>
      <c r="BJ345" s="67">
        <f>19.35</f>
        <v>19.350000000000001</v>
      </c>
      <c r="BL345" s="71" t="s">
        <v>4</v>
      </c>
      <c r="BM345" s="67">
        <v>35.200000000000003</v>
      </c>
      <c r="BO345" s="71" t="s">
        <v>4</v>
      </c>
      <c r="BP345" s="67">
        <v>0</v>
      </c>
      <c r="BR345" s="71" t="s">
        <v>4</v>
      </c>
      <c r="BS345" s="67">
        <v>0</v>
      </c>
      <c r="BU345" s="71" t="s">
        <v>4</v>
      </c>
      <c r="BV345" s="67">
        <v>38.1</v>
      </c>
      <c r="BX345" s="71" t="s">
        <v>4</v>
      </c>
      <c r="BY345" s="67">
        <v>0</v>
      </c>
      <c r="CA345" s="71" t="s">
        <v>4</v>
      </c>
      <c r="CB345" s="67">
        <v>0</v>
      </c>
      <c r="CD345" s="71" t="s">
        <v>4</v>
      </c>
      <c r="CE345" s="67">
        <v>0</v>
      </c>
      <c r="CG345" s="71" t="s">
        <v>4</v>
      </c>
      <c r="CH345" s="67">
        <v>0</v>
      </c>
      <c r="CJ345" s="71" t="s">
        <v>4</v>
      </c>
      <c r="CK345" s="67">
        <v>0</v>
      </c>
      <c r="CM345" s="71" t="s">
        <v>4</v>
      </c>
      <c r="CN345" s="67">
        <v>0</v>
      </c>
      <c r="CP345" s="71" t="s">
        <v>4</v>
      </c>
      <c r="CQ345" s="79">
        <f>SUM(CN345,CK345,CH345,CE345,CB345,BY345,BV345,BS345,BP345,BM345,BJ345,BG345,BD345,BA345,AX345,AU345,AR345,AO345,AL345,AI345,AF345,AC345,Z345,W345,T345,Q345,N345,K345,H345,E345,B345)</f>
        <v>190.62</v>
      </c>
      <c r="CS345" s="71" t="s">
        <v>4</v>
      </c>
      <c r="CT345" s="67">
        <v>180</v>
      </c>
      <c r="CV345" s="140">
        <f t="shared" ref="CV345:CV358" si="19">CT345-CQ345</f>
        <v>-10.620000000000005</v>
      </c>
    </row>
    <row r="346" spans="1:100" x14ac:dyDescent="0.2">
      <c r="A346" s="71" t="s">
        <v>5</v>
      </c>
      <c r="B346" s="67">
        <f>SUM(B347:B349)</f>
        <v>75</v>
      </c>
      <c r="D346" s="71" t="s">
        <v>5</v>
      </c>
      <c r="E346" s="67">
        <f>SUM(E347:E349)</f>
        <v>0</v>
      </c>
      <c r="G346" s="71" t="s">
        <v>5</v>
      </c>
      <c r="H346" s="67">
        <f>SUM(H347:H349)</f>
        <v>0</v>
      </c>
      <c r="J346" s="71" t="s">
        <v>5</v>
      </c>
      <c r="K346" s="67">
        <f>SUM(K347:K349)</f>
        <v>0</v>
      </c>
      <c r="M346" s="71" t="s">
        <v>5</v>
      </c>
      <c r="N346" s="67">
        <f>SUM(N347:N349)</f>
        <v>0</v>
      </c>
      <c r="P346" s="71" t="s">
        <v>5</v>
      </c>
      <c r="Q346" s="67">
        <f>SUM(Q347:Q349)</f>
        <v>0</v>
      </c>
      <c r="S346" s="71" t="s">
        <v>5</v>
      </c>
      <c r="T346" s="67">
        <f>SUM(T347:T349)</f>
        <v>32</v>
      </c>
      <c r="V346" s="71" t="s">
        <v>5</v>
      </c>
      <c r="W346" s="67">
        <f>SUM(W347:W349)</f>
        <v>0</v>
      </c>
      <c r="Y346" s="71" t="s">
        <v>5</v>
      </c>
      <c r="Z346" s="67">
        <f>SUM(Z347:Z349)</f>
        <v>0</v>
      </c>
      <c r="AB346" s="71" t="s">
        <v>5</v>
      </c>
      <c r="AC346" s="67">
        <f>SUM(AC347:AC349)</f>
        <v>0</v>
      </c>
      <c r="AE346" s="71" t="s">
        <v>5</v>
      </c>
      <c r="AF346" s="67">
        <f>SUM(AF347:AF349)</f>
        <v>0</v>
      </c>
      <c r="AH346" s="71" t="s">
        <v>5</v>
      </c>
      <c r="AI346" s="67">
        <f>SUM(AI347:AI349)</f>
        <v>0</v>
      </c>
      <c r="AK346" s="71" t="s">
        <v>5</v>
      </c>
      <c r="AL346" s="67">
        <f>SUM(AL347:AL349)</f>
        <v>0</v>
      </c>
      <c r="AN346" s="71" t="s">
        <v>5</v>
      </c>
      <c r="AO346" s="67">
        <f>SUM(AO347:AO349)</f>
        <v>0</v>
      </c>
      <c r="AQ346" s="71" t="s">
        <v>5</v>
      </c>
      <c r="AR346" s="67">
        <f>SUM(AR347:AR349)</f>
        <v>30.01</v>
      </c>
      <c r="AT346" s="71" t="s">
        <v>5</v>
      </c>
      <c r="AU346" s="67">
        <f>SUM(AU347:AU349)</f>
        <v>0</v>
      </c>
      <c r="AW346" s="71" t="s">
        <v>5</v>
      </c>
      <c r="AX346" s="67">
        <f>SUM(AX347:AX349)</f>
        <v>0</v>
      </c>
      <c r="AZ346" s="71" t="s">
        <v>5</v>
      </c>
      <c r="BA346" s="67">
        <f>SUM(BA347:BA349)</f>
        <v>0</v>
      </c>
      <c r="BC346" s="71" t="s">
        <v>5</v>
      </c>
      <c r="BD346" s="67">
        <f>SUM(BD347:BD349)</f>
        <v>0</v>
      </c>
      <c r="BF346" s="71" t="s">
        <v>5</v>
      </c>
      <c r="BG346" s="67">
        <f>SUM(BG347:BG349)</f>
        <v>0</v>
      </c>
      <c r="BI346" s="71" t="s">
        <v>5</v>
      </c>
      <c r="BJ346" s="67">
        <f>SUM(BJ347:BJ349)</f>
        <v>0</v>
      </c>
      <c r="BL346" s="71" t="s">
        <v>5</v>
      </c>
      <c r="BM346" s="67">
        <f>SUM(BM347:BM349)</f>
        <v>28</v>
      </c>
      <c r="BO346" s="71" t="s">
        <v>5</v>
      </c>
      <c r="BP346" s="67">
        <f>SUM(BP347:BP349)</f>
        <v>0</v>
      </c>
      <c r="BR346" s="71" t="s">
        <v>5</v>
      </c>
      <c r="BS346" s="67">
        <f>SUM(BS347:BS349)</f>
        <v>0</v>
      </c>
      <c r="BU346" s="71" t="s">
        <v>5</v>
      </c>
      <c r="BV346" s="67">
        <f>SUM(BV347:BV349)</f>
        <v>0</v>
      </c>
      <c r="BX346" s="71" t="s">
        <v>5</v>
      </c>
      <c r="BY346" s="67">
        <f>SUM(BY347:BY349)</f>
        <v>0</v>
      </c>
      <c r="CA346" s="71" t="s">
        <v>5</v>
      </c>
      <c r="CB346" s="67">
        <f>SUM(CB347:CB349)</f>
        <v>0</v>
      </c>
      <c r="CD346" s="71" t="s">
        <v>5</v>
      </c>
      <c r="CE346" s="67">
        <f>SUM(CE347:CE349)</f>
        <v>0</v>
      </c>
      <c r="CG346" s="71" t="s">
        <v>5</v>
      </c>
      <c r="CH346" s="67">
        <f>SUM(CH347:CH349)</f>
        <v>0</v>
      </c>
      <c r="CJ346" s="71" t="s">
        <v>5</v>
      </c>
      <c r="CK346" s="67">
        <f>SUM(CK347:CK349)</f>
        <v>24</v>
      </c>
      <c r="CM346" s="71" t="s">
        <v>5</v>
      </c>
      <c r="CN346" s="67">
        <f>SUM(CN347:CN349)</f>
        <v>0</v>
      </c>
      <c r="CP346" s="71" t="s">
        <v>5</v>
      </c>
      <c r="CQ346" s="67">
        <f>SUM(CQ347:CQ349)</f>
        <v>189.01</v>
      </c>
      <c r="CS346" s="71" t="s">
        <v>5</v>
      </c>
      <c r="CT346" s="67">
        <f>SUM(CT347:CT349)</f>
        <v>205</v>
      </c>
      <c r="CV346" s="88">
        <f t="shared" si="19"/>
        <v>15.990000000000009</v>
      </c>
    </row>
    <row r="347" spans="1:100" x14ac:dyDescent="0.2">
      <c r="A347" s="68" t="s">
        <v>207</v>
      </c>
      <c r="B347" s="67">
        <v>0</v>
      </c>
      <c r="D347" s="68" t="s">
        <v>207</v>
      </c>
      <c r="E347" s="67">
        <v>0</v>
      </c>
      <c r="G347" s="68" t="s">
        <v>207</v>
      </c>
      <c r="H347" s="67">
        <v>0</v>
      </c>
      <c r="J347" s="68" t="s">
        <v>207</v>
      </c>
      <c r="K347" s="67">
        <v>0</v>
      </c>
      <c r="M347" s="68" t="s">
        <v>207</v>
      </c>
      <c r="N347" s="67">
        <v>0</v>
      </c>
      <c r="P347" s="68" t="s">
        <v>207</v>
      </c>
      <c r="Q347" s="67">
        <v>0</v>
      </c>
      <c r="S347" s="68" t="s">
        <v>207</v>
      </c>
      <c r="T347" s="67">
        <v>32</v>
      </c>
      <c r="V347" s="68" t="s">
        <v>207</v>
      </c>
      <c r="W347" s="67">
        <v>0</v>
      </c>
      <c r="Y347" s="68" t="s">
        <v>207</v>
      </c>
      <c r="Z347" s="67">
        <v>0</v>
      </c>
      <c r="AB347" s="68" t="s">
        <v>207</v>
      </c>
      <c r="AC347" s="67">
        <v>0</v>
      </c>
      <c r="AE347" s="68" t="s">
        <v>207</v>
      </c>
      <c r="AF347" s="67">
        <v>0</v>
      </c>
      <c r="AH347" s="68" t="s">
        <v>207</v>
      </c>
      <c r="AI347" s="67">
        <v>0</v>
      </c>
      <c r="AK347" s="68" t="s">
        <v>207</v>
      </c>
      <c r="AL347" s="67">
        <v>0</v>
      </c>
      <c r="AN347" s="68" t="s">
        <v>207</v>
      </c>
      <c r="AO347" s="67">
        <v>0</v>
      </c>
      <c r="AQ347" s="68" t="s">
        <v>207</v>
      </c>
      <c r="AR347" s="67">
        <v>30.01</v>
      </c>
      <c r="AT347" s="68" t="s">
        <v>207</v>
      </c>
      <c r="AU347" s="67">
        <v>0</v>
      </c>
      <c r="AW347" s="68" t="s">
        <v>207</v>
      </c>
      <c r="AX347" s="67">
        <v>0</v>
      </c>
      <c r="AZ347" s="68" t="s">
        <v>207</v>
      </c>
      <c r="BA347" s="67">
        <v>0</v>
      </c>
      <c r="BC347" s="68" t="s">
        <v>207</v>
      </c>
      <c r="BD347" s="67">
        <v>0</v>
      </c>
      <c r="BF347" s="68" t="s">
        <v>207</v>
      </c>
      <c r="BG347" s="67">
        <v>0</v>
      </c>
      <c r="BI347" s="68" t="s">
        <v>207</v>
      </c>
      <c r="BJ347" s="67">
        <v>0</v>
      </c>
      <c r="BL347" s="68" t="s">
        <v>207</v>
      </c>
      <c r="BM347" s="67">
        <v>28</v>
      </c>
      <c r="BO347" s="68" t="s">
        <v>207</v>
      </c>
      <c r="BP347" s="67">
        <v>0</v>
      </c>
      <c r="BR347" s="68" t="s">
        <v>207</v>
      </c>
      <c r="BS347" s="67">
        <v>0</v>
      </c>
      <c r="BU347" s="68" t="s">
        <v>207</v>
      </c>
      <c r="BV347" s="67">
        <v>0</v>
      </c>
      <c r="BX347" s="68" t="s">
        <v>207</v>
      </c>
      <c r="BY347" s="67">
        <v>0</v>
      </c>
      <c r="CA347" s="68" t="s">
        <v>207</v>
      </c>
      <c r="CB347" s="67">
        <v>0</v>
      </c>
      <c r="CD347" s="68" t="s">
        <v>207</v>
      </c>
      <c r="CE347" s="67">
        <v>0</v>
      </c>
      <c r="CG347" s="68" t="s">
        <v>207</v>
      </c>
      <c r="CH347" s="67">
        <v>0</v>
      </c>
      <c r="CJ347" s="68" t="s">
        <v>207</v>
      </c>
      <c r="CK347" s="67">
        <v>24</v>
      </c>
      <c r="CM347" s="68" t="s">
        <v>207</v>
      </c>
      <c r="CN347" s="67">
        <v>0</v>
      </c>
      <c r="CP347" s="68" t="s">
        <v>207</v>
      </c>
      <c r="CQ347" s="79">
        <f>SUM(CN347,CK347,CH347,CE347,CB347,BY347,BV347,BS347,BP347,BM347,BJ347,BG347,BD347,BA347,AX347,AU347,AR347,AO347,AL347,AI347,AF347,AC347,Z347,W347,T347,Q347,N347,K347,H347,E347,B347)</f>
        <v>114.01</v>
      </c>
      <c r="CS347" s="68" t="s">
        <v>207</v>
      </c>
      <c r="CT347" s="67">
        <f>175-45</f>
        <v>130</v>
      </c>
      <c r="CV347" s="81">
        <f t="shared" si="19"/>
        <v>15.989999999999995</v>
      </c>
    </row>
    <row r="348" spans="1:100" x14ac:dyDescent="0.2">
      <c r="A348" s="72" t="s">
        <v>448</v>
      </c>
      <c r="B348" s="90">
        <v>75</v>
      </c>
      <c r="D348" s="72" t="s">
        <v>448</v>
      </c>
      <c r="E348" s="67">
        <v>0</v>
      </c>
      <c r="G348" s="72" t="s">
        <v>448</v>
      </c>
      <c r="H348" s="67">
        <v>0</v>
      </c>
      <c r="J348" s="72" t="s">
        <v>448</v>
      </c>
      <c r="K348" s="67">
        <v>0</v>
      </c>
      <c r="M348" s="72" t="s">
        <v>448</v>
      </c>
      <c r="N348" s="67">
        <v>0</v>
      </c>
      <c r="P348" s="72" t="s">
        <v>448</v>
      </c>
      <c r="Q348" s="67">
        <v>0</v>
      </c>
      <c r="S348" s="72" t="s">
        <v>448</v>
      </c>
      <c r="T348" s="67">
        <v>0</v>
      </c>
      <c r="V348" s="72" t="s">
        <v>448</v>
      </c>
      <c r="W348" s="67">
        <v>0</v>
      </c>
      <c r="Y348" s="72" t="s">
        <v>448</v>
      </c>
      <c r="Z348" s="67">
        <v>0</v>
      </c>
      <c r="AB348" s="72" t="s">
        <v>448</v>
      </c>
      <c r="AC348" s="67">
        <v>0</v>
      </c>
      <c r="AE348" s="72" t="s">
        <v>448</v>
      </c>
      <c r="AF348" s="67">
        <v>0</v>
      </c>
      <c r="AH348" s="72" t="s">
        <v>448</v>
      </c>
      <c r="AI348" s="67">
        <v>0</v>
      </c>
      <c r="AK348" s="72" t="s">
        <v>448</v>
      </c>
      <c r="AL348" s="67">
        <v>0</v>
      </c>
      <c r="AN348" s="72" t="s">
        <v>448</v>
      </c>
      <c r="AO348" s="67">
        <v>0</v>
      </c>
      <c r="AQ348" s="72" t="s">
        <v>448</v>
      </c>
      <c r="AR348" s="67">
        <v>0</v>
      </c>
      <c r="AT348" s="72" t="s">
        <v>448</v>
      </c>
      <c r="AU348" s="67">
        <v>0</v>
      </c>
      <c r="AW348" s="72" t="s">
        <v>448</v>
      </c>
      <c r="AX348" s="67">
        <v>0</v>
      </c>
      <c r="AZ348" s="72" t="s">
        <v>448</v>
      </c>
      <c r="BA348" s="67">
        <v>0</v>
      </c>
      <c r="BC348" s="72" t="s">
        <v>448</v>
      </c>
      <c r="BD348" s="67">
        <v>0</v>
      </c>
      <c r="BF348" s="72" t="s">
        <v>448</v>
      </c>
      <c r="BG348" s="67">
        <v>0</v>
      </c>
      <c r="BI348" s="72" t="s">
        <v>448</v>
      </c>
      <c r="BJ348" s="67">
        <v>0</v>
      </c>
      <c r="BL348" s="72" t="s">
        <v>448</v>
      </c>
      <c r="BM348" s="67">
        <v>0</v>
      </c>
      <c r="BO348" s="72" t="s">
        <v>448</v>
      </c>
      <c r="BP348" s="67">
        <v>0</v>
      </c>
      <c r="BR348" s="72" t="s">
        <v>448</v>
      </c>
      <c r="BS348" s="67">
        <v>0</v>
      </c>
      <c r="BU348" s="72" t="s">
        <v>448</v>
      </c>
      <c r="BV348" s="67">
        <v>0</v>
      </c>
      <c r="BX348" s="72" t="s">
        <v>448</v>
      </c>
      <c r="BY348" s="67">
        <v>0</v>
      </c>
      <c r="CA348" s="72" t="s">
        <v>448</v>
      </c>
      <c r="CB348" s="67">
        <v>0</v>
      </c>
      <c r="CD348" s="72" t="s">
        <v>448</v>
      </c>
      <c r="CE348" s="67">
        <v>0</v>
      </c>
      <c r="CG348" s="72" t="s">
        <v>448</v>
      </c>
      <c r="CH348" s="67">
        <v>0</v>
      </c>
      <c r="CJ348" s="72" t="s">
        <v>448</v>
      </c>
      <c r="CK348" s="67">
        <v>0</v>
      </c>
      <c r="CM348" s="72" t="s">
        <v>448</v>
      </c>
      <c r="CN348" s="67">
        <v>0</v>
      </c>
      <c r="CP348" s="72" t="s">
        <v>448</v>
      </c>
      <c r="CQ348" s="79">
        <f>SUM(CN348,CK348,CH348,CE348,CB348,BY348,BV348,BS348,BP348,BM348,BJ348,BG348,BD348,BA348,AX348,AU348,AR348,AO348,AL348,AI348,AF348,AC348,Z348,W348,T348,Q348,N348,K348,H348,E348,B348)</f>
        <v>75</v>
      </c>
      <c r="CS348" s="72" t="s">
        <v>448</v>
      </c>
      <c r="CT348" s="90">
        <v>75</v>
      </c>
      <c r="CV348" s="81">
        <f t="shared" si="19"/>
        <v>0</v>
      </c>
    </row>
    <row r="349" spans="1:100" x14ac:dyDescent="0.2">
      <c r="A349" s="72" t="s">
        <v>456</v>
      </c>
      <c r="B349" s="79">
        <v>0</v>
      </c>
      <c r="D349" s="72" t="s">
        <v>456</v>
      </c>
      <c r="E349" s="79">
        <v>0</v>
      </c>
      <c r="G349" s="72" t="s">
        <v>456</v>
      </c>
      <c r="H349" s="79">
        <v>0</v>
      </c>
      <c r="J349" s="72" t="s">
        <v>456</v>
      </c>
      <c r="K349" s="79">
        <v>0</v>
      </c>
      <c r="M349" s="72" t="s">
        <v>456</v>
      </c>
      <c r="N349" s="79">
        <v>0</v>
      </c>
      <c r="P349" s="72" t="s">
        <v>456</v>
      </c>
      <c r="Q349" s="79">
        <v>0</v>
      </c>
      <c r="S349" s="72" t="s">
        <v>456</v>
      </c>
      <c r="T349" s="79">
        <v>0</v>
      </c>
      <c r="V349" s="72" t="s">
        <v>456</v>
      </c>
      <c r="W349" s="79">
        <v>0</v>
      </c>
      <c r="Y349" s="72" t="s">
        <v>456</v>
      </c>
      <c r="Z349" s="79">
        <v>0</v>
      </c>
      <c r="AB349" s="72" t="s">
        <v>456</v>
      </c>
      <c r="AC349" s="79">
        <v>0</v>
      </c>
      <c r="AE349" s="72" t="s">
        <v>456</v>
      </c>
      <c r="AF349" s="79">
        <v>0</v>
      </c>
      <c r="AH349" s="72" t="s">
        <v>456</v>
      </c>
      <c r="AI349" s="79">
        <v>0</v>
      </c>
      <c r="AK349" s="72" t="s">
        <v>456</v>
      </c>
      <c r="AL349" s="79">
        <v>0</v>
      </c>
      <c r="AN349" s="72" t="s">
        <v>456</v>
      </c>
      <c r="AO349" s="79">
        <v>0</v>
      </c>
      <c r="AQ349" s="72" t="s">
        <v>456</v>
      </c>
      <c r="AR349" s="79">
        <v>0</v>
      </c>
      <c r="AT349" s="72" t="s">
        <v>456</v>
      </c>
      <c r="AU349" s="79">
        <v>0</v>
      </c>
      <c r="AW349" s="72" t="s">
        <v>456</v>
      </c>
      <c r="AX349" s="79">
        <v>0</v>
      </c>
      <c r="AZ349" s="72" t="s">
        <v>456</v>
      </c>
      <c r="BA349" s="79">
        <v>0</v>
      </c>
      <c r="BC349" s="72" t="s">
        <v>456</v>
      </c>
      <c r="BD349" s="79">
        <v>0</v>
      </c>
      <c r="BF349" s="72" t="s">
        <v>456</v>
      </c>
      <c r="BG349" s="79">
        <v>0</v>
      </c>
      <c r="BI349" s="72" t="s">
        <v>456</v>
      </c>
      <c r="BJ349" s="79">
        <v>0</v>
      </c>
      <c r="BL349" s="72" t="s">
        <v>456</v>
      </c>
      <c r="BM349" s="79">
        <v>0</v>
      </c>
      <c r="BO349" s="72" t="s">
        <v>456</v>
      </c>
      <c r="BP349" s="79">
        <v>0</v>
      </c>
      <c r="BR349" s="72" t="s">
        <v>456</v>
      </c>
      <c r="BS349" s="79">
        <v>0</v>
      </c>
      <c r="BU349" s="72" t="s">
        <v>456</v>
      </c>
      <c r="BV349" s="79">
        <v>0</v>
      </c>
      <c r="BX349" s="72" t="s">
        <v>456</v>
      </c>
      <c r="BY349" s="79">
        <v>0</v>
      </c>
      <c r="CA349" s="72" t="s">
        <v>456</v>
      </c>
      <c r="CB349" s="79">
        <v>0</v>
      </c>
      <c r="CD349" s="72" t="s">
        <v>456</v>
      </c>
      <c r="CE349" s="79">
        <v>0</v>
      </c>
      <c r="CG349" s="72" t="s">
        <v>456</v>
      </c>
      <c r="CH349" s="79">
        <v>0</v>
      </c>
      <c r="CJ349" s="72" t="s">
        <v>456</v>
      </c>
      <c r="CK349" s="79">
        <v>0</v>
      </c>
      <c r="CM349" s="72" t="s">
        <v>456</v>
      </c>
      <c r="CN349" s="79">
        <v>0</v>
      </c>
      <c r="CP349" s="72" t="s">
        <v>456</v>
      </c>
      <c r="CQ349" s="79">
        <f>SUM(CN349,CK349,CH349,CE349,CB349,BY349,BV349,BS349,BP349,BM349,BJ349,BG349,BD349,BA349,AX349,AU349,AR349,AO349,AL349,AI349,AF349,AC349,Z349,W349,T349,Q349,N349,K349,H349,E349,B349)</f>
        <v>0</v>
      </c>
      <c r="CS349" s="72" t="s">
        <v>456</v>
      </c>
      <c r="CT349" s="79">
        <v>0</v>
      </c>
      <c r="CV349" s="81">
        <f t="shared" si="19"/>
        <v>0</v>
      </c>
    </row>
    <row r="350" spans="1:100" x14ac:dyDescent="0.2">
      <c r="A350" s="71" t="s">
        <v>6</v>
      </c>
      <c r="B350" s="67">
        <v>0</v>
      </c>
      <c r="D350" s="71" t="s">
        <v>6</v>
      </c>
      <c r="E350" s="67">
        <v>0</v>
      </c>
      <c r="G350" s="71" t="s">
        <v>6</v>
      </c>
      <c r="H350" s="67">
        <v>0</v>
      </c>
      <c r="J350" s="71" t="s">
        <v>6</v>
      </c>
      <c r="K350" s="67">
        <v>0</v>
      </c>
      <c r="M350" s="71" t="s">
        <v>6</v>
      </c>
      <c r="N350" s="67">
        <v>0</v>
      </c>
      <c r="P350" s="71" t="s">
        <v>6</v>
      </c>
      <c r="Q350" s="67">
        <v>75</v>
      </c>
      <c r="S350" s="71" t="s">
        <v>6</v>
      </c>
      <c r="T350" s="67">
        <v>0</v>
      </c>
      <c r="V350" s="71" t="s">
        <v>6</v>
      </c>
      <c r="W350" s="67">
        <v>0</v>
      </c>
      <c r="Y350" s="71" t="s">
        <v>6</v>
      </c>
      <c r="Z350" s="67">
        <v>0</v>
      </c>
      <c r="AB350" s="71" t="s">
        <v>6</v>
      </c>
      <c r="AC350" s="67">
        <v>0</v>
      </c>
      <c r="AE350" s="71" t="s">
        <v>6</v>
      </c>
      <c r="AF350" s="67">
        <v>0</v>
      </c>
      <c r="AH350" s="71" t="s">
        <v>6</v>
      </c>
      <c r="AI350" s="67">
        <v>0</v>
      </c>
      <c r="AK350" s="71" t="s">
        <v>6</v>
      </c>
      <c r="AL350" s="67">
        <v>0</v>
      </c>
      <c r="AN350" s="71" t="s">
        <v>6</v>
      </c>
      <c r="AO350" s="67">
        <v>0</v>
      </c>
      <c r="AQ350" s="71" t="s">
        <v>6</v>
      </c>
      <c r="AR350" s="67">
        <v>0</v>
      </c>
      <c r="AT350" s="71" t="s">
        <v>6</v>
      </c>
      <c r="AU350" s="67">
        <v>0</v>
      </c>
      <c r="AW350" s="71" t="s">
        <v>6</v>
      </c>
      <c r="AX350" s="67">
        <v>0</v>
      </c>
      <c r="AZ350" s="71" t="s">
        <v>6</v>
      </c>
      <c r="BA350" s="67">
        <v>0</v>
      </c>
      <c r="BC350" s="71" t="s">
        <v>6</v>
      </c>
      <c r="BD350" s="67">
        <v>0</v>
      </c>
      <c r="BF350" s="71" t="s">
        <v>6</v>
      </c>
      <c r="BG350" s="67">
        <v>0</v>
      </c>
      <c r="BI350" s="71" t="s">
        <v>6</v>
      </c>
      <c r="BJ350" s="67">
        <v>0</v>
      </c>
      <c r="BL350" s="71" t="s">
        <v>6</v>
      </c>
      <c r="BM350" s="67">
        <v>0</v>
      </c>
      <c r="BO350" s="71" t="s">
        <v>6</v>
      </c>
      <c r="BP350" s="67">
        <v>0</v>
      </c>
      <c r="BR350" s="71" t="s">
        <v>6</v>
      </c>
      <c r="BS350" s="67">
        <v>0</v>
      </c>
      <c r="BU350" s="71" t="s">
        <v>6</v>
      </c>
      <c r="BV350" s="67">
        <v>0</v>
      </c>
      <c r="BX350" s="71" t="s">
        <v>6</v>
      </c>
      <c r="BY350" s="67">
        <v>0</v>
      </c>
      <c r="CA350" s="71" t="s">
        <v>6</v>
      </c>
      <c r="CB350" s="67">
        <v>0</v>
      </c>
      <c r="CD350" s="71" t="s">
        <v>6</v>
      </c>
      <c r="CE350" s="67">
        <v>0</v>
      </c>
      <c r="CG350" s="71" t="s">
        <v>6</v>
      </c>
      <c r="CH350" s="67">
        <v>0</v>
      </c>
      <c r="CJ350" s="71" t="s">
        <v>6</v>
      </c>
      <c r="CK350" s="67">
        <v>0</v>
      </c>
      <c r="CM350" s="71" t="s">
        <v>6</v>
      </c>
      <c r="CN350" s="67">
        <v>0</v>
      </c>
      <c r="CP350" s="71" t="s">
        <v>6</v>
      </c>
      <c r="CQ350" s="79">
        <f>SUM(CN350,CK350,CH350,CE350,CB350,BY350,BV350,BS350,BP350,BM350,BJ350,BG350,BD350,BA350,AX350,AU350,AR350,AO350,AL350,AI350,AF350,AC350,Z350,W350,T350,Q350,N350,K350,H350,E350,B350)</f>
        <v>75</v>
      </c>
      <c r="CS350" s="71" t="s">
        <v>6</v>
      </c>
      <c r="CT350" s="67">
        <v>75</v>
      </c>
      <c r="CV350" s="83">
        <f t="shared" si="19"/>
        <v>0</v>
      </c>
    </row>
    <row r="351" spans="1:100" x14ac:dyDescent="0.2">
      <c r="A351" s="71" t="s">
        <v>8</v>
      </c>
      <c r="B351" s="67">
        <v>0</v>
      </c>
      <c r="D351" s="71" t="s">
        <v>8</v>
      </c>
      <c r="E351" s="67">
        <v>0</v>
      </c>
      <c r="G351" s="71" t="s">
        <v>8</v>
      </c>
      <c r="H351" s="67">
        <v>0</v>
      </c>
      <c r="J351" s="71" t="s">
        <v>8</v>
      </c>
      <c r="K351" s="67">
        <v>0</v>
      </c>
      <c r="M351" s="71" t="s">
        <v>8</v>
      </c>
      <c r="N351" s="67">
        <v>0</v>
      </c>
      <c r="P351" s="71" t="s">
        <v>8</v>
      </c>
      <c r="Q351" s="67">
        <v>0</v>
      </c>
      <c r="S351" s="71" t="s">
        <v>8</v>
      </c>
      <c r="T351" s="67">
        <v>0</v>
      </c>
      <c r="V351" s="71" t="s">
        <v>8</v>
      </c>
      <c r="W351" s="67">
        <v>0</v>
      </c>
      <c r="Y351" s="71" t="s">
        <v>8</v>
      </c>
      <c r="Z351" s="67">
        <v>0</v>
      </c>
      <c r="AB351" s="71" t="s">
        <v>8</v>
      </c>
      <c r="AC351" s="67">
        <v>0</v>
      </c>
      <c r="AE351" s="71" t="s">
        <v>8</v>
      </c>
      <c r="AF351" s="67">
        <v>0</v>
      </c>
      <c r="AH351" s="71" t="s">
        <v>8</v>
      </c>
      <c r="AI351" s="67">
        <v>0</v>
      </c>
      <c r="AK351" s="71" t="s">
        <v>8</v>
      </c>
      <c r="AL351" s="67">
        <v>0</v>
      </c>
      <c r="AN351" s="71" t="s">
        <v>8</v>
      </c>
      <c r="AO351" s="67">
        <v>0</v>
      </c>
      <c r="AQ351" s="71" t="s">
        <v>8</v>
      </c>
      <c r="AR351" s="67">
        <v>0</v>
      </c>
      <c r="AT351" s="71" t="s">
        <v>8</v>
      </c>
      <c r="AU351" s="67">
        <v>0</v>
      </c>
      <c r="AW351" s="71" t="s">
        <v>8</v>
      </c>
      <c r="AX351" s="67">
        <v>0</v>
      </c>
      <c r="AZ351" s="71" t="s">
        <v>8</v>
      </c>
      <c r="BA351" s="67">
        <v>0</v>
      </c>
      <c r="BC351" s="71" t="s">
        <v>8</v>
      </c>
      <c r="BD351" s="67">
        <v>0</v>
      </c>
      <c r="BF351" s="71" t="s">
        <v>8</v>
      </c>
      <c r="BG351" s="67">
        <v>12.95</v>
      </c>
      <c r="BI351" s="71" t="s">
        <v>8</v>
      </c>
      <c r="BJ351" s="67">
        <v>0</v>
      </c>
      <c r="BL351" s="71" t="s">
        <v>8</v>
      </c>
      <c r="BM351" s="67">
        <v>0</v>
      </c>
      <c r="BO351" s="71" t="s">
        <v>8</v>
      </c>
      <c r="BP351" s="67">
        <v>0</v>
      </c>
      <c r="BR351" s="71" t="s">
        <v>8</v>
      </c>
      <c r="BS351" s="67">
        <v>0</v>
      </c>
      <c r="BU351" s="71" t="s">
        <v>8</v>
      </c>
      <c r="BV351" s="67">
        <v>0</v>
      </c>
      <c r="BX351" s="71" t="s">
        <v>8</v>
      </c>
      <c r="BY351" s="67">
        <v>0</v>
      </c>
      <c r="CA351" s="71" t="s">
        <v>8</v>
      </c>
      <c r="CB351" s="67">
        <v>0</v>
      </c>
      <c r="CD351" s="71" t="s">
        <v>8</v>
      </c>
      <c r="CE351" s="67">
        <v>0</v>
      </c>
      <c r="CG351" s="71" t="s">
        <v>8</v>
      </c>
      <c r="CH351" s="67">
        <v>0</v>
      </c>
      <c r="CJ351" s="71" t="s">
        <v>8</v>
      </c>
      <c r="CK351" s="67">
        <v>0</v>
      </c>
      <c r="CM351" s="71" t="s">
        <v>8</v>
      </c>
      <c r="CN351" s="67">
        <v>0</v>
      </c>
      <c r="CP351" s="71" t="s">
        <v>8</v>
      </c>
      <c r="CQ351" s="79">
        <f>SUM(CN351,CK351,CH351,CE351,CB351,BY351,BV351,BS351,BP351,BM351,BJ351,BG351,BD351,BA351,AX351,AU351,AR351,AO351,AL351,AI351,AF351,AC351,Z351,W351,T351,Q351,N351,K351,H351,E351,B351)</f>
        <v>12.95</v>
      </c>
      <c r="CS351" s="71" t="s">
        <v>8</v>
      </c>
      <c r="CT351" s="67">
        <v>100</v>
      </c>
      <c r="CV351" s="88">
        <f t="shared" si="19"/>
        <v>87.05</v>
      </c>
    </row>
    <row r="352" spans="1:100" x14ac:dyDescent="0.2">
      <c r="A352" s="71" t="s">
        <v>451</v>
      </c>
      <c r="B352" s="67">
        <f>SUM(B353:B357)</f>
        <v>0</v>
      </c>
      <c r="D352" s="71" t="s">
        <v>451</v>
      </c>
      <c r="E352" s="67">
        <f>SUM(E353:E357)</f>
        <v>30</v>
      </c>
      <c r="G352" s="71" t="s">
        <v>451</v>
      </c>
      <c r="H352" s="67">
        <f>SUM(H353:H357)</f>
        <v>5</v>
      </c>
      <c r="J352" s="71" t="s">
        <v>451</v>
      </c>
      <c r="K352" s="67">
        <f>SUM(K353:K357)</f>
        <v>14.67</v>
      </c>
      <c r="M352" s="71" t="s">
        <v>451</v>
      </c>
      <c r="N352" s="67">
        <f>SUM(N353:N357)</f>
        <v>9</v>
      </c>
      <c r="P352" s="71" t="s">
        <v>451</v>
      </c>
      <c r="Q352" s="67">
        <f>SUM(Q353:Q357)</f>
        <v>17.5</v>
      </c>
      <c r="S352" s="71" t="s">
        <v>451</v>
      </c>
      <c r="T352" s="67">
        <f>SUM(T353:T357)</f>
        <v>33</v>
      </c>
      <c r="V352" s="71" t="s">
        <v>451</v>
      </c>
      <c r="W352" s="67">
        <f>SUM(W353:W357)</f>
        <v>40</v>
      </c>
      <c r="Y352" s="71" t="s">
        <v>451</v>
      </c>
      <c r="Z352" s="67">
        <f>SUM(Z353:Z357)</f>
        <v>4</v>
      </c>
      <c r="AB352" s="71" t="s">
        <v>451</v>
      </c>
      <c r="AC352" s="67">
        <f>SUM(AC353:AC357)</f>
        <v>22.9</v>
      </c>
      <c r="AE352" s="71" t="s">
        <v>451</v>
      </c>
      <c r="AF352" s="67">
        <f>SUM(AF353:AF357)</f>
        <v>9.48</v>
      </c>
      <c r="AH352" s="71" t="s">
        <v>451</v>
      </c>
      <c r="AI352" s="67">
        <f>SUM(AI353:AI357)</f>
        <v>9</v>
      </c>
      <c r="AK352" s="71" t="s">
        <v>451</v>
      </c>
      <c r="AL352" s="67">
        <f>SUM(AL353:AL357)</f>
        <v>27.75</v>
      </c>
      <c r="AN352" s="71" t="s">
        <v>451</v>
      </c>
      <c r="AO352" s="67">
        <f>SUM(AO353:AO357)</f>
        <v>0</v>
      </c>
      <c r="AQ352" s="71" t="s">
        <v>451</v>
      </c>
      <c r="AR352" s="67">
        <f>SUM(AR353:AR357)</f>
        <v>74.36</v>
      </c>
      <c r="AT352" s="71" t="s">
        <v>451</v>
      </c>
      <c r="AU352" s="67">
        <f>SUM(AU353:AU357)</f>
        <v>4</v>
      </c>
      <c r="AW352" s="71" t="s">
        <v>451</v>
      </c>
      <c r="AX352" s="67">
        <f>SUM(AX353:AX357)</f>
        <v>47</v>
      </c>
      <c r="AZ352" s="71" t="s">
        <v>451</v>
      </c>
      <c r="BA352" s="67">
        <f>SUM(BA353:BA357)</f>
        <v>8.15</v>
      </c>
      <c r="BC352" s="71" t="s">
        <v>451</v>
      </c>
      <c r="BD352" s="67">
        <f>SUM(BD353:BD357)</f>
        <v>14</v>
      </c>
      <c r="BF352" s="71" t="s">
        <v>451</v>
      </c>
      <c r="BG352" s="67">
        <f>SUM(BG353:BG357)</f>
        <v>2</v>
      </c>
      <c r="BI352" s="71" t="s">
        <v>451</v>
      </c>
      <c r="BJ352" s="67">
        <f>SUM(BJ353:BJ357)</f>
        <v>0</v>
      </c>
      <c r="BL352" s="71" t="s">
        <v>451</v>
      </c>
      <c r="BM352" s="67">
        <f>SUM(BM353:BM357)</f>
        <v>1418.02</v>
      </c>
      <c r="BO352" s="71" t="s">
        <v>451</v>
      </c>
      <c r="BP352" s="67">
        <f>SUM(BP353:BP357)</f>
        <v>22.25</v>
      </c>
      <c r="BR352" s="71" t="s">
        <v>451</v>
      </c>
      <c r="BS352" s="67">
        <f>SUM(BS353:BS357)</f>
        <v>110.5</v>
      </c>
      <c r="BU352" s="71" t="s">
        <v>451</v>
      </c>
      <c r="BV352" s="67">
        <f>SUM(BV353:BV357)</f>
        <v>25.79</v>
      </c>
      <c r="BX352" s="71" t="s">
        <v>451</v>
      </c>
      <c r="BY352" s="67">
        <f>SUM(BY353:BY357)</f>
        <v>0</v>
      </c>
      <c r="CA352" s="71" t="s">
        <v>451</v>
      </c>
      <c r="CB352" s="67">
        <f>SUM(CB353:CB357)</f>
        <v>44.36</v>
      </c>
      <c r="CD352" s="71" t="s">
        <v>451</v>
      </c>
      <c r="CE352" s="67">
        <f>SUM(CE353:CE357)</f>
        <v>0</v>
      </c>
      <c r="CG352" s="71" t="s">
        <v>451</v>
      </c>
      <c r="CH352" s="67">
        <f>SUM(CH353:CH357)</f>
        <v>0</v>
      </c>
      <c r="CJ352" s="71" t="s">
        <v>451</v>
      </c>
      <c r="CK352" s="67">
        <f>SUM(CK353:CK357)</f>
        <v>1</v>
      </c>
      <c r="CM352" s="71" t="s">
        <v>451</v>
      </c>
      <c r="CN352" s="67">
        <f>SUM(CN353:CN357)</f>
        <v>0</v>
      </c>
      <c r="CP352" s="71" t="s">
        <v>451</v>
      </c>
      <c r="CQ352" s="67">
        <f>SUM(CQ353:CQ357)</f>
        <v>1993.73</v>
      </c>
      <c r="CS352" s="71" t="s">
        <v>451</v>
      </c>
      <c r="CT352" s="67">
        <f>SUM(CT353:CT357)</f>
        <v>497.99000000000007</v>
      </c>
      <c r="CV352" s="140">
        <f t="shared" si="19"/>
        <v>-1495.74</v>
      </c>
    </row>
    <row r="353" spans="1:100" x14ac:dyDescent="0.2">
      <c r="A353" s="68" t="s">
        <v>452</v>
      </c>
      <c r="B353" s="67">
        <v>0</v>
      </c>
      <c r="D353" s="68" t="s">
        <v>452</v>
      </c>
      <c r="E353" s="67">
        <f>30</f>
        <v>30</v>
      </c>
      <c r="G353" s="68" t="s">
        <v>452</v>
      </c>
      <c r="H353" s="67">
        <f>5</f>
        <v>5</v>
      </c>
      <c r="J353" s="68" t="s">
        <v>452</v>
      </c>
      <c r="K353" s="67">
        <f>14.67</f>
        <v>14.67</v>
      </c>
      <c r="M353" s="68" t="s">
        <v>452</v>
      </c>
      <c r="N353" s="67">
        <f>9</f>
        <v>9</v>
      </c>
      <c r="P353" s="68" t="s">
        <v>452</v>
      </c>
      <c r="Q353" s="67">
        <f>17.5</f>
        <v>17.5</v>
      </c>
      <c r="S353" s="68" t="s">
        <v>452</v>
      </c>
      <c r="T353" s="67">
        <f>30+3</f>
        <v>33</v>
      </c>
      <c r="V353" s="68" t="s">
        <v>452</v>
      </c>
      <c r="W353" s="67">
        <v>0</v>
      </c>
      <c r="Y353" s="68" t="s">
        <v>452</v>
      </c>
      <c r="Z353" s="67">
        <v>4</v>
      </c>
      <c r="AB353" s="68" t="s">
        <v>452</v>
      </c>
      <c r="AC353" s="67">
        <f>7.9+15</f>
        <v>22.9</v>
      </c>
      <c r="AE353" s="68" t="s">
        <v>452</v>
      </c>
      <c r="AF353" s="67">
        <f>9.48</f>
        <v>9.48</v>
      </c>
      <c r="AH353" s="68" t="s">
        <v>452</v>
      </c>
      <c r="AI353" s="67">
        <f>9</f>
        <v>9</v>
      </c>
      <c r="AK353" s="68" t="s">
        <v>452</v>
      </c>
      <c r="AL353" s="67">
        <f>27.75</f>
        <v>27.75</v>
      </c>
      <c r="AN353" s="68" t="s">
        <v>452</v>
      </c>
      <c r="AO353" s="67">
        <v>0</v>
      </c>
      <c r="AQ353" s="68" t="s">
        <v>452</v>
      </c>
      <c r="AR353" s="67">
        <f>14.52+59.84</f>
        <v>74.36</v>
      </c>
      <c r="AT353" s="68" t="s">
        <v>452</v>
      </c>
      <c r="AU353" s="67">
        <v>4</v>
      </c>
      <c r="AW353" s="68" t="s">
        <v>452</v>
      </c>
      <c r="AX353" s="67">
        <f>17+30</f>
        <v>47</v>
      </c>
      <c r="AZ353" s="68" t="s">
        <v>452</v>
      </c>
      <c r="BA353" s="67">
        <f>8.15</f>
        <v>8.15</v>
      </c>
      <c r="BC353" s="68" t="s">
        <v>452</v>
      </c>
      <c r="BD353" s="67">
        <f>14</f>
        <v>14</v>
      </c>
      <c r="BF353" s="68" t="s">
        <v>452</v>
      </c>
      <c r="BG353" s="67">
        <f>2</f>
        <v>2</v>
      </c>
      <c r="BI353" s="68" t="s">
        <v>452</v>
      </c>
      <c r="BJ353" s="67">
        <v>0</v>
      </c>
      <c r="BL353" s="68" t="s">
        <v>452</v>
      </c>
      <c r="BM353" s="67">
        <v>0</v>
      </c>
      <c r="BO353" s="68" t="s">
        <v>452</v>
      </c>
      <c r="BP353" s="67">
        <f>16.25+6</f>
        <v>22.25</v>
      </c>
      <c r="BR353" s="68" t="s">
        <v>452</v>
      </c>
      <c r="BS353" s="67">
        <v>5.18</v>
      </c>
      <c r="BU353" s="68" t="s">
        <v>452</v>
      </c>
      <c r="BV353" s="67">
        <f>18.79+7</f>
        <v>25.79</v>
      </c>
      <c r="BX353" s="68" t="s">
        <v>452</v>
      </c>
      <c r="BY353" s="67">
        <v>0</v>
      </c>
      <c r="CA353" s="68" t="s">
        <v>452</v>
      </c>
      <c r="CB353" s="67">
        <f>30+6+8.36</f>
        <v>44.36</v>
      </c>
      <c r="CD353" s="68" t="s">
        <v>452</v>
      </c>
      <c r="CE353" s="67">
        <v>0</v>
      </c>
      <c r="CG353" s="68" t="s">
        <v>452</v>
      </c>
      <c r="CH353" s="67">
        <v>0</v>
      </c>
      <c r="CJ353" s="68" t="s">
        <v>452</v>
      </c>
      <c r="CK353" s="67">
        <v>1</v>
      </c>
      <c r="CM353" s="68" t="s">
        <v>452</v>
      </c>
      <c r="CN353" s="67">
        <v>0</v>
      </c>
      <c r="CP353" s="68" t="s">
        <v>452</v>
      </c>
      <c r="CQ353" s="79">
        <f>SUM(CN353,CK353,CH353,CE353,CB353,BY353,BV353,BS353,BP353,BM353,BJ353,BG353,BD353,BA353,AX353,AU353,AR353,AO353,AL353,AI353,AF353,AC353,Z353,W353,T353,Q353,N353,K353,H353,E353,B353)</f>
        <v>430.39000000000004</v>
      </c>
      <c r="CS353" s="68" t="s">
        <v>452</v>
      </c>
      <c r="CT353" s="67">
        <f>565.33-75.33-40</f>
        <v>450.00000000000006</v>
      </c>
      <c r="CV353" s="81">
        <f t="shared" si="19"/>
        <v>19.610000000000014</v>
      </c>
    </row>
    <row r="354" spans="1:100" x14ac:dyDescent="0.2">
      <c r="A354" s="68" t="s">
        <v>211</v>
      </c>
      <c r="B354" s="67">
        <v>0</v>
      </c>
      <c r="D354" s="68" t="s">
        <v>211</v>
      </c>
      <c r="E354" s="67">
        <v>0</v>
      </c>
      <c r="G354" s="68" t="s">
        <v>211</v>
      </c>
      <c r="H354" s="67">
        <v>0</v>
      </c>
      <c r="J354" s="68" t="s">
        <v>211</v>
      </c>
      <c r="K354" s="67">
        <v>0</v>
      </c>
      <c r="M354" s="68" t="s">
        <v>211</v>
      </c>
      <c r="N354" s="67">
        <v>0</v>
      </c>
      <c r="P354" s="68" t="s">
        <v>211</v>
      </c>
      <c r="Q354" s="67">
        <v>0</v>
      </c>
      <c r="S354" s="68" t="s">
        <v>211</v>
      </c>
      <c r="T354" s="67">
        <v>0</v>
      </c>
      <c r="V354" s="68" t="s">
        <v>211</v>
      </c>
      <c r="W354" s="67">
        <v>0</v>
      </c>
      <c r="Y354" s="68" t="s">
        <v>211</v>
      </c>
      <c r="Z354" s="67">
        <v>0</v>
      </c>
      <c r="AB354" s="68" t="s">
        <v>211</v>
      </c>
      <c r="AC354" s="67">
        <v>0</v>
      </c>
      <c r="AE354" s="68" t="s">
        <v>211</v>
      </c>
      <c r="AF354" s="67">
        <v>0</v>
      </c>
      <c r="AH354" s="68" t="s">
        <v>211</v>
      </c>
      <c r="AI354" s="67">
        <v>0</v>
      </c>
      <c r="AK354" s="68" t="s">
        <v>211</v>
      </c>
      <c r="AL354" s="67">
        <v>0</v>
      </c>
      <c r="AN354" s="68" t="s">
        <v>211</v>
      </c>
      <c r="AO354" s="67">
        <v>0</v>
      </c>
      <c r="AQ354" s="68" t="s">
        <v>211</v>
      </c>
      <c r="AR354" s="67">
        <v>0</v>
      </c>
      <c r="AT354" s="68" t="s">
        <v>211</v>
      </c>
      <c r="AU354" s="67">
        <v>0</v>
      </c>
      <c r="AW354" s="68" t="s">
        <v>211</v>
      </c>
      <c r="AX354" s="67">
        <v>0</v>
      </c>
      <c r="AZ354" s="68" t="s">
        <v>211</v>
      </c>
      <c r="BA354" s="67">
        <v>0</v>
      </c>
      <c r="BC354" s="68" t="s">
        <v>211</v>
      </c>
      <c r="BD354" s="67">
        <v>0</v>
      </c>
      <c r="BF354" s="68" t="s">
        <v>211</v>
      </c>
      <c r="BG354" s="67">
        <v>0</v>
      </c>
      <c r="BI354" s="68" t="s">
        <v>211</v>
      </c>
      <c r="BJ354" s="67">
        <v>0</v>
      </c>
      <c r="BL354" s="68" t="s">
        <v>211</v>
      </c>
      <c r="BM354" s="67">
        <v>0</v>
      </c>
      <c r="BO354" s="68" t="s">
        <v>211</v>
      </c>
      <c r="BP354" s="67">
        <v>0</v>
      </c>
      <c r="BR354" s="68" t="s">
        <v>211</v>
      </c>
      <c r="BS354" s="67">
        <v>7.99</v>
      </c>
      <c r="BU354" s="68" t="s">
        <v>211</v>
      </c>
      <c r="BV354" s="67">
        <v>0</v>
      </c>
      <c r="BX354" s="68" t="s">
        <v>211</v>
      </c>
      <c r="BY354" s="67">
        <v>0</v>
      </c>
      <c r="CA354" s="68" t="s">
        <v>211</v>
      </c>
      <c r="CB354" s="67">
        <v>0</v>
      </c>
      <c r="CD354" s="68" t="s">
        <v>211</v>
      </c>
      <c r="CE354" s="67">
        <v>0</v>
      </c>
      <c r="CG354" s="68" t="s">
        <v>211</v>
      </c>
      <c r="CH354" s="67">
        <v>0</v>
      </c>
      <c r="CJ354" s="68" t="s">
        <v>211</v>
      </c>
      <c r="CK354" s="67">
        <v>0</v>
      </c>
      <c r="CM354" s="68" t="s">
        <v>211</v>
      </c>
      <c r="CN354" s="67">
        <v>0</v>
      </c>
      <c r="CP354" s="68" t="s">
        <v>211</v>
      </c>
      <c r="CQ354" s="79">
        <f>SUM(CN354,CK354,CH354,CE354,CB354,BY354,BV354,BS354,BP354,BM354,BJ354,BG354,BD354,BA354,AX354,AU354,AR354,AO354,AL354,AI354,AF354,AC354,Z354,W354,T354,Q354,N354,K354,H354,E354,B354)</f>
        <v>7.99</v>
      </c>
      <c r="CS354" s="68" t="s">
        <v>211</v>
      </c>
      <c r="CT354" s="67">
        <v>7.99</v>
      </c>
      <c r="CV354" s="81">
        <f t="shared" si="19"/>
        <v>0</v>
      </c>
    </row>
    <row r="355" spans="1:100" x14ac:dyDescent="0.2">
      <c r="A355" s="68" t="s">
        <v>197</v>
      </c>
      <c r="B355" s="67">
        <v>0</v>
      </c>
      <c r="D355" s="68" t="s">
        <v>197</v>
      </c>
      <c r="E355" s="67">
        <v>0</v>
      </c>
      <c r="G355" s="68" t="s">
        <v>197</v>
      </c>
      <c r="H355" s="67">
        <v>0</v>
      </c>
      <c r="J355" s="68" t="s">
        <v>197</v>
      </c>
      <c r="K355" s="67">
        <v>0</v>
      </c>
      <c r="M355" s="68" t="s">
        <v>197</v>
      </c>
      <c r="N355" s="67">
        <v>0</v>
      </c>
      <c r="P355" s="68" t="s">
        <v>197</v>
      </c>
      <c r="Q355" s="67">
        <v>0</v>
      </c>
      <c r="S355" s="68" t="s">
        <v>197</v>
      </c>
      <c r="T355" s="67">
        <v>0</v>
      </c>
      <c r="V355" s="68" t="s">
        <v>197</v>
      </c>
      <c r="W355" s="67">
        <v>40</v>
      </c>
      <c r="Y355" s="68" t="s">
        <v>197</v>
      </c>
      <c r="Z355" s="67">
        <v>0</v>
      </c>
      <c r="AB355" s="68" t="s">
        <v>197</v>
      </c>
      <c r="AC355" s="67">
        <v>0</v>
      </c>
      <c r="AE355" s="68" t="s">
        <v>197</v>
      </c>
      <c r="AF355" s="67">
        <v>0</v>
      </c>
      <c r="AH355" s="68" t="s">
        <v>197</v>
      </c>
      <c r="AI355" s="67">
        <v>0</v>
      </c>
      <c r="AK355" s="68" t="s">
        <v>197</v>
      </c>
      <c r="AL355" s="67">
        <v>0</v>
      </c>
      <c r="AN355" s="68" t="s">
        <v>197</v>
      </c>
      <c r="AO355" s="67">
        <v>0</v>
      </c>
      <c r="AQ355" s="68" t="s">
        <v>197</v>
      </c>
      <c r="AR355" s="67">
        <v>0</v>
      </c>
      <c r="AT355" s="68" t="s">
        <v>197</v>
      </c>
      <c r="AU355" s="67">
        <v>0</v>
      </c>
      <c r="AW355" s="68" t="s">
        <v>197</v>
      </c>
      <c r="AX355" s="67">
        <v>0</v>
      </c>
      <c r="AZ355" s="68" t="s">
        <v>197</v>
      </c>
      <c r="BA355" s="67">
        <v>0</v>
      </c>
      <c r="BC355" s="68" t="s">
        <v>197</v>
      </c>
      <c r="BD355" s="67">
        <v>0</v>
      </c>
      <c r="BF355" s="68" t="s">
        <v>197</v>
      </c>
      <c r="BG355" s="67">
        <v>0</v>
      </c>
      <c r="BI355" s="68" t="s">
        <v>197</v>
      </c>
      <c r="BJ355" s="67">
        <v>0</v>
      </c>
      <c r="BL355" s="68" t="s">
        <v>197</v>
      </c>
      <c r="BM355" s="67">
        <v>0</v>
      </c>
      <c r="BO355" s="68" t="s">
        <v>197</v>
      </c>
      <c r="BP355" s="67">
        <v>0</v>
      </c>
      <c r="BR355" s="68" t="s">
        <v>197</v>
      </c>
      <c r="BS355" s="67">
        <v>97.33</v>
      </c>
      <c r="BU355" s="68" t="s">
        <v>197</v>
      </c>
      <c r="BV355" s="67">
        <v>0</v>
      </c>
      <c r="BX355" s="68" t="s">
        <v>197</v>
      </c>
      <c r="BY355" s="67">
        <v>0</v>
      </c>
      <c r="CA355" s="68" t="s">
        <v>197</v>
      </c>
      <c r="CB355" s="67">
        <v>0</v>
      </c>
      <c r="CD355" s="68" t="s">
        <v>197</v>
      </c>
      <c r="CE355" s="67">
        <v>0</v>
      </c>
      <c r="CG355" s="68" t="s">
        <v>197</v>
      </c>
      <c r="CH355" s="67">
        <v>0</v>
      </c>
      <c r="CJ355" s="68" t="s">
        <v>197</v>
      </c>
      <c r="CK355" s="67">
        <v>0</v>
      </c>
      <c r="CM355" s="68" t="s">
        <v>197</v>
      </c>
      <c r="CN355" s="67">
        <v>0</v>
      </c>
      <c r="CP355" s="68" t="s">
        <v>197</v>
      </c>
      <c r="CQ355" s="79">
        <f>SUM(CN355,CK355,CH355,CE355,CB355,BY355,BV355,BS355,BP355,BM355,BJ355,BG355,BD355,BA355,AX355,AU355,AR355,AO355,AL355,AI355,AF355,AC355,Z355,W355,T355,Q355,N355,K355,H355,E355,B355)</f>
        <v>137.32999999999998</v>
      </c>
      <c r="CS355" s="68" t="s">
        <v>197</v>
      </c>
      <c r="CT355" s="67">
        <v>40</v>
      </c>
      <c r="CV355" s="81">
        <f t="shared" si="19"/>
        <v>-97.329999999999984</v>
      </c>
    </row>
    <row r="356" spans="1:100" s="123" customFormat="1" x14ac:dyDescent="0.2">
      <c r="A356" s="121" t="s">
        <v>456</v>
      </c>
      <c r="B356" s="122">
        <v>0</v>
      </c>
      <c r="D356" s="121" t="s">
        <v>456</v>
      </c>
      <c r="E356" s="122">
        <v>0</v>
      </c>
      <c r="G356" s="121" t="s">
        <v>456</v>
      </c>
      <c r="H356" s="122">
        <v>0</v>
      </c>
      <c r="J356" s="121" t="s">
        <v>456</v>
      </c>
      <c r="K356" s="122">
        <v>0</v>
      </c>
      <c r="M356" s="121" t="s">
        <v>456</v>
      </c>
      <c r="N356" s="122">
        <v>0</v>
      </c>
      <c r="P356" s="121" t="s">
        <v>456</v>
      </c>
      <c r="Q356" s="122">
        <v>0</v>
      </c>
      <c r="S356" s="121" t="s">
        <v>456</v>
      </c>
      <c r="T356" s="122">
        <v>0</v>
      </c>
      <c r="V356" s="121" t="s">
        <v>456</v>
      </c>
      <c r="W356" s="122">
        <v>0</v>
      </c>
      <c r="Y356" s="121" t="s">
        <v>456</v>
      </c>
      <c r="Z356" s="122">
        <v>0</v>
      </c>
      <c r="AB356" s="121" t="s">
        <v>456</v>
      </c>
      <c r="AC356" s="122">
        <v>0</v>
      </c>
      <c r="AE356" s="121" t="s">
        <v>456</v>
      </c>
      <c r="AF356" s="122">
        <v>0</v>
      </c>
      <c r="AH356" s="121" t="s">
        <v>456</v>
      </c>
      <c r="AI356" s="122">
        <v>0</v>
      </c>
      <c r="AK356" s="121" t="s">
        <v>456</v>
      </c>
      <c r="AL356" s="122">
        <v>0</v>
      </c>
      <c r="AN356" s="121" t="s">
        <v>456</v>
      </c>
      <c r="AO356" s="122">
        <v>0</v>
      </c>
      <c r="AQ356" s="121" t="s">
        <v>456</v>
      </c>
      <c r="AR356" s="122">
        <v>0</v>
      </c>
      <c r="AT356" s="121" t="s">
        <v>456</v>
      </c>
      <c r="AU356" s="122">
        <v>0</v>
      </c>
      <c r="AW356" s="121" t="s">
        <v>456</v>
      </c>
      <c r="AX356" s="122">
        <v>0</v>
      </c>
      <c r="AZ356" s="121" t="s">
        <v>456</v>
      </c>
      <c r="BA356" s="122">
        <v>0</v>
      </c>
      <c r="BC356" s="121" t="s">
        <v>456</v>
      </c>
      <c r="BD356" s="122">
        <v>0</v>
      </c>
      <c r="BF356" s="121" t="s">
        <v>456</v>
      </c>
      <c r="BG356" s="122">
        <v>0</v>
      </c>
      <c r="BI356" s="121" t="s">
        <v>456</v>
      </c>
      <c r="BJ356" s="122">
        <v>0</v>
      </c>
      <c r="BL356" s="121" t="s">
        <v>456</v>
      </c>
      <c r="BM356" s="122">
        <v>0</v>
      </c>
      <c r="BO356" s="121" t="s">
        <v>456</v>
      </c>
      <c r="BP356" s="122">
        <v>0</v>
      </c>
      <c r="BR356" s="121" t="s">
        <v>456</v>
      </c>
      <c r="BS356" s="122">
        <v>0</v>
      </c>
      <c r="BU356" s="121" t="s">
        <v>456</v>
      </c>
      <c r="BV356" s="122">
        <v>0</v>
      </c>
      <c r="BX356" s="121" t="s">
        <v>456</v>
      </c>
      <c r="BY356" s="122">
        <v>0</v>
      </c>
      <c r="CA356" s="121" t="s">
        <v>456</v>
      </c>
      <c r="CB356" s="122">
        <v>0</v>
      </c>
      <c r="CD356" s="121" t="s">
        <v>456</v>
      </c>
      <c r="CE356" s="122">
        <v>0</v>
      </c>
      <c r="CG356" s="121" t="s">
        <v>456</v>
      </c>
      <c r="CH356" s="122">
        <v>0</v>
      </c>
      <c r="CJ356" s="121" t="s">
        <v>456</v>
      </c>
      <c r="CK356" s="122">
        <v>0</v>
      </c>
      <c r="CM356" s="121" t="s">
        <v>456</v>
      </c>
      <c r="CN356" s="122">
        <v>0</v>
      </c>
      <c r="CP356" s="121" t="s">
        <v>456</v>
      </c>
      <c r="CQ356" s="122">
        <f>SUM(CN356,CK356,CH356,CE356,CB356,BY356,BV356,BS356,BP356,BM356,BJ356,BG356,BD356,BA356,AX356,AU356,AR356,AO356,AL356,AI356,AF356,AC356,Z356,W356,T356,Q356,N356,K356,H356,E356,B356)</f>
        <v>0</v>
      </c>
      <c r="CS356" s="121" t="s">
        <v>456</v>
      </c>
      <c r="CT356" s="122">
        <v>0</v>
      </c>
      <c r="CV356" s="124">
        <f t="shared" si="19"/>
        <v>0</v>
      </c>
    </row>
    <row r="357" spans="1:100" s="123" customFormat="1" x14ac:dyDescent="0.2">
      <c r="A357" s="121" t="s">
        <v>456</v>
      </c>
      <c r="B357" s="122">
        <v>0</v>
      </c>
      <c r="D357" s="121" t="s">
        <v>456</v>
      </c>
      <c r="E357" s="122">
        <v>0</v>
      </c>
      <c r="G357" s="121" t="s">
        <v>456</v>
      </c>
      <c r="H357" s="122">
        <v>0</v>
      </c>
      <c r="J357" s="121" t="s">
        <v>456</v>
      </c>
      <c r="K357" s="122">
        <v>0</v>
      </c>
      <c r="M357" s="121" t="s">
        <v>456</v>
      </c>
      <c r="N357" s="122">
        <v>0</v>
      </c>
      <c r="P357" s="121" t="s">
        <v>456</v>
      </c>
      <c r="Q357" s="122">
        <v>0</v>
      </c>
      <c r="S357" s="121" t="s">
        <v>456</v>
      </c>
      <c r="T357" s="122">
        <v>0</v>
      </c>
      <c r="V357" s="121" t="s">
        <v>456</v>
      </c>
      <c r="W357" s="122">
        <v>0</v>
      </c>
      <c r="Y357" s="121" t="s">
        <v>456</v>
      </c>
      <c r="Z357" s="122">
        <v>0</v>
      </c>
      <c r="AB357" s="121" t="s">
        <v>456</v>
      </c>
      <c r="AC357" s="122">
        <v>0</v>
      </c>
      <c r="AE357" s="121" t="s">
        <v>456</v>
      </c>
      <c r="AF357" s="122">
        <v>0</v>
      </c>
      <c r="AH357" s="121" t="s">
        <v>456</v>
      </c>
      <c r="AI357" s="122">
        <v>0</v>
      </c>
      <c r="AK357" s="121" t="s">
        <v>456</v>
      </c>
      <c r="AL357" s="122">
        <v>0</v>
      </c>
      <c r="AN357" s="121" t="s">
        <v>456</v>
      </c>
      <c r="AO357" s="122">
        <v>0</v>
      </c>
      <c r="AQ357" s="121" t="s">
        <v>456</v>
      </c>
      <c r="AR357" s="122">
        <v>0</v>
      </c>
      <c r="AT357" s="121" t="s">
        <v>456</v>
      </c>
      <c r="AU357" s="122">
        <v>0</v>
      </c>
      <c r="AW357" s="121" t="s">
        <v>456</v>
      </c>
      <c r="AX357" s="122">
        <v>0</v>
      </c>
      <c r="AZ357" s="121" t="s">
        <v>456</v>
      </c>
      <c r="BA357" s="122">
        <v>0</v>
      </c>
      <c r="BC357" s="121" t="s">
        <v>456</v>
      </c>
      <c r="BD357" s="122">
        <v>0</v>
      </c>
      <c r="BF357" s="121" t="s">
        <v>456</v>
      </c>
      <c r="BG357" s="122">
        <v>0</v>
      </c>
      <c r="BI357" s="121" t="s">
        <v>456</v>
      </c>
      <c r="BJ357" s="122">
        <v>0</v>
      </c>
      <c r="BL357" s="121" t="s">
        <v>456</v>
      </c>
      <c r="BM357" s="122">
        <v>1418.02</v>
      </c>
      <c r="BO357" s="121" t="s">
        <v>456</v>
      </c>
      <c r="BP357" s="122">
        <v>0</v>
      </c>
      <c r="BR357" s="121" t="s">
        <v>456</v>
      </c>
      <c r="BS357" s="122">
        <v>0</v>
      </c>
      <c r="BU357" s="121" t="s">
        <v>456</v>
      </c>
      <c r="BV357" s="122">
        <v>0</v>
      </c>
      <c r="BX357" s="121" t="s">
        <v>456</v>
      </c>
      <c r="BY357" s="122">
        <v>0</v>
      </c>
      <c r="CA357" s="121" t="s">
        <v>456</v>
      </c>
      <c r="CB357" s="122">
        <v>0</v>
      </c>
      <c r="CD357" s="121" t="s">
        <v>456</v>
      </c>
      <c r="CE357" s="122">
        <v>0</v>
      </c>
      <c r="CG357" s="121" t="s">
        <v>456</v>
      </c>
      <c r="CH357" s="122">
        <v>0</v>
      </c>
      <c r="CJ357" s="121" t="s">
        <v>456</v>
      </c>
      <c r="CK357" s="122">
        <v>0</v>
      </c>
      <c r="CM357" s="121" t="s">
        <v>456</v>
      </c>
      <c r="CN357" s="122">
        <v>0</v>
      </c>
      <c r="CP357" s="121" t="s">
        <v>456</v>
      </c>
      <c r="CQ357" s="122">
        <f>SUM(CN357,CK357,CH357,CE357,CB357,BY357,BV357,BS357,BP357,BM357,BJ357,BG357,BD357,BA357,AX357,AU357,AR357,AO357,AL357,AI357,AF357,AC357,Z357,W357,T357,Q357,N357,K357,H357,E357,B357)</f>
        <v>1418.02</v>
      </c>
      <c r="CS357" s="132" t="s">
        <v>755</v>
      </c>
      <c r="CT357" s="122">
        <v>0</v>
      </c>
      <c r="CV357" s="124">
        <f t="shared" si="19"/>
        <v>-1418.02</v>
      </c>
    </row>
    <row r="358" spans="1:100" ht="16" thickBot="1" x14ac:dyDescent="0.25">
      <c r="A358" s="73" t="s">
        <v>453</v>
      </c>
      <c r="B358" s="74">
        <f>SUM(B342,B343,B344,B345,B346,B350,B351,B352)</f>
        <v>925.6</v>
      </c>
      <c r="D358" s="73" t="s">
        <v>453</v>
      </c>
      <c r="E358" s="74">
        <f>SUM(E342,E343,E344,E345,E346,E350,E351,E352)</f>
        <v>111.99</v>
      </c>
      <c r="G358" s="73" t="s">
        <v>453</v>
      </c>
      <c r="H358" s="74">
        <f>SUM(H342,H343,H344,H345,H346,H350,H351,H352)</f>
        <v>5</v>
      </c>
      <c r="J358" s="73" t="s">
        <v>453</v>
      </c>
      <c r="K358" s="74">
        <f>SUM(K342,K343,K344,K345,K346,K350,K351,K352)</f>
        <v>14.67</v>
      </c>
      <c r="M358" s="73" t="s">
        <v>453</v>
      </c>
      <c r="N358" s="74">
        <f>SUM(N342,N343,N344,N345,N346,N350,N351,N352)</f>
        <v>9</v>
      </c>
      <c r="P358" s="73" t="s">
        <v>453</v>
      </c>
      <c r="Q358" s="74">
        <f>SUM(Q342,Q343,Q344,Q345,Q346,Q350,Q351,Q352)</f>
        <v>92.5</v>
      </c>
      <c r="S358" s="73" t="s">
        <v>453</v>
      </c>
      <c r="T358" s="74">
        <f>SUM(T342,T343,T344,T345,T346,T350,T351,T352)</f>
        <v>65</v>
      </c>
      <c r="V358" s="73" t="s">
        <v>453</v>
      </c>
      <c r="W358" s="74">
        <f>SUM(W342,W343,W344,W345,W346,W350,W351,W352)</f>
        <v>90.7</v>
      </c>
      <c r="Y358" s="73" t="s">
        <v>453</v>
      </c>
      <c r="Z358" s="74">
        <f>SUM(Z342,Z343,Z344,Z345,Z346,Z350,Z351,Z352)</f>
        <v>119.29</v>
      </c>
      <c r="AB358" s="73" t="s">
        <v>453</v>
      </c>
      <c r="AC358" s="74">
        <f>SUM(AC342,AC343,AC344,AC345,AC346,AC350,AC351,AC352)</f>
        <v>22.9</v>
      </c>
      <c r="AE358" s="73" t="s">
        <v>453</v>
      </c>
      <c r="AF358" s="74">
        <f>SUM(AF342,AF343,AF344,AF345,AF346,AF350,AF351,AF352)</f>
        <v>9.48</v>
      </c>
      <c r="AH358" s="73" t="s">
        <v>453</v>
      </c>
      <c r="AI358" s="74">
        <f>SUM(AI342,AI343,AI344,AI345,AI346,AI350,AI351,AI352)</f>
        <v>9</v>
      </c>
      <c r="AK358" s="73" t="s">
        <v>453</v>
      </c>
      <c r="AL358" s="74">
        <f>SUM(AL342,AL343,AL344,AL345,AL346,AL350,AL351,AL352)</f>
        <v>27.75</v>
      </c>
      <c r="AN358" s="73" t="s">
        <v>453</v>
      </c>
      <c r="AO358" s="74">
        <f>SUM(AO342,AO343,AO344,AO345,AO346,AO350,AO351,AO352)</f>
        <v>0</v>
      </c>
      <c r="AQ358" s="73" t="s">
        <v>453</v>
      </c>
      <c r="AR358" s="74">
        <f>SUM(AR342,AR343,AR344,AR345,AR346,AR350,AR351,AR352)</f>
        <v>133.42000000000002</v>
      </c>
      <c r="AT358" s="73" t="s">
        <v>453</v>
      </c>
      <c r="AU358" s="74">
        <f>SUM(AU342,AU343,AU344,AU345,AU346,AU350,AU351,AU352)</f>
        <v>4</v>
      </c>
      <c r="AW358" s="73" t="s">
        <v>453</v>
      </c>
      <c r="AX358" s="74">
        <f>SUM(AX342,AX343,AX344,AX345,AX346,AX350,AX351,AX352)</f>
        <v>65.22</v>
      </c>
      <c r="AZ358" s="73" t="s">
        <v>453</v>
      </c>
      <c r="BA358" s="74">
        <f>SUM(BA342,BA343,BA344,BA345,BA346,BA350,BA351,BA352)</f>
        <v>8.15</v>
      </c>
      <c r="BC358" s="73" t="s">
        <v>453</v>
      </c>
      <c r="BD358" s="74">
        <f>SUM(BD342,BD343,BD344,BD345,BD346,BD350,BD351,BD352)</f>
        <v>14</v>
      </c>
      <c r="BF358" s="73" t="s">
        <v>453</v>
      </c>
      <c r="BG358" s="74">
        <f>SUM(BG342,BG343,BG344,BG345,BG346,BG350,BG351,BG352)</f>
        <v>14.95</v>
      </c>
      <c r="BI358" s="73" t="s">
        <v>453</v>
      </c>
      <c r="BJ358" s="74">
        <f>SUM(BJ342,BJ343,BJ344,BJ345,BJ346,BJ350,BJ351,BJ352)</f>
        <v>19.350000000000001</v>
      </c>
      <c r="BL358" s="73" t="s">
        <v>453</v>
      </c>
      <c r="BM358" s="74">
        <f>SUM(BM342,BM343,BM344,BM345,BM346,BM350,BM351,BM352)</f>
        <v>1481.22</v>
      </c>
      <c r="BO358" s="73" t="s">
        <v>453</v>
      </c>
      <c r="BP358" s="74">
        <f>SUM(BP342,BP343,BP344,BP345,BP346,BP350,BP351,BP352)</f>
        <v>22.25</v>
      </c>
      <c r="BR358" s="73" t="s">
        <v>453</v>
      </c>
      <c r="BS358" s="74">
        <f>SUM(BS342,BS343,BS344,BS345,BS346,BS350,BS351,BS352)</f>
        <v>110.5</v>
      </c>
      <c r="BU358" s="73" t="s">
        <v>453</v>
      </c>
      <c r="BV358" s="74">
        <f>SUM(BV342,BV343,BV344,BV345,BV346,BV350,BV351,BV352)</f>
        <v>63.89</v>
      </c>
      <c r="BX358" s="73" t="s">
        <v>453</v>
      </c>
      <c r="BY358" s="74">
        <f>SUM(BY342,BY343,BY344,BY345,BY346,BY350,BY351,BY352)</f>
        <v>0</v>
      </c>
      <c r="CA358" s="73" t="s">
        <v>453</v>
      </c>
      <c r="CB358" s="74">
        <f>SUM(CB342,CB343,CB344,CB345,CB346,CB350,CB351,CB352)</f>
        <v>44.36</v>
      </c>
      <c r="CD358" s="73" t="s">
        <v>453</v>
      </c>
      <c r="CE358" s="74">
        <f>SUM(CE342,CE343,CE344,CE345,CE346,CE350,CE351,CE352)</f>
        <v>0</v>
      </c>
      <c r="CG358" s="73" t="s">
        <v>453</v>
      </c>
      <c r="CH358" s="74">
        <f>SUM(CH342,CH343,CH344,CH345,CH346,CH350,CH351,CH352)</f>
        <v>0</v>
      </c>
      <c r="CJ358" s="73" t="s">
        <v>453</v>
      </c>
      <c r="CK358" s="74">
        <f>SUM(CK342,CK343,CK344,CK345,CK346,CK350,CK351,CK352)</f>
        <v>25</v>
      </c>
      <c r="CM358" s="73" t="s">
        <v>453</v>
      </c>
      <c r="CN358" s="74">
        <f>SUM(CN342,CN343,CN344,CN345,CN346,CN350,CN351,CN352)</f>
        <v>0</v>
      </c>
      <c r="CP358" s="73" t="s">
        <v>494</v>
      </c>
      <c r="CQ358" s="74">
        <f>SUM(CQ342,CQ343,CQ344,CQ345,CQ346,CQ350,CQ351,CQ352)</f>
        <v>3509.19</v>
      </c>
      <c r="CS358" s="77" t="s">
        <v>494</v>
      </c>
      <c r="CT358" s="78">
        <f>SUM(CT342,CT343,CT344,CT345,CT346,CT350,CT351,CT352)</f>
        <v>2165.0300000000002</v>
      </c>
      <c r="CV358" s="131">
        <f t="shared" si="19"/>
        <v>-1344.1599999999999</v>
      </c>
    </row>
    <row r="359" spans="1:100" ht="17" thickBot="1" x14ac:dyDescent="0.25">
      <c r="A359" s="125" t="s">
        <v>457</v>
      </c>
      <c r="B359" s="126">
        <f>B337-B340-B358</f>
        <v>-925.6</v>
      </c>
      <c r="D359" s="91" t="s">
        <v>457</v>
      </c>
      <c r="E359" s="92">
        <f>E337-E340-E358</f>
        <v>-111.99</v>
      </c>
      <c r="G359" s="91" t="s">
        <v>457</v>
      </c>
      <c r="H359" s="92">
        <f>H337-H340-H358</f>
        <v>-5</v>
      </c>
      <c r="J359" s="91" t="s">
        <v>457</v>
      </c>
      <c r="K359" s="92">
        <f>K337-K340-K358</f>
        <v>-14.67</v>
      </c>
      <c r="M359" s="91" t="s">
        <v>457</v>
      </c>
      <c r="N359" s="92">
        <f>N337-N340-N358</f>
        <v>-9</v>
      </c>
      <c r="P359" s="125" t="s">
        <v>457</v>
      </c>
      <c r="Q359" s="126">
        <f>Q337-Q340-Q358</f>
        <v>-92.5</v>
      </c>
      <c r="S359" s="91" t="s">
        <v>457</v>
      </c>
      <c r="T359" s="92">
        <f>T337-T340-T358</f>
        <v>-65</v>
      </c>
      <c r="V359" s="91" t="s">
        <v>457</v>
      </c>
      <c r="W359" s="92">
        <f>W337-W340-W358</f>
        <v>-90.7</v>
      </c>
      <c r="Y359" s="91" t="s">
        <v>457</v>
      </c>
      <c r="Z359" s="92">
        <f>Z337-Z340-Z358</f>
        <v>-119.29</v>
      </c>
      <c r="AB359" s="91" t="s">
        <v>457</v>
      </c>
      <c r="AC359" s="92">
        <f>AC337-AC340-AC358</f>
        <v>-22.9</v>
      </c>
      <c r="AE359" s="91" t="s">
        <v>457</v>
      </c>
      <c r="AF359" s="92">
        <f>AF337-AF340-AF358</f>
        <v>-9.48</v>
      </c>
      <c r="AH359" s="93" t="s">
        <v>457</v>
      </c>
      <c r="AI359" s="94">
        <f>AI337-AI340-AI358</f>
        <v>1841.75</v>
      </c>
      <c r="AK359" s="91" t="s">
        <v>457</v>
      </c>
      <c r="AL359" s="92">
        <f>AL337-AL340-AL358</f>
        <v>-27.75</v>
      </c>
      <c r="AN359" s="75" t="s">
        <v>457</v>
      </c>
      <c r="AO359" s="76">
        <f>AO337-AO340-AO358</f>
        <v>0</v>
      </c>
      <c r="AQ359" s="91" t="s">
        <v>457</v>
      </c>
      <c r="AR359" s="92">
        <f>AR337-AR340-AR358</f>
        <v>-133.42000000000002</v>
      </c>
      <c r="AT359" s="91" t="s">
        <v>457</v>
      </c>
      <c r="AU359" s="92">
        <f>AU337-AU340-AU358</f>
        <v>-4</v>
      </c>
      <c r="AW359" s="91" t="s">
        <v>457</v>
      </c>
      <c r="AX359" s="92">
        <f>AX337-AX340-AX358</f>
        <v>-65.09</v>
      </c>
      <c r="AZ359" s="91" t="s">
        <v>457</v>
      </c>
      <c r="BA359" s="92">
        <f>BA337-BA340-BA358</f>
        <v>-8.15</v>
      </c>
      <c r="BC359" s="91" t="s">
        <v>457</v>
      </c>
      <c r="BD359" s="92">
        <f>BD337-BD340-BD358</f>
        <v>-13.83</v>
      </c>
      <c r="BF359" s="91" t="s">
        <v>457</v>
      </c>
      <c r="BG359" s="92">
        <f>BG337-BG340-BG358</f>
        <v>-14.95</v>
      </c>
      <c r="BI359" s="91" t="s">
        <v>457</v>
      </c>
      <c r="BJ359" s="92">
        <f>BJ337-BJ340-BJ358</f>
        <v>-19.350000000000001</v>
      </c>
      <c r="BL359" s="152" t="s">
        <v>457</v>
      </c>
      <c r="BM359" s="139">
        <f>BM337-BM340-BM358</f>
        <v>-1481.22</v>
      </c>
      <c r="BO359" s="91" t="s">
        <v>457</v>
      </c>
      <c r="BP359" s="92">
        <f>BP337-BP340-BP358</f>
        <v>-22.25</v>
      </c>
      <c r="BR359" s="91" t="s">
        <v>457</v>
      </c>
      <c r="BS359" s="92">
        <f>BS337-BS340-BS358</f>
        <v>-110.5</v>
      </c>
      <c r="BU359" s="93" t="s">
        <v>457</v>
      </c>
      <c r="BV359" s="94">
        <f>BV337-BV340-BV358</f>
        <v>1379.12</v>
      </c>
      <c r="BX359" s="93" t="s">
        <v>457</v>
      </c>
      <c r="BY359" s="94">
        <f>BY337-BY340-BY358</f>
        <v>30.000000000000227</v>
      </c>
      <c r="CA359" s="91" t="s">
        <v>457</v>
      </c>
      <c r="CB359" s="92">
        <f>CB337-CB340-CB358</f>
        <v>-44.36</v>
      </c>
      <c r="CD359" s="119" t="s">
        <v>457</v>
      </c>
      <c r="CE359" s="120">
        <f>CE337-CE340-CE358</f>
        <v>0</v>
      </c>
      <c r="CG359" s="119" t="s">
        <v>457</v>
      </c>
      <c r="CH359" s="120">
        <f>CH337-CH340-CH358</f>
        <v>0</v>
      </c>
      <c r="CJ359" s="91" t="s">
        <v>457</v>
      </c>
      <c r="CK359" s="92">
        <f>CK337-CK340-CK358</f>
        <v>-25</v>
      </c>
      <c r="CM359" s="119" t="s">
        <v>457</v>
      </c>
      <c r="CN359" s="120">
        <f>CN337-CN340-CN358</f>
        <v>0</v>
      </c>
      <c r="CP359" s="125" t="s">
        <v>491</v>
      </c>
      <c r="CQ359" s="126">
        <f>CQ337-CQ340-CQ358</f>
        <v>-185.12999999999965</v>
      </c>
      <c r="CS359" s="85" t="s">
        <v>496</v>
      </c>
      <c r="CT359" s="84">
        <f>CT334-CT340-CT358</f>
        <v>0</v>
      </c>
    </row>
    <row r="360" spans="1:100" ht="16" customHeight="1" thickTop="1" thickBot="1" x14ac:dyDescent="0.25">
      <c r="A360" s="193"/>
      <c r="B360" s="194"/>
      <c r="D360" s="193" t="s">
        <v>779</v>
      </c>
      <c r="E360" s="194"/>
      <c r="G360" s="193" t="s">
        <v>780</v>
      </c>
      <c r="H360" s="194"/>
      <c r="J360" s="190" t="s">
        <v>329</v>
      </c>
      <c r="K360" s="191"/>
      <c r="M360" s="190" t="s">
        <v>554</v>
      </c>
      <c r="N360" s="191"/>
      <c r="P360" s="193" t="s">
        <v>668</v>
      </c>
      <c r="Q360" s="194"/>
      <c r="S360" s="193" t="s">
        <v>782</v>
      </c>
      <c r="T360" s="194"/>
      <c r="V360" s="190" t="s">
        <v>781</v>
      </c>
      <c r="W360" s="191"/>
      <c r="Y360" s="190" t="s">
        <v>783</v>
      </c>
      <c r="Z360" s="191"/>
      <c r="AB360" s="193" t="s">
        <v>784</v>
      </c>
      <c r="AC360" s="194"/>
      <c r="AE360" s="193" t="s">
        <v>329</v>
      </c>
      <c r="AF360" s="194"/>
      <c r="AH360" s="190" t="s">
        <v>785</v>
      </c>
      <c r="AI360" s="191"/>
      <c r="AK360" s="193" t="s">
        <v>786</v>
      </c>
      <c r="AL360" s="194"/>
      <c r="AN360" s="193"/>
      <c r="AO360" s="194"/>
      <c r="AQ360" s="190" t="s">
        <v>787</v>
      </c>
      <c r="AR360" s="191"/>
      <c r="AT360" s="193" t="s">
        <v>788</v>
      </c>
      <c r="AU360" s="194"/>
      <c r="AW360" s="193" t="s">
        <v>793</v>
      </c>
      <c r="AX360" s="194"/>
      <c r="AZ360" s="193" t="s">
        <v>789</v>
      </c>
      <c r="BA360" s="194"/>
      <c r="BC360" s="193" t="s">
        <v>796</v>
      </c>
      <c r="BD360" s="194"/>
      <c r="BF360" s="190" t="s">
        <v>790</v>
      </c>
      <c r="BG360" s="191"/>
      <c r="BI360" s="193" t="s">
        <v>791</v>
      </c>
      <c r="BJ360" s="194"/>
      <c r="BL360" s="190" t="s">
        <v>799</v>
      </c>
      <c r="BM360" s="191"/>
      <c r="BO360" s="190" t="s">
        <v>554</v>
      </c>
      <c r="BP360" s="191"/>
      <c r="BR360" s="193" t="s">
        <v>797</v>
      </c>
      <c r="BS360" s="194"/>
      <c r="BU360" s="193" t="s">
        <v>798</v>
      </c>
      <c r="BV360" s="194"/>
      <c r="BX360" s="193" t="s">
        <v>800</v>
      </c>
      <c r="BY360" s="194"/>
      <c r="CA360" s="190" t="s">
        <v>801</v>
      </c>
      <c r="CB360" s="191"/>
      <c r="CD360" s="190"/>
      <c r="CE360" s="191"/>
      <c r="CG360" s="190"/>
      <c r="CH360" s="191"/>
      <c r="CJ360" s="193" t="s">
        <v>802</v>
      </c>
      <c r="CK360" s="194"/>
      <c r="CM360" s="193"/>
      <c r="CN360" s="194"/>
      <c r="CP360" s="93" t="s">
        <v>517</v>
      </c>
      <c r="CQ360" s="94">
        <f>CQ334-CQ340-CQ358</f>
        <v>302.25999999999976</v>
      </c>
      <c r="CS360" s="199" t="s">
        <v>495</v>
      </c>
      <c r="CT360" s="200"/>
      <c r="CV360" s="82"/>
    </row>
    <row r="361" spans="1:100" ht="16" thickTop="1" x14ac:dyDescent="0.2">
      <c r="A361" s="195"/>
      <c r="B361" s="196"/>
      <c r="D361" s="195"/>
      <c r="E361" s="196"/>
      <c r="G361" s="195"/>
      <c r="H361" s="196"/>
      <c r="J361" s="180"/>
      <c r="K361" s="181"/>
      <c r="M361" s="180"/>
      <c r="N361" s="181"/>
      <c r="P361" s="195"/>
      <c r="Q361" s="196"/>
      <c r="S361" s="195"/>
      <c r="T361" s="196"/>
      <c r="V361" s="180"/>
      <c r="W361" s="181"/>
      <c r="Y361" s="180"/>
      <c r="Z361" s="181"/>
      <c r="AB361" s="195"/>
      <c r="AC361" s="196"/>
      <c r="AE361" s="195"/>
      <c r="AF361" s="196"/>
      <c r="AH361" s="180"/>
      <c r="AI361" s="181"/>
      <c r="AK361" s="195"/>
      <c r="AL361" s="196"/>
      <c r="AN361" s="195"/>
      <c r="AO361" s="196"/>
      <c r="AQ361" s="180"/>
      <c r="AR361" s="181"/>
      <c r="AT361" s="195"/>
      <c r="AU361" s="196"/>
      <c r="AW361" s="195"/>
      <c r="AX361" s="196"/>
      <c r="AZ361" s="195"/>
      <c r="BA361" s="196"/>
      <c r="BC361" s="195"/>
      <c r="BD361" s="196"/>
      <c r="BF361" s="180"/>
      <c r="BG361" s="181"/>
      <c r="BI361" s="195"/>
      <c r="BJ361" s="196"/>
      <c r="BL361" s="180"/>
      <c r="BM361" s="181"/>
      <c r="BO361" s="180"/>
      <c r="BP361" s="181"/>
      <c r="BR361" s="195"/>
      <c r="BS361" s="196"/>
      <c r="BU361" s="195"/>
      <c r="BV361" s="196"/>
      <c r="BX361" s="195"/>
      <c r="BY361" s="196"/>
      <c r="CA361" s="180"/>
      <c r="CB361" s="181"/>
      <c r="CD361" s="180"/>
      <c r="CE361" s="181"/>
      <c r="CG361" s="180"/>
      <c r="CH361" s="181"/>
      <c r="CJ361" s="195"/>
      <c r="CK361" s="196"/>
      <c r="CM361" s="195"/>
      <c r="CN361" s="196"/>
      <c r="CP361" s="115"/>
      <c r="CQ361" s="116"/>
      <c r="CS361" s="199"/>
      <c r="CT361" s="200"/>
      <c r="CV361" s="82"/>
    </row>
    <row r="362" spans="1:100" ht="16" thickBot="1" x14ac:dyDescent="0.25">
      <c r="A362" s="197"/>
      <c r="B362" s="198"/>
      <c r="D362" s="197"/>
      <c r="E362" s="198"/>
      <c r="G362" s="197"/>
      <c r="H362" s="198"/>
      <c r="J362" s="182"/>
      <c r="K362" s="183"/>
      <c r="M362" s="182"/>
      <c r="N362" s="183"/>
      <c r="P362" s="197"/>
      <c r="Q362" s="198"/>
      <c r="S362" s="197"/>
      <c r="T362" s="198"/>
      <c r="V362" s="182"/>
      <c r="W362" s="183"/>
      <c r="Y362" s="182"/>
      <c r="Z362" s="183"/>
      <c r="AB362" s="197"/>
      <c r="AC362" s="198"/>
      <c r="AE362" s="197"/>
      <c r="AF362" s="198"/>
      <c r="AH362" s="182"/>
      <c r="AI362" s="183"/>
      <c r="AK362" s="197"/>
      <c r="AL362" s="198"/>
      <c r="AN362" s="197"/>
      <c r="AO362" s="198"/>
      <c r="AQ362" s="182"/>
      <c r="AR362" s="183"/>
      <c r="AT362" s="197"/>
      <c r="AU362" s="198"/>
      <c r="AW362" s="197"/>
      <c r="AX362" s="198"/>
      <c r="AZ362" s="197"/>
      <c r="BA362" s="198"/>
      <c r="BC362" s="197"/>
      <c r="BD362" s="198"/>
      <c r="BF362" s="182"/>
      <c r="BG362" s="183"/>
      <c r="BI362" s="197"/>
      <c r="BJ362" s="198"/>
      <c r="BL362" s="182"/>
      <c r="BM362" s="183"/>
      <c r="BO362" s="182"/>
      <c r="BP362" s="183"/>
      <c r="BR362" s="197"/>
      <c r="BS362" s="198"/>
      <c r="BU362" s="197"/>
      <c r="BV362" s="198"/>
      <c r="BX362" s="197"/>
      <c r="BY362" s="198"/>
      <c r="CA362" s="182"/>
      <c r="CB362" s="183"/>
      <c r="CD362" s="182"/>
      <c r="CE362" s="183"/>
      <c r="CG362" s="182"/>
      <c r="CH362" s="183"/>
      <c r="CJ362" s="197"/>
      <c r="CK362" s="198"/>
      <c r="CM362" s="197"/>
      <c r="CN362" s="198"/>
      <c r="CP362" s="99"/>
      <c r="CQ362" s="100"/>
      <c r="CS362" s="201"/>
      <c r="CT362" s="202"/>
      <c r="CV362" s="82"/>
    </row>
    <row r="364" spans="1:100" ht="22" thickBot="1" x14ac:dyDescent="0.3">
      <c r="A364" s="36" t="s">
        <v>598</v>
      </c>
    </row>
    <row r="365" spans="1:100" ht="16" thickBot="1" x14ac:dyDescent="0.25">
      <c r="A365" s="172" t="s">
        <v>93</v>
      </c>
      <c r="B365" s="173"/>
      <c r="D365" s="172" t="s">
        <v>108</v>
      </c>
      <c r="E365" s="173"/>
      <c r="G365" s="172" t="s">
        <v>109</v>
      </c>
      <c r="H365" s="173"/>
      <c r="J365" s="172" t="s">
        <v>110</v>
      </c>
      <c r="K365" s="173"/>
      <c r="M365" s="172" t="s">
        <v>111</v>
      </c>
      <c r="N365" s="173"/>
      <c r="P365" s="172" t="s">
        <v>112</v>
      </c>
      <c r="Q365" s="173"/>
      <c r="S365" s="172" t="s">
        <v>113</v>
      </c>
      <c r="T365" s="173"/>
      <c r="V365" s="172" t="s">
        <v>114</v>
      </c>
      <c r="W365" s="173"/>
      <c r="Y365" s="172" t="s">
        <v>115</v>
      </c>
      <c r="Z365" s="173"/>
      <c r="AB365" s="172" t="s">
        <v>116</v>
      </c>
      <c r="AC365" s="173"/>
      <c r="AE365" s="172" t="s">
        <v>117</v>
      </c>
      <c r="AF365" s="173"/>
      <c r="AH365" s="172" t="s">
        <v>118</v>
      </c>
      <c r="AI365" s="173"/>
      <c r="AK365" s="172" t="s">
        <v>119</v>
      </c>
      <c r="AL365" s="173"/>
      <c r="AN365" s="172" t="s">
        <v>120</v>
      </c>
      <c r="AO365" s="173"/>
      <c r="AQ365" s="172" t="s">
        <v>121</v>
      </c>
      <c r="AR365" s="173"/>
      <c r="AT365" s="172" t="s">
        <v>122</v>
      </c>
      <c r="AU365" s="173"/>
      <c r="AW365" s="172" t="s">
        <v>123</v>
      </c>
      <c r="AX365" s="173"/>
      <c r="AZ365" s="172" t="s">
        <v>124</v>
      </c>
      <c r="BA365" s="173"/>
      <c r="BC365" s="172" t="s">
        <v>125</v>
      </c>
      <c r="BD365" s="173"/>
      <c r="BF365" s="172" t="s">
        <v>126</v>
      </c>
      <c r="BG365" s="173"/>
      <c r="BI365" s="172" t="s">
        <v>127</v>
      </c>
      <c r="BJ365" s="173"/>
      <c r="BL365" s="172" t="s">
        <v>128</v>
      </c>
      <c r="BM365" s="173"/>
      <c r="BO365" s="172" t="s">
        <v>129</v>
      </c>
      <c r="BP365" s="173"/>
      <c r="BR365" s="172" t="s">
        <v>130</v>
      </c>
      <c r="BS365" s="173"/>
      <c r="BU365" s="172" t="s">
        <v>131</v>
      </c>
      <c r="BV365" s="173"/>
      <c r="BX365" s="172" t="s">
        <v>132</v>
      </c>
      <c r="BY365" s="173"/>
      <c r="CA365" s="172" t="s">
        <v>133</v>
      </c>
      <c r="CB365" s="173"/>
      <c r="CD365" s="172" t="s">
        <v>134</v>
      </c>
      <c r="CE365" s="173"/>
      <c r="CG365" s="172" t="s">
        <v>135</v>
      </c>
      <c r="CH365" s="173"/>
      <c r="CJ365" s="172" t="s">
        <v>136</v>
      </c>
      <c r="CK365" s="173"/>
      <c r="CM365" s="172" t="s">
        <v>137</v>
      </c>
      <c r="CN365" s="173"/>
      <c r="CP365" s="188" t="s">
        <v>30</v>
      </c>
      <c r="CQ365" s="189"/>
      <c r="CS365" s="188" t="s">
        <v>490</v>
      </c>
      <c r="CT365" s="189"/>
      <c r="CV365" s="80" t="s">
        <v>32</v>
      </c>
    </row>
    <row r="366" spans="1:100" ht="16" thickBot="1" x14ac:dyDescent="0.25">
      <c r="A366" s="174" t="s">
        <v>446</v>
      </c>
      <c r="B366" s="175"/>
      <c r="D366" s="174" t="s">
        <v>446</v>
      </c>
      <c r="E366" s="175"/>
      <c r="G366" s="174" t="s">
        <v>446</v>
      </c>
      <c r="H366" s="175"/>
      <c r="J366" s="174" t="s">
        <v>446</v>
      </c>
      <c r="K366" s="175"/>
      <c r="M366" s="174" t="s">
        <v>446</v>
      </c>
      <c r="N366" s="175"/>
      <c r="P366" s="174" t="s">
        <v>446</v>
      </c>
      <c r="Q366" s="175"/>
      <c r="S366" s="174" t="s">
        <v>446</v>
      </c>
      <c r="T366" s="175"/>
      <c r="V366" s="174" t="s">
        <v>446</v>
      </c>
      <c r="W366" s="175"/>
      <c r="Y366" s="174" t="s">
        <v>446</v>
      </c>
      <c r="Z366" s="175"/>
      <c r="AB366" s="174" t="s">
        <v>446</v>
      </c>
      <c r="AC366" s="175"/>
      <c r="AE366" s="174" t="s">
        <v>446</v>
      </c>
      <c r="AF366" s="175"/>
      <c r="AH366" s="174" t="s">
        <v>446</v>
      </c>
      <c r="AI366" s="175"/>
      <c r="AK366" s="174" t="s">
        <v>446</v>
      </c>
      <c r="AL366" s="175"/>
      <c r="AN366" s="174" t="s">
        <v>446</v>
      </c>
      <c r="AO366" s="175"/>
      <c r="AQ366" s="174" t="s">
        <v>446</v>
      </c>
      <c r="AR366" s="175"/>
      <c r="AT366" s="174" t="s">
        <v>446</v>
      </c>
      <c r="AU366" s="175"/>
      <c r="AW366" s="174" t="s">
        <v>446</v>
      </c>
      <c r="AX366" s="175"/>
      <c r="AZ366" s="174" t="s">
        <v>446</v>
      </c>
      <c r="BA366" s="175"/>
      <c r="BC366" s="174" t="s">
        <v>446</v>
      </c>
      <c r="BD366" s="175"/>
      <c r="BF366" s="174" t="s">
        <v>446</v>
      </c>
      <c r="BG366" s="175"/>
      <c r="BI366" s="174" t="s">
        <v>446</v>
      </c>
      <c r="BJ366" s="175"/>
      <c r="BL366" s="174" t="s">
        <v>446</v>
      </c>
      <c r="BM366" s="175"/>
      <c r="BO366" s="174" t="s">
        <v>446</v>
      </c>
      <c r="BP366" s="175"/>
      <c r="BR366" s="174" t="s">
        <v>446</v>
      </c>
      <c r="BS366" s="175"/>
      <c r="BU366" s="174" t="s">
        <v>446</v>
      </c>
      <c r="BV366" s="175"/>
      <c r="BX366" s="174" t="s">
        <v>446</v>
      </c>
      <c r="BY366" s="175"/>
      <c r="CA366" s="174" t="s">
        <v>446</v>
      </c>
      <c r="CB366" s="175"/>
      <c r="CD366" s="174" t="s">
        <v>446</v>
      </c>
      <c r="CE366" s="175"/>
      <c r="CG366" s="174" t="s">
        <v>446</v>
      </c>
      <c r="CH366" s="175"/>
      <c r="CJ366" s="174" t="s">
        <v>446</v>
      </c>
      <c r="CK366" s="175"/>
      <c r="CM366" s="174" t="s">
        <v>446</v>
      </c>
      <c r="CN366" s="175"/>
      <c r="CP366" s="174" t="s">
        <v>446</v>
      </c>
      <c r="CQ366" s="175"/>
      <c r="CS366" s="174" t="s">
        <v>446</v>
      </c>
      <c r="CT366" s="175"/>
    </row>
    <row r="367" spans="1:100" x14ac:dyDescent="0.2">
      <c r="A367" s="69" t="s">
        <v>460</v>
      </c>
      <c r="B367" s="79">
        <v>0</v>
      </c>
      <c r="D367" s="69" t="s">
        <v>460</v>
      </c>
      <c r="E367" s="79">
        <v>150</v>
      </c>
      <c r="G367" s="69" t="s">
        <v>460</v>
      </c>
      <c r="H367" s="79">
        <v>0</v>
      </c>
      <c r="J367" s="69" t="s">
        <v>460</v>
      </c>
      <c r="K367" s="79">
        <v>125</v>
      </c>
      <c r="M367" s="69" t="s">
        <v>460</v>
      </c>
      <c r="N367" s="79">
        <v>0</v>
      </c>
      <c r="P367" s="69" t="s">
        <v>460</v>
      </c>
      <c r="Q367" s="79">
        <v>0</v>
      </c>
      <c r="S367" s="69" t="s">
        <v>460</v>
      </c>
      <c r="T367" s="79">
        <v>0</v>
      </c>
      <c r="V367" s="69" t="s">
        <v>460</v>
      </c>
      <c r="W367" s="79">
        <v>0</v>
      </c>
      <c r="Y367" s="69" t="s">
        <v>460</v>
      </c>
      <c r="Z367" s="79">
        <v>0.01</v>
      </c>
      <c r="AB367" s="69" t="s">
        <v>460</v>
      </c>
      <c r="AC367" s="79">
        <v>1592.24</v>
      </c>
      <c r="AE367" s="69" t="s">
        <v>460</v>
      </c>
      <c r="AF367" s="79">
        <v>0</v>
      </c>
      <c r="AH367" s="69" t="s">
        <v>460</v>
      </c>
      <c r="AI367" s="79">
        <v>0</v>
      </c>
      <c r="AK367" s="69" t="s">
        <v>460</v>
      </c>
      <c r="AL367" s="79">
        <v>0</v>
      </c>
      <c r="AN367" s="69" t="s">
        <v>460</v>
      </c>
      <c r="AO367" s="79">
        <v>123.75</v>
      </c>
      <c r="AQ367" s="69" t="s">
        <v>460</v>
      </c>
      <c r="AR367" s="79">
        <v>0</v>
      </c>
      <c r="AT367" s="69" t="s">
        <v>460</v>
      </c>
      <c r="AU367" s="79">
        <v>0</v>
      </c>
      <c r="AW367" s="69" t="s">
        <v>460</v>
      </c>
      <c r="AX367" s="79">
        <v>0</v>
      </c>
      <c r="AZ367" s="69" t="s">
        <v>460</v>
      </c>
      <c r="BA367" s="79">
        <v>0</v>
      </c>
      <c r="BC367" s="69" t="s">
        <v>460</v>
      </c>
      <c r="BD367" s="79">
        <v>0</v>
      </c>
      <c r="BF367" s="69" t="s">
        <v>460</v>
      </c>
      <c r="BG367" s="79">
        <v>0</v>
      </c>
      <c r="BI367" s="69" t="s">
        <v>460</v>
      </c>
      <c r="BJ367" s="79">
        <v>0</v>
      </c>
      <c r="BL367" s="69" t="s">
        <v>460</v>
      </c>
      <c r="BM367" s="79">
        <v>0</v>
      </c>
      <c r="BO367" s="69" t="s">
        <v>460</v>
      </c>
      <c r="BP367" s="79">
        <f>1587.17+75</f>
        <v>1662.17</v>
      </c>
      <c r="BR367" s="69" t="s">
        <v>460</v>
      </c>
      <c r="BS367" s="79">
        <v>0</v>
      </c>
      <c r="BU367" s="69" t="s">
        <v>460</v>
      </c>
      <c r="BV367" s="79">
        <f>50+50</f>
        <v>100</v>
      </c>
      <c r="BX367" s="69" t="s">
        <v>460</v>
      </c>
      <c r="BY367" s="79">
        <v>0</v>
      </c>
      <c r="CA367" s="69" t="s">
        <v>460</v>
      </c>
      <c r="CB367" s="79">
        <v>0</v>
      </c>
      <c r="CD367" s="69" t="s">
        <v>460</v>
      </c>
      <c r="CE367" s="79">
        <v>987.97</v>
      </c>
      <c r="CG367" s="69" t="s">
        <v>460</v>
      </c>
      <c r="CH367" s="79">
        <v>0</v>
      </c>
      <c r="CJ367" s="69" t="s">
        <v>460</v>
      </c>
      <c r="CK367" s="79">
        <v>0</v>
      </c>
      <c r="CM367" s="69" t="s">
        <v>460</v>
      </c>
      <c r="CN367" s="79">
        <v>0</v>
      </c>
      <c r="CP367" s="69" t="s">
        <v>460</v>
      </c>
      <c r="CQ367" s="79">
        <f>SUM(CN367,CK367,CH367,CE367,CB367,BY367,BV367,BS367,BP367,BM367,BJ367,BG367,BD367,BA367,AX367,AU367,AR367,AO367,AL367,AI367,AF367,AC367,Z367,W367,T367,Q367,N367,K367,H367,E367,B367)</f>
        <v>4741.1400000000003</v>
      </c>
      <c r="CS367" s="69" t="s">
        <v>460</v>
      </c>
      <c r="CT367" s="79">
        <f>1592.24+1586.87+125</f>
        <v>3304.1099999999997</v>
      </c>
      <c r="CV367" s="83">
        <f>CQ367-CT367</f>
        <v>1437.0300000000007</v>
      </c>
    </row>
    <row r="368" spans="1:100" x14ac:dyDescent="0.2">
      <c r="A368" s="69" t="s">
        <v>443</v>
      </c>
      <c r="B368" s="79">
        <v>0</v>
      </c>
      <c r="D368" s="69" t="s">
        <v>443</v>
      </c>
      <c r="E368" s="79">
        <v>0</v>
      </c>
      <c r="G368" s="69" t="s">
        <v>443</v>
      </c>
      <c r="H368" s="79">
        <v>0</v>
      </c>
      <c r="J368" s="69" t="s">
        <v>443</v>
      </c>
      <c r="K368" s="79">
        <v>200</v>
      </c>
      <c r="M368" s="69" t="s">
        <v>443</v>
      </c>
      <c r="N368" s="79">
        <v>0</v>
      </c>
      <c r="P368" s="69" t="s">
        <v>443</v>
      </c>
      <c r="Q368" s="79">
        <v>0</v>
      </c>
      <c r="S368" s="69" t="s">
        <v>443</v>
      </c>
      <c r="T368" s="79">
        <v>0</v>
      </c>
      <c r="V368" s="69" t="s">
        <v>443</v>
      </c>
      <c r="W368" s="79">
        <v>0</v>
      </c>
      <c r="Y368" s="69" t="s">
        <v>443</v>
      </c>
      <c r="Z368" s="79">
        <v>0</v>
      </c>
      <c r="AB368" s="69" t="s">
        <v>443</v>
      </c>
      <c r="AC368" s="79">
        <v>144.93</v>
      </c>
      <c r="AE368" s="69" t="s">
        <v>443</v>
      </c>
      <c r="AF368" s="79">
        <v>0</v>
      </c>
      <c r="AH368" s="69" t="s">
        <v>443</v>
      </c>
      <c r="AI368" s="79">
        <v>0</v>
      </c>
      <c r="AK368" s="69" t="s">
        <v>443</v>
      </c>
      <c r="AL368" s="79">
        <v>0</v>
      </c>
      <c r="AN368" s="69" t="s">
        <v>443</v>
      </c>
      <c r="AO368" s="79">
        <v>0</v>
      </c>
      <c r="AQ368" s="69" t="s">
        <v>443</v>
      </c>
      <c r="AR368" s="79">
        <v>0.12</v>
      </c>
      <c r="AT368" s="69" t="s">
        <v>443</v>
      </c>
      <c r="AU368" s="79">
        <v>0</v>
      </c>
      <c r="AW368" s="69" t="s">
        <v>443</v>
      </c>
      <c r="AX368" s="79">
        <v>0.14000000000000001</v>
      </c>
      <c r="AZ368" s="69" t="s">
        <v>443</v>
      </c>
      <c r="BA368" s="79">
        <v>0</v>
      </c>
      <c r="BC368" s="69" t="s">
        <v>443</v>
      </c>
      <c r="BD368" s="79">
        <v>0</v>
      </c>
      <c r="BF368" s="69" t="s">
        <v>443</v>
      </c>
      <c r="BG368" s="79">
        <v>0</v>
      </c>
      <c r="BI368" s="69" t="s">
        <v>443</v>
      </c>
      <c r="BJ368" s="79">
        <v>0</v>
      </c>
      <c r="BL368" s="69" t="s">
        <v>443</v>
      </c>
      <c r="BM368" s="79">
        <v>0</v>
      </c>
      <c r="BO368" s="69" t="s">
        <v>443</v>
      </c>
      <c r="BP368" s="79">
        <v>150</v>
      </c>
      <c r="BR368" s="69" t="s">
        <v>443</v>
      </c>
      <c r="BS368" s="79">
        <v>0</v>
      </c>
      <c r="BU368" s="69" t="s">
        <v>443</v>
      </c>
      <c r="BV368" s="79">
        <f>1000</f>
        <v>1000</v>
      </c>
      <c r="BX368" s="69" t="s">
        <v>443</v>
      </c>
      <c r="BY368" s="79">
        <v>0</v>
      </c>
      <c r="CA368" s="69" t="s">
        <v>443</v>
      </c>
      <c r="CB368" s="79">
        <v>0</v>
      </c>
      <c r="CD368" s="69" t="s">
        <v>443</v>
      </c>
      <c r="CE368" s="79">
        <v>-987.97</v>
      </c>
      <c r="CG368" s="69" t="s">
        <v>443</v>
      </c>
      <c r="CH368" s="79">
        <v>0</v>
      </c>
      <c r="CJ368" s="69" t="s">
        <v>443</v>
      </c>
      <c r="CK368" s="79">
        <v>0</v>
      </c>
      <c r="CM368" s="69" t="s">
        <v>443</v>
      </c>
      <c r="CN368" s="79">
        <v>0</v>
      </c>
      <c r="CP368" s="69" t="s">
        <v>443</v>
      </c>
      <c r="CQ368" s="79">
        <f>SUM(CN368,CK368,CH368,CE368,CB368,BY368,BV368,BS368,BP368,BM368,BJ368,BG368,BD368,BA368,AX368,AU368,AR368,AO368,AL368,AI368,AF368,AC368,Z368,W368,T368,Q368,N368,K368,H368,E368,B368)</f>
        <v>507.21999999999997</v>
      </c>
      <c r="CS368" s="69" t="s">
        <v>443</v>
      </c>
      <c r="CT368" s="79">
        <f>144.93+150.3+200</f>
        <v>495.23</v>
      </c>
      <c r="CV368" s="83">
        <f>CQ368-CT368</f>
        <v>11.989999999999952</v>
      </c>
    </row>
    <row r="369" spans="1:100" x14ac:dyDescent="0.2">
      <c r="A369" s="69" t="s">
        <v>444</v>
      </c>
      <c r="B369" s="79">
        <v>0</v>
      </c>
      <c r="D369" s="69" t="s">
        <v>444</v>
      </c>
      <c r="E369" s="79">
        <v>0</v>
      </c>
      <c r="G369" s="69" t="s">
        <v>444</v>
      </c>
      <c r="H369" s="79">
        <v>0</v>
      </c>
      <c r="J369" s="69" t="s">
        <v>444</v>
      </c>
      <c r="K369" s="79">
        <v>0</v>
      </c>
      <c r="M369" s="69" t="s">
        <v>444</v>
      </c>
      <c r="N369" s="79">
        <v>0</v>
      </c>
      <c r="P369" s="69" t="s">
        <v>444</v>
      </c>
      <c r="Q369" s="79">
        <v>0</v>
      </c>
      <c r="S369" s="69" t="s">
        <v>444</v>
      </c>
      <c r="T369" s="79">
        <v>0</v>
      </c>
      <c r="V369" s="69" t="s">
        <v>444</v>
      </c>
      <c r="W369" s="79">
        <v>0</v>
      </c>
      <c r="Y369" s="69" t="s">
        <v>444</v>
      </c>
      <c r="Z369" s="79">
        <v>0</v>
      </c>
      <c r="AB369" s="69" t="s">
        <v>444</v>
      </c>
      <c r="AC369" s="79">
        <v>193.02</v>
      </c>
      <c r="AE369" s="69" t="s">
        <v>444</v>
      </c>
      <c r="AF369" s="79">
        <v>0</v>
      </c>
      <c r="AH369" s="69" t="s">
        <v>444</v>
      </c>
      <c r="AI369" s="79">
        <v>0</v>
      </c>
      <c r="AK369" s="69" t="s">
        <v>444</v>
      </c>
      <c r="AL369" s="79">
        <v>0</v>
      </c>
      <c r="AN369" s="69" t="s">
        <v>444</v>
      </c>
      <c r="AO369" s="79">
        <v>0</v>
      </c>
      <c r="AQ369" s="69" t="s">
        <v>444</v>
      </c>
      <c r="AR369" s="79">
        <v>0</v>
      </c>
      <c r="AT369" s="69" t="s">
        <v>444</v>
      </c>
      <c r="AU369" s="79">
        <v>0</v>
      </c>
      <c r="AW369" s="69" t="s">
        <v>444</v>
      </c>
      <c r="AX369" s="79">
        <v>0</v>
      </c>
      <c r="AZ369" s="69" t="s">
        <v>444</v>
      </c>
      <c r="BA369" s="79">
        <v>0</v>
      </c>
      <c r="BC369" s="69" t="s">
        <v>444</v>
      </c>
      <c r="BD369" s="79">
        <v>0</v>
      </c>
      <c r="BF369" s="69" t="s">
        <v>444</v>
      </c>
      <c r="BG369" s="79">
        <v>0</v>
      </c>
      <c r="BI369" s="69" t="s">
        <v>444</v>
      </c>
      <c r="BJ369" s="79">
        <v>0</v>
      </c>
      <c r="BL369" s="69" t="s">
        <v>444</v>
      </c>
      <c r="BM369" s="79">
        <v>0</v>
      </c>
      <c r="BO369" s="69" t="s">
        <v>444</v>
      </c>
      <c r="BP369" s="79">
        <v>193.02</v>
      </c>
      <c r="BR369" s="69" t="s">
        <v>444</v>
      </c>
      <c r="BS369" s="79">
        <v>0</v>
      </c>
      <c r="BU369" s="69" t="s">
        <v>444</v>
      </c>
      <c r="BV369" s="79">
        <v>0</v>
      </c>
      <c r="BX369" s="69" t="s">
        <v>444</v>
      </c>
      <c r="BY369" s="79">
        <v>0</v>
      </c>
      <c r="CA369" s="69" t="s">
        <v>444</v>
      </c>
      <c r="CB369" s="79">
        <v>0</v>
      </c>
      <c r="CD369" s="69" t="s">
        <v>444</v>
      </c>
      <c r="CE369" s="79">
        <v>0</v>
      </c>
      <c r="CG369" s="69" t="s">
        <v>444</v>
      </c>
      <c r="CH369" s="79">
        <v>0</v>
      </c>
      <c r="CJ369" s="69" t="s">
        <v>444</v>
      </c>
      <c r="CK369" s="79">
        <v>0</v>
      </c>
      <c r="CM369" s="69" t="s">
        <v>444</v>
      </c>
      <c r="CN369" s="79">
        <v>0</v>
      </c>
      <c r="CP369" s="69" t="s">
        <v>444</v>
      </c>
      <c r="CQ369" s="79">
        <f>SUM(CN369,CK369,CH369,CE369,CB369,BY369,BV369,BS369,BP369,BM369,BJ369,BG369,BD369,BA369,AX369,AU369,AR369,AO369,AL369,AI369,AF369,AC369,Z369,W369,T369,Q369,N369,K369,H369,E369,B369)</f>
        <v>386.04</v>
      </c>
      <c r="CS369" s="69" t="s">
        <v>444</v>
      </c>
      <c r="CT369" s="79">
        <f>193.02+193.02</f>
        <v>386.04</v>
      </c>
      <c r="CV369" s="83">
        <f>CQ369-CT369</f>
        <v>0</v>
      </c>
    </row>
    <row r="370" spans="1:100" ht="16" thickBot="1" x14ac:dyDescent="0.25">
      <c r="A370" s="77" t="s">
        <v>542</v>
      </c>
      <c r="B370" s="78">
        <f>SUM(B367:B369)</f>
        <v>0</v>
      </c>
      <c r="D370" s="77" t="s">
        <v>542</v>
      </c>
      <c r="E370" s="78">
        <f>SUM(E367:E369)</f>
        <v>150</v>
      </c>
      <c r="G370" s="77" t="s">
        <v>542</v>
      </c>
      <c r="H370" s="78">
        <f>SUM(H367:H369)</f>
        <v>0</v>
      </c>
      <c r="J370" s="77" t="s">
        <v>542</v>
      </c>
      <c r="K370" s="78">
        <f>SUM(K367:K369)</f>
        <v>325</v>
      </c>
      <c r="M370" s="77" t="s">
        <v>542</v>
      </c>
      <c r="N370" s="78">
        <f>SUM(N367:N369)</f>
        <v>0</v>
      </c>
      <c r="P370" s="77" t="s">
        <v>542</v>
      </c>
      <c r="Q370" s="78">
        <f>SUM(Q367:Q369)</f>
        <v>0</v>
      </c>
      <c r="S370" s="77" t="s">
        <v>542</v>
      </c>
      <c r="T370" s="78">
        <f>SUM(T367:T369)</f>
        <v>0</v>
      </c>
      <c r="V370" s="77" t="s">
        <v>542</v>
      </c>
      <c r="W370" s="78">
        <f>SUM(W367:W369)</f>
        <v>0</v>
      </c>
      <c r="Y370" s="77" t="s">
        <v>542</v>
      </c>
      <c r="Z370" s="78">
        <f>SUM(Z367:Z369)</f>
        <v>0.01</v>
      </c>
      <c r="AB370" s="77" t="s">
        <v>542</v>
      </c>
      <c r="AC370" s="78">
        <f>SUM(AC367:AC369)</f>
        <v>1930.19</v>
      </c>
      <c r="AE370" s="77" t="s">
        <v>542</v>
      </c>
      <c r="AF370" s="78">
        <f>SUM(AF367:AF369)</f>
        <v>0</v>
      </c>
      <c r="AH370" s="77" t="s">
        <v>542</v>
      </c>
      <c r="AI370" s="78">
        <f>SUM(AI367:AI369)</f>
        <v>0</v>
      </c>
      <c r="AK370" s="77" t="s">
        <v>542</v>
      </c>
      <c r="AL370" s="78">
        <f>SUM(AL367:AL369)</f>
        <v>0</v>
      </c>
      <c r="AN370" s="77" t="s">
        <v>542</v>
      </c>
      <c r="AO370" s="78">
        <f>SUM(AO367:AO369)</f>
        <v>123.75</v>
      </c>
      <c r="AQ370" s="77" t="s">
        <v>542</v>
      </c>
      <c r="AR370" s="78">
        <f>SUM(AR367:AR369)</f>
        <v>0.12</v>
      </c>
      <c r="AT370" s="77" t="s">
        <v>542</v>
      </c>
      <c r="AU370" s="78">
        <f>SUM(AU367:AU369)</f>
        <v>0</v>
      </c>
      <c r="AW370" s="77" t="s">
        <v>542</v>
      </c>
      <c r="AX370" s="78">
        <f>SUM(AX367:AX369)</f>
        <v>0.14000000000000001</v>
      </c>
      <c r="AZ370" s="77" t="s">
        <v>542</v>
      </c>
      <c r="BA370" s="78">
        <f>SUM(BA367:BA369)</f>
        <v>0</v>
      </c>
      <c r="BC370" s="77" t="s">
        <v>542</v>
      </c>
      <c r="BD370" s="78">
        <f>SUM(BD367:BD369)</f>
        <v>0</v>
      </c>
      <c r="BF370" s="77" t="s">
        <v>542</v>
      </c>
      <c r="BG370" s="78">
        <f>SUM(BG367:BG369)</f>
        <v>0</v>
      </c>
      <c r="BI370" s="77" t="s">
        <v>542</v>
      </c>
      <c r="BJ370" s="78">
        <f>SUM(BJ367:BJ369)</f>
        <v>0</v>
      </c>
      <c r="BL370" s="77" t="s">
        <v>542</v>
      </c>
      <c r="BM370" s="78">
        <f>SUM(BM367:BM369)</f>
        <v>0</v>
      </c>
      <c r="BO370" s="77" t="s">
        <v>542</v>
      </c>
      <c r="BP370" s="78">
        <f>SUM(BP367:BP369)</f>
        <v>2005.19</v>
      </c>
      <c r="BR370" s="77" t="s">
        <v>542</v>
      </c>
      <c r="BS370" s="78">
        <f>SUM(BS367:BS369)</f>
        <v>0</v>
      </c>
      <c r="BU370" s="77" t="s">
        <v>542</v>
      </c>
      <c r="BV370" s="78">
        <f>SUM(BV367:BV369)</f>
        <v>1100</v>
      </c>
      <c r="BX370" s="77" t="s">
        <v>542</v>
      </c>
      <c r="BY370" s="78">
        <f>SUM(BY367:BY369)</f>
        <v>0</v>
      </c>
      <c r="CA370" s="77" t="s">
        <v>542</v>
      </c>
      <c r="CB370" s="78">
        <f>SUM(CB367:CB369)</f>
        <v>0</v>
      </c>
      <c r="CD370" s="77" t="s">
        <v>542</v>
      </c>
      <c r="CE370" s="78">
        <f>SUM(CE367:CE369)</f>
        <v>0</v>
      </c>
      <c r="CG370" s="77" t="s">
        <v>542</v>
      </c>
      <c r="CH370" s="78">
        <f>SUM(CH367:CH369)</f>
        <v>0</v>
      </c>
      <c r="CJ370" s="77" t="s">
        <v>542</v>
      </c>
      <c r="CK370" s="78">
        <f>SUM(CK367:CK369)</f>
        <v>0</v>
      </c>
      <c r="CM370" s="77" t="s">
        <v>542</v>
      </c>
      <c r="CN370" s="78">
        <f>SUM(CN367:CN369)</f>
        <v>0</v>
      </c>
      <c r="CP370" s="77" t="s">
        <v>492</v>
      </c>
      <c r="CQ370" s="78">
        <f>SUM(CQ367:CQ369)</f>
        <v>5634.4000000000005</v>
      </c>
      <c r="CS370" s="77" t="s">
        <v>492</v>
      </c>
      <c r="CT370" s="78">
        <f>SUM(CT367:CT369)</f>
        <v>4185.38</v>
      </c>
      <c r="CV370" s="153">
        <f>CQ370-CT370</f>
        <v>1449.0200000000004</v>
      </c>
    </row>
    <row r="371" spans="1:100" ht="16" thickBot="1" x14ac:dyDescent="0.25">
      <c r="A371" s="176" t="s">
        <v>447</v>
      </c>
      <c r="B371" s="177"/>
      <c r="D371" s="176" t="s">
        <v>447</v>
      </c>
      <c r="E371" s="177"/>
      <c r="G371" s="176" t="s">
        <v>447</v>
      </c>
      <c r="H371" s="177"/>
      <c r="J371" s="176" t="s">
        <v>447</v>
      </c>
      <c r="K371" s="177"/>
      <c r="M371" s="176" t="s">
        <v>447</v>
      </c>
      <c r="N371" s="177"/>
      <c r="P371" s="176" t="s">
        <v>447</v>
      </c>
      <c r="Q371" s="177"/>
      <c r="S371" s="176" t="s">
        <v>447</v>
      </c>
      <c r="T371" s="177"/>
      <c r="V371" s="176" t="s">
        <v>447</v>
      </c>
      <c r="W371" s="177"/>
      <c r="Y371" s="176" t="s">
        <v>447</v>
      </c>
      <c r="Z371" s="177"/>
      <c r="AB371" s="176" t="s">
        <v>447</v>
      </c>
      <c r="AC371" s="177"/>
      <c r="AE371" s="176" t="s">
        <v>447</v>
      </c>
      <c r="AF371" s="177"/>
      <c r="AH371" s="176" t="s">
        <v>447</v>
      </c>
      <c r="AI371" s="177"/>
      <c r="AK371" s="176" t="s">
        <v>447</v>
      </c>
      <c r="AL371" s="177"/>
      <c r="AN371" s="176" t="s">
        <v>447</v>
      </c>
      <c r="AO371" s="177"/>
      <c r="AQ371" s="176" t="s">
        <v>447</v>
      </c>
      <c r="AR371" s="177"/>
      <c r="AT371" s="176" t="s">
        <v>447</v>
      </c>
      <c r="AU371" s="177"/>
      <c r="AW371" s="176" t="s">
        <v>447</v>
      </c>
      <c r="AX371" s="177"/>
      <c r="AZ371" s="176" t="s">
        <v>447</v>
      </c>
      <c r="BA371" s="177"/>
      <c r="BC371" s="176" t="s">
        <v>447</v>
      </c>
      <c r="BD371" s="177"/>
      <c r="BF371" s="176" t="s">
        <v>447</v>
      </c>
      <c r="BG371" s="177"/>
      <c r="BI371" s="176" t="s">
        <v>447</v>
      </c>
      <c r="BJ371" s="177"/>
      <c r="BL371" s="176" t="s">
        <v>447</v>
      </c>
      <c r="BM371" s="177"/>
      <c r="BO371" s="176" t="s">
        <v>447</v>
      </c>
      <c r="BP371" s="177"/>
      <c r="BR371" s="176" t="s">
        <v>447</v>
      </c>
      <c r="BS371" s="177"/>
      <c r="BU371" s="176" t="s">
        <v>447</v>
      </c>
      <c r="BV371" s="177"/>
      <c r="BX371" s="176" t="s">
        <v>447</v>
      </c>
      <c r="BY371" s="177"/>
      <c r="CA371" s="176" t="s">
        <v>447</v>
      </c>
      <c r="CB371" s="177"/>
      <c r="CD371" s="176" t="s">
        <v>447</v>
      </c>
      <c r="CE371" s="177"/>
      <c r="CG371" s="176" t="s">
        <v>447</v>
      </c>
      <c r="CH371" s="177"/>
      <c r="CJ371" s="176" t="s">
        <v>447</v>
      </c>
      <c r="CK371" s="177"/>
      <c r="CM371" s="176" t="s">
        <v>447</v>
      </c>
      <c r="CN371" s="177"/>
      <c r="CP371" s="176" t="s">
        <v>447</v>
      </c>
      <c r="CQ371" s="177"/>
      <c r="CS371" s="176" t="s">
        <v>447</v>
      </c>
      <c r="CT371" s="177"/>
      <c r="CV371" s="66"/>
    </row>
    <row r="372" spans="1:100" x14ac:dyDescent="0.2">
      <c r="A372" s="70" t="s">
        <v>445</v>
      </c>
      <c r="B372" s="67">
        <v>0</v>
      </c>
      <c r="D372" s="70" t="s">
        <v>445</v>
      </c>
      <c r="E372" s="67">
        <v>0</v>
      </c>
      <c r="G372" s="70" t="s">
        <v>445</v>
      </c>
      <c r="H372" s="67">
        <v>0</v>
      </c>
      <c r="J372" s="70" t="s">
        <v>445</v>
      </c>
      <c r="K372" s="67">
        <v>0</v>
      </c>
      <c r="M372" s="70" t="s">
        <v>445</v>
      </c>
      <c r="N372" s="67">
        <v>0</v>
      </c>
      <c r="P372" s="70" t="s">
        <v>445</v>
      </c>
      <c r="Q372" s="67">
        <v>0</v>
      </c>
      <c r="S372" s="70" t="s">
        <v>445</v>
      </c>
      <c r="T372" s="67">
        <v>0</v>
      </c>
      <c r="V372" s="70" t="s">
        <v>445</v>
      </c>
      <c r="W372" s="67">
        <v>0</v>
      </c>
      <c r="Y372" s="70" t="s">
        <v>445</v>
      </c>
      <c r="Z372" s="67">
        <v>0</v>
      </c>
      <c r="AB372" s="70" t="s">
        <v>445</v>
      </c>
      <c r="AC372" s="67">
        <v>529.42999999999995</v>
      </c>
      <c r="AE372" s="70" t="s">
        <v>445</v>
      </c>
      <c r="AF372" s="67">
        <v>0</v>
      </c>
      <c r="AH372" s="70" t="s">
        <v>445</v>
      </c>
      <c r="AI372" s="67">
        <v>0</v>
      </c>
      <c r="AK372" s="70" t="s">
        <v>445</v>
      </c>
      <c r="AL372" s="67">
        <v>0</v>
      </c>
      <c r="AN372" s="70" t="s">
        <v>445</v>
      </c>
      <c r="AO372" s="67">
        <v>0</v>
      </c>
      <c r="AQ372" s="70" t="s">
        <v>445</v>
      </c>
      <c r="AR372" s="67">
        <v>0</v>
      </c>
      <c r="AT372" s="70" t="s">
        <v>445</v>
      </c>
      <c r="AU372" s="67">
        <v>0</v>
      </c>
      <c r="AW372" s="70" t="s">
        <v>445</v>
      </c>
      <c r="AX372" s="67">
        <v>0</v>
      </c>
      <c r="AZ372" s="70" t="s">
        <v>445</v>
      </c>
      <c r="BA372" s="67">
        <v>0</v>
      </c>
      <c r="BC372" s="70" t="s">
        <v>445</v>
      </c>
      <c r="BD372" s="67">
        <v>0</v>
      </c>
      <c r="BF372" s="70" t="s">
        <v>445</v>
      </c>
      <c r="BG372" s="67">
        <v>0</v>
      </c>
      <c r="BI372" s="70" t="s">
        <v>445</v>
      </c>
      <c r="BJ372" s="67">
        <v>0</v>
      </c>
      <c r="BL372" s="70" t="s">
        <v>445</v>
      </c>
      <c r="BM372" s="67">
        <v>0</v>
      </c>
      <c r="BO372" s="70" t="s">
        <v>445</v>
      </c>
      <c r="BP372" s="67">
        <v>487.17</v>
      </c>
      <c r="BR372" s="70" t="s">
        <v>445</v>
      </c>
      <c r="BS372" s="67">
        <v>0</v>
      </c>
      <c r="BU372" s="70" t="s">
        <v>445</v>
      </c>
      <c r="BV372" s="67">
        <v>0</v>
      </c>
      <c r="BX372" s="70" t="s">
        <v>445</v>
      </c>
      <c r="BY372" s="67">
        <v>0</v>
      </c>
      <c r="CA372" s="70" t="s">
        <v>445</v>
      </c>
      <c r="CB372" s="67">
        <v>0</v>
      </c>
      <c r="CD372" s="70" t="s">
        <v>445</v>
      </c>
      <c r="CE372" s="67">
        <v>0</v>
      </c>
      <c r="CG372" s="70" t="s">
        <v>445</v>
      </c>
      <c r="CH372" s="67">
        <v>0</v>
      </c>
      <c r="CJ372" s="70" t="s">
        <v>445</v>
      </c>
      <c r="CK372" s="67">
        <v>0</v>
      </c>
      <c r="CM372" s="70" t="s">
        <v>445</v>
      </c>
      <c r="CN372" s="67">
        <v>0</v>
      </c>
      <c r="CP372" s="70" t="s">
        <v>445</v>
      </c>
      <c r="CQ372" s="79">
        <f>SUM(CN372,CK372,CH372,CE372,CB372,BY372,BV372,BS372,BP372,BM372,BJ372,BG372,BD372,BA372,AX372,AU372,AR372,AO372,AL372,AI372,AF372,AC372,Z372,W372,T372,Q372,N372,K372,H372,E372,B372)</f>
        <v>1016.5999999999999</v>
      </c>
      <c r="CS372" s="70" t="s">
        <v>445</v>
      </c>
      <c r="CT372" s="67">
        <f>529.43+484.65</f>
        <v>1014.0799999999999</v>
      </c>
      <c r="CV372" s="83">
        <f>CT372-CQ372</f>
        <v>-2.5199999999999818</v>
      </c>
    </row>
    <row r="373" spans="1:100" ht="16" thickBot="1" x14ac:dyDescent="0.25">
      <c r="A373" s="77" t="s">
        <v>454</v>
      </c>
      <c r="B373" s="78">
        <f>SUM(B372)</f>
        <v>0</v>
      </c>
      <c r="D373" s="77" t="s">
        <v>454</v>
      </c>
      <c r="E373" s="78">
        <f>SUM(E372)</f>
        <v>0</v>
      </c>
      <c r="G373" s="77" t="s">
        <v>454</v>
      </c>
      <c r="H373" s="78">
        <f>SUM(H372)</f>
        <v>0</v>
      </c>
      <c r="J373" s="77" t="s">
        <v>454</v>
      </c>
      <c r="K373" s="78">
        <f>SUM(K372)</f>
        <v>0</v>
      </c>
      <c r="M373" s="77" t="s">
        <v>454</v>
      </c>
      <c r="N373" s="78">
        <f>SUM(N372)</f>
        <v>0</v>
      </c>
      <c r="P373" s="77" t="s">
        <v>454</v>
      </c>
      <c r="Q373" s="78">
        <f>SUM(Q372)</f>
        <v>0</v>
      </c>
      <c r="S373" s="77" t="s">
        <v>454</v>
      </c>
      <c r="T373" s="78">
        <f>SUM(T372)</f>
        <v>0</v>
      </c>
      <c r="V373" s="77" t="s">
        <v>454</v>
      </c>
      <c r="W373" s="78">
        <f>SUM(W372)</f>
        <v>0</v>
      </c>
      <c r="Y373" s="77" t="s">
        <v>454</v>
      </c>
      <c r="Z373" s="78">
        <f>SUM(Z372)</f>
        <v>0</v>
      </c>
      <c r="AB373" s="77" t="s">
        <v>454</v>
      </c>
      <c r="AC373" s="78">
        <f>SUM(AC372)</f>
        <v>529.42999999999995</v>
      </c>
      <c r="AE373" s="77" t="s">
        <v>454</v>
      </c>
      <c r="AF373" s="78">
        <f>SUM(AF372)</f>
        <v>0</v>
      </c>
      <c r="AH373" s="77" t="s">
        <v>454</v>
      </c>
      <c r="AI373" s="78">
        <f>SUM(AI372)</f>
        <v>0</v>
      </c>
      <c r="AK373" s="77" t="s">
        <v>454</v>
      </c>
      <c r="AL373" s="78">
        <f>SUM(AL372)</f>
        <v>0</v>
      </c>
      <c r="AN373" s="77" t="s">
        <v>454</v>
      </c>
      <c r="AO373" s="78">
        <f>SUM(AO372)</f>
        <v>0</v>
      </c>
      <c r="AQ373" s="77" t="s">
        <v>454</v>
      </c>
      <c r="AR373" s="78">
        <f>SUM(AR372)</f>
        <v>0</v>
      </c>
      <c r="AT373" s="77" t="s">
        <v>454</v>
      </c>
      <c r="AU373" s="78">
        <f>SUM(AU372)</f>
        <v>0</v>
      </c>
      <c r="AW373" s="77" t="s">
        <v>454</v>
      </c>
      <c r="AX373" s="78">
        <f>SUM(AX372)</f>
        <v>0</v>
      </c>
      <c r="AZ373" s="77" t="s">
        <v>454</v>
      </c>
      <c r="BA373" s="78">
        <f>SUM(BA372)</f>
        <v>0</v>
      </c>
      <c r="BC373" s="77" t="s">
        <v>454</v>
      </c>
      <c r="BD373" s="78">
        <f>SUM(BD372)</f>
        <v>0</v>
      </c>
      <c r="BF373" s="77" t="s">
        <v>454</v>
      </c>
      <c r="BG373" s="78">
        <f>SUM(BG372)</f>
        <v>0</v>
      </c>
      <c r="BI373" s="77" t="s">
        <v>454</v>
      </c>
      <c r="BJ373" s="78">
        <f>SUM(BJ372)</f>
        <v>0</v>
      </c>
      <c r="BL373" s="77" t="s">
        <v>454</v>
      </c>
      <c r="BM373" s="78">
        <f>SUM(BM372)</f>
        <v>0</v>
      </c>
      <c r="BO373" s="77" t="s">
        <v>454</v>
      </c>
      <c r="BP373" s="78">
        <f>SUM(BP372)</f>
        <v>487.17</v>
      </c>
      <c r="BR373" s="77" t="s">
        <v>454</v>
      </c>
      <c r="BS373" s="78">
        <f>SUM(BS372)</f>
        <v>0</v>
      </c>
      <c r="BU373" s="77" t="s">
        <v>454</v>
      </c>
      <c r="BV373" s="78">
        <f>SUM(BV372)</f>
        <v>0</v>
      </c>
      <c r="BX373" s="77" t="s">
        <v>454</v>
      </c>
      <c r="BY373" s="78">
        <f>SUM(BY372)</f>
        <v>0</v>
      </c>
      <c r="CA373" s="77" t="s">
        <v>454</v>
      </c>
      <c r="CB373" s="78">
        <f>SUM(CB372)</f>
        <v>0</v>
      </c>
      <c r="CD373" s="77" t="s">
        <v>454</v>
      </c>
      <c r="CE373" s="78">
        <f>SUM(CE372)</f>
        <v>0</v>
      </c>
      <c r="CG373" s="77" t="s">
        <v>454</v>
      </c>
      <c r="CH373" s="78">
        <f>SUM(CH372)</f>
        <v>0</v>
      </c>
      <c r="CJ373" s="77" t="s">
        <v>454</v>
      </c>
      <c r="CK373" s="78">
        <f>SUM(CK372)</f>
        <v>0</v>
      </c>
      <c r="CM373" s="77" t="s">
        <v>454</v>
      </c>
      <c r="CN373" s="78">
        <f>SUM(CN372)</f>
        <v>0</v>
      </c>
      <c r="CP373" s="77" t="s">
        <v>493</v>
      </c>
      <c r="CQ373" s="78">
        <f>SUM(CQ372)</f>
        <v>1016.5999999999999</v>
      </c>
      <c r="CS373" s="77" t="s">
        <v>493</v>
      </c>
      <c r="CT373" s="78">
        <f>SUM(CT372)</f>
        <v>1014.0799999999999</v>
      </c>
      <c r="CV373" s="140">
        <f>CT373-CQ373</f>
        <v>-2.5199999999999818</v>
      </c>
    </row>
    <row r="374" spans="1:100" ht="16" thickBot="1" x14ac:dyDescent="0.25">
      <c r="A374" s="176" t="s">
        <v>455</v>
      </c>
      <c r="B374" s="177"/>
      <c r="D374" s="176" t="s">
        <v>455</v>
      </c>
      <c r="E374" s="177"/>
      <c r="G374" s="176" t="s">
        <v>455</v>
      </c>
      <c r="H374" s="177"/>
      <c r="J374" s="176" t="s">
        <v>455</v>
      </c>
      <c r="K374" s="177"/>
      <c r="M374" s="176" t="s">
        <v>455</v>
      </c>
      <c r="N374" s="177"/>
      <c r="P374" s="176" t="s">
        <v>455</v>
      </c>
      <c r="Q374" s="177"/>
      <c r="S374" s="176" t="s">
        <v>455</v>
      </c>
      <c r="T374" s="177"/>
      <c r="V374" s="176" t="s">
        <v>455</v>
      </c>
      <c r="W374" s="177"/>
      <c r="Y374" s="176" t="s">
        <v>455</v>
      </c>
      <c r="Z374" s="177"/>
      <c r="AB374" s="176" t="s">
        <v>455</v>
      </c>
      <c r="AC374" s="177"/>
      <c r="AE374" s="176" t="s">
        <v>455</v>
      </c>
      <c r="AF374" s="177"/>
      <c r="AH374" s="176" t="s">
        <v>455</v>
      </c>
      <c r="AI374" s="177"/>
      <c r="AK374" s="176" t="s">
        <v>455</v>
      </c>
      <c r="AL374" s="177"/>
      <c r="AN374" s="176" t="s">
        <v>455</v>
      </c>
      <c r="AO374" s="177"/>
      <c r="AQ374" s="176" t="s">
        <v>455</v>
      </c>
      <c r="AR374" s="177"/>
      <c r="AT374" s="176" t="s">
        <v>455</v>
      </c>
      <c r="AU374" s="177"/>
      <c r="AW374" s="176" t="s">
        <v>455</v>
      </c>
      <c r="AX374" s="177"/>
      <c r="AZ374" s="176" t="s">
        <v>455</v>
      </c>
      <c r="BA374" s="177"/>
      <c r="BC374" s="176" t="s">
        <v>455</v>
      </c>
      <c r="BD374" s="177"/>
      <c r="BF374" s="176" t="s">
        <v>455</v>
      </c>
      <c r="BG374" s="177"/>
      <c r="BI374" s="176" t="s">
        <v>455</v>
      </c>
      <c r="BJ374" s="177"/>
      <c r="BL374" s="176" t="s">
        <v>455</v>
      </c>
      <c r="BM374" s="177"/>
      <c r="BO374" s="176" t="s">
        <v>455</v>
      </c>
      <c r="BP374" s="177"/>
      <c r="BR374" s="176" t="s">
        <v>455</v>
      </c>
      <c r="BS374" s="177"/>
      <c r="BU374" s="176" t="s">
        <v>455</v>
      </c>
      <c r="BV374" s="177"/>
      <c r="BX374" s="176" t="s">
        <v>455</v>
      </c>
      <c r="BY374" s="177"/>
      <c r="CA374" s="176" t="s">
        <v>455</v>
      </c>
      <c r="CB374" s="177"/>
      <c r="CD374" s="176" t="s">
        <v>455</v>
      </c>
      <c r="CE374" s="177"/>
      <c r="CG374" s="176" t="s">
        <v>455</v>
      </c>
      <c r="CH374" s="177"/>
      <c r="CJ374" s="176" t="s">
        <v>455</v>
      </c>
      <c r="CK374" s="177"/>
      <c r="CM374" s="176" t="s">
        <v>455</v>
      </c>
      <c r="CN374" s="177"/>
      <c r="CP374" s="176" t="s">
        <v>455</v>
      </c>
      <c r="CQ374" s="177"/>
      <c r="CS374" s="176" t="s">
        <v>455</v>
      </c>
      <c r="CT374" s="177"/>
      <c r="CV374" s="66"/>
    </row>
    <row r="375" spans="1:100" x14ac:dyDescent="0.2">
      <c r="A375" s="71" t="s">
        <v>156</v>
      </c>
      <c r="B375" s="67">
        <f>519.12+260</f>
        <v>779.12</v>
      </c>
      <c r="D375" s="71" t="s">
        <v>156</v>
      </c>
      <c r="E375" s="67">
        <v>0</v>
      </c>
      <c r="G375" s="71" t="s">
        <v>156</v>
      </c>
      <c r="H375" s="67">
        <v>0</v>
      </c>
      <c r="J375" s="71" t="s">
        <v>156</v>
      </c>
      <c r="K375" s="67">
        <v>0</v>
      </c>
      <c r="M375" s="71" t="s">
        <v>156</v>
      </c>
      <c r="N375" s="67">
        <v>0</v>
      </c>
      <c r="P375" s="71" t="s">
        <v>156</v>
      </c>
      <c r="Q375" s="67">
        <v>0</v>
      </c>
      <c r="S375" s="71" t="s">
        <v>156</v>
      </c>
      <c r="T375" s="67">
        <v>0</v>
      </c>
      <c r="V375" s="71" t="s">
        <v>156</v>
      </c>
      <c r="W375" s="67">
        <v>0</v>
      </c>
      <c r="Y375" s="71" t="s">
        <v>156</v>
      </c>
      <c r="Z375" s="67">
        <v>0</v>
      </c>
      <c r="AB375" s="71" t="s">
        <v>156</v>
      </c>
      <c r="AC375" s="67">
        <v>0</v>
      </c>
      <c r="AE375" s="71" t="s">
        <v>156</v>
      </c>
      <c r="AF375" s="67">
        <v>0</v>
      </c>
      <c r="AH375" s="71" t="s">
        <v>156</v>
      </c>
      <c r="AI375" s="67">
        <v>0</v>
      </c>
      <c r="AK375" s="71" t="s">
        <v>156</v>
      </c>
      <c r="AL375" s="67">
        <v>0</v>
      </c>
      <c r="AN375" s="71" t="s">
        <v>156</v>
      </c>
      <c r="AO375" s="67">
        <v>0</v>
      </c>
      <c r="AQ375" s="71" t="s">
        <v>156</v>
      </c>
      <c r="AR375" s="67">
        <v>0</v>
      </c>
      <c r="AT375" s="71" t="s">
        <v>156</v>
      </c>
      <c r="AU375" s="67">
        <v>0</v>
      </c>
      <c r="AW375" s="71" t="s">
        <v>156</v>
      </c>
      <c r="AX375" s="67">
        <v>0</v>
      </c>
      <c r="AZ375" s="71" t="s">
        <v>156</v>
      </c>
      <c r="BA375" s="67">
        <v>0</v>
      </c>
      <c r="BC375" s="71" t="s">
        <v>156</v>
      </c>
      <c r="BD375" s="67">
        <v>0</v>
      </c>
      <c r="BF375" s="71" t="s">
        <v>156</v>
      </c>
      <c r="BG375" s="67">
        <v>0</v>
      </c>
      <c r="BI375" s="71" t="s">
        <v>156</v>
      </c>
      <c r="BJ375" s="67">
        <v>0</v>
      </c>
      <c r="BL375" s="71" t="s">
        <v>156</v>
      </c>
      <c r="BM375" s="67">
        <v>0</v>
      </c>
      <c r="BO375" s="71" t="s">
        <v>156</v>
      </c>
      <c r="BP375" s="67">
        <v>0</v>
      </c>
      <c r="BR375" s="71" t="s">
        <v>156</v>
      </c>
      <c r="BS375" s="67">
        <v>0</v>
      </c>
      <c r="BU375" s="71" t="s">
        <v>156</v>
      </c>
      <c r="BV375" s="67">
        <v>0</v>
      </c>
      <c r="BX375" s="71" t="s">
        <v>156</v>
      </c>
      <c r="BY375" s="67">
        <v>0</v>
      </c>
      <c r="CA375" s="71" t="s">
        <v>156</v>
      </c>
      <c r="CB375" s="67">
        <v>0</v>
      </c>
      <c r="CD375" s="71" t="s">
        <v>156</v>
      </c>
      <c r="CE375" s="67">
        <v>0</v>
      </c>
      <c r="CG375" s="71" t="s">
        <v>156</v>
      </c>
      <c r="CH375" s="67">
        <v>0</v>
      </c>
      <c r="CJ375" s="71" t="s">
        <v>156</v>
      </c>
      <c r="CK375" s="67">
        <v>0</v>
      </c>
      <c r="CM375" s="71" t="s">
        <v>156</v>
      </c>
      <c r="CN375" s="67">
        <v>0</v>
      </c>
      <c r="CP375" s="71" t="s">
        <v>156</v>
      </c>
      <c r="CQ375" s="79">
        <f>SUM(CN375,CK375,CH375,CE375,CB375,BY375,BV375,BS375,BP375,BM375,BJ375,BG375,BD375,BA375,AX375,AU375,AR375,AO375,AL375,AI375,AF375,AC375,Z375,W375,T375,Q375,N375,K375,H375,E375,B375)</f>
        <v>779.12</v>
      </c>
      <c r="CS375" s="71" t="s">
        <v>156</v>
      </c>
      <c r="CT375" s="67">
        <f>519.12+260</f>
        <v>779.12</v>
      </c>
      <c r="CV375" s="105">
        <f t="shared" ref="CV375:CV377" si="20">CT375-CQ375</f>
        <v>0</v>
      </c>
    </row>
    <row r="376" spans="1:100" x14ac:dyDescent="0.2">
      <c r="A376" s="71" t="s">
        <v>449</v>
      </c>
      <c r="B376" s="67">
        <v>76.55</v>
      </c>
      <c r="D376" s="71" t="s">
        <v>449</v>
      </c>
      <c r="E376" s="67">
        <v>0</v>
      </c>
      <c r="G376" s="71" t="s">
        <v>449</v>
      </c>
      <c r="H376" s="67">
        <v>0</v>
      </c>
      <c r="J376" s="71" t="s">
        <v>449</v>
      </c>
      <c r="K376" s="67">
        <v>0</v>
      </c>
      <c r="M376" s="71" t="s">
        <v>449</v>
      </c>
      <c r="N376" s="67">
        <v>0</v>
      </c>
      <c r="P376" s="71" t="s">
        <v>449</v>
      </c>
      <c r="Q376" s="67">
        <v>0</v>
      </c>
      <c r="S376" s="71" t="s">
        <v>449</v>
      </c>
      <c r="T376" s="67">
        <v>0</v>
      </c>
      <c r="V376" s="71" t="s">
        <v>449</v>
      </c>
      <c r="W376" s="67">
        <v>0</v>
      </c>
      <c r="Y376" s="71" t="s">
        <v>449</v>
      </c>
      <c r="Z376" s="67">
        <v>0</v>
      </c>
      <c r="AB376" s="71" t="s">
        <v>449</v>
      </c>
      <c r="AC376" s="67">
        <v>0</v>
      </c>
      <c r="AE376" s="71" t="s">
        <v>449</v>
      </c>
      <c r="AF376" s="67">
        <v>0</v>
      </c>
      <c r="AH376" s="71" t="s">
        <v>449</v>
      </c>
      <c r="AI376" s="67">
        <v>0</v>
      </c>
      <c r="AK376" s="71" t="s">
        <v>449</v>
      </c>
      <c r="AL376" s="67">
        <v>0</v>
      </c>
      <c r="AN376" s="71" t="s">
        <v>449</v>
      </c>
      <c r="AO376" s="67">
        <v>0</v>
      </c>
      <c r="AQ376" s="71" t="s">
        <v>449</v>
      </c>
      <c r="AR376" s="67">
        <v>0</v>
      </c>
      <c r="AT376" s="71" t="s">
        <v>449</v>
      </c>
      <c r="AU376" s="67">
        <v>0</v>
      </c>
      <c r="AW376" s="71" t="s">
        <v>449</v>
      </c>
      <c r="AX376" s="67">
        <v>0</v>
      </c>
      <c r="AZ376" s="71" t="s">
        <v>449</v>
      </c>
      <c r="BA376" s="67">
        <v>0</v>
      </c>
      <c r="BC376" s="71" t="s">
        <v>449</v>
      </c>
      <c r="BD376" s="67">
        <v>0</v>
      </c>
      <c r="BF376" s="71" t="s">
        <v>449</v>
      </c>
      <c r="BG376" s="67">
        <v>0</v>
      </c>
      <c r="BI376" s="71" t="s">
        <v>449</v>
      </c>
      <c r="BJ376" s="67">
        <v>0</v>
      </c>
      <c r="BL376" s="71" t="s">
        <v>449</v>
      </c>
      <c r="BM376" s="67">
        <v>0</v>
      </c>
      <c r="BO376" s="71" t="s">
        <v>449</v>
      </c>
      <c r="BP376" s="67">
        <v>0</v>
      </c>
      <c r="BR376" s="71" t="s">
        <v>449</v>
      </c>
      <c r="BS376" s="67">
        <v>0</v>
      </c>
      <c r="BU376" s="71" t="s">
        <v>449</v>
      </c>
      <c r="BV376" s="67">
        <v>0</v>
      </c>
      <c r="BX376" s="71" t="s">
        <v>449</v>
      </c>
      <c r="BY376" s="67">
        <v>0</v>
      </c>
      <c r="CA376" s="71" t="s">
        <v>449</v>
      </c>
      <c r="CB376" s="67">
        <v>0</v>
      </c>
      <c r="CD376" s="71" t="s">
        <v>449</v>
      </c>
      <c r="CE376" s="67">
        <v>0</v>
      </c>
      <c r="CG376" s="71" t="s">
        <v>449</v>
      </c>
      <c r="CH376" s="67">
        <v>0</v>
      </c>
      <c r="CJ376" s="71" t="s">
        <v>449</v>
      </c>
      <c r="CK376" s="67">
        <v>0</v>
      </c>
      <c r="CM376" s="71" t="s">
        <v>449</v>
      </c>
      <c r="CN376" s="67">
        <v>0</v>
      </c>
      <c r="CP376" s="71" t="s">
        <v>449</v>
      </c>
      <c r="CQ376" s="79">
        <f>SUM(CN376,CK376,CH376,CE376,CB376,BY376,BV376,BS376,BP376,BM376,BJ376,BG376,BD376,BA376,AX376,AU376,AR376,AO376,AL376,AI376,AF376,AC376,Z376,W376,T376,Q376,N376,K376,H376,E376,B376)</f>
        <v>76.55</v>
      </c>
      <c r="CS376" s="71" t="s">
        <v>449</v>
      </c>
      <c r="CT376" s="67">
        <v>140</v>
      </c>
      <c r="CV376" s="88">
        <f t="shared" si="20"/>
        <v>63.45</v>
      </c>
    </row>
    <row r="377" spans="1:100" x14ac:dyDescent="0.2">
      <c r="A377" s="71" t="s">
        <v>450</v>
      </c>
      <c r="B377" s="67">
        <v>0</v>
      </c>
      <c r="D377" s="71" t="s">
        <v>450</v>
      </c>
      <c r="E377" s="67">
        <v>0</v>
      </c>
      <c r="G377" s="71" t="s">
        <v>450</v>
      </c>
      <c r="H377" s="67">
        <v>0</v>
      </c>
      <c r="J377" s="71" t="s">
        <v>450</v>
      </c>
      <c r="K377" s="67">
        <v>0</v>
      </c>
      <c r="M377" s="71" t="s">
        <v>450</v>
      </c>
      <c r="N377" s="67">
        <v>0</v>
      </c>
      <c r="P377" s="71" t="s">
        <v>450</v>
      </c>
      <c r="Q377" s="67">
        <v>0</v>
      </c>
      <c r="S377" s="71" t="s">
        <v>450</v>
      </c>
      <c r="T377" s="67">
        <v>0</v>
      </c>
      <c r="V377" s="71" t="s">
        <v>450</v>
      </c>
      <c r="W377" s="67">
        <v>0</v>
      </c>
      <c r="Y377" s="71" t="s">
        <v>450</v>
      </c>
      <c r="Z377" s="67">
        <v>115.28</v>
      </c>
      <c r="AB377" s="71" t="s">
        <v>450</v>
      </c>
      <c r="AC377" s="67">
        <v>0</v>
      </c>
      <c r="AE377" s="71" t="s">
        <v>450</v>
      </c>
      <c r="AF377" s="67">
        <v>0</v>
      </c>
      <c r="AH377" s="71" t="s">
        <v>450</v>
      </c>
      <c r="AI377" s="67">
        <v>0</v>
      </c>
      <c r="AK377" s="71" t="s">
        <v>450</v>
      </c>
      <c r="AL377" s="67">
        <v>0</v>
      </c>
      <c r="AN377" s="71" t="s">
        <v>450</v>
      </c>
      <c r="AO377" s="67">
        <v>0</v>
      </c>
      <c r="AQ377" s="71" t="s">
        <v>450</v>
      </c>
      <c r="AR377" s="67">
        <v>0</v>
      </c>
      <c r="AT377" s="71" t="s">
        <v>450</v>
      </c>
      <c r="AU377" s="67">
        <v>0</v>
      </c>
      <c r="AW377" s="71" t="s">
        <v>450</v>
      </c>
      <c r="AX377" s="67">
        <v>0</v>
      </c>
      <c r="AZ377" s="71" t="s">
        <v>450</v>
      </c>
      <c r="BA377" s="67">
        <v>0</v>
      </c>
      <c r="BC377" s="71" t="s">
        <v>450</v>
      </c>
      <c r="BD377" s="67">
        <v>0</v>
      </c>
      <c r="BF377" s="71" t="s">
        <v>450</v>
      </c>
      <c r="BG377" s="67">
        <v>0</v>
      </c>
      <c r="BI377" s="71" t="s">
        <v>450</v>
      </c>
      <c r="BJ377" s="67">
        <v>0</v>
      </c>
      <c r="BL377" s="71" t="s">
        <v>450</v>
      </c>
      <c r="BM377" s="67">
        <v>0</v>
      </c>
      <c r="BO377" s="71" t="s">
        <v>450</v>
      </c>
      <c r="BP377" s="67">
        <v>0</v>
      </c>
      <c r="BR377" s="71" t="s">
        <v>450</v>
      </c>
      <c r="BS377" s="67">
        <v>0</v>
      </c>
      <c r="BU377" s="71" t="s">
        <v>450</v>
      </c>
      <c r="BV377" s="67">
        <v>0</v>
      </c>
      <c r="BX377" s="71" t="s">
        <v>450</v>
      </c>
      <c r="BY377" s="67">
        <v>0</v>
      </c>
      <c r="CA377" s="71" t="s">
        <v>450</v>
      </c>
      <c r="CB377" s="67">
        <v>0</v>
      </c>
      <c r="CD377" s="71" t="s">
        <v>450</v>
      </c>
      <c r="CE377" s="67">
        <v>0</v>
      </c>
      <c r="CG377" s="71" t="s">
        <v>450</v>
      </c>
      <c r="CH377" s="67">
        <v>0</v>
      </c>
      <c r="CJ377" s="71" t="s">
        <v>450</v>
      </c>
      <c r="CK377" s="67">
        <v>0</v>
      </c>
      <c r="CM377" s="71" t="s">
        <v>450</v>
      </c>
      <c r="CN377" s="67">
        <v>0</v>
      </c>
      <c r="CP377" s="71" t="s">
        <v>450</v>
      </c>
      <c r="CQ377" s="79">
        <f>SUM(CN377,CK377,CH377,CE377,CB377,BY377,BV377,BS377,BP377,BM377,BJ377,BG377,BD377,BA377,AX377,AU377,AR377,AO377,AL377,AI377,AF377,AC377,Z377,W377,T377,Q377,N377,K377,H377,E377,B377)</f>
        <v>115.28</v>
      </c>
      <c r="CS377" s="71" t="s">
        <v>450</v>
      </c>
      <c r="CT377" s="129">
        <v>116.44</v>
      </c>
      <c r="CV377" s="88">
        <f t="shared" si="20"/>
        <v>1.1599999999999966</v>
      </c>
    </row>
    <row r="378" spans="1:100" x14ac:dyDescent="0.2">
      <c r="A378" s="71" t="s">
        <v>4</v>
      </c>
      <c r="B378" s="67">
        <v>0</v>
      </c>
      <c r="D378" s="71" t="s">
        <v>4</v>
      </c>
      <c r="E378" s="67">
        <v>0</v>
      </c>
      <c r="G378" s="71" t="s">
        <v>4</v>
      </c>
      <c r="H378" s="67">
        <v>0</v>
      </c>
      <c r="J378" s="71" t="s">
        <v>4</v>
      </c>
      <c r="K378" s="67">
        <v>0</v>
      </c>
      <c r="M378" s="71" t="s">
        <v>4</v>
      </c>
      <c r="N378" s="67">
        <v>0</v>
      </c>
      <c r="P378" s="71" t="s">
        <v>4</v>
      </c>
      <c r="Q378" s="67">
        <v>49.16</v>
      </c>
      <c r="S378" s="71" t="s">
        <v>4</v>
      </c>
      <c r="T378" s="67">
        <v>0</v>
      </c>
      <c r="V378" s="71" t="s">
        <v>4</v>
      </c>
      <c r="W378" s="67">
        <v>0</v>
      </c>
      <c r="Y378" s="71" t="s">
        <v>4</v>
      </c>
      <c r="Z378" s="67">
        <v>0</v>
      </c>
      <c r="AB378" s="71" t="s">
        <v>4</v>
      </c>
      <c r="AC378" s="67">
        <v>0</v>
      </c>
      <c r="AE378" s="71" t="s">
        <v>4</v>
      </c>
      <c r="AF378" s="67">
        <v>0</v>
      </c>
      <c r="AH378" s="71" t="s">
        <v>4</v>
      </c>
      <c r="AI378" s="67">
        <v>0</v>
      </c>
      <c r="AK378" s="71" t="s">
        <v>4</v>
      </c>
      <c r="AL378" s="67">
        <v>57.63</v>
      </c>
      <c r="AN378" s="71" t="s">
        <v>4</v>
      </c>
      <c r="AO378" s="67">
        <v>0</v>
      </c>
      <c r="AQ378" s="71" t="s">
        <v>4</v>
      </c>
      <c r="AR378" s="67">
        <v>0</v>
      </c>
      <c r="AT378" s="71" t="s">
        <v>4</v>
      </c>
      <c r="AU378" s="67">
        <f>65.44</f>
        <v>65.44</v>
      </c>
      <c r="AW378" s="71" t="s">
        <v>4</v>
      </c>
      <c r="AX378" s="67">
        <v>0</v>
      </c>
      <c r="AZ378" s="71" t="s">
        <v>4</v>
      </c>
      <c r="BA378" s="67">
        <v>0</v>
      </c>
      <c r="BC378" s="71" t="s">
        <v>4</v>
      </c>
      <c r="BD378" s="67">
        <v>0</v>
      </c>
      <c r="BF378" s="71" t="s">
        <v>4</v>
      </c>
      <c r="BG378" s="67">
        <v>0</v>
      </c>
      <c r="BI378" s="71" t="s">
        <v>4</v>
      </c>
      <c r="BJ378" s="67">
        <v>0</v>
      </c>
      <c r="BL378" s="71" t="s">
        <v>4</v>
      </c>
      <c r="BM378" s="67">
        <v>0</v>
      </c>
      <c r="BO378" s="71" t="s">
        <v>4</v>
      </c>
      <c r="BP378" s="67">
        <v>0</v>
      </c>
      <c r="BR378" s="71" t="s">
        <v>4</v>
      </c>
      <c r="BS378" s="67">
        <v>0</v>
      </c>
      <c r="BU378" s="71" t="s">
        <v>4</v>
      </c>
      <c r="BV378" s="67">
        <v>0</v>
      </c>
      <c r="BX378" s="71" t="s">
        <v>4</v>
      </c>
      <c r="BY378" s="67">
        <f>49.72-3</f>
        <v>46.72</v>
      </c>
      <c r="CA378" s="71" t="s">
        <v>4</v>
      </c>
      <c r="CB378" s="67">
        <v>0</v>
      </c>
      <c r="CD378" s="71" t="s">
        <v>4</v>
      </c>
      <c r="CE378" s="67">
        <v>0</v>
      </c>
      <c r="CG378" s="71" t="s">
        <v>4</v>
      </c>
      <c r="CH378" s="67">
        <v>0</v>
      </c>
      <c r="CJ378" s="71" t="s">
        <v>4</v>
      </c>
      <c r="CK378" s="67">
        <v>0</v>
      </c>
      <c r="CM378" s="71" t="s">
        <v>4</v>
      </c>
      <c r="CN378" s="67">
        <v>0</v>
      </c>
      <c r="CP378" s="71" t="s">
        <v>4</v>
      </c>
      <c r="CQ378" s="79">
        <f>SUM(CN378,CK378,CH378,CE378,CB378,BY378,BV378,BS378,BP378,BM378,BJ378,BG378,BD378,BA378,AX378,AU378,AR378,AO378,AL378,AI378,AF378,AC378,Z378,W378,T378,Q378,N378,K378,H378,E378,B378)</f>
        <v>218.95</v>
      </c>
      <c r="CS378" s="71" t="s">
        <v>4</v>
      </c>
      <c r="CT378" s="67">
        <v>180</v>
      </c>
      <c r="CV378" s="131">
        <f t="shared" ref="CV378:CV391" si="21">CT378-CQ378</f>
        <v>-38.949999999999989</v>
      </c>
    </row>
    <row r="379" spans="1:100" x14ac:dyDescent="0.2">
      <c r="A379" s="71" t="s">
        <v>5</v>
      </c>
      <c r="B379" s="67">
        <f>SUM(B380:B382)</f>
        <v>75</v>
      </c>
      <c r="D379" s="71" t="s">
        <v>5</v>
      </c>
      <c r="E379" s="67">
        <f>SUM(E380:E382)</f>
        <v>0</v>
      </c>
      <c r="G379" s="71" t="s">
        <v>5</v>
      </c>
      <c r="H379" s="67">
        <f>SUM(H380:H382)</f>
        <v>0</v>
      </c>
      <c r="J379" s="71" t="s">
        <v>5</v>
      </c>
      <c r="K379" s="67">
        <f>SUM(K380:K382)</f>
        <v>0</v>
      </c>
      <c r="M379" s="71" t="s">
        <v>5</v>
      </c>
      <c r="N379" s="67">
        <f>SUM(N380:N382)</f>
        <v>0</v>
      </c>
      <c r="P379" s="71" t="s">
        <v>5</v>
      </c>
      <c r="Q379" s="67">
        <f>SUM(Q380:Q382)</f>
        <v>18</v>
      </c>
      <c r="S379" s="71" t="s">
        <v>5</v>
      </c>
      <c r="T379" s="67">
        <f>SUM(T380:T382)</f>
        <v>0</v>
      </c>
      <c r="V379" s="71" t="s">
        <v>5</v>
      </c>
      <c r="W379" s="67">
        <f>SUM(W380:W382)</f>
        <v>0</v>
      </c>
      <c r="Y379" s="71" t="s">
        <v>5</v>
      </c>
      <c r="Z379" s="67">
        <f>SUM(Z380:Z382)</f>
        <v>0</v>
      </c>
      <c r="AB379" s="71" t="s">
        <v>5</v>
      </c>
      <c r="AC379" s="67">
        <f>SUM(AC380:AC382)</f>
        <v>0</v>
      </c>
      <c r="AE379" s="71" t="s">
        <v>5</v>
      </c>
      <c r="AF379" s="67">
        <f>SUM(AF380:AF382)</f>
        <v>19</v>
      </c>
      <c r="AH379" s="71" t="s">
        <v>5</v>
      </c>
      <c r="AI379" s="67">
        <f>SUM(AI380:AI382)</f>
        <v>0</v>
      </c>
      <c r="AK379" s="71" t="s">
        <v>5</v>
      </c>
      <c r="AL379" s="67">
        <f>SUM(AL380:AL382)</f>
        <v>0</v>
      </c>
      <c r="AN379" s="71" t="s">
        <v>5</v>
      </c>
      <c r="AO379" s="67">
        <f>SUM(AO380:AO382)</f>
        <v>0</v>
      </c>
      <c r="AQ379" s="71" t="s">
        <v>5</v>
      </c>
      <c r="AR379" s="67">
        <f>SUM(AR380:AR382)</f>
        <v>0</v>
      </c>
      <c r="AT379" s="71" t="s">
        <v>5</v>
      </c>
      <c r="AU379" s="67">
        <f>SUM(AU380:AU382)</f>
        <v>0</v>
      </c>
      <c r="AW379" s="71" t="s">
        <v>5</v>
      </c>
      <c r="AX379" s="67">
        <f>SUM(AX380:AX382)</f>
        <v>0</v>
      </c>
      <c r="AZ379" s="71" t="s">
        <v>5</v>
      </c>
      <c r="BA379" s="67">
        <f>SUM(BA380:BA382)</f>
        <v>0</v>
      </c>
      <c r="BC379" s="71" t="s">
        <v>5</v>
      </c>
      <c r="BD379" s="67">
        <f>SUM(BD380:BD382)</f>
        <v>0</v>
      </c>
      <c r="BF379" s="71" t="s">
        <v>5</v>
      </c>
      <c r="BG379" s="67">
        <f>SUM(BG380:BG382)</f>
        <v>0</v>
      </c>
      <c r="BI379" s="71" t="s">
        <v>5</v>
      </c>
      <c r="BJ379" s="67">
        <f>SUM(BJ380:BJ382)</f>
        <v>0</v>
      </c>
      <c r="BL379" s="71" t="s">
        <v>5</v>
      </c>
      <c r="BM379" s="67">
        <f>SUM(BM380:BM382)</f>
        <v>25</v>
      </c>
      <c r="BO379" s="71" t="s">
        <v>5</v>
      </c>
      <c r="BP379" s="67">
        <f>SUM(BP380:BP382)</f>
        <v>0</v>
      </c>
      <c r="BR379" s="71" t="s">
        <v>5</v>
      </c>
      <c r="BS379" s="67">
        <f>SUM(BS380:BS382)</f>
        <v>0</v>
      </c>
      <c r="BU379" s="71" t="s">
        <v>5</v>
      </c>
      <c r="BV379" s="67">
        <f>SUM(BV380:BV382)</f>
        <v>0</v>
      </c>
      <c r="BX379" s="71" t="s">
        <v>5</v>
      </c>
      <c r="BY379" s="67">
        <f>SUM(BY380:BY382)</f>
        <v>0</v>
      </c>
      <c r="CA379" s="71" t="s">
        <v>5</v>
      </c>
      <c r="CB379" s="67">
        <f>SUM(CB380:CB382)</f>
        <v>0</v>
      </c>
      <c r="CD379" s="71" t="s">
        <v>5</v>
      </c>
      <c r="CE379" s="67">
        <f>SUM(CE380:CE382)</f>
        <v>0</v>
      </c>
      <c r="CG379" s="71" t="s">
        <v>5</v>
      </c>
      <c r="CH379" s="67">
        <f>SUM(CH380:CH382)</f>
        <v>31</v>
      </c>
      <c r="CJ379" s="71" t="s">
        <v>5</v>
      </c>
      <c r="CK379" s="67">
        <f>SUM(CK380:CK382)</f>
        <v>0</v>
      </c>
      <c r="CM379" s="71" t="s">
        <v>5</v>
      </c>
      <c r="CN379" s="67">
        <f>SUM(CN380:CN382)</f>
        <v>37</v>
      </c>
      <c r="CP379" s="71" t="s">
        <v>5</v>
      </c>
      <c r="CQ379" s="67">
        <f>SUM(CQ380:CQ382)</f>
        <v>205</v>
      </c>
      <c r="CS379" s="71" t="s">
        <v>5</v>
      </c>
      <c r="CT379" s="67">
        <f>SUM(CT380:CT382)</f>
        <v>205</v>
      </c>
      <c r="CV379" s="83">
        <f t="shared" si="21"/>
        <v>0</v>
      </c>
    </row>
    <row r="380" spans="1:100" x14ac:dyDescent="0.2">
      <c r="A380" s="68" t="s">
        <v>207</v>
      </c>
      <c r="B380" s="67">
        <v>0</v>
      </c>
      <c r="D380" s="68" t="s">
        <v>207</v>
      </c>
      <c r="E380" s="67">
        <v>0</v>
      </c>
      <c r="G380" s="68" t="s">
        <v>207</v>
      </c>
      <c r="H380" s="67">
        <v>0</v>
      </c>
      <c r="J380" s="68" t="s">
        <v>207</v>
      </c>
      <c r="K380" s="67">
        <v>0</v>
      </c>
      <c r="M380" s="68" t="s">
        <v>207</v>
      </c>
      <c r="N380" s="67">
        <v>0</v>
      </c>
      <c r="P380" s="68" t="s">
        <v>207</v>
      </c>
      <c r="Q380" s="67">
        <v>18</v>
      </c>
      <c r="S380" s="68" t="s">
        <v>207</v>
      </c>
      <c r="T380" s="67">
        <v>0</v>
      </c>
      <c r="V380" s="68" t="s">
        <v>207</v>
      </c>
      <c r="W380" s="67">
        <v>0</v>
      </c>
      <c r="Y380" s="68" t="s">
        <v>207</v>
      </c>
      <c r="Z380" s="67">
        <v>0</v>
      </c>
      <c r="AB380" s="68" t="s">
        <v>207</v>
      </c>
      <c r="AC380" s="67">
        <v>0</v>
      </c>
      <c r="AE380" s="68" t="s">
        <v>207</v>
      </c>
      <c r="AF380" s="67">
        <v>19</v>
      </c>
      <c r="AH380" s="68" t="s">
        <v>207</v>
      </c>
      <c r="AI380" s="67">
        <v>0</v>
      </c>
      <c r="AK380" s="68" t="s">
        <v>207</v>
      </c>
      <c r="AL380" s="67">
        <v>0</v>
      </c>
      <c r="AN380" s="68" t="s">
        <v>207</v>
      </c>
      <c r="AO380" s="67">
        <v>0</v>
      </c>
      <c r="AQ380" s="68" t="s">
        <v>207</v>
      </c>
      <c r="AR380" s="67">
        <v>0</v>
      </c>
      <c r="AT380" s="68" t="s">
        <v>207</v>
      </c>
      <c r="AU380" s="67">
        <v>0</v>
      </c>
      <c r="AW380" s="68" t="s">
        <v>207</v>
      </c>
      <c r="AX380" s="67">
        <v>0</v>
      </c>
      <c r="AZ380" s="68" t="s">
        <v>207</v>
      </c>
      <c r="BA380" s="67">
        <v>0</v>
      </c>
      <c r="BC380" s="68" t="s">
        <v>207</v>
      </c>
      <c r="BD380" s="67">
        <v>0</v>
      </c>
      <c r="BF380" s="68" t="s">
        <v>207</v>
      </c>
      <c r="BG380" s="67">
        <v>0</v>
      </c>
      <c r="BI380" s="68" t="s">
        <v>207</v>
      </c>
      <c r="BJ380" s="67">
        <v>0</v>
      </c>
      <c r="BL380" s="68" t="s">
        <v>207</v>
      </c>
      <c r="BM380" s="67">
        <v>25</v>
      </c>
      <c r="BO380" s="68" t="s">
        <v>207</v>
      </c>
      <c r="BP380" s="67">
        <v>0</v>
      </c>
      <c r="BR380" s="68" t="s">
        <v>207</v>
      </c>
      <c r="BS380" s="67">
        <v>0</v>
      </c>
      <c r="BU380" s="68" t="s">
        <v>207</v>
      </c>
      <c r="BV380" s="67">
        <v>0</v>
      </c>
      <c r="BX380" s="68" t="s">
        <v>207</v>
      </c>
      <c r="BY380" s="67">
        <v>0</v>
      </c>
      <c r="CA380" s="68" t="s">
        <v>207</v>
      </c>
      <c r="CB380" s="67">
        <v>0</v>
      </c>
      <c r="CD380" s="68" t="s">
        <v>207</v>
      </c>
      <c r="CE380" s="67">
        <v>0</v>
      </c>
      <c r="CG380" s="68" t="s">
        <v>207</v>
      </c>
      <c r="CH380" s="67">
        <v>31</v>
      </c>
      <c r="CJ380" s="68" t="s">
        <v>207</v>
      </c>
      <c r="CK380" s="67">
        <v>0</v>
      </c>
      <c r="CM380" s="68" t="s">
        <v>207</v>
      </c>
      <c r="CN380" s="67">
        <f>27+10</f>
        <v>37</v>
      </c>
      <c r="CP380" s="68" t="s">
        <v>207</v>
      </c>
      <c r="CQ380" s="79">
        <f>SUM(CN380,CK380,CH380,CE380,CB380,BY380,BV380,BS380,BP380,BM380,BJ380,BG380,BD380,BA380,AX380,AU380,AR380,AO380,AL380,AI380,AF380,AC380,Z380,W380,T380,Q380,N380,K380,H380,E380,B380)</f>
        <v>130</v>
      </c>
      <c r="CS380" s="68" t="s">
        <v>207</v>
      </c>
      <c r="CT380" s="67">
        <f>175-45</f>
        <v>130</v>
      </c>
      <c r="CV380" s="81">
        <f t="shared" si="21"/>
        <v>0</v>
      </c>
    </row>
    <row r="381" spans="1:100" x14ac:dyDescent="0.2">
      <c r="A381" s="72" t="s">
        <v>448</v>
      </c>
      <c r="B381" s="90">
        <v>75</v>
      </c>
      <c r="D381" s="72" t="s">
        <v>448</v>
      </c>
      <c r="E381" s="67">
        <v>0</v>
      </c>
      <c r="G381" s="72" t="s">
        <v>448</v>
      </c>
      <c r="H381" s="67">
        <v>0</v>
      </c>
      <c r="J381" s="72" t="s">
        <v>448</v>
      </c>
      <c r="K381" s="67">
        <v>0</v>
      </c>
      <c r="M381" s="72" t="s">
        <v>448</v>
      </c>
      <c r="N381" s="67">
        <v>0</v>
      </c>
      <c r="P381" s="72" t="s">
        <v>448</v>
      </c>
      <c r="Q381" s="67">
        <v>0</v>
      </c>
      <c r="S381" s="72" t="s">
        <v>448</v>
      </c>
      <c r="T381" s="67">
        <v>0</v>
      </c>
      <c r="V381" s="72" t="s">
        <v>448</v>
      </c>
      <c r="W381" s="67">
        <v>0</v>
      </c>
      <c r="Y381" s="72" t="s">
        <v>448</v>
      </c>
      <c r="Z381" s="67">
        <v>0</v>
      </c>
      <c r="AB381" s="72" t="s">
        <v>448</v>
      </c>
      <c r="AC381" s="67">
        <v>0</v>
      </c>
      <c r="AE381" s="72" t="s">
        <v>448</v>
      </c>
      <c r="AF381" s="67">
        <v>0</v>
      </c>
      <c r="AH381" s="72" t="s">
        <v>448</v>
      </c>
      <c r="AI381" s="67">
        <v>0</v>
      </c>
      <c r="AK381" s="72" t="s">
        <v>448</v>
      </c>
      <c r="AL381" s="67">
        <v>0</v>
      </c>
      <c r="AN381" s="72" t="s">
        <v>448</v>
      </c>
      <c r="AO381" s="67">
        <v>0</v>
      </c>
      <c r="AQ381" s="72" t="s">
        <v>448</v>
      </c>
      <c r="AR381" s="67">
        <v>0</v>
      </c>
      <c r="AT381" s="72" t="s">
        <v>448</v>
      </c>
      <c r="AU381" s="67">
        <v>0</v>
      </c>
      <c r="AW381" s="72" t="s">
        <v>448</v>
      </c>
      <c r="AX381" s="67">
        <v>0</v>
      </c>
      <c r="AZ381" s="72" t="s">
        <v>448</v>
      </c>
      <c r="BA381" s="67">
        <v>0</v>
      </c>
      <c r="BC381" s="72" t="s">
        <v>448</v>
      </c>
      <c r="BD381" s="67">
        <v>0</v>
      </c>
      <c r="BF381" s="72" t="s">
        <v>448</v>
      </c>
      <c r="BG381" s="67">
        <v>0</v>
      </c>
      <c r="BI381" s="72" t="s">
        <v>448</v>
      </c>
      <c r="BJ381" s="67">
        <v>0</v>
      </c>
      <c r="BL381" s="72" t="s">
        <v>448</v>
      </c>
      <c r="BM381" s="67">
        <v>0</v>
      </c>
      <c r="BO381" s="72" t="s">
        <v>448</v>
      </c>
      <c r="BP381" s="67">
        <v>0</v>
      </c>
      <c r="BR381" s="72" t="s">
        <v>448</v>
      </c>
      <c r="BS381" s="67">
        <v>0</v>
      </c>
      <c r="BU381" s="72" t="s">
        <v>448</v>
      </c>
      <c r="BV381" s="67">
        <v>0</v>
      </c>
      <c r="BX381" s="72" t="s">
        <v>448</v>
      </c>
      <c r="BY381" s="67">
        <v>0</v>
      </c>
      <c r="CA381" s="72" t="s">
        <v>448</v>
      </c>
      <c r="CB381" s="67">
        <v>0</v>
      </c>
      <c r="CD381" s="72" t="s">
        <v>448</v>
      </c>
      <c r="CE381" s="67">
        <v>0</v>
      </c>
      <c r="CG381" s="72" t="s">
        <v>448</v>
      </c>
      <c r="CH381" s="67">
        <v>0</v>
      </c>
      <c r="CJ381" s="72" t="s">
        <v>448</v>
      </c>
      <c r="CK381" s="67">
        <v>0</v>
      </c>
      <c r="CM381" s="72" t="s">
        <v>448</v>
      </c>
      <c r="CN381" s="67">
        <v>0</v>
      </c>
      <c r="CP381" s="72" t="s">
        <v>448</v>
      </c>
      <c r="CQ381" s="79">
        <f>SUM(CN381,CK381,CH381,CE381,CB381,BY381,BV381,BS381,BP381,BM381,BJ381,BG381,BD381,BA381,AX381,AU381,AR381,AO381,AL381,AI381,AF381,AC381,Z381,W381,T381,Q381,N381,K381,H381,E381,B381)</f>
        <v>75</v>
      </c>
      <c r="CS381" s="72" t="s">
        <v>448</v>
      </c>
      <c r="CT381" s="90">
        <v>75</v>
      </c>
      <c r="CV381" s="81">
        <f t="shared" si="21"/>
        <v>0</v>
      </c>
    </row>
    <row r="382" spans="1:100" x14ac:dyDescent="0.2">
      <c r="A382" s="72" t="s">
        <v>456</v>
      </c>
      <c r="B382" s="79">
        <v>0</v>
      </c>
      <c r="D382" s="72" t="s">
        <v>456</v>
      </c>
      <c r="E382" s="79">
        <v>0</v>
      </c>
      <c r="G382" s="72" t="s">
        <v>456</v>
      </c>
      <c r="H382" s="79">
        <v>0</v>
      </c>
      <c r="J382" s="72" t="s">
        <v>456</v>
      </c>
      <c r="K382" s="79">
        <v>0</v>
      </c>
      <c r="M382" s="72" t="s">
        <v>456</v>
      </c>
      <c r="N382" s="79">
        <v>0</v>
      </c>
      <c r="P382" s="72" t="s">
        <v>456</v>
      </c>
      <c r="Q382" s="79">
        <v>0</v>
      </c>
      <c r="S382" s="72" t="s">
        <v>456</v>
      </c>
      <c r="T382" s="79">
        <v>0</v>
      </c>
      <c r="V382" s="72" t="s">
        <v>456</v>
      </c>
      <c r="W382" s="79">
        <v>0</v>
      </c>
      <c r="Y382" s="72" t="s">
        <v>456</v>
      </c>
      <c r="Z382" s="79">
        <v>0</v>
      </c>
      <c r="AB382" s="72" t="s">
        <v>456</v>
      </c>
      <c r="AC382" s="79">
        <v>0</v>
      </c>
      <c r="AE382" s="72" t="s">
        <v>456</v>
      </c>
      <c r="AF382" s="79">
        <v>0</v>
      </c>
      <c r="AH382" s="72" t="s">
        <v>456</v>
      </c>
      <c r="AI382" s="79">
        <v>0</v>
      </c>
      <c r="AK382" s="72" t="s">
        <v>456</v>
      </c>
      <c r="AL382" s="79">
        <v>0</v>
      </c>
      <c r="AN382" s="72" t="s">
        <v>456</v>
      </c>
      <c r="AO382" s="79">
        <v>0</v>
      </c>
      <c r="AQ382" s="72" t="s">
        <v>456</v>
      </c>
      <c r="AR382" s="79">
        <v>0</v>
      </c>
      <c r="AT382" s="72" t="s">
        <v>456</v>
      </c>
      <c r="AU382" s="79">
        <v>0</v>
      </c>
      <c r="AW382" s="72" t="s">
        <v>456</v>
      </c>
      <c r="AX382" s="79">
        <v>0</v>
      </c>
      <c r="AZ382" s="72" t="s">
        <v>456</v>
      </c>
      <c r="BA382" s="79">
        <v>0</v>
      </c>
      <c r="BC382" s="72" t="s">
        <v>456</v>
      </c>
      <c r="BD382" s="79">
        <v>0</v>
      </c>
      <c r="BF382" s="72" t="s">
        <v>456</v>
      </c>
      <c r="BG382" s="79">
        <v>0</v>
      </c>
      <c r="BI382" s="72" t="s">
        <v>456</v>
      </c>
      <c r="BJ382" s="79">
        <v>0</v>
      </c>
      <c r="BL382" s="72" t="s">
        <v>456</v>
      </c>
      <c r="BM382" s="79">
        <v>0</v>
      </c>
      <c r="BO382" s="72" t="s">
        <v>456</v>
      </c>
      <c r="BP382" s="79">
        <v>0</v>
      </c>
      <c r="BR382" s="72" t="s">
        <v>456</v>
      </c>
      <c r="BS382" s="79">
        <v>0</v>
      </c>
      <c r="BU382" s="72" t="s">
        <v>456</v>
      </c>
      <c r="BV382" s="79">
        <v>0</v>
      </c>
      <c r="BX382" s="72" t="s">
        <v>456</v>
      </c>
      <c r="BY382" s="79">
        <v>0</v>
      </c>
      <c r="CA382" s="72" t="s">
        <v>456</v>
      </c>
      <c r="CB382" s="79">
        <v>0</v>
      </c>
      <c r="CD382" s="72" t="s">
        <v>456</v>
      </c>
      <c r="CE382" s="79">
        <v>0</v>
      </c>
      <c r="CG382" s="72" t="s">
        <v>456</v>
      </c>
      <c r="CH382" s="79">
        <v>0</v>
      </c>
      <c r="CJ382" s="72" t="s">
        <v>456</v>
      </c>
      <c r="CK382" s="79">
        <v>0</v>
      </c>
      <c r="CM382" s="72" t="s">
        <v>456</v>
      </c>
      <c r="CN382" s="79">
        <v>0</v>
      </c>
      <c r="CP382" s="72" t="s">
        <v>456</v>
      </c>
      <c r="CQ382" s="79">
        <f>SUM(CN382,CK382,CH382,CE382,CB382,BY382,BV382,BS382,BP382,BM382,BJ382,BG382,BD382,BA382,AX382,AU382,AR382,AO382,AL382,AI382,AF382,AC382,Z382,W382,T382,Q382,N382,K382,H382,E382,B382)</f>
        <v>0</v>
      </c>
      <c r="CS382" s="72" t="s">
        <v>456</v>
      </c>
      <c r="CT382" s="79">
        <v>0</v>
      </c>
      <c r="CV382" s="81">
        <f t="shared" si="21"/>
        <v>0</v>
      </c>
    </row>
    <row r="383" spans="1:100" x14ac:dyDescent="0.2">
      <c r="A383" s="71" t="s">
        <v>6</v>
      </c>
      <c r="B383" s="67">
        <v>0</v>
      </c>
      <c r="D383" s="71" t="s">
        <v>6</v>
      </c>
      <c r="E383" s="67">
        <v>0</v>
      </c>
      <c r="G383" s="71" t="s">
        <v>6</v>
      </c>
      <c r="H383" s="67">
        <v>0</v>
      </c>
      <c r="J383" s="71" t="s">
        <v>6</v>
      </c>
      <c r="K383" s="67">
        <v>75</v>
      </c>
      <c r="M383" s="71" t="s">
        <v>6</v>
      </c>
      <c r="N383" s="67">
        <v>0</v>
      </c>
      <c r="P383" s="71" t="s">
        <v>6</v>
      </c>
      <c r="Q383" s="67">
        <v>0</v>
      </c>
      <c r="S383" s="71" t="s">
        <v>6</v>
      </c>
      <c r="T383" s="67">
        <v>0</v>
      </c>
      <c r="V383" s="71" t="s">
        <v>6</v>
      </c>
      <c r="W383" s="67">
        <v>0</v>
      </c>
      <c r="Y383" s="71" t="s">
        <v>6</v>
      </c>
      <c r="Z383" s="67">
        <v>0</v>
      </c>
      <c r="AB383" s="71" t="s">
        <v>6</v>
      </c>
      <c r="AC383" s="67">
        <v>0</v>
      </c>
      <c r="AE383" s="71" t="s">
        <v>6</v>
      </c>
      <c r="AF383" s="67">
        <v>0</v>
      </c>
      <c r="AH383" s="71" t="s">
        <v>6</v>
      </c>
      <c r="AI383" s="67">
        <v>0</v>
      </c>
      <c r="AK383" s="71" t="s">
        <v>6</v>
      </c>
      <c r="AL383" s="67">
        <v>0</v>
      </c>
      <c r="AN383" s="71" t="s">
        <v>6</v>
      </c>
      <c r="AO383" s="67">
        <v>0</v>
      </c>
      <c r="AQ383" s="71" t="s">
        <v>6</v>
      </c>
      <c r="AR383" s="67">
        <v>0</v>
      </c>
      <c r="AT383" s="71" t="s">
        <v>6</v>
      </c>
      <c r="AU383" s="67">
        <v>0</v>
      </c>
      <c r="AW383" s="71" t="s">
        <v>6</v>
      </c>
      <c r="AX383" s="67">
        <v>0</v>
      </c>
      <c r="AZ383" s="71" t="s">
        <v>6</v>
      </c>
      <c r="BA383" s="67">
        <v>0</v>
      </c>
      <c r="BC383" s="71" t="s">
        <v>6</v>
      </c>
      <c r="BD383" s="67">
        <v>0</v>
      </c>
      <c r="BF383" s="71" t="s">
        <v>6</v>
      </c>
      <c r="BG383" s="67">
        <v>0</v>
      </c>
      <c r="BI383" s="71" t="s">
        <v>6</v>
      </c>
      <c r="BJ383" s="67">
        <v>0</v>
      </c>
      <c r="BL383" s="71" t="s">
        <v>6</v>
      </c>
      <c r="BM383" s="67">
        <v>0</v>
      </c>
      <c r="BO383" s="71" t="s">
        <v>6</v>
      </c>
      <c r="BP383" s="67">
        <v>0</v>
      </c>
      <c r="BR383" s="71" t="s">
        <v>6</v>
      </c>
      <c r="BS383" s="67">
        <v>0</v>
      </c>
      <c r="BU383" s="71" t="s">
        <v>6</v>
      </c>
      <c r="BV383" s="67">
        <v>0</v>
      </c>
      <c r="BX383" s="71" t="s">
        <v>6</v>
      </c>
      <c r="BY383" s="67">
        <v>0</v>
      </c>
      <c r="CA383" s="71" t="s">
        <v>6</v>
      </c>
      <c r="CB383" s="67">
        <v>0</v>
      </c>
      <c r="CD383" s="71" t="s">
        <v>6</v>
      </c>
      <c r="CE383" s="67">
        <v>0</v>
      </c>
      <c r="CG383" s="71" t="s">
        <v>6</v>
      </c>
      <c r="CH383" s="67">
        <v>0</v>
      </c>
      <c r="CJ383" s="71" t="s">
        <v>6</v>
      </c>
      <c r="CK383" s="67">
        <v>0</v>
      </c>
      <c r="CM383" s="71" t="s">
        <v>6</v>
      </c>
      <c r="CN383" s="67">
        <v>0</v>
      </c>
      <c r="CP383" s="71" t="s">
        <v>6</v>
      </c>
      <c r="CQ383" s="79">
        <f>SUM(CN383,CK383,CH383,CE383,CB383,BY383,BV383,BS383,BP383,BM383,BJ383,BG383,BD383,BA383,AX383,AU383,AR383,AO383,AL383,AI383,AF383,AC383,Z383,W383,T383,Q383,N383,K383,H383,E383,B383)</f>
        <v>75</v>
      </c>
      <c r="CS383" s="71" t="s">
        <v>6</v>
      </c>
      <c r="CT383" s="67">
        <v>75</v>
      </c>
      <c r="CV383" s="83">
        <f t="shared" si="21"/>
        <v>0</v>
      </c>
    </row>
    <row r="384" spans="1:100" x14ac:dyDescent="0.2">
      <c r="A384" s="71" t="s">
        <v>8</v>
      </c>
      <c r="B384" s="67">
        <v>0</v>
      </c>
      <c r="D384" s="71" t="s">
        <v>8</v>
      </c>
      <c r="E384" s="67">
        <v>0</v>
      </c>
      <c r="G384" s="71" t="s">
        <v>8</v>
      </c>
      <c r="H384" s="67">
        <v>0</v>
      </c>
      <c r="J384" s="71" t="s">
        <v>8</v>
      </c>
      <c r="K384" s="67">
        <v>0</v>
      </c>
      <c r="M384" s="71" t="s">
        <v>8</v>
      </c>
      <c r="N384" s="67">
        <v>0</v>
      </c>
      <c r="P384" s="71" t="s">
        <v>8</v>
      </c>
      <c r="Q384" s="67">
        <v>0</v>
      </c>
      <c r="S384" s="71" t="s">
        <v>8</v>
      </c>
      <c r="T384" s="67">
        <v>0</v>
      </c>
      <c r="V384" s="71" t="s">
        <v>8</v>
      </c>
      <c r="W384" s="67">
        <v>0</v>
      </c>
      <c r="Y384" s="71" t="s">
        <v>8</v>
      </c>
      <c r="Z384" s="67">
        <v>0</v>
      </c>
      <c r="AB384" s="71" t="s">
        <v>8</v>
      </c>
      <c r="AC384" s="67">
        <v>0</v>
      </c>
      <c r="AE384" s="71" t="s">
        <v>8</v>
      </c>
      <c r="AF384" s="67">
        <v>0</v>
      </c>
      <c r="AH384" s="71" t="s">
        <v>8</v>
      </c>
      <c r="AI384" s="67">
        <v>0</v>
      </c>
      <c r="AK384" s="71" t="s">
        <v>8</v>
      </c>
      <c r="AL384" s="67">
        <v>0</v>
      </c>
      <c r="AN384" s="71" t="s">
        <v>8</v>
      </c>
      <c r="AO384" s="67">
        <v>0</v>
      </c>
      <c r="AQ384" s="71" t="s">
        <v>8</v>
      </c>
      <c r="AR384" s="67">
        <v>0</v>
      </c>
      <c r="AT384" s="71" t="s">
        <v>8</v>
      </c>
      <c r="AU384" s="67">
        <v>0</v>
      </c>
      <c r="AW384" s="71" t="s">
        <v>8</v>
      </c>
      <c r="AX384" s="67">
        <v>0</v>
      </c>
      <c r="AZ384" s="71" t="s">
        <v>8</v>
      </c>
      <c r="BA384" s="67">
        <v>0</v>
      </c>
      <c r="BC384" s="71" t="s">
        <v>8</v>
      </c>
      <c r="BD384" s="67">
        <v>0</v>
      </c>
      <c r="BF384" s="71" t="s">
        <v>8</v>
      </c>
      <c r="BG384" s="67">
        <v>0</v>
      </c>
      <c r="BI384" s="71" t="s">
        <v>8</v>
      </c>
      <c r="BJ384" s="67">
        <v>0</v>
      </c>
      <c r="BL384" s="71" t="s">
        <v>8</v>
      </c>
      <c r="BM384" s="67">
        <v>0</v>
      </c>
      <c r="BO384" s="71" t="s">
        <v>8</v>
      </c>
      <c r="BP384" s="67">
        <v>0</v>
      </c>
      <c r="BR384" s="71" t="s">
        <v>8</v>
      </c>
      <c r="BS384" s="67">
        <v>0</v>
      </c>
      <c r="BU384" s="71" t="s">
        <v>8</v>
      </c>
      <c r="BV384" s="67">
        <v>0</v>
      </c>
      <c r="BX384" s="71" t="s">
        <v>8</v>
      </c>
      <c r="BY384" s="67">
        <v>0</v>
      </c>
      <c r="CA384" s="71" t="s">
        <v>8</v>
      </c>
      <c r="CB384" s="67">
        <v>0</v>
      </c>
      <c r="CD384" s="71" t="s">
        <v>8</v>
      </c>
      <c r="CE384" s="67">
        <v>0</v>
      </c>
      <c r="CG384" s="71" t="s">
        <v>8</v>
      </c>
      <c r="CH384" s="67">
        <v>0</v>
      </c>
      <c r="CJ384" s="71" t="s">
        <v>8</v>
      </c>
      <c r="CK384" s="67">
        <v>0</v>
      </c>
      <c r="CM384" s="71" t="s">
        <v>8</v>
      </c>
      <c r="CN384" s="67">
        <v>0</v>
      </c>
      <c r="CP384" s="71" t="s">
        <v>8</v>
      </c>
      <c r="CQ384" s="79">
        <f>SUM(CN384,CK384,CH384,CE384,CB384,BY384,BV384,BS384,BP384,BM384,BJ384,BG384,BD384,BA384,AX384,AU384,AR384,AO384,AL384,AI384,AF384,AC384,Z384,W384,T384,Q384,N384,K384,H384,E384,B384)</f>
        <v>0</v>
      </c>
      <c r="CS384" s="71" t="s">
        <v>8</v>
      </c>
      <c r="CT384" s="67">
        <v>100</v>
      </c>
      <c r="CV384" s="88">
        <f t="shared" si="21"/>
        <v>100</v>
      </c>
    </row>
    <row r="385" spans="1:100" x14ac:dyDescent="0.2">
      <c r="A385" s="71" t="s">
        <v>451</v>
      </c>
      <c r="B385" s="67">
        <f>SUM(B386:B390)</f>
        <v>52</v>
      </c>
      <c r="D385" s="71" t="s">
        <v>451</v>
      </c>
      <c r="E385" s="67">
        <f>SUM(E386:E390)</f>
        <v>7</v>
      </c>
      <c r="G385" s="71" t="s">
        <v>451</v>
      </c>
      <c r="H385" s="67">
        <f>SUM(H386:H390)</f>
        <v>7</v>
      </c>
      <c r="J385" s="71" t="s">
        <v>451</v>
      </c>
      <c r="K385" s="67">
        <f>SUM(K386:K390)</f>
        <v>41.730000000000004</v>
      </c>
      <c r="M385" s="71" t="s">
        <v>451</v>
      </c>
      <c r="N385" s="67">
        <f>SUM(N386:N390)</f>
        <v>15.85</v>
      </c>
      <c r="P385" s="71" t="s">
        <v>451</v>
      </c>
      <c r="Q385" s="67">
        <f>SUM(Q386:Q390)</f>
        <v>24.95</v>
      </c>
      <c r="S385" s="71" t="s">
        <v>451</v>
      </c>
      <c r="T385" s="67">
        <f>SUM(T386:T390)</f>
        <v>15</v>
      </c>
      <c r="V385" s="71" t="s">
        <v>451</v>
      </c>
      <c r="W385" s="67">
        <f>SUM(W386:W390)</f>
        <v>20.28</v>
      </c>
      <c r="Y385" s="71" t="s">
        <v>451</v>
      </c>
      <c r="Z385" s="67">
        <f>SUM(Z386:Z390)</f>
        <v>19.48</v>
      </c>
      <c r="AB385" s="71" t="s">
        <v>451</v>
      </c>
      <c r="AC385" s="67">
        <f>SUM(AC386:AC390)</f>
        <v>84</v>
      </c>
      <c r="AE385" s="71" t="s">
        <v>451</v>
      </c>
      <c r="AF385" s="67">
        <f>SUM(AF386:AF390)</f>
        <v>11.53</v>
      </c>
      <c r="AH385" s="71" t="s">
        <v>451</v>
      </c>
      <c r="AI385" s="67">
        <f>SUM(AI386:AI390)</f>
        <v>12</v>
      </c>
      <c r="AK385" s="71" t="s">
        <v>451</v>
      </c>
      <c r="AL385" s="67">
        <f>SUM(AL386:AL390)</f>
        <v>0</v>
      </c>
      <c r="AN385" s="71" t="s">
        <v>451</v>
      </c>
      <c r="AO385" s="67">
        <f>SUM(AO386:AO390)</f>
        <v>7.9</v>
      </c>
      <c r="AQ385" s="71" t="s">
        <v>451</v>
      </c>
      <c r="AR385" s="67">
        <f>SUM(AR386:AR390)</f>
        <v>7.29</v>
      </c>
      <c r="AT385" s="71" t="s">
        <v>451</v>
      </c>
      <c r="AU385" s="67">
        <f>SUM(AU386:AU390)</f>
        <v>153.93</v>
      </c>
      <c r="AW385" s="71" t="s">
        <v>451</v>
      </c>
      <c r="AX385" s="67">
        <f>SUM(AX386:AX390)</f>
        <v>12.899999999999999</v>
      </c>
      <c r="AZ385" s="71" t="s">
        <v>451</v>
      </c>
      <c r="BA385" s="67">
        <f>SUM(BA386:BA390)</f>
        <v>14.59</v>
      </c>
      <c r="BC385" s="71" t="s">
        <v>451</v>
      </c>
      <c r="BD385" s="67">
        <f>SUM(BD386:BD390)</f>
        <v>38.769999999999996</v>
      </c>
      <c r="BF385" s="71" t="s">
        <v>451</v>
      </c>
      <c r="BG385" s="67">
        <f>SUM(BG386:BG390)</f>
        <v>0</v>
      </c>
      <c r="BI385" s="71" t="s">
        <v>451</v>
      </c>
      <c r="BJ385" s="67">
        <f>SUM(BJ386:BJ390)</f>
        <v>58.11</v>
      </c>
      <c r="BL385" s="71" t="s">
        <v>451</v>
      </c>
      <c r="BM385" s="67">
        <f>SUM(BM386:BM390)</f>
        <v>0</v>
      </c>
      <c r="BO385" s="71" t="s">
        <v>451</v>
      </c>
      <c r="BP385" s="67">
        <f>SUM(BP386:BP390)</f>
        <v>30.270000000000003</v>
      </c>
      <c r="BR385" s="71" t="s">
        <v>451</v>
      </c>
      <c r="BS385" s="67">
        <f>SUM(BS386:BS390)</f>
        <v>0</v>
      </c>
      <c r="BU385" s="71" t="s">
        <v>451</v>
      </c>
      <c r="BV385" s="67">
        <f>SUM(BV386:BV390)</f>
        <v>80.19</v>
      </c>
      <c r="BX385" s="71" t="s">
        <v>451</v>
      </c>
      <c r="BY385" s="67">
        <f>SUM(BY386:BY390)</f>
        <v>310.12</v>
      </c>
      <c r="CA385" s="71" t="s">
        <v>451</v>
      </c>
      <c r="CB385" s="67">
        <f>SUM(CB386:CB390)</f>
        <v>862.53</v>
      </c>
      <c r="CD385" s="71" t="s">
        <v>451</v>
      </c>
      <c r="CE385" s="67">
        <f>SUM(CE386:CE390)</f>
        <v>0</v>
      </c>
      <c r="CG385" s="71" t="s">
        <v>451</v>
      </c>
      <c r="CH385" s="67">
        <f>SUM(CH386:CH390)</f>
        <v>112.99</v>
      </c>
      <c r="CJ385" s="71" t="s">
        <v>451</v>
      </c>
      <c r="CK385" s="67">
        <f>SUM(CK386:CK390)</f>
        <v>58.64</v>
      </c>
      <c r="CM385" s="71" t="s">
        <v>451</v>
      </c>
      <c r="CN385" s="67">
        <f>SUM(CN386:CN390)</f>
        <v>42</v>
      </c>
      <c r="CP385" s="71" t="s">
        <v>451</v>
      </c>
      <c r="CQ385" s="67">
        <f>SUM(CQ386:CQ390)</f>
        <v>2101.0500000000002</v>
      </c>
      <c r="CS385" s="71" t="s">
        <v>451</v>
      </c>
      <c r="CT385" s="67">
        <f>SUM(CT386:CT390)</f>
        <v>694.47</v>
      </c>
      <c r="CV385" s="131">
        <f t="shared" si="21"/>
        <v>-1406.5800000000002</v>
      </c>
    </row>
    <row r="386" spans="1:100" x14ac:dyDescent="0.2">
      <c r="A386" s="68" t="s">
        <v>452</v>
      </c>
      <c r="B386" s="67">
        <f>16+6+30</f>
        <v>52</v>
      </c>
      <c r="D386" s="68" t="s">
        <v>452</v>
      </c>
      <c r="E386" s="67">
        <f>7</f>
        <v>7</v>
      </c>
      <c r="G386" s="68" t="s">
        <v>452</v>
      </c>
      <c r="H386" s="67">
        <f>7</f>
        <v>7</v>
      </c>
      <c r="J386" s="68" t="s">
        <v>452</v>
      </c>
      <c r="K386" s="67">
        <f>20+5+16.73</f>
        <v>41.730000000000004</v>
      </c>
      <c r="M386" s="68" t="s">
        <v>452</v>
      </c>
      <c r="N386" s="67">
        <v>0</v>
      </c>
      <c r="P386" s="68" t="s">
        <v>452</v>
      </c>
      <c r="Q386" s="67">
        <f>19.95+5</f>
        <v>24.95</v>
      </c>
      <c r="S386" s="68" t="s">
        <v>452</v>
      </c>
      <c r="T386" s="67">
        <f>15</f>
        <v>15</v>
      </c>
      <c r="V386" s="68" t="s">
        <v>452</v>
      </c>
      <c r="W386" s="67">
        <f>5.18+0.1+15</f>
        <v>20.28</v>
      </c>
      <c r="Y386" s="68" t="s">
        <v>452</v>
      </c>
      <c r="Z386" s="67">
        <f>19.48</f>
        <v>19.48</v>
      </c>
      <c r="AB386" s="68" t="s">
        <v>452</v>
      </c>
      <c r="AC386" s="67">
        <f>9</f>
        <v>9</v>
      </c>
      <c r="AE386" s="68" t="s">
        <v>452</v>
      </c>
      <c r="AF386" s="67">
        <f>11.53</f>
        <v>11.53</v>
      </c>
      <c r="AH386" s="68" t="s">
        <v>452</v>
      </c>
      <c r="AI386" s="67">
        <f>12</f>
        <v>12</v>
      </c>
      <c r="AK386" s="68" t="s">
        <v>452</v>
      </c>
      <c r="AL386" s="67">
        <v>0</v>
      </c>
      <c r="AN386" s="68" t="s">
        <v>452</v>
      </c>
      <c r="AO386" s="67">
        <f>7.9</f>
        <v>7.9</v>
      </c>
      <c r="AQ386" s="68" t="s">
        <v>452</v>
      </c>
      <c r="AR386" s="67">
        <f>7.29</f>
        <v>7.29</v>
      </c>
      <c r="AT386" s="68" t="s">
        <v>452</v>
      </c>
      <c r="AU386" s="67">
        <f>7</f>
        <v>7</v>
      </c>
      <c r="AW386" s="68" t="s">
        <v>452</v>
      </c>
      <c r="AX386" s="67">
        <f>7.9+10-5</f>
        <v>12.899999999999999</v>
      </c>
      <c r="AZ386" s="68" t="s">
        <v>452</v>
      </c>
      <c r="BA386" s="67">
        <f>12.59+2</f>
        <v>14.59</v>
      </c>
      <c r="BC386" s="68" t="s">
        <v>452</v>
      </c>
      <c r="BD386" s="67">
        <f>7+31.77</f>
        <v>38.769999999999996</v>
      </c>
      <c r="BF386" s="68" t="s">
        <v>452</v>
      </c>
      <c r="BG386" s="67">
        <v>0</v>
      </c>
      <c r="BI386" s="68" t="s">
        <v>452</v>
      </c>
      <c r="BJ386" s="67">
        <f>55.11+3</f>
        <v>58.11</v>
      </c>
      <c r="BL386" s="68" t="s">
        <v>452</v>
      </c>
      <c r="BM386" s="67">
        <v>0</v>
      </c>
      <c r="BO386" s="68" t="s">
        <v>452</v>
      </c>
      <c r="BP386" s="67">
        <f>2+20.28</f>
        <v>22.28</v>
      </c>
      <c r="BR386" s="68" t="s">
        <v>452</v>
      </c>
      <c r="BS386" s="67">
        <v>0</v>
      </c>
      <c r="BU386" s="68" t="s">
        <v>452</v>
      </c>
      <c r="BV386" s="67">
        <f>10.19</f>
        <v>10.19</v>
      </c>
      <c r="BX386" s="68" t="s">
        <v>452</v>
      </c>
      <c r="BY386" s="67">
        <f>76.31+226.81+7</f>
        <v>310.12</v>
      </c>
      <c r="CA386" s="68" t="s">
        <v>452</v>
      </c>
      <c r="CB386" s="67">
        <f>6</f>
        <v>6</v>
      </c>
      <c r="CD386" s="68" t="s">
        <v>452</v>
      </c>
      <c r="CE386" s="67">
        <v>0</v>
      </c>
      <c r="CG386" s="68" t="s">
        <v>452</v>
      </c>
      <c r="CH386" s="67">
        <f>105.99+7</f>
        <v>112.99</v>
      </c>
      <c r="CJ386" s="68" t="s">
        <v>452</v>
      </c>
      <c r="CK386" s="67">
        <f>13.78+19.86+25</f>
        <v>58.64</v>
      </c>
      <c r="CM386" s="68" t="s">
        <v>452</v>
      </c>
      <c r="CN386" s="67">
        <f>24+18</f>
        <v>42</v>
      </c>
      <c r="CP386" s="68" t="s">
        <v>452</v>
      </c>
      <c r="CQ386" s="79">
        <f>SUM(CN386,CK386,CH386,CE386,CB386,BY386,BV386,BS386,BP386,BM386,BJ386,BG386,BD386,BA386,AX386,AU386,AR386,AO386,AL386,AI386,AF386,AC386,Z386,W386,T386,Q386,N386,K386,H386,E386,B386)</f>
        <v>928.75</v>
      </c>
      <c r="CS386" s="68" t="s">
        <v>452</v>
      </c>
      <c r="CT386" s="67">
        <f>561.48-250+125</f>
        <v>436.48</v>
      </c>
      <c r="CV386" s="81">
        <f t="shared" si="21"/>
        <v>-492.27</v>
      </c>
    </row>
    <row r="387" spans="1:100" x14ac:dyDescent="0.2">
      <c r="A387" s="68" t="s">
        <v>211</v>
      </c>
      <c r="B387" s="67">
        <v>0</v>
      </c>
      <c r="D387" s="68" t="s">
        <v>211</v>
      </c>
      <c r="E387" s="67">
        <v>0</v>
      </c>
      <c r="G387" s="68" t="s">
        <v>211</v>
      </c>
      <c r="H387" s="67">
        <v>0</v>
      </c>
      <c r="J387" s="68" t="s">
        <v>211</v>
      </c>
      <c r="K387" s="67">
        <v>0</v>
      </c>
      <c r="M387" s="68" t="s">
        <v>211</v>
      </c>
      <c r="N387" s="67">
        <v>0</v>
      </c>
      <c r="P387" s="68" t="s">
        <v>211</v>
      </c>
      <c r="Q387" s="67">
        <v>0</v>
      </c>
      <c r="S387" s="68" t="s">
        <v>211</v>
      </c>
      <c r="T387" s="67">
        <v>0</v>
      </c>
      <c r="V387" s="68" t="s">
        <v>211</v>
      </c>
      <c r="W387" s="67">
        <v>0</v>
      </c>
      <c r="Y387" s="68" t="s">
        <v>211</v>
      </c>
      <c r="Z387" s="67">
        <v>0</v>
      </c>
      <c r="AB387" s="68" t="s">
        <v>211</v>
      </c>
      <c r="AC387" s="67">
        <v>0</v>
      </c>
      <c r="AE387" s="68" t="s">
        <v>211</v>
      </c>
      <c r="AF387" s="67">
        <v>0</v>
      </c>
      <c r="AH387" s="68" t="s">
        <v>211</v>
      </c>
      <c r="AI387" s="67">
        <v>0</v>
      </c>
      <c r="AK387" s="68" t="s">
        <v>211</v>
      </c>
      <c r="AL387" s="67">
        <v>0</v>
      </c>
      <c r="AN387" s="68" t="s">
        <v>211</v>
      </c>
      <c r="AO387" s="67">
        <v>0</v>
      </c>
      <c r="AQ387" s="68" t="s">
        <v>211</v>
      </c>
      <c r="AR387" s="67">
        <v>0</v>
      </c>
      <c r="AT387" s="68" t="s">
        <v>211</v>
      </c>
      <c r="AU387" s="67">
        <v>0</v>
      </c>
      <c r="AW387" s="68" t="s">
        <v>211</v>
      </c>
      <c r="AX387" s="67">
        <v>0</v>
      </c>
      <c r="AZ387" s="68" t="s">
        <v>211</v>
      </c>
      <c r="BA387" s="67">
        <v>0</v>
      </c>
      <c r="BC387" s="68" t="s">
        <v>211</v>
      </c>
      <c r="BD387" s="67">
        <v>0</v>
      </c>
      <c r="BF387" s="68" t="s">
        <v>211</v>
      </c>
      <c r="BG387" s="67">
        <v>0</v>
      </c>
      <c r="BI387" s="68" t="s">
        <v>211</v>
      </c>
      <c r="BJ387" s="67">
        <v>0</v>
      </c>
      <c r="BL387" s="68" t="s">
        <v>211</v>
      </c>
      <c r="BM387" s="67">
        <v>0</v>
      </c>
      <c r="BO387" s="68" t="s">
        <v>211</v>
      </c>
      <c r="BP387" s="67">
        <v>7.99</v>
      </c>
      <c r="BR387" s="68" t="s">
        <v>211</v>
      </c>
      <c r="BS387" s="67">
        <v>0</v>
      </c>
      <c r="BU387" s="68" t="s">
        <v>211</v>
      </c>
      <c r="BV387" s="67">
        <v>0</v>
      </c>
      <c r="BX387" s="68" t="s">
        <v>211</v>
      </c>
      <c r="BY387" s="67">
        <v>0</v>
      </c>
      <c r="CA387" s="68" t="s">
        <v>211</v>
      </c>
      <c r="CB387" s="67">
        <v>0</v>
      </c>
      <c r="CD387" s="68" t="s">
        <v>211</v>
      </c>
      <c r="CE387" s="67">
        <v>0</v>
      </c>
      <c r="CG387" s="68" t="s">
        <v>211</v>
      </c>
      <c r="CH387" s="67">
        <v>0</v>
      </c>
      <c r="CJ387" s="68" t="s">
        <v>211</v>
      </c>
      <c r="CK387" s="67">
        <v>0</v>
      </c>
      <c r="CM387" s="68" t="s">
        <v>211</v>
      </c>
      <c r="CN387" s="67">
        <v>0</v>
      </c>
      <c r="CP387" s="68" t="s">
        <v>211</v>
      </c>
      <c r="CQ387" s="79">
        <f>SUM(CN387,CK387,CH387,CE387,CB387,BY387,BV387,BS387,BP387,BM387,BJ387,BG387,BD387,BA387,AX387,AU387,AR387,AO387,AL387,AI387,AF387,AC387,Z387,W387,T387,Q387,N387,K387,H387,E387,B387)</f>
        <v>7.99</v>
      </c>
      <c r="CS387" s="68" t="s">
        <v>211</v>
      </c>
      <c r="CT387" s="67">
        <v>7.99</v>
      </c>
      <c r="CV387" s="81">
        <f t="shared" si="21"/>
        <v>0</v>
      </c>
    </row>
    <row r="388" spans="1:100" x14ac:dyDescent="0.2">
      <c r="A388" s="68" t="s">
        <v>197</v>
      </c>
      <c r="B388" s="67">
        <v>0</v>
      </c>
      <c r="D388" s="68" t="s">
        <v>197</v>
      </c>
      <c r="E388" s="67">
        <v>0</v>
      </c>
      <c r="G388" s="68" t="s">
        <v>197</v>
      </c>
      <c r="H388" s="67">
        <v>0</v>
      </c>
      <c r="J388" s="68" t="s">
        <v>197</v>
      </c>
      <c r="K388" s="67">
        <v>0</v>
      </c>
      <c r="M388" s="68" t="s">
        <v>197</v>
      </c>
      <c r="N388" s="67">
        <v>15.85</v>
      </c>
      <c r="P388" s="68" t="s">
        <v>197</v>
      </c>
      <c r="Q388" s="67">
        <v>0</v>
      </c>
      <c r="S388" s="68" t="s">
        <v>197</v>
      </c>
      <c r="T388" s="67">
        <v>0</v>
      </c>
      <c r="V388" s="68" t="s">
        <v>197</v>
      </c>
      <c r="W388" s="67">
        <v>0</v>
      </c>
      <c r="Y388" s="68" t="s">
        <v>197</v>
      </c>
      <c r="Z388" s="67">
        <v>0</v>
      </c>
      <c r="AB388" s="68" t="s">
        <v>197</v>
      </c>
      <c r="AC388" s="67">
        <v>75</v>
      </c>
      <c r="AE388" s="68" t="s">
        <v>197</v>
      </c>
      <c r="AF388" s="67">
        <v>0</v>
      </c>
      <c r="AH388" s="68" t="s">
        <v>197</v>
      </c>
      <c r="AI388" s="67">
        <v>0</v>
      </c>
      <c r="AK388" s="68" t="s">
        <v>197</v>
      </c>
      <c r="AL388" s="67">
        <v>0</v>
      </c>
      <c r="AN388" s="68" t="s">
        <v>197</v>
      </c>
      <c r="AO388" s="67">
        <v>0</v>
      </c>
      <c r="AQ388" s="68" t="s">
        <v>197</v>
      </c>
      <c r="AR388" s="67">
        <v>0</v>
      </c>
      <c r="AT388" s="68" t="s">
        <v>197</v>
      </c>
      <c r="AU388" s="67">
        <f>71.98+49.95+25</f>
        <v>146.93</v>
      </c>
      <c r="AW388" s="68" t="s">
        <v>197</v>
      </c>
      <c r="AX388" s="67">
        <v>0</v>
      </c>
      <c r="AZ388" s="68" t="s">
        <v>197</v>
      </c>
      <c r="BA388" s="67">
        <v>0</v>
      </c>
      <c r="BC388" s="68" t="s">
        <v>197</v>
      </c>
      <c r="BD388" s="67">
        <v>0</v>
      </c>
      <c r="BF388" s="68" t="s">
        <v>197</v>
      </c>
      <c r="BG388" s="67">
        <v>0</v>
      </c>
      <c r="BI388" s="68" t="s">
        <v>197</v>
      </c>
      <c r="BJ388" s="67">
        <v>0</v>
      </c>
      <c r="BL388" s="68" t="s">
        <v>197</v>
      </c>
      <c r="BM388" s="67">
        <v>0</v>
      </c>
      <c r="BO388" s="68" t="s">
        <v>197</v>
      </c>
      <c r="BP388" s="67">
        <v>0</v>
      </c>
      <c r="BR388" s="68" t="s">
        <v>197</v>
      </c>
      <c r="BS388" s="67">
        <v>0</v>
      </c>
      <c r="BU388" s="68" t="s">
        <v>197</v>
      </c>
      <c r="BV388" s="67">
        <f>40+30</f>
        <v>70</v>
      </c>
      <c r="BX388" s="68" t="s">
        <v>197</v>
      </c>
      <c r="BY388" s="67">
        <v>0</v>
      </c>
      <c r="CA388" s="68" t="s">
        <v>197</v>
      </c>
      <c r="CB388" s="67">
        <v>0</v>
      </c>
      <c r="CD388" s="68" t="s">
        <v>197</v>
      </c>
      <c r="CE388" s="67">
        <v>0</v>
      </c>
      <c r="CG388" s="68" t="s">
        <v>197</v>
      </c>
      <c r="CH388" s="67">
        <v>0</v>
      </c>
      <c r="CJ388" s="68" t="s">
        <v>197</v>
      </c>
      <c r="CK388" s="67">
        <v>0</v>
      </c>
      <c r="CM388" s="68" t="s">
        <v>197</v>
      </c>
      <c r="CN388" s="67">
        <v>0</v>
      </c>
      <c r="CP388" s="68" t="s">
        <v>197</v>
      </c>
      <c r="CQ388" s="79">
        <f>SUM(CN388,CK388,CH388,CE388,CB388,BY388,BV388,BS388,BP388,BM388,BJ388,BG388,BD388,BA388,AX388,AU388,AR388,AO388,AL388,AI388,AF388,AC388,Z388,W388,T388,Q388,N388,K388,H388,E388,B388)</f>
        <v>307.78000000000003</v>
      </c>
      <c r="CS388" s="68" t="s">
        <v>197</v>
      </c>
      <c r="CT388" s="67">
        <v>250</v>
      </c>
      <c r="CV388" s="81">
        <f t="shared" si="21"/>
        <v>-57.78000000000003</v>
      </c>
    </row>
    <row r="389" spans="1:100" s="123" customFormat="1" x14ac:dyDescent="0.2">
      <c r="A389" s="121" t="s">
        <v>456</v>
      </c>
      <c r="B389" s="122">
        <v>0</v>
      </c>
      <c r="D389" s="121" t="s">
        <v>456</v>
      </c>
      <c r="E389" s="122">
        <v>0</v>
      </c>
      <c r="G389" s="121" t="s">
        <v>456</v>
      </c>
      <c r="H389" s="122">
        <v>0</v>
      </c>
      <c r="J389" s="121" t="s">
        <v>456</v>
      </c>
      <c r="K389" s="122">
        <v>0</v>
      </c>
      <c r="M389" s="121" t="s">
        <v>456</v>
      </c>
      <c r="N389" s="122">
        <v>0</v>
      </c>
      <c r="P389" s="121" t="s">
        <v>456</v>
      </c>
      <c r="Q389" s="122">
        <v>0</v>
      </c>
      <c r="S389" s="121" t="s">
        <v>456</v>
      </c>
      <c r="T389" s="122">
        <v>0</v>
      </c>
      <c r="V389" s="121" t="s">
        <v>456</v>
      </c>
      <c r="W389" s="122">
        <v>0</v>
      </c>
      <c r="Y389" s="121" t="s">
        <v>456</v>
      </c>
      <c r="Z389" s="122">
        <v>0</v>
      </c>
      <c r="AB389" s="121" t="s">
        <v>456</v>
      </c>
      <c r="AC389" s="122">
        <v>0</v>
      </c>
      <c r="AE389" s="121" t="s">
        <v>456</v>
      </c>
      <c r="AF389" s="122">
        <v>0</v>
      </c>
      <c r="AH389" s="121" t="s">
        <v>456</v>
      </c>
      <c r="AI389" s="122">
        <v>0</v>
      </c>
      <c r="AK389" s="121" t="s">
        <v>456</v>
      </c>
      <c r="AL389" s="122">
        <v>0</v>
      </c>
      <c r="AN389" s="121" t="s">
        <v>456</v>
      </c>
      <c r="AO389" s="122">
        <v>0</v>
      </c>
      <c r="AQ389" s="121" t="s">
        <v>456</v>
      </c>
      <c r="AR389" s="122">
        <v>0</v>
      </c>
      <c r="AT389" s="121" t="s">
        <v>456</v>
      </c>
      <c r="AU389" s="122">
        <v>0</v>
      </c>
      <c r="AW389" s="121" t="s">
        <v>456</v>
      </c>
      <c r="AX389" s="122">
        <v>0</v>
      </c>
      <c r="AZ389" s="121" t="s">
        <v>456</v>
      </c>
      <c r="BA389" s="122">
        <v>0</v>
      </c>
      <c r="BC389" s="121" t="s">
        <v>456</v>
      </c>
      <c r="BD389" s="122">
        <v>0</v>
      </c>
      <c r="BF389" s="121" t="s">
        <v>456</v>
      </c>
      <c r="BG389" s="122">
        <v>0</v>
      </c>
      <c r="BI389" s="121" t="s">
        <v>456</v>
      </c>
      <c r="BJ389" s="122">
        <v>0</v>
      </c>
      <c r="BL389" s="121" t="s">
        <v>456</v>
      </c>
      <c r="BM389" s="122">
        <v>0</v>
      </c>
      <c r="BO389" s="121" t="s">
        <v>456</v>
      </c>
      <c r="BP389" s="122">
        <v>0</v>
      </c>
      <c r="BR389" s="121" t="s">
        <v>456</v>
      </c>
      <c r="BS389" s="122">
        <v>0</v>
      </c>
      <c r="BU389" s="121" t="s">
        <v>456</v>
      </c>
      <c r="BV389" s="122">
        <v>0</v>
      </c>
      <c r="BX389" s="121" t="s">
        <v>456</v>
      </c>
      <c r="BY389" s="122">
        <v>0</v>
      </c>
      <c r="CA389" s="121" t="s">
        <v>456</v>
      </c>
      <c r="CB389" s="122">
        <v>0</v>
      </c>
      <c r="CD389" s="121" t="s">
        <v>456</v>
      </c>
      <c r="CE389" s="122">
        <v>0</v>
      </c>
      <c r="CG389" s="121" t="s">
        <v>456</v>
      </c>
      <c r="CH389" s="122">
        <v>0</v>
      </c>
      <c r="CJ389" s="121" t="s">
        <v>456</v>
      </c>
      <c r="CK389" s="122">
        <v>0</v>
      </c>
      <c r="CM389" s="121" t="s">
        <v>456</v>
      </c>
      <c r="CN389" s="122">
        <v>0</v>
      </c>
      <c r="CP389" s="121" t="s">
        <v>456</v>
      </c>
      <c r="CQ389" s="122">
        <f>SUM(CN389,CK389,CH389,CE389,CB389,BY389,BV389,BS389,BP389,BM389,BJ389,BG389,BD389,BA389,AX389,AU389,AR389,AO389,AL389,AI389,AF389,AC389,Z389,W389,T389,Q389,N389,K389,H389,E389,B389)</f>
        <v>0</v>
      </c>
      <c r="CS389" s="121" t="s">
        <v>456</v>
      </c>
      <c r="CT389" s="122">
        <v>0</v>
      </c>
      <c r="CV389" s="124">
        <f t="shared" si="21"/>
        <v>0</v>
      </c>
    </row>
    <row r="390" spans="1:100" s="123" customFormat="1" x14ac:dyDescent="0.2">
      <c r="A390" s="121" t="s">
        <v>456</v>
      </c>
      <c r="B390" s="122">
        <v>0</v>
      </c>
      <c r="D390" s="121" t="s">
        <v>456</v>
      </c>
      <c r="E390" s="122">
        <v>0</v>
      </c>
      <c r="G390" s="121" t="s">
        <v>456</v>
      </c>
      <c r="H390" s="122">
        <v>0</v>
      </c>
      <c r="J390" s="121" t="s">
        <v>456</v>
      </c>
      <c r="K390" s="122">
        <v>0</v>
      </c>
      <c r="M390" s="121" t="s">
        <v>456</v>
      </c>
      <c r="N390" s="122">
        <v>0</v>
      </c>
      <c r="P390" s="121" t="s">
        <v>456</v>
      </c>
      <c r="Q390" s="122">
        <v>0</v>
      </c>
      <c r="S390" s="121" t="s">
        <v>456</v>
      </c>
      <c r="T390" s="122">
        <v>0</v>
      </c>
      <c r="V390" s="121" t="s">
        <v>456</v>
      </c>
      <c r="W390" s="122">
        <v>0</v>
      </c>
      <c r="Y390" s="121" t="s">
        <v>456</v>
      </c>
      <c r="Z390" s="122">
        <v>0</v>
      </c>
      <c r="AB390" s="121" t="s">
        <v>456</v>
      </c>
      <c r="AC390" s="122">
        <v>0</v>
      </c>
      <c r="AE390" s="121" t="s">
        <v>456</v>
      </c>
      <c r="AF390" s="122">
        <v>0</v>
      </c>
      <c r="AH390" s="121" t="s">
        <v>456</v>
      </c>
      <c r="AI390" s="122">
        <v>0</v>
      </c>
      <c r="AK390" s="121" t="s">
        <v>456</v>
      </c>
      <c r="AL390" s="122">
        <v>0</v>
      </c>
      <c r="AN390" s="121" t="s">
        <v>456</v>
      </c>
      <c r="AO390" s="122">
        <v>0</v>
      </c>
      <c r="AQ390" s="121" t="s">
        <v>456</v>
      </c>
      <c r="AR390" s="122">
        <v>0</v>
      </c>
      <c r="AT390" s="121" t="s">
        <v>456</v>
      </c>
      <c r="AU390" s="122">
        <v>0</v>
      </c>
      <c r="AW390" s="121" t="s">
        <v>456</v>
      </c>
      <c r="AX390" s="122">
        <v>0</v>
      </c>
      <c r="AZ390" s="121" t="s">
        <v>456</v>
      </c>
      <c r="BA390" s="122">
        <v>0</v>
      </c>
      <c r="BC390" s="121" t="s">
        <v>456</v>
      </c>
      <c r="BD390" s="122">
        <v>0</v>
      </c>
      <c r="BF390" s="121" t="s">
        <v>456</v>
      </c>
      <c r="BG390" s="122">
        <v>0</v>
      </c>
      <c r="BI390" s="121" t="s">
        <v>456</v>
      </c>
      <c r="BJ390" s="122">
        <v>0</v>
      </c>
      <c r="BL390" s="121" t="s">
        <v>456</v>
      </c>
      <c r="BM390" s="122">
        <v>0</v>
      </c>
      <c r="BO390" s="121" t="s">
        <v>456</v>
      </c>
      <c r="BP390" s="122">
        <v>0</v>
      </c>
      <c r="BR390" s="121" t="s">
        <v>456</v>
      </c>
      <c r="BS390" s="122">
        <v>0</v>
      </c>
      <c r="BU390" s="121" t="s">
        <v>456</v>
      </c>
      <c r="BV390" s="122">
        <v>0</v>
      </c>
      <c r="BX390" s="121" t="s">
        <v>456</v>
      </c>
      <c r="BY390" s="122">
        <v>0</v>
      </c>
      <c r="CA390" s="121" t="s">
        <v>456</v>
      </c>
      <c r="CB390" s="122">
        <f>38.79+460.65+357.09</f>
        <v>856.53</v>
      </c>
      <c r="CD390" s="121" t="s">
        <v>456</v>
      </c>
      <c r="CE390" s="122">
        <v>0</v>
      </c>
      <c r="CG390" s="121" t="s">
        <v>456</v>
      </c>
      <c r="CH390" s="122">
        <v>0</v>
      </c>
      <c r="CJ390" s="121" t="s">
        <v>456</v>
      </c>
      <c r="CK390" s="122">
        <v>0</v>
      </c>
      <c r="CM390" s="121" t="s">
        <v>456</v>
      </c>
      <c r="CN390" s="122">
        <v>0</v>
      </c>
      <c r="CP390" s="121" t="s">
        <v>456</v>
      </c>
      <c r="CQ390" s="122">
        <f>SUM(CN390,CK390,CH390,CE390,CB390,BY390,BV390,BS390,BP390,BM390,BJ390,BG390,BD390,BA390,AX390,AU390,AR390,AO390,AL390,AI390,AF390,AC390,Z390,W390,T390,Q390,N390,K390,H390,E390,B390)</f>
        <v>856.53</v>
      </c>
      <c r="CS390" s="132" t="s">
        <v>755</v>
      </c>
      <c r="CT390" s="122">
        <v>0</v>
      </c>
      <c r="CV390" s="124">
        <f t="shared" si="21"/>
        <v>-856.53</v>
      </c>
    </row>
    <row r="391" spans="1:100" ht="16" thickBot="1" x14ac:dyDescent="0.25">
      <c r="A391" s="73" t="s">
        <v>453</v>
      </c>
      <c r="B391" s="74">
        <f>SUM(B375,B376,B377,B378,B379,B383,B384,B385)</f>
        <v>982.67</v>
      </c>
      <c r="D391" s="73" t="s">
        <v>453</v>
      </c>
      <c r="E391" s="74">
        <f>SUM(E375,E376,E377,E378,E379,E383,E384,E385)</f>
        <v>7</v>
      </c>
      <c r="G391" s="73" t="s">
        <v>453</v>
      </c>
      <c r="H391" s="74">
        <f>SUM(H375,H376,H377,H378,H379,H383,H384,H385)</f>
        <v>7</v>
      </c>
      <c r="J391" s="73" t="s">
        <v>453</v>
      </c>
      <c r="K391" s="74">
        <f>SUM(K375,K376,K377,K378,K379,K383,K384,K385)</f>
        <v>116.73</v>
      </c>
      <c r="M391" s="73" t="s">
        <v>453</v>
      </c>
      <c r="N391" s="74">
        <f>SUM(N375,N376,N377,N378,N379,N383,N384,N385)</f>
        <v>15.85</v>
      </c>
      <c r="P391" s="73" t="s">
        <v>453</v>
      </c>
      <c r="Q391" s="74">
        <f>SUM(Q375,Q376,Q377,Q378,Q379,Q383,Q384,Q385)</f>
        <v>92.11</v>
      </c>
      <c r="S391" s="73" t="s">
        <v>453</v>
      </c>
      <c r="T391" s="74">
        <f>SUM(T375,T376,T377,T378,T379,T383,T384,T385)</f>
        <v>15</v>
      </c>
      <c r="V391" s="73" t="s">
        <v>453</v>
      </c>
      <c r="W391" s="74">
        <f>SUM(W375,W376,W377,W378,W379,W383,W384,W385)</f>
        <v>20.28</v>
      </c>
      <c r="Y391" s="73" t="s">
        <v>453</v>
      </c>
      <c r="Z391" s="74">
        <f>SUM(Z375,Z376,Z377,Z378,Z379,Z383,Z384,Z385)</f>
        <v>134.76</v>
      </c>
      <c r="AB391" s="73" t="s">
        <v>453</v>
      </c>
      <c r="AC391" s="74">
        <f>SUM(AC375,AC376,AC377,AC378,AC379,AC383,AC384,AC385)</f>
        <v>84</v>
      </c>
      <c r="AE391" s="73" t="s">
        <v>453</v>
      </c>
      <c r="AF391" s="74">
        <f>SUM(AF375,AF376,AF377,AF378,AF379,AF383,AF384,AF385)</f>
        <v>30.53</v>
      </c>
      <c r="AH391" s="73" t="s">
        <v>453</v>
      </c>
      <c r="AI391" s="74">
        <f>SUM(AI375,AI376,AI377,AI378,AI379,AI383,AI384,AI385)</f>
        <v>12</v>
      </c>
      <c r="AK391" s="73" t="s">
        <v>453</v>
      </c>
      <c r="AL391" s="74">
        <f>SUM(AL375,AL376,AL377,AL378,AL379,AL383,AL384,AL385)</f>
        <v>57.63</v>
      </c>
      <c r="AN391" s="73" t="s">
        <v>453</v>
      </c>
      <c r="AO391" s="74">
        <f>SUM(AO375,AO376,AO377,AO378,AO379,AO383,AO384,AO385)</f>
        <v>7.9</v>
      </c>
      <c r="AQ391" s="73" t="s">
        <v>453</v>
      </c>
      <c r="AR391" s="74">
        <f>SUM(AR375,AR376,AR377,AR378,AR379,AR383,AR384,AR385)</f>
        <v>7.29</v>
      </c>
      <c r="AT391" s="73" t="s">
        <v>453</v>
      </c>
      <c r="AU391" s="74">
        <f>SUM(AU375,AU376,AU377,AU378,AU379,AU383,AU384,AU385)</f>
        <v>219.37</v>
      </c>
      <c r="AW391" s="73" t="s">
        <v>453</v>
      </c>
      <c r="AX391" s="74">
        <f>SUM(AX375,AX376,AX377,AX378,AX379,AX383,AX384,AX385)</f>
        <v>12.899999999999999</v>
      </c>
      <c r="AZ391" s="73" t="s">
        <v>453</v>
      </c>
      <c r="BA391" s="74">
        <f>SUM(BA375,BA376,BA377,BA378,BA379,BA383,BA384,BA385)</f>
        <v>14.59</v>
      </c>
      <c r="BC391" s="73" t="s">
        <v>453</v>
      </c>
      <c r="BD391" s="74">
        <f>SUM(BD375,BD376,BD377,BD378,BD379,BD383,BD384,BD385)</f>
        <v>38.769999999999996</v>
      </c>
      <c r="BF391" s="73" t="s">
        <v>453</v>
      </c>
      <c r="BG391" s="74">
        <f>SUM(BG375,BG376,BG377,BG378,BG379,BG383,BG384,BG385)</f>
        <v>0</v>
      </c>
      <c r="BI391" s="73" t="s">
        <v>453</v>
      </c>
      <c r="BJ391" s="74">
        <f>SUM(BJ375,BJ376,BJ377,BJ378,BJ379,BJ383,BJ384,BJ385)</f>
        <v>58.11</v>
      </c>
      <c r="BL391" s="73" t="s">
        <v>453</v>
      </c>
      <c r="BM391" s="74">
        <f>SUM(BM375,BM376,BM377,BM378,BM379,BM383,BM384,BM385)</f>
        <v>25</v>
      </c>
      <c r="BO391" s="73" t="s">
        <v>453</v>
      </c>
      <c r="BP391" s="74">
        <f>SUM(BP375,BP376,BP377,BP378,BP379,BP383,BP384,BP385)</f>
        <v>30.270000000000003</v>
      </c>
      <c r="BR391" s="73" t="s">
        <v>453</v>
      </c>
      <c r="BS391" s="74">
        <f>SUM(BS375,BS376,BS377,BS378,BS379,BS383,BS384,BS385)</f>
        <v>0</v>
      </c>
      <c r="BU391" s="73" t="s">
        <v>453</v>
      </c>
      <c r="BV391" s="74">
        <f>SUM(BV375,BV376,BV377,BV378,BV379,BV383,BV384,BV385)</f>
        <v>80.19</v>
      </c>
      <c r="BX391" s="73" t="s">
        <v>453</v>
      </c>
      <c r="BY391" s="74">
        <f>SUM(BY375,BY376,BY377,BY378,BY379,BY383,BY384,BY385)</f>
        <v>356.84000000000003</v>
      </c>
      <c r="CA391" s="73" t="s">
        <v>453</v>
      </c>
      <c r="CB391" s="74">
        <f>SUM(CB375,CB376,CB377,CB378,CB379,CB383,CB384,CB385)</f>
        <v>862.53</v>
      </c>
      <c r="CD391" s="73" t="s">
        <v>453</v>
      </c>
      <c r="CE391" s="74">
        <f>SUM(CE375,CE376,CE377,CE378,CE379,CE383,CE384,CE385)</f>
        <v>0</v>
      </c>
      <c r="CG391" s="73" t="s">
        <v>453</v>
      </c>
      <c r="CH391" s="74">
        <f>SUM(CH375,CH376,CH377,CH378,CH379,CH383,CH384,CH385)</f>
        <v>143.99</v>
      </c>
      <c r="CJ391" s="73" t="s">
        <v>453</v>
      </c>
      <c r="CK391" s="74">
        <f>SUM(CK375,CK376,CK377,CK378,CK379,CK383,CK384,CK385)</f>
        <v>58.64</v>
      </c>
      <c r="CM391" s="73" t="s">
        <v>453</v>
      </c>
      <c r="CN391" s="74">
        <f>SUM(CN375,CN376,CN377,CN378,CN379,CN383,CN384,CN385)</f>
        <v>79</v>
      </c>
      <c r="CP391" s="73" t="s">
        <v>494</v>
      </c>
      <c r="CQ391" s="74">
        <f>SUM(CQ375,CQ376,CQ377,CQ378,CQ379,CQ383,CQ384,CQ385)</f>
        <v>3570.95</v>
      </c>
      <c r="CS391" s="77" t="s">
        <v>494</v>
      </c>
      <c r="CT391" s="78">
        <f>SUM(CT375,CT376,CT377,CT378,CT379,CT383,CT384,CT385)</f>
        <v>2290.0299999999997</v>
      </c>
      <c r="CV391" s="131">
        <f t="shared" si="21"/>
        <v>-1280.92</v>
      </c>
    </row>
    <row r="392" spans="1:100" ht="17" thickBot="1" x14ac:dyDescent="0.25">
      <c r="A392" s="125" t="s">
        <v>457</v>
      </c>
      <c r="B392" s="126">
        <f>B370-B373-B391</f>
        <v>-982.67</v>
      </c>
      <c r="D392" s="93" t="s">
        <v>457</v>
      </c>
      <c r="E392" s="94">
        <f>E370-E373-E391</f>
        <v>143</v>
      </c>
      <c r="G392" s="91" t="s">
        <v>457</v>
      </c>
      <c r="H392" s="92">
        <f>H370-H373-H391</f>
        <v>-7</v>
      </c>
      <c r="J392" s="93" t="s">
        <v>457</v>
      </c>
      <c r="K392" s="94">
        <f>K370-K373-K391</f>
        <v>208.26999999999998</v>
      </c>
      <c r="M392" s="91" t="s">
        <v>457</v>
      </c>
      <c r="N392" s="92">
        <f>N370-N373-N391</f>
        <v>-15.85</v>
      </c>
      <c r="P392" s="125" t="s">
        <v>457</v>
      </c>
      <c r="Q392" s="126">
        <f>Q370-Q373-Q391</f>
        <v>-92.11</v>
      </c>
      <c r="S392" s="91" t="s">
        <v>457</v>
      </c>
      <c r="T392" s="92">
        <f>T370-T373-T391</f>
        <v>-15</v>
      </c>
      <c r="V392" s="91" t="s">
        <v>457</v>
      </c>
      <c r="W392" s="92">
        <f>W370-W373-W391</f>
        <v>-20.28</v>
      </c>
      <c r="Y392" s="91" t="s">
        <v>457</v>
      </c>
      <c r="Z392" s="92">
        <f>Z370-Z373-Z391</f>
        <v>-134.75</v>
      </c>
      <c r="AB392" s="93" t="s">
        <v>457</v>
      </c>
      <c r="AC392" s="94">
        <f>AC370-AC373-AC391</f>
        <v>1316.7600000000002</v>
      </c>
      <c r="AE392" s="91" t="s">
        <v>457</v>
      </c>
      <c r="AF392" s="92">
        <f>AF370-AF373-AF391</f>
        <v>-30.53</v>
      </c>
      <c r="AH392" s="91" t="s">
        <v>457</v>
      </c>
      <c r="AI392" s="92">
        <f>AI370-AI373-AI391</f>
        <v>-12</v>
      </c>
      <c r="AK392" s="91" t="s">
        <v>457</v>
      </c>
      <c r="AL392" s="92">
        <f>AL370-AL373-AL391</f>
        <v>-57.63</v>
      </c>
      <c r="AN392" s="93" t="s">
        <v>457</v>
      </c>
      <c r="AO392" s="94">
        <f>AO370-AO373-AO391</f>
        <v>115.85</v>
      </c>
      <c r="AQ392" s="91" t="s">
        <v>457</v>
      </c>
      <c r="AR392" s="92">
        <f>AR370-AR373-AR391</f>
        <v>-7.17</v>
      </c>
      <c r="AT392" s="91" t="s">
        <v>457</v>
      </c>
      <c r="AU392" s="92">
        <f>AU370-AU373-AU391</f>
        <v>-219.37</v>
      </c>
      <c r="AW392" s="91" t="s">
        <v>457</v>
      </c>
      <c r="AX392" s="92">
        <f>AX370-AX373-AX391</f>
        <v>-12.759999999999998</v>
      </c>
      <c r="AZ392" s="91" t="s">
        <v>457</v>
      </c>
      <c r="BA392" s="92">
        <f>BA370-BA373-BA391</f>
        <v>-14.59</v>
      </c>
      <c r="BC392" s="91" t="s">
        <v>457</v>
      </c>
      <c r="BD392" s="92">
        <f>BD370-BD373-BD391</f>
        <v>-38.769999999999996</v>
      </c>
      <c r="BF392" s="75" t="s">
        <v>457</v>
      </c>
      <c r="BG392" s="76">
        <f>BG370-BG373-BG391</f>
        <v>0</v>
      </c>
      <c r="BI392" s="91" t="s">
        <v>457</v>
      </c>
      <c r="BJ392" s="92">
        <f>BJ370-BJ373-BJ391</f>
        <v>-58.11</v>
      </c>
      <c r="BL392" s="91" t="s">
        <v>457</v>
      </c>
      <c r="BM392" s="92">
        <f>BM370-BM373-BM391</f>
        <v>-25</v>
      </c>
      <c r="BO392" s="93" t="s">
        <v>457</v>
      </c>
      <c r="BP392" s="94">
        <f>BP370-BP373-BP391</f>
        <v>1487.75</v>
      </c>
      <c r="BR392" s="119" t="s">
        <v>457</v>
      </c>
      <c r="BS392" s="120">
        <f>BS370-BS373-BS391</f>
        <v>0</v>
      </c>
      <c r="BU392" s="93" t="s">
        <v>457</v>
      </c>
      <c r="BV392" s="94">
        <f>BV370-BV373-BV391</f>
        <v>1019.81</v>
      </c>
      <c r="BX392" s="91" t="s">
        <v>457</v>
      </c>
      <c r="BY392" s="92">
        <f>BY370-BY373-BY391</f>
        <v>-356.84000000000003</v>
      </c>
      <c r="CA392" s="136" t="s">
        <v>457</v>
      </c>
      <c r="CB392" s="137">
        <f>CB370-CB373-CB391</f>
        <v>-862.53</v>
      </c>
      <c r="CD392" s="119" t="s">
        <v>457</v>
      </c>
      <c r="CE392" s="120">
        <f>CE370-CE373-CE391</f>
        <v>0</v>
      </c>
      <c r="CG392" s="91" t="s">
        <v>457</v>
      </c>
      <c r="CH392" s="92">
        <f>CH370-CH373-CH391</f>
        <v>-143.99</v>
      </c>
      <c r="CJ392" s="91" t="s">
        <v>457</v>
      </c>
      <c r="CK392" s="92">
        <f>CK370-CK373-CK391</f>
        <v>-58.64</v>
      </c>
      <c r="CM392" s="91" t="s">
        <v>457</v>
      </c>
      <c r="CN392" s="92">
        <f>CN370-CN373-CN391</f>
        <v>-79</v>
      </c>
      <c r="CP392" s="95" t="s">
        <v>491</v>
      </c>
      <c r="CQ392" s="96">
        <f>CQ370-CQ373-CQ391</f>
        <v>1046.8500000000013</v>
      </c>
      <c r="CS392" s="85" t="s">
        <v>496</v>
      </c>
      <c r="CT392" s="84">
        <f>CT367-'2015'!CT373-CT391</f>
        <v>0</v>
      </c>
    </row>
    <row r="393" spans="1:100" ht="16" customHeight="1" thickTop="1" thickBot="1" x14ac:dyDescent="0.25">
      <c r="A393" s="193" t="s">
        <v>804</v>
      </c>
      <c r="B393" s="194"/>
      <c r="D393" s="193" t="s">
        <v>803</v>
      </c>
      <c r="E393" s="194"/>
      <c r="G393" s="193" t="s">
        <v>554</v>
      </c>
      <c r="H393" s="194"/>
      <c r="J393" s="190" t="s">
        <v>806</v>
      </c>
      <c r="K393" s="191"/>
      <c r="M393" s="190" t="s">
        <v>808</v>
      </c>
      <c r="N393" s="191"/>
      <c r="P393" s="193" t="s">
        <v>809</v>
      </c>
      <c r="Q393" s="194"/>
      <c r="S393" s="193" t="s">
        <v>810</v>
      </c>
      <c r="T393" s="194"/>
      <c r="V393" s="190" t="s">
        <v>811</v>
      </c>
      <c r="W393" s="191"/>
      <c r="Y393" s="190" t="s">
        <v>812</v>
      </c>
      <c r="Z393" s="191"/>
      <c r="AB393" s="193" t="s">
        <v>813</v>
      </c>
      <c r="AC393" s="194"/>
      <c r="AE393" s="193" t="s">
        <v>427</v>
      </c>
      <c r="AF393" s="194"/>
      <c r="AH393" s="190" t="s">
        <v>390</v>
      </c>
      <c r="AI393" s="191"/>
      <c r="AK393" s="193"/>
      <c r="AL393" s="194"/>
      <c r="AN393" s="193" t="s">
        <v>814</v>
      </c>
      <c r="AO393" s="194"/>
      <c r="AQ393" s="190" t="s">
        <v>794</v>
      </c>
      <c r="AR393" s="191"/>
      <c r="AT393" s="193" t="s">
        <v>815</v>
      </c>
      <c r="AU393" s="194"/>
      <c r="AW393" s="193" t="s">
        <v>835</v>
      </c>
      <c r="AX393" s="194"/>
      <c r="AZ393" s="193" t="s">
        <v>816</v>
      </c>
      <c r="BA393" s="194"/>
      <c r="BC393" s="193" t="s">
        <v>817</v>
      </c>
      <c r="BD393" s="194"/>
      <c r="BF393" s="190"/>
      <c r="BG393" s="191"/>
      <c r="BI393" s="193" t="s">
        <v>836</v>
      </c>
      <c r="BJ393" s="194"/>
      <c r="BL393" s="190"/>
      <c r="BM393" s="191"/>
      <c r="BO393" s="190" t="s">
        <v>837</v>
      </c>
      <c r="BP393" s="191"/>
      <c r="BR393" s="193"/>
      <c r="BS393" s="194"/>
      <c r="BU393" s="193" t="s">
        <v>838</v>
      </c>
      <c r="BV393" s="194"/>
      <c r="BX393" s="193" t="s">
        <v>842</v>
      </c>
      <c r="BY393" s="194"/>
      <c r="CA393" s="190" t="s">
        <v>839</v>
      </c>
      <c r="CB393" s="191"/>
      <c r="CD393" s="190" t="s">
        <v>840</v>
      </c>
      <c r="CE393" s="191"/>
      <c r="CG393" s="190" t="s">
        <v>841</v>
      </c>
      <c r="CH393" s="191"/>
      <c r="CJ393" s="193" t="s">
        <v>843</v>
      </c>
      <c r="CK393" s="194"/>
      <c r="CM393" s="193" t="s">
        <v>844</v>
      </c>
      <c r="CN393" s="194"/>
      <c r="CP393" s="93" t="s">
        <v>517</v>
      </c>
      <c r="CQ393" s="94">
        <f>CQ367-CQ373-CQ391</f>
        <v>153.5900000000006</v>
      </c>
      <c r="CS393" s="199" t="s">
        <v>495</v>
      </c>
      <c r="CT393" s="200"/>
      <c r="CV393" s="82"/>
    </row>
    <row r="394" spans="1:100" ht="16" thickTop="1" x14ac:dyDescent="0.2">
      <c r="A394" s="195"/>
      <c r="B394" s="196"/>
      <c r="D394" s="195"/>
      <c r="E394" s="196"/>
      <c r="G394" s="195"/>
      <c r="H394" s="196"/>
      <c r="J394" s="180"/>
      <c r="K394" s="181"/>
      <c r="M394" s="180"/>
      <c r="N394" s="181"/>
      <c r="P394" s="195"/>
      <c r="Q394" s="196"/>
      <c r="S394" s="195"/>
      <c r="T394" s="196"/>
      <c r="V394" s="180"/>
      <c r="W394" s="181"/>
      <c r="Y394" s="180"/>
      <c r="Z394" s="181"/>
      <c r="AB394" s="195"/>
      <c r="AC394" s="196"/>
      <c r="AE394" s="195"/>
      <c r="AF394" s="196"/>
      <c r="AH394" s="180"/>
      <c r="AI394" s="181"/>
      <c r="AK394" s="195"/>
      <c r="AL394" s="196"/>
      <c r="AN394" s="195"/>
      <c r="AO394" s="196"/>
      <c r="AQ394" s="180"/>
      <c r="AR394" s="181"/>
      <c r="AT394" s="195"/>
      <c r="AU394" s="196"/>
      <c r="AW394" s="195"/>
      <c r="AX394" s="196"/>
      <c r="AZ394" s="195"/>
      <c r="BA394" s="196"/>
      <c r="BC394" s="195"/>
      <c r="BD394" s="196"/>
      <c r="BF394" s="180"/>
      <c r="BG394" s="181"/>
      <c r="BI394" s="195"/>
      <c r="BJ394" s="196"/>
      <c r="BL394" s="180"/>
      <c r="BM394" s="181"/>
      <c r="BO394" s="180"/>
      <c r="BP394" s="181"/>
      <c r="BR394" s="195"/>
      <c r="BS394" s="196"/>
      <c r="BU394" s="195"/>
      <c r="BV394" s="196"/>
      <c r="BX394" s="195"/>
      <c r="BY394" s="196"/>
      <c r="CA394" s="180"/>
      <c r="CB394" s="181"/>
      <c r="CD394" s="180"/>
      <c r="CE394" s="181"/>
      <c r="CG394" s="180"/>
      <c r="CH394" s="181"/>
      <c r="CJ394" s="195"/>
      <c r="CK394" s="196"/>
      <c r="CM394" s="195"/>
      <c r="CN394" s="196"/>
      <c r="CP394" s="115"/>
      <c r="CQ394" s="116"/>
      <c r="CS394" s="199"/>
      <c r="CT394" s="200"/>
      <c r="CV394" s="82"/>
    </row>
    <row r="395" spans="1:100" ht="16" thickBot="1" x14ac:dyDescent="0.25">
      <c r="A395" s="197"/>
      <c r="B395" s="198"/>
      <c r="D395" s="197"/>
      <c r="E395" s="198"/>
      <c r="G395" s="197"/>
      <c r="H395" s="198"/>
      <c r="J395" s="182"/>
      <c r="K395" s="183"/>
      <c r="M395" s="182"/>
      <c r="N395" s="183"/>
      <c r="P395" s="197"/>
      <c r="Q395" s="198"/>
      <c r="S395" s="197"/>
      <c r="T395" s="198"/>
      <c r="V395" s="182"/>
      <c r="W395" s="183"/>
      <c r="Y395" s="182"/>
      <c r="Z395" s="183"/>
      <c r="AB395" s="197"/>
      <c r="AC395" s="198"/>
      <c r="AE395" s="197"/>
      <c r="AF395" s="198"/>
      <c r="AH395" s="182"/>
      <c r="AI395" s="183"/>
      <c r="AK395" s="197"/>
      <c r="AL395" s="198"/>
      <c r="AN395" s="197"/>
      <c r="AO395" s="198"/>
      <c r="AQ395" s="182"/>
      <c r="AR395" s="183"/>
      <c r="AT395" s="197"/>
      <c r="AU395" s="198"/>
      <c r="AW395" s="197"/>
      <c r="AX395" s="198"/>
      <c r="AZ395" s="197"/>
      <c r="BA395" s="198"/>
      <c r="BC395" s="197"/>
      <c r="BD395" s="198"/>
      <c r="BF395" s="182"/>
      <c r="BG395" s="183"/>
      <c r="BI395" s="197"/>
      <c r="BJ395" s="198"/>
      <c r="BL395" s="182"/>
      <c r="BM395" s="183"/>
      <c r="BO395" s="182"/>
      <c r="BP395" s="183"/>
      <c r="BR395" s="197"/>
      <c r="BS395" s="198"/>
      <c r="BU395" s="197"/>
      <c r="BV395" s="198"/>
      <c r="BX395" s="197"/>
      <c r="BY395" s="198"/>
      <c r="CA395" s="182"/>
      <c r="CB395" s="183"/>
      <c r="CD395" s="182"/>
      <c r="CE395" s="183"/>
      <c r="CG395" s="182"/>
      <c r="CH395" s="183"/>
      <c r="CJ395" s="197"/>
      <c r="CK395" s="198"/>
      <c r="CM395" s="197"/>
      <c r="CN395" s="198"/>
      <c r="CP395" s="99"/>
      <c r="CQ395" s="100"/>
      <c r="CS395" s="201"/>
      <c r="CT395" s="202"/>
      <c r="CV395" s="82"/>
    </row>
    <row r="397" spans="1:100" x14ac:dyDescent="0.2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  <c r="CT397" s="86"/>
      <c r="CU397" s="86"/>
      <c r="CV397" s="86"/>
    </row>
    <row r="398" spans="1:100" x14ac:dyDescent="0.2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  <c r="CT398" s="86"/>
      <c r="CU398" s="86"/>
      <c r="CV398" s="86"/>
    </row>
    <row r="401" spans="4:13" ht="25" thickBot="1" x14ac:dyDescent="0.35">
      <c r="D401" s="186" t="s">
        <v>96</v>
      </c>
      <c r="E401" s="187"/>
      <c r="G401" s="186" t="s">
        <v>512</v>
      </c>
      <c r="H401" s="187"/>
    </row>
    <row r="402" spans="4:13" ht="16" thickBot="1" x14ac:dyDescent="0.25">
      <c r="D402" s="174" t="s">
        <v>446</v>
      </c>
      <c r="E402" s="175"/>
      <c r="G402" s="192" t="s">
        <v>525</v>
      </c>
      <c r="H402" s="175"/>
      <c r="M402" s="113"/>
    </row>
    <row r="403" spans="4:13" x14ac:dyDescent="0.2">
      <c r="D403" s="69" t="s">
        <v>460</v>
      </c>
      <c r="E403" s="79">
        <f>SUM(CQ367,CQ334,CQ301,CQ268,CQ235,CQ202,CQ169,CQ136,CQ103,CQ70,CQ37,CQ4)</f>
        <v>44747.19</v>
      </c>
      <c r="G403" s="69" t="s">
        <v>513</v>
      </c>
      <c r="H403" s="79">
        <f>3818.05+E429</f>
        <v>5265.9700000000021</v>
      </c>
    </row>
    <row r="404" spans="4:13" x14ac:dyDescent="0.2">
      <c r="D404" s="69" t="s">
        <v>443</v>
      </c>
      <c r="E404" s="79">
        <f>SUM(CQ368,CQ335,CQ302,CQ269,CQ236,CQ203,CQ170,CQ137,CQ104,CQ71,CQ38,CQ5)</f>
        <v>6727.59</v>
      </c>
      <c r="G404" s="69" t="s">
        <v>514</v>
      </c>
      <c r="H404" s="79">
        <f>14912.11+E404</f>
        <v>21639.7</v>
      </c>
    </row>
    <row r="405" spans="4:13" ht="16" thickBot="1" x14ac:dyDescent="0.25">
      <c r="D405" s="69" t="s">
        <v>444</v>
      </c>
      <c r="E405" s="79">
        <f>SUM(CQ369,CQ336,CQ303,CQ270,CQ237,CQ204,CQ171,CQ138,CQ105,CQ72,CQ39,CQ6)</f>
        <v>5964.9400000000005</v>
      </c>
      <c r="G405" s="93" t="s">
        <v>526</v>
      </c>
      <c r="H405" s="94">
        <f>H403+H404</f>
        <v>26905.670000000002</v>
      </c>
    </row>
    <row r="406" spans="4:13" ht="17" thickTop="1" thickBot="1" x14ac:dyDescent="0.25">
      <c r="D406" s="77" t="s">
        <v>508</v>
      </c>
      <c r="E406" s="78">
        <f>SUM(E403:E405)</f>
        <v>57439.72</v>
      </c>
      <c r="G406" s="190" t="s">
        <v>622</v>
      </c>
      <c r="H406" s="191"/>
    </row>
    <row r="407" spans="4:13" ht="16" thickBot="1" x14ac:dyDescent="0.25">
      <c r="D407" s="176" t="s">
        <v>447</v>
      </c>
      <c r="E407" s="177"/>
      <c r="G407" s="180"/>
      <c r="H407" s="181"/>
    </row>
    <row r="408" spans="4:13" ht="16" thickBot="1" x14ac:dyDescent="0.25">
      <c r="D408" s="70" t="s">
        <v>445</v>
      </c>
      <c r="E408" s="79">
        <f>SUM(CQ372,CQ339,CQ306,CQ273,CQ240,CQ207,CQ174,CQ141,CQ108,CQ75,CQ42,CQ9)</f>
        <v>12951.369999999999</v>
      </c>
      <c r="G408" s="182"/>
      <c r="H408" s="183"/>
    </row>
    <row r="409" spans="4:13" ht="16" thickBot="1" x14ac:dyDescent="0.25">
      <c r="D409" s="77" t="s">
        <v>509</v>
      </c>
      <c r="E409" s="78">
        <f>SUM(E408)</f>
        <v>12951.369999999999</v>
      </c>
    </row>
    <row r="410" spans="4:13" ht="16" thickBot="1" x14ac:dyDescent="0.25">
      <c r="D410" s="176" t="s">
        <v>455</v>
      </c>
      <c r="E410" s="177"/>
    </row>
    <row r="411" spans="4:13" x14ac:dyDescent="0.2">
      <c r="D411" s="71" t="s">
        <v>156</v>
      </c>
      <c r="E411" s="79">
        <f>SUM(CQ375,CQ342,CQ309,CQ276,CQ243,CQ210,CQ177,CQ144,CQ111,CQ78,CQ45,CQ12)</f>
        <v>8788.4000000000015</v>
      </c>
      <c r="H411" s="48"/>
    </row>
    <row r="412" spans="4:13" x14ac:dyDescent="0.2">
      <c r="D412" s="71" t="s">
        <v>449</v>
      </c>
      <c r="E412" s="79">
        <f>SUM(CQ376,CQ343,CQ310,CQ277,CQ244,CQ211,CQ178,CQ145,CQ112,CQ79,CQ46,CQ13)</f>
        <v>1257.6799999999998</v>
      </c>
      <c r="H412" s="5"/>
    </row>
    <row r="413" spans="4:13" x14ac:dyDescent="0.2">
      <c r="D413" s="71" t="s">
        <v>450</v>
      </c>
      <c r="E413" s="79">
        <f>SUM(CQ377,CQ344,CQ311,CQ278,CQ245,CQ212,CQ179,CQ146,CQ113,CQ80,CQ47,CQ14)</f>
        <v>1406</v>
      </c>
    </row>
    <row r="414" spans="4:13" x14ac:dyDescent="0.2">
      <c r="D414" s="71" t="s">
        <v>4</v>
      </c>
      <c r="E414" s="79">
        <f>SUM(CQ378,CQ345,CQ312,CQ279,CQ246,CQ213,CQ180,CQ147,CQ114,CQ81,CQ48,CQ15)</f>
        <v>1922.4199999999998</v>
      </c>
    </row>
    <row r="415" spans="4:13" x14ac:dyDescent="0.2">
      <c r="D415" s="71" t="s">
        <v>5</v>
      </c>
      <c r="E415" s="67">
        <f>SUM(E416:E418)</f>
        <v>1978.5300000000002</v>
      </c>
    </row>
    <row r="416" spans="4:13" x14ac:dyDescent="0.2">
      <c r="D416" s="68" t="s">
        <v>207</v>
      </c>
      <c r="E416" s="79">
        <f>SUM(CQ380,CQ347,CQ314,CQ281,CQ248,CQ215,CQ182,CQ149,CQ116,CQ83,CQ50,CQ17)</f>
        <v>1067.55</v>
      </c>
    </row>
    <row r="417" spans="4:5" x14ac:dyDescent="0.2">
      <c r="D417" s="72" t="s">
        <v>448</v>
      </c>
      <c r="E417" s="79">
        <f>SUM(CQ381,CQ348,CQ315,CQ282,CQ249,CQ216,CQ183,CQ150,CQ117,CQ84,CQ51,CQ18)</f>
        <v>910.98000000000025</v>
      </c>
    </row>
    <row r="418" spans="4:5" x14ac:dyDescent="0.2">
      <c r="D418" s="72" t="s">
        <v>456</v>
      </c>
      <c r="E418" s="79">
        <f>SUM(CQ382,CQ349,CQ316,CQ283,CQ250,CQ217,CQ184,CQ151,CQ118,CQ85,CQ52,CQ19)</f>
        <v>0</v>
      </c>
    </row>
    <row r="419" spans="4:5" x14ac:dyDescent="0.2">
      <c r="D419" s="71" t="s">
        <v>6</v>
      </c>
      <c r="E419" s="79">
        <f>SUM(CQ383,CQ350,CQ317,CQ284,CQ251,CQ218,CQ185,CQ152,CQ119,CQ86,CQ53,CQ20)</f>
        <v>741.68000000000006</v>
      </c>
    </row>
    <row r="420" spans="4:5" x14ac:dyDescent="0.2">
      <c r="D420" s="71" t="s">
        <v>8</v>
      </c>
      <c r="E420" s="79">
        <f>SUM(CQ384,CQ351,CQ318,CQ285,CQ252,CQ219,CQ186,CQ153,CQ120,CQ87,CQ54,CQ21)</f>
        <v>171.59</v>
      </c>
    </row>
    <row r="421" spans="4:5" x14ac:dyDescent="0.2">
      <c r="D421" s="71" t="s">
        <v>451</v>
      </c>
      <c r="E421" s="67">
        <f>SUM(E422:E426)</f>
        <v>14081.599999999999</v>
      </c>
    </row>
    <row r="422" spans="4:5" x14ac:dyDescent="0.2">
      <c r="D422" s="68" t="s">
        <v>452</v>
      </c>
      <c r="E422" s="79">
        <f>SUM(CQ386,CQ353,CQ320,CQ287,CQ254,CQ221,CQ188,CQ155,CQ122,CQ89,CQ56,CQ23)</f>
        <v>9456.2999999999993</v>
      </c>
    </row>
    <row r="423" spans="4:5" x14ac:dyDescent="0.2">
      <c r="D423" s="68" t="s">
        <v>211</v>
      </c>
      <c r="E423" s="79">
        <f>SUM(CQ387,CQ354,CQ321,CQ288,CQ255,CQ222,CQ189,CQ156,CQ123,CQ90,CQ57,CQ24)</f>
        <v>95.88</v>
      </c>
    </row>
    <row r="424" spans="4:5" x14ac:dyDescent="0.2">
      <c r="D424" s="68" t="s">
        <v>197</v>
      </c>
      <c r="E424" s="79">
        <f>SUM(CQ388,CQ355,CQ322,CQ289,CQ256,CQ223,CQ190,CQ157,CQ124,CQ91,CQ58,CQ25)</f>
        <v>1200.3</v>
      </c>
    </row>
    <row r="425" spans="4:5" x14ac:dyDescent="0.2">
      <c r="D425" s="121" t="s">
        <v>456</v>
      </c>
      <c r="E425" s="79">
        <f>SUM(CQ389,CQ356,CQ323,CQ290,CQ257,CQ224,CQ191,CQ158,CQ125,CQ92,CQ59,CQ26)</f>
        <v>853.93000000000006</v>
      </c>
    </row>
    <row r="426" spans="4:5" x14ac:dyDescent="0.2">
      <c r="D426" s="121" t="s">
        <v>456</v>
      </c>
      <c r="E426" s="79">
        <f>SUM(CQ390,CQ357,CQ324,CQ291,CQ258,CQ225,CQ192,CQ159,CQ126,CQ93,CQ60,CQ27)</f>
        <v>2475.19</v>
      </c>
    </row>
    <row r="427" spans="4:5" x14ac:dyDescent="0.2">
      <c r="D427" s="73" t="s">
        <v>510</v>
      </c>
      <c r="E427" s="74">
        <f>SUM(E411,E412,E413,E414,E415,E419,E420,E421)</f>
        <v>30347.9</v>
      </c>
    </row>
    <row r="428" spans="4:5" ht="16" thickBot="1" x14ac:dyDescent="0.25">
      <c r="D428" s="93" t="s">
        <v>511</v>
      </c>
      <c r="E428" s="94">
        <f>E406-E409-E427</f>
        <v>14140.450000000004</v>
      </c>
    </row>
    <row r="429" spans="4:5" ht="17" thickTop="1" thickBot="1" x14ac:dyDescent="0.25">
      <c r="D429" s="93" t="s">
        <v>527</v>
      </c>
      <c r="E429" s="94">
        <f>E403-E409-E427</f>
        <v>1447.9200000000019</v>
      </c>
    </row>
    <row r="430" spans="4:5" ht="16" thickTop="1" x14ac:dyDescent="0.2">
      <c r="D430" s="101"/>
      <c r="E430" s="102"/>
    </row>
    <row r="431" spans="4:5" ht="16" thickBot="1" x14ac:dyDescent="0.25">
      <c r="D431" s="99"/>
      <c r="E431" s="100"/>
    </row>
  </sheetData>
  <mergeCells count="1975">
    <mergeCell ref="AH2:AI2"/>
    <mergeCell ref="A2:B2"/>
    <mergeCell ref="D2:E2"/>
    <mergeCell ref="G2:H2"/>
    <mergeCell ref="J2:K2"/>
    <mergeCell ref="M2:N2"/>
    <mergeCell ref="P2:Q2"/>
    <mergeCell ref="AB3:AC3"/>
    <mergeCell ref="AE3:AF3"/>
    <mergeCell ref="AH3:AI3"/>
    <mergeCell ref="AK3:AL3"/>
    <mergeCell ref="CM2:CN2"/>
    <mergeCell ref="CP2:CQ2"/>
    <mergeCell ref="CS2:CT2"/>
    <mergeCell ref="A3:B3"/>
    <mergeCell ref="D3:E3"/>
    <mergeCell ref="G3:H3"/>
    <mergeCell ref="J3:K3"/>
    <mergeCell ref="M3:N3"/>
    <mergeCell ref="P3:Q3"/>
    <mergeCell ref="S3:T3"/>
    <mergeCell ref="BU2:BV2"/>
    <mergeCell ref="BX2:BY2"/>
    <mergeCell ref="CA2:CB2"/>
    <mergeCell ref="CD2:CE2"/>
    <mergeCell ref="CG2:CH2"/>
    <mergeCell ref="CJ2:CK2"/>
    <mergeCell ref="BC2:BD2"/>
    <mergeCell ref="BF2:BG2"/>
    <mergeCell ref="BI2:BJ2"/>
    <mergeCell ref="BL2:BM2"/>
    <mergeCell ref="BO2:BP2"/>
    <mergeCell ref="BR2:BS2"/>
    <mergeCell ref="AK2:AL2"/>
    <mergeCell ref="AN2:AO2"/>
    <mergeCell ref="AQ2:AR2"/>
    <mergeCell ref="AT2:AU2"/>
    <mergeCell ref="AW2:AX2"/>
    <mergeCell ref="AZ2:BA2"/>
    <mergeCell ref="S2:T2"/>
    <mergeCell ref="V2:W2"/>
    <mergeCell ref="Y2:Z2"/>
    <mergeCell ref="AB2:AC2"/>
    <mergeCell ref="AE2:AF2"/>
    <mergeCell ref="AK8:AL8"/>
    <mergeCell ref="AN8:AO8"/>
    <mergeCell ref="CP3:CQ3"/>
    <mergeCell ref="CS3:CT3"/>
    <mergeCell ref="A8:B8"/>
    <mergeCell ref="D8:E8"/>
    <mergeCell ref="G8:H8"/>
    <mergeCell ref="J8:K8"/>
    <mergeCell ref="M8:N8"/>
    <mergeCell ref="P8:Q8"/>
    <mergeCell ref="S8:T8"/>
    <mergeCell ref="V8:W8"/>
    <mergeCell ref="BX3:BY3"/>
    <mergeCell ref="CA3:CB3"/>
    <mergeCell ref="CD3:CE3"/>
    <mergeCell ref="CG3:CH3"/>
    <mergeCell ref="CJ3:CK3"/>
    <mergeCell ref="CM3:CN3"/>
    <mergeCell ref="BF3:BG3"/>
    <mergeCell ref="BI3:BJ3"/>
    <mergeCell ref="BL3:BM3"/>
    <mergeCell ref="BO3:BP3"/>
    <mergeCell ref="BR3:BS3"/>
    <mergeCell ref="BU3:BV3"/>
    <mergeCell ref="AN3:AO3"/>
    <mergeCell ref="AQ3:AR3"/>
    <mergeCell ref="AT3:AU3"/>
    <mergeCell ref="AW3:AX3"/>
    <mergeCell ref="AZ3:BA3"/>
    <mergeCell ref="BC3:BD3"/>
    <mergeCell ref="V3:W3"/>
    <mergeCell ref="Y3:Z3"/>
    <mergeCell ref="CS8:CT8"/>
    <mergeCell ref="A11:B11"/>
    <mergeCell ref="D11:E11"/>
    <mergeCell ref="G11:H11"/>
    <mergeCell ref="J11:K11"/>
    <mergeCell ref="M11:N11"/>
    <mergeCell ref="P11:Q11"/>
    <mergeCell ref="S11:T11"/>
    <mergeCell ref="V11:W11"/>
    <mergeCell ref="Y11:Z11"/>
    <mergeCell ref="CA8:CB8"/>
    <mergeCell ref="CD8:CE8"/>
    <mergeCell ref="CG8:CH8"/>
    <mergeCell ref="CJ8:CK8"/>
    <mergeCell ref="CM8:CN8"/>
    <mergeCell ref="CP8:CQ8"/>
    <mergeCell ref="BI8:BJ8"/>
    <mergeCell ref="BL8:BM8"/>
    <mergeCell ref="BO8:BP8"/>
    <mergeCell ref="BR8:BS8"/>
    <mergeCell ref="BU8:BV8"/>
    <mergeCell ref="BX8:BY8"/>
    <mergeCell ref="AQ8:AR8"/>
    <mergeCell ref="AT8:AU8"/>
    <mergeCell ref="AW8:AX8"/>
    <mergeCell ref="AZ8:BA8"/>
    <mergeCell ref="BC8:BD8"/>
    <mergeCell ref="BF8:BG8"/>
    <mergeCell ref="Y8:Z8"/>
    <mergeCell ref="AB8:AC8"/>
    <mergeCell ref="AE8:AF8"/>
    <mergeCell ref="AH8:AI8"/>
    <mergeCell ref="CS11:CT11"/>
    <mergeCell ref="BL11:BM11"/>
    <mergeCell ref="BO11:BP11"/>
    <mergeCell ref="BR11:BS11"/>
    <mergeCell ref="BU11:BV11"/>
    <mergeCell ref="BX11:BY11"/>
    <mergeCell ref="CA11:CB11"/>
    <mergeCell ref="AT11:AU11"/>
    <mergeCell ref="AW11:AX11"/>
    <mergeCell ref="AZ11:BA11"/>
    <mergeCell ref="BC11:BD11"/>
    <mergeCell ref="BF11:BG11"/>
    <mergeCell ref="BI11:BJ11"/>
    <mergeCell ref="AB11:AC11"/>
    <mergeCell ref="AE11:AF11"/>
    <mergeCell ref="AH11:AI11"/>
    <mergeCell ref="AK11:AL11"/>
    <mergeCell ref="AN11:AO11"/>
    <mergeCell ref="AQ11:AR11"/>
    <mergeCell ref="S30:T32"/>
    <mergeCell ref="V30:W32"/>
    <mergeCell ref="Y30:Z32"/>
    <mergeCell ref="AB30:AC32"/>
    <mergeCell ref="AE30:AF32"/>
    <mergeCell ref="AH30:AI32"/>
    <mergeCell ref="A30:B32"/>
    <mergeCell ref="D30:E32"/>
    <mergeCell ref="G30:H32"/>
    <mergeCell ref="J30:K32"/>
    <mergeCell ref="M30:N32"/>
    <mergeCell ref="P30:Q32"/>
    <mergeCell ref="CD11:CE11"/>
    <mergeCell ref="CG11:CH11"/>
    <mergeCell ref="CJ11:CK11"/>
    <mergeCell ref="CM11:CN11"/>
    <mergeCell ref="CP11:CQ11"/>
    <mergeCell ref="AE35:AF35"/>
    <mergeCell ref="AH35:AI35"/>
    <mergeCell ref="AK35:AL35"/>
    <mergeCell ref="AN35:AO35"/>
    <mergeCell ref="CM30:CN32"/>
    <mergeCell ref="CS30:CT32"/>
    <mergeCell ref="A35:B35"/>
    <mergeCell ref="D35:E35"/>
    <mergeCell ref="G35:H35"/>
    <mergeCell ref="J35:K35"/>
    <mergeCell ref="M35:N35"/>
    <mergeCell ref="P35:Q35"/>
    <mergeCell ref="S35:T35"/>
    <mergeCell ref="V35:W35"/>
    <mergeCell ref="BU30:BV32"/>
    <mergeCell ref="BX30:BY32"/>
    <mergeCell ref="CA30:CB32"/>
    <mergeCell ref="CD30:CE32"/>
    <mergeCell ref="CG30:CH32"/>
    <mergeCell ref="CJ30:CK32"/>
    <mergeCell ref="BC30:BD32"/>
    <mergeCell ref="BF30:BG32"/>
    <mergeCell ref="BI30:BJ32"/>
    <mergeCell ref="BL30:BM32"/>
    <mergeCell ref="BO30:BP32"/>
    <mergeCell ref="BR30:BS32"/>
    <mergeCell ref="AK30:AL32"/>
    <mergeCell ref="AN30:AO32"/>
    <mergeCell ref="AQ30:AR32"/>
    <mergeCell ref="AT30:AU32"/>
    <mergeCell ref="AW30:AX32"/>
    <mergeCell ref="AZ30:BA32"/>
    <mergeCell ref="AN36:AO36"/>
    <mergeCell ref="AQ36:AR36"/>
    <mergeCell ref="CS35:CT35"/>
    <mergeCell ref="A36:B36"/>
    <mergeCell ref="D36:E36"/>
    <mergeCell ref="G36:H36"/>
    <mergeCell ref="J36:K36"/>
    <mergeCell ref="M36:N36"/>
    <mergeCell ref="P36:Q36"/>
    <mergeCell ref="S36:T36"/>
    <mergeCell ref="V36:W36"/>
    <mergeCell ref="Y36:Z36"/>
    <mergeCell ref="CA35:CB35"/>
    <mergeCell ref="CD35:CE35"/>
    <mergeCell ref="CG35:CH35"/>
    <mergeCell ref="CJ35:CK35"/>
    <mergeCell ref="CM35:CN35"/>
    <mergeCell ref="CP35:CQ35"/>
    <mergeCell ref="BI35:BJ35"/>
    <mergeCell ref="BL35:BM35"/>
    <mergeCell ref="BO35:BP35"/>
    <mergeCell ref="BR35:BS35"/>
    <mergeCell ref="BU35:BV35"/>
    <mergeCell ref="BX35:BY35"/>
    <mergeCell ref="AQ35:AR35"/>
    <mergeCell ref="AT35:AU35"/>
    <mergeCell ref="AW35:AX35"/>
    <mergeCell ref="AZ35:BA35"/>
    <mergeCell ref="BC35:BD35"/>
    <mergeCell ref="BF35:BG35"/>
    <mergeCell ref="Y35:Z35"/>
    <mergeCell ref="AB35:AC35"/>
    <mergeCell ref="Y41:Z41"/>
    <mergeCell ref="AB41:AC41"/>
    <mergeCell ref="AE41:AF41"/>
    <mergeCell ref="AH41:AI41"/>
    <mergeCell ref="A41:B41"/>
    <mergeCell ref="D41:E41"/>
    <mergeCell ref="G41:H41"/>
    <mergeCell ref="J41:K41"/>
    <mergeCell ref="M41:N41"/>
    <mergeCell ref="P41:Q41"/>
    <mergeCell ref="CD36:CE36"/>
    <mergeCell ref="CG36:CH36"/>
    <mergeCell ref="CJ36:CK36"/>
    <mergeCell ref="CM36:CN36"/>
    <mergeCell ref="CP36:CQ36"/>
    <mergeCell ref="CS36:CT36"/>
    <mergeCell ref="BL36:BM36"/>
    <mergeCell ref="BO36:BP36"/>
    <mergeCell ref="BR36:BS36"/>
    <mergeCell ref="BU36:BV36"/>
    <mergeCell ref="BX36:BY36"/>
    <mergeCell ref="CA36:CB36"/>
    <mergeCell ref="AT36:AU36"/>
    <mergeCell ref="AW36:AX36"/>
    <mergeCell ref="AZ36:BA36"/>
    <mergeCell ref="BC36:BD36"/>
    <mergeCell ref="BF36:BG36"/>
    <mergeCell ref="BI36:BJ36"/>
    <mergeCell ref="AB36:AC36"/>
    <mergeCell ref="AE36:AF36"/>
    <mergeCell ref="AH36:AI36"/>
    <mergeCell ref="AK36:AL36"/>
    <mergeCell ref="AH44:AI44"/>
    <mergeCell ref="AK44:AL44"/>
    <mergeCell ref="CM41:CN41"/>
    <mergeCell ref="CP41:CQ41"/>
    <mergeCell ref="CS41:CT41"/>
    <mergeCell ref="A44:B44"/>
    <mergeCell ref="D44:E44"/>
    <mergeCell ref="G44:H44"/>
    <mergeCell ref="J44:K44"/>
    <mergeCell ref="M44:N44"/>
    <mergeCell ref="P44:Q44"/>
    <mergeCell ref="S44:T44"/>
    <mergeCell ref="BU41:BV41"/>
    <mergeCell ref="BX41:BY41"/>
    <mergeCell ref="CA41:CB41"/>
    <mergeCell ref="CD41:CE41"/>
    <mergeCell ref="CG41:CH41"/>
    <mergeCell ref="CJ41:CK41"/>
    <mergeCell ref="BC41:BD41"/>
    <mergeCell ref="BF41:BG41"/>
    <mergeCell ref="BI41:BJ41"/>
    <mergeCell ref="BL41:BM41"/>
    <mergeCell ref="BO41:BP41"/>
    <mergeCell ref="BR41:BS41"/>
    <mergeCell ref="AK41:AL41"/>
    <mergeCell ref="AN41:AO41"/>
    <mergeCell ref="AQ41:AR41"/>
    <mergeCell ref="AT41:AU41"/>
    <mergeCell ref="AW41:AX41"/>
    <mergeCell ref="AZ41:BA41"/>
    <mergeCell ref="S41:T41"/>
    <mergeCell ref="V41:W41"/>
    <mergeCell ref="CP44:CQ44"/>
    <mergeCell ref="CS44:CT44"/>
    <mergeCell ref="A63:B65"/>
    <mergeCell ref="D63:E65"/>
    <mergeCell ref="G63:H65"/>
    <mergeCell ref="J63:K65"/>
    <mergeCell ref="M63:N65"/>
    <mergeCell ref="P63:Q65"/>
    <mergeCell ref="S63:T65"/>
    <mergeCell ref="V63:W65"/>
    <mergeCell ref="BX44:BY44"/>
    <mergeCell ref="CA44:CB44"/>
    <mergeCell ref="CD44:CE44"/>
    <mergeCell ref="CG44:CH44"/>
    <mergeCell ref="CJ44:CK44"/>
    <mergeCell ref="CM44:CN44"/>
    <mergeCell ref="BF44:BG44"/>
    <mergeCell ref="BI44:BJ44"/>
    <mergeCell ref="BL44:BM44"/>
    <mergeCell ref="BO44:BP44"/>
    <mergeCell ref="BR44:BS44"/>
    <mergeCell ref="BU44:BV44"/>
    <mergeCell ref="AN44:AO44"/>
    <mergeCell ref="AQ44:AR44"/>
    <mergeCell ref="AT44:AU44"/>
    <mergeCell ref="AW44:AX44"/>
    <mergeCell ref="AZ44:BA44"/>
    <mergeCell ref="BC44:BD44"/>
    <mergeCell ref="V44:W44"/>
    <mergeCell ref="Y44:Z44"/>
    <mergeCell ref="AB44:AC44"/>
    <mergeCell ref="AE44:AF44"/>
    <mergeCell ref="CS63:CT65"/>
    <mergeCell ref="BI63:BJ65"/>
    <mergeCell ref="BL63:BM65"/>
    <mergeCell ref="BO63:BP65"/>
    <mergeCell ref="BR63:BS65"/>
    <mergeCell ref="BU63:BV65"/>
    <mergeCell ref="BX63:BY65"/>
    <mergeCell ref="AQ63:AR65"/>
    <mergeCell ref="AT63:AU65"/>
    <mergeCell ref="AW63:AX65"/>
    <mergeCell ref="AZ63:BA65"/>
    <mergeCell ref="BC63:BD65"/>
    <mergeCell ref="BF63:BG65"/>
    <mergeCell ref="Y63:Z65"/>
    <mergeCell ref="AB63:AC65"/>
    <mergeCell ref="AE63:AF65"/>
    <mergeCell ref="AH63:AI65"/>
    <mergeCell ref="AK63:AL65"/>
    <mergeCell ref="AN63:AO65"/>
    <mergeCell ref="S68:T68"/>
    <mergeCell ref="V68:W68"/>
    <mergeCell ref="Y68:Z68"/>
    <mergeCell ref="AB68:AC68"/>
    <mergeCell ref="AE68:AF68"/>
    <mergeCell ref="AH68:AI68"/>
    <mergeCell ref="A68:B68"/>
    <mergeCell ref="D68:E68"/>
    <mergeCell ref="G68:H68"/>
    <mergeCell ref="J68:K68"/>
    <mergeCell ref="M68:N68"/>
    <mergeCell ref="P68:Q68"/>
    <mergeCell ref="CA63:CB65"/>
    <mergeCell ref="CD63:CE65"/>
    <mergeCell ref="CG63:CH65"/>
    <mergeCell ref="CJ63:CK65"/>
    <mergeCell ref="CM63:CN65"/>
    <mergeCell ref="AB69:AC69"/>
    <mergeCell ref="AE69:AF69"/>
    <mergeCell ref="AH69:AI69"/>
    <mergeCell ref="AK69:AL69"/>
    <mergeCell ref="CM68:CN68"/>
    <mergeCell ref="CP68:CQ68"/>
    <mergeCell ref="CS68:CT68"/>
    <mergeCell ref="A69:B69"/>
    <mergeCell ref="D69:E69"/>
    <mergeCell ref="G69:H69"/>
    <mergeCell ref="J69:K69"/>
    <mergeCell ref="M69:N69"/>
    <mergeCell ref="P69:Q69"/>
    <mergeCell ref="S69:T69"/>
    <mergeCell ref="BU68:BV68"/>
    <mergeCell ref="BX68:BY68"/>
    <mergeCell ref="CA68:CB68"/>
    <mergeCell ref="CD68:CE68"/>
    <mergeCell ref="CG68:CH68"/>
    <mergeCell ref="CJ68:CK68"/>
    <mergeCell ref="BC68:BD68"/>
    <mergeCell ref="BF68:BG68"/>
    <mergeCell ref="BI68:BJ68"/>
    <mergeCell ref="BL68:BM68"/>
    <mergeCell ref="BO68:BP68"/>
    <mergeCell ref="BR68:BS68"/>
    <mergeCell ref="AK68:AL68"/>
    <mergeCell ref="AN68:AO68"/>
    <mergeCell ref="AQ68:AR68"/>
    <mergeCell ref="AT68:AU68"/>
    <mergeCell ref="AW68:AX68"/>
    <mergeCell ref="AZ68:BA68"/>
    <mergeCell ref="AK74:AL74"/>
    <mergeCell ref="AN74:AO74"/>
    <mergeCell ref="CP69:CQ69"/>
    <mergeCell ref="CS69:CT69"/>
    <mergeCell ref="A74:B74"/>
    <mergeCell ref="D74:E74"/>
    <mergeCell ref="G74:H74"/>
    <mergeCell ref="J74:K74"/>
    <mergeCell ref="M74:N74"/>
    <mergeCell ref="P74:Q74"/>
    <mergeCell ref="S74:T74"/>
    <mergeCell ref="V74:W74"/>
    <mergeCell ref="BX69:BY69"/>
    <mergeCell ref="CA69:CB69"/>
    <mergeCell ref="CD69:CE69"/>
    <mergeCell ref="CG69:CH69"/>
    <mergeCell ref="CJ69:CK69"/>
    <mergeCell ref="CM69:CN69"/>
    <mergeCell ref="BF69:BG69"/>
    <mergeCell ref="BI69:BJ69"/>
    <mergeCell ref="BL69:BM69"/>
    <mergeCell ref="BO69:BP69"/>
    <mergeCell ref="BR69:BS69"/>
    <mergeCell ref="BU69:BV69"/>
    <mergeCell ref="AN69:AO69"/>
    <mergeCell ref="AQ69:AR69"/>
    <mergeCell ref="AT69:AU69"/>
    <mergeCell ref="AW69:AX69"/>
    <mergeCell ref="AZ69:BA69"/>
    <mergeCell ref="BC69:BD69"/>
    <mergeCell ref="V69:W69"/>
    <mergeCell ref="Y69:Z69"/>
    <mergeCell ref="CS74:CT74"/>
    <mergeCell ref="A77:B77"/>
    <mergeCell ref="D77:E77"/>
    <mergeCell ref="G77:H77"/>
    <mergeCell ref="J77:K77"/>
    <mergeCell ref="M77:N77"/>
    <mergeCell ref="P77:Q77"/>
    <mergeCell ref="S77:T77"/>
    <mergeCell ref="V77:W77"/>
    <mergeCell ref="Y77:Z77"/>
    <mergeCell ref="CA74:CB74"/>
    <mergeCell ref="CD74:CE74"/>
    <mergeCell ref="CG74:CH74"/>
    <mergeCell ref="CJ74:CK74"/>
    <mergeCell ref="CM74:CN74"/>
    <mergeCell ref="CP74:CQ74"/>
    <mergeCell ref="BI74:BJ74"/>
    <mergeCell ref="BL74:BM74"/>
    <mergeCell ref="BO74:BP74"/>
    <mergeCell ref="BR74:BS74"/>
    <mergeCell ref="BU74:BV74"/>
    <mergeCell ref="BX74:BY74"/>
    <mergeCell ref="AQ74:AR74"/>
    <mergeCell ref="AT74:AU74"/>
    <mergeCell ref="AW74:AX74"/>
    <mergeCell ref="AZ74:BA74"/>
    <mergeCell ref="BC74:BD74"/>
    <mergeCell ref="BF74:BG74"/>
    <mergeCell ref="Y74:Z74"/>
    <mergeCell ref="AB74:AC74"/>
    <mergeCell ref="AE74:AF74"/>
    <mergeCell ref="AH74:AI74"/>
    <mergeCell ref="CS77:CT77"/>
    <mergeCell ref="BL77:BM77"/>
    <mergeCell ref="BO77:BP77"/>
    <mergeCell ref="BR77:BS77"/>
    <mergeCell ref="BU77:BV77"/>
    <mergeCell ref="BX77:BY77"/>
    <mergeCell ref="CA77:CB77"/>
    <mergeCell ref="AT77:AU77"/>
    <mergeCell ref="AW77:AX77"/>
    <mergeCell ref="AZ77:BA77"/>
    <mergeCell ref="BC77:BD77"/>
    <mergeCell ref="BF77:BG77"/>
    <mergeCell ref="BI77:BJ77"/>
    <mergeCell ref="AB77:AC77"/>
    <mergeCell ref="AE77:AF77"/>
    <mergeCell ref="AH77:AI77"/>
    <mergeCell ref="AK77:AL77"/>
    <mergeCell ref="AN77:AO77"/>
    <mergeCell ref="AQ77:AR77"/>
    <mergeCell ref="S96:T98"/>
    <mergeCell ref="V96:W98"/>
    <mergeCell ref="Y96:Z98"/>
    <mergeCell ref="AB96:AC98"/>
    <mergeCell ref="AE96:AF98"/>
    <mergeCell ref="AH96:AI98"/>
    <mergeCell ref="A96:B98"/>
    <mergeCell ref="D96:E98"/>
    <mergeCell ref="G96:H98"/>
    <mergeCell ref="J96:K98"/>
    <mergeCell ref="M96:N98"/>
    <mergeCell ref="P96:Q98"/>
    <mergeCell ref="CD77:CE77"/>
    <mergeCell ref="CG77:CH77"/>
    <mergeCell ref="CJ77:CK77"/>
    <mergeCell ref="CM77:CN77"/>
    <mergeCell ref="CP77:CQ77"/>
    <mergeCell ref="AE101:AF101"/>
    <mergeCell ref="AH101:AI101"/>
    <mergeCell ref="AK101:AL101"/>
    <mergeCell ref="AN101:AO101"/>
    <mergeCell ref="CM96:CN98"/>
    <mergeCell ref="CS96:CT98"/>
    <mergeCell ref="A101:B101"/>
    <mergeCell ref="D101:E101"/>
    <mergeCell ref="G101:H101"/>
    <mergeCell ref="J101:K101"/>
    <mergeCell ref="M101:N101"/>
    <mergeCell ref="P101:Q101"/>
    <mergeCell ref="S101:T101"/>
    <mergeCell ref="V101:W101"/>
    <mergeCell ref="BU96:BV98"/>
    <mergeCell ref="BX96:BY98"/>
    <mergeCell ref="CA96:CB98"/>
    <mergeCell ref="CD96:CE98"/>
    <mergeCell ref="CG96:CH98"/>
    <mergeCell ref="CJ96:CK98"/>
    <mergeCell ref="BC96:BD98"/>
    <mergeCell ref="BF96:BG98"/>
    <mergeCell ref="BI96:BJ98"/>
    <mergeCell ref="BL96:BM98"/>
    <mergeCell ref="BO96:BP98"/>
    <mergeCell ref="BR96:BS98"/>
    <mergeCell ref="AK96:AL98"/>
    <mergeCell ref="AN96:AO98"/>
    <mergeCell ref="AQ96:AR98"/>
    <mergeCell ref="AT96:AU98"/>
    <mergeCell ref="AW96:AX98"/>
    <mergeCell ref="AZ96:BA98"/>
    <mergeCell ref="AN102:AO102"/>
    <mergeCell ref="AQ102:AR102"/>
    <mergeCell ref="CS101:CT101"/>
    <mergeCell ref="A102:B102"/>
    <mergeCell ref="D102:E102"/>
    <mergeCell ref="G102:H102"/>
    <mergeCell ref="J102:K102"/>
    <mergeCell ref="M102:N102"/>
    <mergeCell ref="P102:Q102"/>
    <mergeCell ref="S102:T102"/>
    <mergeCell ref="V102:W102"/>
    <mergeCell ref="Y102:Z102"/>
    <mergeCell ref="CA101:CB101"/>
    <mergeCell ref="CD101:CE101"/>
    <mergeCell ref="CG101:CH101"/>
    <mergeCell ref="CJ101:CK101"/>
    <mergeCell ref="CM101:CN101"/>
    <mergeCell ref="CP101:CQ101"/>
    <mergeCell ref="BI101:BJ101"/>
    <mergeCell ref="BL101:BM101"/>
    <mergeCell ref="BO101:BP101"/>
    <mergeCell ref="BR101:BS101"/>
    <mergeCell ref="BU101:BV101"/>
    <mergeCell ref="BX101:BY101"/>
    <mergeCell ref="AQ101:AR101"/>
    <mergeCell ref="AT101:AU101"/>
    <mergeCell ref="AW101:AX101"/>
    <mergeCell ref="AZ101:BA101"/>
    <mergeCell ref="BC101:BD101"/>
    <mergeCell ref="BF101:BG101"/>
    <mergeCell ref="Y101:Z101"/>
    <mergeCell ref="AB101:AC101"/>
    <mergeCell ref="Y107:Z107"/>
    <mergeCell ref="AB107:AC107"/>
    <mergeCell ref="AE107:AF107"/>
    <mergeCell ref="AH107:AI107"/>
    <mergeCell ref="A107:B107"/>
    <mergeCell ref="D107:E107"/>
    <mergeCell ref="G107:H107"/>
    <mergeCell ref="J107:K107"/>
    <mergeCell ref="M107:N107"/>
    <mergeCell ref="P107:Q107"/>
    <mergeCell ref="CD102:CE102"/>
    <mergeCell ref="CG102:CH102"/>
    <mergeCell ref="CJ102:CK102"/>
    <mergeCell ref="CM102:CN102"/>
    <mergeCell ref="CP102:CQ102"/>
    <mergeCell ref="CS102:CT102"/>
    <mergeCell ref="BL102:BM102"/>
    <mergeCell ref="BO102:BP102"/>
    <mergeCell ref="BR102:BS102"/>
    <mergeCell ref="BU102:BV102"/>
    <mergeCell ref="BX102:BY102"/>
    <mergeCell ref="CA102:CB102"/>
    <mergeCell ref="AT102:AU102"/>
    <mergeCell ref="AW102:AX102"/>
    <mergeCell ref="AZ102:BA102"/>
    <mergeCell ref="BC102:BD102"/>
    <mergeCell ref="BF102:BG102"/>
    <mergeCell ref="BI102:BJ102"/>
    <mergeCell ref="AB102:AC102"/>
    <mergeCell ref="AE102:AF102"/>
    <mergeCell ref="AH102:AI102"/>
    <mergeCell ref="AK102:AL102"/>
    <mergeCell ref="AH110:AI110"/>
    <mergeCell ref="AK110:AL110"/>
    <mergeCell ref="CM107:CN107"/>
    <mergeCell ref="CP107:CQ107"/>
    <mergeCell ref="CS107:CT107"/>
    <mergeCell ref="A110:B110"/>
    <mergeCell ref="D110:E110"/>
    <mergeCell ref="G110:H110"/>
    <mergeCell ref="J110:K110"/>
    <mergeCell ref="M110:N110"/>
    <mergeCell ref="P110:Q110"/>
    <mergeCell ref="S110:T110"/>
    <mergeCell ref="BU107:BV107"/>
    <mergeCell ref="BX107:BY107"/>
    <mergeCell ref="CA107:CB107"/>
    <mergeCell ref="CD107:CE107"/>
    <mergeCell ref="CG107:CH107"/>
    <mergeCell ref="CJ107:CK107"/>
    <mergeCell ref="BC107:BD107"/>
    <mergeCell ref="BF107:BG107"/>
    <mergeCell ref="BI107:BJ107"/>
    <mergeCell ref="BL107:BM107"/>
    <mergeCell ref="BO107:BP107"/>
    <mergeCell ref="BR107:BS107"/>
    <mergeCell ref="AK107:AL107"/>
    <mergeCell ref="AN107:AO107"/>
    <mergeCell ref="AQ107:AR107"/>
    <mergeCell ref="AT107:AU107"/>
    <mergeCell ref="AW107:AX107"/>
    <mergeCell ref="AZ107:BA107"/>
    <mergeCell ref="S107:T107"/>
    <mergeCell ref="V107:W107"/>
    <mergeCell ref="CP110:CQ110"/>
    <mergeCell ref="CS110:CT110"/>
    <mergeCell ref="A129:B131"/>
    <mergeCell ref="D129:E131"/>
    <mergeCell ref="G129:H131"/>
    <mergeCell ref="J129:K131"/>
    <mergeCell ref="M129:N131"/>
    <mergeCell ref="P129:Q131"/>
    <mergeCell ref="S129:T131"/>
    <mergeCell ref="V129:W131"/>
    <mergeCell ref="BX110:BY110"/>
    <mergeCell ref="CA110:CB110"/>
    <mergeCell ref="CD110:CE110"/>
    <mergeCell ref="CG110:CH110"/>
    <mergeCell ref="CJ110:CK110"/>
    <mergeCell ref="CM110:CN110"/>
    <mergeCell ref="BF110:BG110"/>
    <mergeCell ref="BI110:BJ110"/>
    <mergeCell ref="BL110:BM110"/>
    <mergeCell ref="BO110:BP110"/>
    <mergeCell ref="BR110:BS110"/>
    <mergeCell ref="BU110:BV110"/>
    <mergeCell ref="AN110:AO110"/>
    <mergeCell ref="AQ110:AR110"/>
    <mergeCell ref="AT110:AU110"/>
    <mergeCell ref="AW110:AX110"/>
    <mergeCell ref="AZ110:BA110"/>
    <mergeCell ref="BC110:BD110"/>
    <mergeCell ref="V110:W110"/>
    <mergeCell ref="Y110:Z110"/>
    <mergeCell ref="AB110:AC110"/>
    <mergeCell ref="AE110:AF110"/>
    <mergeCell ref="CS129:CT131"/>
    <mergeCell ref="BI129:BJ131"/>
    <mergeCell ref="BL129:BM131"/>
    <mergeCell ref="BO129:BP131"/>
    <mergeCell ref="BR129:BS131"/>
    <mergeCell ref="BU129:BV131"/>
    <mergeCell ref="BX129:BY131"/>
    <mergeCell ref="AQ129:AR131"/>
    <mergeCell ref="AT129:AU131"/>
    <mergeCell ref="AW129:AX131"/>
    <mergeCell ref="AZ129:BA131"/>
    <mergeCell ref="BC129:BD131"/>
    <mergeCell ref="BF129:BG131"/>
    <mergeCell ref="Y129:Z131"/>
    <mergeCell ref="AB129:AC131"/>
    <mergeCell ref="AE129:AF131"/>
    <mergeCell ref="AH129:AI131"/>
    <mergeCell ref="AK129:AL131"/>
    <mergeCell ref="AN129:AO131"/>
    <mergeCell ref="S134:T134"/>
    <mergeCell ref="V134:W134"/>
    <mergeCell ref="Y134:Z134"/>
    <mergeCell ref="AB134:AC134"/>
    <mergeCell ref="AE134:AF134"/>
    <mergeCell ref="AH134:AI134"/>
    <mergeCell ref="A134:B134"/>
    <mergeCell ref="D134:E134"/>
    <mergeCell ref="G134:H134"/>
    <mergeCell ref="J134:K134"/>
    <mergeCell ref="M134:N134"/>
    <mergeCell ref="P134:Q134"/>
    <mergeCell ref="CA129:CB131"/>
    <mergeCell ref="CD129:CE131"/>
    <mergeCell ref="CG129:CH131"/>
    <mergeCell ref="CJ129:CK131"/>
    <mergeCell ref="CM129:CN131"/>
    <mergeCell ref="AB135:AC135"/>
    <mergeCell ref="AE135:AF135"/>
    <mergeCell ref="AH135:AI135"/>
    <mergeCell ref="AK135:AL135"/>
    <mergeCell ref="CM134:CN134"/>
    <mergeCell ref="CP134:CQ134"/>
    <mergeCell ref="CS134:CT134"/>
    <mergeCell ref="A135:B135"/>
    <mergeCell ref="D135:E135"/>
    <mergeCell ref="G135:H135"/>
    <mergeCell ref="J135:K135"/>
    <mergeCell ref="M135:N135"/>
    <mergeCell ref="P135:Q135"/>
    <mergeCell ref="S135:T135"/>
    <mergeCell ref="BU134:BV134"/>
    <mergeCell ref="BX134:BY134"/>
    <mergeCell ref="CA134:CB134"/>
    <mergeCell ref="CD134:CE134"/>
    <mergeCell ref="CG134:CH134"/>
    <mergeCell ref="CJ134:CK134"/>
    <mergeCell ref="BC134:BD134"/>
    <mergeCell ref="BF134:BG134"/>
    <mergeCell ref="BI134:BJ134"/>
    <mergeCell ref="BL134:BM134"/>
    <mergeCell ref="BO134:BP134"/>
    <mergeCell ref="BR134:BS134"/>
    <mergeCell ref="AK134:AL134"/>
    <mergeCell ref="AN134:AO134"/>
    <mergeCell ref="AQ134:AR134"/>
    <mergeCell ref="AT134:AU134"/>
    <mergeCell ref="AW134:AX134"/>
    <mergeCell ref="AZ134:BA134"/>
    <mergeCell ref="AK140:AL140"/>
    <mergeCell ref="AN140:AO140"/>
    <mergeCell ref="CP135:CQ135"/>
    <mergeCell ref="CS135:CT135"/>
    <mergeCell ref="A140:B140"/>
    <mergeCell ref="D140:E140"/>
    <mergeCell ref="G140:H140"/>
    <mergeCell ref="J140:K140"/>
    <mergeCell ref="M140:N140"/>
    <mergeCell ref="P140:Q140"/>
    <mergeCell ref="S140:T140"/>
    <mergeCell ref="V140:W140"/>
    <mergeCell ref="BX135:BY135"/>
    <mergeCell ref="CA135:CB135"/>
    <mergeCell ref="CD135:CE135"/>
    <mergeCell ref="CG135:CH135"/>
    <mergeCell ref="CJ135:CK135"/>
    <mergeCell ref="CM135:CN135"/>
    <mergeCell ref="BF135:BG135"/>
    <mergeCell ref="BI135:BJ135"/>
    <mergeCell ref="BL135:BM135"/>
    <mergeCell ref="BO135:BP135"/>
    <mergeCell ref="BR135:BS135"/>
    <mergeCell ref="BU135:BV135"/>
    <mergeCell ref="AN135:AO135"/>
    <mergeCell ref="AQ135:AR135"/>
    <mergeCell ref="AT135:AU135"/>
    <mergeCell ref="AW135:AX135"/>
    <mergeCell ref="AZ135:BA135"/>
    <mergeCell ref="BC135:BD135"/>
    <mergeCell ref="V135:W135"/>
    <mergeCell ref="Y135:Z135"/>
    <mergeCell ref="CS140:CT140"/>
    <mergeCell ref="A143:B143"/>
    <mergeCell ref="D143:E143"/>
    <mergeCell ref="G143:H143"/>
    <mergeCell ref="J143:K143"/>
    <mergeCell ref="M143:N143"/>
    <mergeCell ref="P143:Q143"/>
    <mergeCell ref="S143:T143"/>
    <mergeCell ref="V143:W143"/>
    <mergeCell ref="Y143:Z143"/>
    <mergeCell ref="CA140:CB140"/>
    <mergeCell ref="CD140:CE140"/>
    <mergeCell ref="CG140:CH140"/>
    <mergeCell ref="CJ140:CK140"/>
    <mergeCell ref="CM140:CN140"/>
    <mergeCell ref="CP140:CQ140"/>
    <mergeCell ref="BI140:BJ140"/>
    <mergeCell ref="BL140:BM140"/>
    <mergeCell ref="BO140:BP140"/>
    <mergeCell ref="BR140:BS140"/>
    <mergeCell ref="BU140:BV140"/>
    <mergeCell ref="BX140:BY140"/>
    <mergeCell ref="AQ140:AR140"/>
    <mergeCell ref="AT140:AU140"/>
    <mergeCell ref="AW140:AX140"/>
    <mergeCell ref="AZ140:BA140"/>
    <mergeCell ref="BC140:BD140"/>
    <mergeCell ref="BF140:BG140"/>
    <mergeCell ref="Y140:Z140"/>
    <mergeCell ref="AB140:AC140"/>
    <mergeCell ref="AE140:AF140"/>
    <mergeCell ref="AH140:AI140"/>
    <mergeCell ref="CS143:CT143"/>
    <mergeCell ref="BL143:BM143"/>
    <mergeCell ref="BO143:BP143"/>
    <mergeCell ref="BR143:BS143"/>
    <mergeCell ref="BU143:BV143"/>
    <mergeCell ref="BX143:BY143"/>
    <mergeCell ref="CA143:CB143"/>
    <mergeCell ref="AT143:AU143"/>
    <mergeCell ref="AW143:AX143"/>
    <mergeCell ref="AZ143:BA143"/>
    <mergeCell ref="BC143:BD143"/>
    <mergeCell ref="BF143:BG143"/>
    <mergeCell ref="BI143:BJ143"/>
    <mergeCell ref="AB143:AC143"/>
    <mergeCell ref="AE143:AF143"/>
    <mergeCell ref="AH143:AI143"/>
    <mergeCell ref="AK143:AL143"/>
    <mergeCell ref="AN143:AO143"/>
    <mergeCell ref="AQ143:AR143"/>
    <mergeCell ref="S162:T164"/>
    <mergeCell ref="V162:W164"/>
    <mergeCell ref="Y162:Z164"/>
    <mergeCell ref="AB162:AC164"/>
    <mergeCell ref="AE162:AF164"/>
    <mergeCell ref="AH162:AI164"/>
    <mergeCell ref="A162:B164"/>
    <mergeCell ref="D162:E164"/>
    <mergeCell ref="G162:H164"/>
    <mergeCell ref="J162:K164"/>
    <mergeCell ref="M162:N164"/>
    <mergeCell ref="P162:Q164"/>
    <mergeCell ref="CD143:CE143"/>
    <mergeCell ref="CG143:CH143"/>
    <mergeCell ref="CJ143:CK143"/>
    <mergeCell ref="CM143:CN143"/>
    <mergeCell ref="CP143:CQ143"/>
    <mergeCell ref="AE167:AF167"/>
    <mergeCell ref="AH167:AI167"/>
    <mergeCell ref="AK167:AL167"/>
    <mergeCell ref="AN167:AO167"/>
    <mergeCell ref="CM162:CN164"/>
    <mergeCell ref="CS162:CT164"/>
    <mergeCell ref="A167:B167"/>
    <mergeCell ref="D167:E167"/>
    <mergeCell ref="G167:H167"/>
    <mergeCell ref="J167:K167"/>
    <mergeCell ref="M167:N167"/>
    <mergeCell ref="P167:Q167"/>
    <mergeCell ref="S167:T167"/>
    <mergeCell ref="V167:W167"/>
    <mergeCell ref="BU162:BV164"/>
    <mergeCell ref="BX162:BY164"/>
    <mergeCell ref="CA162:CB164"/>
    <mergeCell ref="CD162:CE164"/>
    <mergeCell ref="CG162:CH164"/>
    <mergeCell ref="CJ162:CK164"/>
    <mergeCell ref="BC162:BD164"/>
    <mergeCell ref="BF162:BG164"/>
    <mergeCell ref="BI162:BJ164"/>
    <mergeCell ref="BL162:BM164"/>
    <mergeCell ref="BO162:BP164"/>
    <mergeCell ref="BR162:BS164"/>
    <mergeCell ref="AK162:AL164"/>
    <mergeCell ref="AN162:AO164"/>
    <mergeCell ref="AQ162:AR164"/>
    <mergeCell ref="AT162:AU164"/>
    <mergeCell ref="AW162:AX164"/>
    <mergeCell ref="AZ162:BA164"/>
    <mergeCell ref="AN168:AO168"/>
    <mergeCell ref="AQ168:AR168"/>
    <mergeCell ref="CS167:CT167"/>
    <mergeCell ref="A168:B168"/>
    <mergeCell ref="D168:E168"/>
    <mergeCell ref="G168:H168"/>
    <mergeCell ref="J168:K168"/>
    <mergeCell ref="M168:N168"/>
    <mergeCell ref="P168:Q168"/>
    <mergeCell ref="S168:T168"/>
    <mergeCell ref="V168:W168"/>
    <mergeCell ref="Y168:Z168"/>
    <mergeCell ref="CA167:CB167"/>
    <mergeCell ref="CD167:CE167"/>
    <mergeCell ref="CG167:CH167"/>
    <mergeCell ref="CJ167:CK167"/>
    <mergeCell ref="CM167:CN167"/>
    <mergeCell ref="CP167:CQ167"/>
    <mergeCell ref="BI167:BJ167"/>
    <mergeCell ref="BL167:BM167"/>
    <mergeCell ref="BO167:BP167"/>
    <mergeCell ref="BR167:BS167"/>
    <mergeCell ref="BU167:BV167"/>
    <mergeCell ref="BX167:BY167"/>
    <mergeCell ref="AQ167:AR167"/>
    <mergeCell ref="AT167:AU167"/>
    <mergeCell ref="AW167:AX167"/>
    <mergeCell ref="AZ167:BA167"/>
    <mergeCell ref="BC167:BD167"/>
    <mergeCell ref="BF167:BG167"/>
    <mergeCell ref="Y167:Z167"/>
    <mergeCell ref="AB167:AC167"/>
    <mergeCell ref="Y173:Z173"/>
    <mergeCell ref="AB173:AC173"/>
    <mergeCell ref="AE173:AF173"/>
    <mergeCell ref="AH173:AI173"/>
    <mergeCell ref="A173:B173"/>
    <mergeCell ref="D173:E173"/>
    <mergeCell ref="G173:H173"/>
    <mergeCell ref="J173:K173"/>
    <mergeCell ref="M173:N173"/>
    <mergeCell ref="P173:Q173"/>
    <mergeCell ref="CD168:CE168"/>
    <mergeCell ref="CG168:CH168"/>
    <mergeCell ref="CJ168:CK168"/>
    <mergeCell ref="CM168:CN168"/>
    <mergeCell ref="CP168:CQ168"/>
    <mergeCell ref="CS168:CT168"/>
    <mergeCell ref="BL168:BM168"/>
    <mergeCell ref="BO168:BP168"/>
    <mergeCell ref="BR168:BS168"/>
    <mergeCell ref="BU168:BV168"/>
    <mergeCell ref="BX168:BY168"/>
    <mergeCell ref="CA168:CB168"/>
    <mergeCell ref="AT168:AU168"/>
    <mergeCell ref="AW168:AX168"/>
    <mergeCell ref="AZ168:BA168"/>
    <mergeCell ref="BC168:BD168"/>
    <mergeCell ref="BF168:BG168"/>
    <mergeCell ref="BI168:BJ168"/>
    <mergeCell ref="AB168:AC168"/>
    <mergeCell ref="AE168:AF168"/>
    <mergeCell ref="AH168:AI168"/>
    <mergeCell ref="AK168:AL168"/>
    <mergeCell ref="AH176:AI176"/>
    <mergeCell ref="AK176:AL176"/>
    <mergeCell ref="CM173:CN173"/>
    <mergeCell ref="CP173:CQ173"/>
    <mergeCell ref="CS173:CT173"/>
    <mergeCell ref="A176:B176"/>
    <mergeCell ref="D176:E176"/>
    <mergeCell ref="G176:H176"/>
    <mergeCell ref="J176:K176"/>
    <mergeCell ref="M176:N176"/>
    <mergeCell ref="P176:Q176"/>
    <mergeCell ref="S176:T176"/>
    <mergeCell ref="BU173:BV173"/>
    <mergeCell ref="BX173:BY173"/>
    <mergeCell ref="CA173:CB173"/>
    <mergeCell ref="CD173:CE173"/>
    <mergeCell ref="CG173:CH173"/>
    <mergeCell ref="CJ173:CK173"/>
    <mergeCell ref="BC173:BD173"/>
    <mergeCell ref="BF173:BG173"/>
    <mergeCell ref="BI173:BJ173"/>
    <mergeCell ref="BL173:BM173"/>
    <mergeCell ref="BO173:BP173"/>
    <mergeCell ref="BR173:BS173"/>
    <mergeCell ref="AK173:AL173"/>
    <mergeCell ref="AN173:AO173"/>
    <mergeCell ref="AQ173:AR173"/>
    <mergeCell ref="AT173:AU173"/>
    <mergeCell ref="AW173:AX173"/>
    <mergeCell ref="AZ173:BA173"/>
    <mergeCell ref="S173:T173"/>
    <mergeCell ref="V173:W173"/>
    <mergeCell ref="CP176:CQ176"/>
    <mergeCell ref="CS176:CT176"/>
    <mergeCell ref="A195:B197"/>
    <mergeCell ref="D195:E197"/>
    <mergeCell ref="G195:H197"/>
    <mergeCell ref="J195:K197"/>
    <mergeCell ref="M195:N197"/>
    <mergeCell ref="P195:Q197"/>
    <mergeCell ref="S195:T197"/>
    <mergeCell ref="V195:W197"/>
    <mergeCell ref="BX176:BY176"/>
    <mergeCell ref="CA176:CB176"/>
    <mergeCell ref="CD176:CE176"/>
    <mergeCell ref="CG176:CH176"/>
    <mergeCell ref="CJ176:CK176"/>
    <mergeCell ref="CM176:CN176"/>
    <mergeCell ref="BF176:BG176"/>
    <mergeCell ref="BI176:BJ176"/>
    <mergeCell ref="BL176:BM176"/>
    <mergeCell ref="BO176:BP176"/>
    <mergeCell ref="BR176:BS176"/>
    <mergeCell ref="BU176:BV176"/>
    <mergeCell ref="AN176:AO176"/>
    <mergeCell ref="AQ176:AR176"/>
    <mergeCell ref="AT176:AU176"/>
    <mergeCell ref="AW176:AX176"/>
    <mergeCell ref="AZ176:BA176"/>
    <mergeCell ref="BC176:BD176"/>
    <mergeCell ref="V176:W176"/>
    <mergeCell ref="Y176:Z176"/>
    <mergeCell ref="AB176:AC176"/>
    <mergeCell ref="AE176:AF176"/>
    <mergeCell ref="CS195:CT197"/>
    <mergeCell ref="BI195:BJ197"/>
    <mergeCell ref="BL195:BM197"/>
    <mergeCell ref="BO195:BP197"/>
    <mergeCell ref="BR195:BS197"/>
    <mergeCell ref="BU195:BV197"/>
    <mergeCell ref="BX195:BY197"/>
    <mergeCell ref="AQ195:AR197"/>
    <mergeCell ref="AT195:AU197"/>
    <mergeCell ref="AW195:AX197"/>
    <mergeCell ref="AZ195:BA197"/>
    <mergeCell ref="BC195:BD197"/>
    <mergeCell ref="BF195:BG197"/>
    <mergeCell ref="Y195:Z197"/>
    <mergeCell ref="AB195:AC197"/>
    <mergeCell ref="AE195:AF197"/>
    <mergeCell ref="AH195:AI197"/>
    <mergeCell ref="AK195:AL197"/>
    <mergeCell ref="AN195:AO197"/>
    <mergeCell ref="S200:T200"/>
    <mergeCell ref="V200:W200"/>
    <mergeCell ref="Y200:Z200"/>
    <mergeCell ref="AB200:AC200"/>
    <mergeCell ref="AE200:AF200"/>
    <mergeCell ref="AH200:AI200"/>
    <mergeCell ref="A200:B200"/>
    <mergeCell ref="D200:E200"/>
    <mergeCell ref="G200:H200"/>
    <mergeCell ref="J200:K200"/>
    <mergeCell ref="M200:N200"/>
    <mergeCell ref="P200:Q200"/>
    <mergeCell ref="CA195:CB197"/>
    <mergeCell ref="CD195:CE197"/>
    <mergeCell ref="CG195:CH197"/>
    <mergeCell ref="CJ195:CK197"/>
    <mergeCell ref="CM195:CN197"/>
    <mergeCell ref="AB201:AC201"/>
    <mergeCell ref="AE201:AF201"/>
    <mergeCell ref="AH201:AI201"/>
    <mergeCell ref="AK201:AL201"/>
    <mergeCell ref="CM200:CN200"/>
    <mergeCell ref="CP200:CQ200"/>
    <mergeCell ref="CS200:CT200"/>
    <mergeCell ref="A201:B201"/>
    <mergeCell ref="D201:E201"/>
    <mergeCell ref="G201:H201"/>
    <mergeCell ref="J201:K201"/>
    <mergeCell ref="M201:N201"/>
    <mergeCell ref="P201:Q201"/>
    <mergeCell ref="S201:T201"/>
    <mergeCell ref="BU200:BV200"/>
    <mergeCell ref="BX200:BY200"/>
    <mergeCell ref="CA200:CB200"/>
    <mergeCell ref="CD200:CE200"/>
    <mergeCell ref="CG200:CH200"/>
    <mergeCell ref="CJ200:CK200"/>
    <mergeCell ref="BC200:BD200"/>
    <mergeCell ref="BF200:BG200"/>
    <mergeCell ref="BI200:BJ200"/>
    <mergeCell ref="BL200:BM200"/>
    <mergeCell ref="BO200:BP200"/>
    <mergeCell ref="BR200:BS200"/>
    <mergeCell ref="AK200:AL200"/>
    <mergeCell ref="AN200:AO200"/>
    <mergeCell ref="AQ200:AR200"/>
    <mergeCell ref="AT200:AU200"/>
    <mergeCell ref="AW200:AX200"/>
    <mergeCell ref="AZ200:BA200"/>
    <mergeCell ref="AK206:AL206"/>
    <mergeCell ref="AN206:AO206"/>
    <mergeCell ref="CP201:CQ201"/>
    <mergeCell ref="CS201:CT201"/>
    <mergeCell ref="A206:B206"/>
    <mergeCell ref="D206:E206"/>
    <mergeCell ref="G206:H206"/>
    <mergeCell ref="J206:K206"/>
    <mergeCell ref="M206:N206"/>
    <mergeCell ref="P206:Q206"/>
    <mergeCell ref="S206:T206"/>
    <mergeCell ref="V206:W206"/>
    <mergeCell ref="BX201:BY201"/>
    <mergeCell ref="CA201:CB201"/>
    <mergeCell ref="CD201:CE201"/>
    <mergeCell ref="CG201:CH201"/>
    <mergeCell ref="CJ201:CK201"/>
    <mergeCell ref="CM201:CN201"/>
    <mergeCell ref="BF201:BG201"/>
    <mergeCell ref="BI201:BJ201"/>
    <mergeCell ref="BL201:BM201"/>
    <mergeCell ref="BO201:BP201"/>
    <mergeCell ref="BR201:BS201"/>
    <mergeCell ref="BU201:BV201"/>
    <mergeCell ref="AN201:AO201"/>
    <mergeCell ref="AQ201:AR201"/>
    <mergeCell ref="AT201:AU201"/>
    <mergeCell ref="AW201:AX201"/>
    <mergeCell ref="AZ201:BA201"/>
    <mergeCell ref="BC201:BD201"/>
    <mergeCell ref="V201:W201"/>
    <mergeCell ref="Y201:Z201"/>
    <mergeCell ref="CS206:CT206"/>
    <mergeCell ref="A209:B209"/>
    <mergeCell ref="D209:E209"/>
    <mergeCell ref="G209:H209"/>
    <mergeCell ref="J209:K209"/>
    <mergeCell ref="M209:N209"/>
    <mergeCell ref="P209:Q209"/>
    <mergeCell ref="S209:T209"/>
    <mergeCell ref="V209:W209"/>
    <mergeCell ref="Y209:Z209"/>
    <mergeCell ref="CA206:CB206"/>
    <mergeCell ref="CD206:CE206"/>
    <mergeCell ref="CG206:CH206"/>
    <mergeCell ref="CJ206:CK206"/>
    <mergeCell ref="CM206:CN206"/>
    <mergeCell ref="CP206:CQ206"/>
    <mergeCell ref="BI206:BJ206"/>
    <mergeCell ref="BL206:BM206"/>
    <mergeCell ref="BO206:BP206"/>
    <mergeCell ref="BR206:BS206"/>
    <mergeCell ref="BU206:BV206"/>
    <mergeCell ref="BX206:BY206"/>
    <mergeCell ref="AQ206:AR206"/>
    <mergeCell ref="AT206:AU206"/>
    <mergeCell ref="AW206:AX206"/>
    <mergeCell ref="AZ206:BA206"/>
    <mergeCell ref="BC206:BD206"/>
    <mergeCell ref="BF206:BG206"/>
    <mergeCell ref="Y206:Z206"/>
    <mergeCell ref="AB206:AC206"/>
    <mergeCell ref="AE206:AF206"/>
    <mergeCell ref="AH206:AI206"/>
    <mergeCell ref="CS209:CT209"/>
    <mergeCell ref="BL209:BM209"/>
    <mergeCell ref="BO209:BP209"/>
    <mergeCell ref="BR209:BS209"/>
    <mergeCell ref="BU209:BV209"/>
    <mergeCell ref="BX209:BY209"/>
    <mergeCell ref="CA209:CB209"/>
    <mergeCell ref="AT209:AU209"/>
    <mergeCell ref="AW209:AX209"/>
    <mergeCell ref="AZ209:BA209"/>
    <mergeCell ref="BC209:BD209"/>
    <mergeCell ref="BF209:BG209"/>
    <mergeCell ref="BI209:BJ209"/>
    <mergeCell ref="AB209:AC209"/>
    <mergeCell ref="AE209:AF209"/>
    <mergeCell ref="AH209:AI209"/>
    <mergeCell ref="AK209:AL209"/>
    <mergeCell ref="AN209:AO209"/>
    <mergeCell ref="AQ209:AR209"/>
    <mergeCell ref="S228:T230"/>
    <mergeCell ref="V228:W230"/>
    <mergeCell ref="Y228:Z230"/>
    <mergeCell ref="AB228:AC230"/>
    <mergeCell ref="AE228:AF230"/>
    <mergeCell ref="AH228:AI230"/>
    <mergeCell ref="A228:B230"/>
    <mergeCell ref="D228:E230"/>
    <mergeCell ref="G228:H230"/>
    <mergeCell ref="J228:K230"/>
    <mergeCell ref="M228:N230"/>
    <mergeCell ref="P228:Q230"/>
    <mergeCell ref="CD209:CE209"/>
    <mergeCell ref="CG209:CH209"/>
    <mergeCell ref="CJ209:CK209"/>
    <mergeCell ref="CM209:CN209"/>
    <mergeCell ref="CP209:CQ209"/>
    <mergeCell ref="AE233:AF233"/>
    <mergeCell ref="AH233:AI233"/>
    <mergeCell ref="AK233:AL233"/>
    <mergeCell ref="AN233:AO233"/>
    <mergeCell ref="CM228:CN230"/>
    <mergeCell ref="CS228:CT230"/>
    <mergeCell ref="A233:B233"/>
    <mergeCell ref="D233:E233"/>
    <mergeCell ref="G233:H233"/>
    <mergeCell ref="J233:K233"/>
    <mergeCell ref="M233:N233"/>
    <mergeCell ref="P233:Q233"/>
    <mergeCell ref="S233:T233"/>
    <mergeCell ref="V233:W233"/>
    <mergeCell ref="BU228:BV230"/>
    <mergeCell ref="BX228:BY230"/>
    <mergeCell ref="CA228:CB230"/>
    <mergeCell ref="CD228:CE230"/>
    <mergeCell ref="CG228:CH230"/>
    <mergeCell ref="CJ228:CK230"/>
    <mergeCell ref="BC228:BD230"/>
    <mergeCell ref="BF228:BG230"/>
    <mergeCell ref="BI228:BJ230"/>
    <mergeCell ref="BL228:BM230"/>
    <mergeCell ref="BO228:BP230"/>
    <mergeCell ref="BR228:BS230"/>
    <mergeCell ref="AK228:AL230"/>
    <mergeCell ref="AN228:AO230"/>
    <mergeCell ref="AQ228:AR230"/>
    <mergeCell ref="AT228:AU230"/>
    <mergeCell ref="AW228:AX230"/>
    <mergeCell ref="AZ228:BA230"/>
    <mergeCell ref="AN234:AO234"/>
    <mergeCell ref="AQ234:AR234"/>
    <mergeCell ref="CS233:CT233"/>
    <mergeCell ref="A234:B234"/>
    <mergeCell ref="D234:E234"/>
    <mergeCell ref="G234:H234"/>
    <mergeCell ref="J234:K234"/>
    <mergeCell ref="M234:N234"/>
    <mergeCell ref="P234:Q234"/>
    <mergeCell ref="S234:T234"/>
    <mergeCell ref="V234:W234"/>
    <mergeCell ref="Y234:Z234"/>
    <mergeCell ref="CA233:CB233"/>
    <mergeCell ref="CD233:CE233"/>
    <mergeCell ref="CG233:CH233"/>
    <mergeCell ref="CJ233:CK233"/>
    <mergeCell ref="CM233:CN233"/>
    <mergeCell ref="CP233:CQ233"/>
    <mergeCell ref="BI233:BJ233"/>
    <mergeCell ref="BL233:BM233"/>
    <mergeCell ref="BO233:BP233"/>
    <mergeCell ref="BR233:BS233"/>
    <mergeCell ref="BU233:BV233"/>
    <mergeCell ref="BX233:BY233"/>
    <mergeCell ref="AQ233:AR233"/>
    <mergeCell ref="AT233:AU233"/>
    <mergeCell ref="AW233:AX233"/>
    <mergeCell ref="AZ233:BA233"/>
    <mergeCell ref="BC233:BD233"/>
    <mergeCell ref="BF233:BG233"/>
    <mergeCell ref="Y233:Z233"/>
    <mergeCell ref="AB233:AC233"/>
    <mergeCell ref="Y239:Z239"/>
    <mergeCell ref="AB239:AC239"/>
    <mergeCell ref="AE239:AF239"/>
    <mergeCell ref="AH239:AI239"/>
    <mergeCell ref="A239:B239"/>
    <mergeCell ref="D239:E239"/>
    <mergeCell ref="G239:H239"/>
    <mergeCell ref="J239:K239"/>
    <mergeCell ref="M239:N239"/>
    <mergeCell ref="P239:Q239"/>
    <mergeCell ref="CD234:CE234"/>
    <mergeCell ref="CG234:CH234"/>
    <mergeCell ref="CJ234:CK234"/>
    <mergeCell ref="CM234:CN234"/>
    <mergeCell ref="CP234:CQ234"/>
    <mergeCell ref="CS234:CT234"/>
    <mergeCell ref="BL234:BM234"/>
    <mergeCell ref="BO234:BP234"/>
    <mergeCell ref="BR234:BS234"/>
    <mergeCell ref="BU234:BV234"/>
    <mergeCell ref="BX234:BY234"/>
    <mergeCell ref="CA234:CB234"/>
    <mergeCell ref="AT234:AU234"/>
    <mergeCell ref="AW234:AX234"/>
    <mergeCell ref="AZ234:BA234"/>
    <mergeCell ref="BC234:BD234"/>
    <mergeCell ref="BF234:BG234"/>
    <mergeCell ref="BI234:BJ234"/>
    <mergeCell ref="AB234:AC234"/>
    <mergeCell ref="AE234:AF234"/>
    <mergeCell ref="AH234:AI234"/>
    <mergeCell ref="AK234:AL234"/>
    <mergeCell ref="AH242:AI242"/>
    <mergeCell ref="AK242:AL242"/>
    <mergeCell ref="CM239:CN239"/>
    <mergeCell ref="CP239:CQ239"/>
    <mergeCell ref="CS239:CT239"/>
    <mergeCell ref="A242:B242"/>
    <mergeCell ref="D242:E242"/>
    <mergeCell ref="G242:H242"/>
    <mergeCell ref="J242:K242"/>
    <mergeCell ref="M242:N242"/>
    <mergeCell ref="P242:Q242"/>
    <mergeCell ref="S242:T242"/>
    <mergeCell ref="BU239:BV239"/>
    <mergeCell ref="BX239:BY239"/>
    <mergeCell ref="CA239:CB239"/>
    <mergeCell ref="CD239:CE239"/>
    <mergeCell ref="CG239:CH239"/>
    <mergeCell ref="CJ239:CK239"/>
    <mergeCell ref="BC239:BD239"/>
    <mergeCell ref="BF239:BG239"/>
    <mergeCell ref="BI239:BJ239"/>
    <mergeCell ref="BL239:BM239"/>
    <mergeCell ref="BO239:BP239"/>
    <mergeCell ref="BR239:BS239"/>
    <mergeCell ref="AK239:AL239"/>
    <mergeCell ref="AN239:AO239"/>
    <mergeCell ref="AQ239:AR239"/>
    <mergeCell ref="AT239:AU239"/>
    <mergeCell ref="AW239:AX239"/>
    <mergeCell ref="AZ239:BA239"/>
    <mergeCell ref="S239:T239"/>
    <mergeCell ref="V239:W239"/>
    <mergeCell ref="CP242:CQ242"/>
    <mergeCell ref="CS242:CT242"/>
    <mergeCell ref="A261:B263"/>
    <mergeCell ref="D261:E263"/>
    <mergeCell ref="G261:H263"/>
    <mergeCell ref="J261:K263"/>
    <mergeCell ref="M261:N263"/>
    <mergeCell ref="P261:Q263"/>
    <mergeCell ref="S261:T263"/>
    <mergeCell ref="V261:W263"/>
    <mergeCell ref="BX242:BY242"/>
    <mergeCell ref="CA242:CB242"/>
    <mergeCell ref="CD242:CE242"/>
    <mergeCell ref="CG242:CH242"/>
    <mergeCell ref="CJ242:CK242"/>
    <mergeCell ref="CM242:CN242"/>
    <mergeCell ref="BF242:BG242"/>
    <mergeCell ref="BI242:BJ242"/>
    <mergeCell ref="BL242:BM242"/>
    <mergeCell ref="BO242:BP242"/>
    <mergeCell ref="BR242:BS242"/>
    <mergeCell ref="BU242:BV242"/>
    <mergeCell ref="AN242:AO242"/>
    <mergeCell ref="AQ242:AR242"/>
    <mergeCell ref="AT242:AU242"/>
    <mergeCell ref="AW242:AX242"/>
    <mergeCell ref="AZ242:BA242"/>
    <mergeCell ref="BC242:BD242"/>
    <mergeCell ref="V242:W242"/>
    <mergeCell ref="Y242:Z242"/>
    <mergeCell ref="AB242:AC242"/>
    <mergeCell ref="AE242:AF242"/>
    <mergeCell ref="CS261:CT263"/>
    <mergeCell ref="BI261:BJ263"/>
    <mergeCell ref="BL261:BM263"/>
    <mergeCell ref="BO261:BP263"/>
    <mergeCell ref="BR261:BS263"/>
    <mergeCell ref="BU261:BV263"/>
    <mergeCell ref="BX261:BY263"/>
    <mergeCell ref="AQ261:AR263"/>
    <mergeCell ref="AT261:AU263"/>
    <mergeCell ref="AW261:AX263"/>
    <mergeCell ref="AZ261:BA263"/>
    <mergeCell ref="BC261:BD263"/>
    <mergeCell ref="BF261:BG263"/>
    <mergeCell ref="Y261:Z263"/>
    <mergeCell ref="AB261:AC263"/>
    <mergeCell ref="AE261:AF263"/>
    <mergeCell ref="AH261:AI263"/>
    <mergeCell ref="AK261:AL263"/>
    <mergeCell ref="AN261:AO263"/>
    <mergeCell ref="S266:T266"/>
    <mergeCell ref="V266:W266"/>
    <mergeCell ref="Y266:Z266"/>
    <mergeCell ref="AB266:AC266"/>
    <mergeCell ref="AE266:AF266"/>
    <mergeCell ref="AH266:AI266"/>
    <mergeCell ref="A266:B266"/>
    <mergeCell ref="D266:E266"/>
    <mergeCell ref="G266:H266"/>
    <mergeCell ref="J266:K266"/>
    <mergeCell ref="M266:N266"/>
    <mergeCell ref="P266:Q266"/>
    <mergeCell ref="CA261:CB263"/>
    <mergeCell ref="CD261:CE263"/>
    <mergeCell ref="CG261:CH263"/>
    <mergeCell ref="CJ261:CK263"/>
    <mergeCell ref="CM261:CN263"/>
    <mergeCell ref="AB267:AC267"/>
    <mergeCell ref="AE267:AF267"/>
    <mergeCell ref="AH267:AI267"/>
    <mergeCell ref="AK267:AL267"/>
    <mergeCell ref="CM266:CN266"/>
    <mergeCell ref="CP266:CQ266"/>
    <mergeCell ref="CS266:CT266"/>
    <mergeCell ref="A267:B267"/>
    <mergeCell ref="D267:E267"/>
    <mergeCell ref="G267:H267"/>
    <mergeCell ref="J267:K267"/>
    <mergeCell ref="M267:N267"/>
    <mergeCell ref="P267:Q267"/>
    <mergeCell ref="S267:T267"/>
    <mergeCell ref="BU266:BV266"/>
    <mergeCell ref="BX266:BY266"/>
    <mergeCell ref="CA266:CB266"/>
    <mergeCell ref="CD266:CE266"/>
    <mergeCell ref="CG266:CH266"/>
    <mergeCell ref="CJ266:CK266"/>
    <mergeCell ref="BC266:BD266"/>
    <mergeCell ref="BF266:BG266"/>
    <mergeCell ref="BI266:BJ266"/>
    <mergeCell ref="BL266:BM266"/>
    <mergeCell ref="BO266:BP266"/>
    <mergeCell ref="BR266:BS266"/>
    <mergeCell ref="AK266:AL266"/>
    <mergeCell ref="AN266:AO266"/>
    <mergeCell ref="AQ266:AR266"/>
    <mergeCell ref="AT266:AU266"/>
    <mergeCell ref="AW266:AX266"/>
    <mergeCell ref="AZ266:BA266"/>
    <mergeCell ref="AK272:AL272"/>
    <mergeCell ref="AN272:AO272"/>
    <mergeCell ref="CP267:CQ267"/>
    <mergeCell ref="CS267:CT267"/>
    <mergeCell ref="A272:B272"/>
    <mergeCell ref="D272:E272"/>
    <mergeCell ref="G272:H272"/>
    <mergeCell ref="J272:K272"/>
    <mergeCell ref="M272:N272"/>
    <mergeCell ref="P272:Q272"/>
    <mergeCell ref="S272:T272"/>
    <mergeCell ref="V272:W272"/>
    <mergeCell ref="BX267:BY267"/>
    <mergeCell ref="CA267:CB267"/>
    <mergeCell ref="CD267:CE267"/>
    <mergeCell ref="CG267:CH267"/>
    <mergeCell ref="CJ267:CK267"/>
    <mergeCell ref="CM267:CN267"/>
    <mergeCell ref="BF267:BG267"/>
    <mergeCell ref="BI267:BJ267"/>
    <mergeCell ref="BL267:BM267"/>
    <mergeCell ref="BO267:BP267"/>
    <mergeCell ref="BR267:BS267"/>
    <mergeCell ref="BU267:BV267"/>
    <mergeCell ref="AN267:AO267"/>
    <mergeCell ref="AQ267:AR267"/>
    <mergeCell ref="AT267:AU267"/>
    <mergeCell ref="AW267:AX267"/>
    <mergeCell ref="AZ267:BA267"/>
    <mergeCell ref="BC267:BD267"/>
    <mergeCell ref="V267:W267"/>
    <mergeCell ref="Y267:Z267"/>
    <mergeCell ref="CS272:CT272"/>
    <mergeCell ref="A275:B275"/>
    <mergeCell ref="D275:E275"/>
    <mergeCell ref="G275:H275"/>
    <mergeCell ref="J275:K275"/>
    <mergeCell ref="M275:N275"/>
    <mergeCell ref="P275:Q275"/>
    <mergeCell ref="S275:T275"/>
    <mergeCell ref="V275:W275"/>
    <mergeCell ref="Y275:Z275"/>
    <mergeCell ref="CA272:CB272"/>
    <mergeCell ref="CD272:CE272"/>
    <mergeCell ref="CG272:CH272"/>
    <mergeCell ref="CJ272:CK272"/>
    <mergeCell ref="CM272:CN272"/>
    <mergeCell ref="CP272:CQ272"/>
    <mergeCell ref="BI272:BJ272"/>
    <mergeCell ref="BL272:BM272"/>
    <mergeCell ref="BO272:BP272"/>
    <mergeCell ref="BR272:BS272"/>
    <mergeCell ref="BU272:BV272"/>
    <mergeCell ref="BX272:BY272"/>
    <mergeCell ref="AQ272:AR272"/>
    <mergeCell ref="AT272:AU272"/>
    <mergeCell ref="AW272:AX272"/>
    <mergeCell ref="AZ272:BA272"/>
    <mergeCell ref="BC272:BD272"/>
    <mergeCell ref="BF272:BG272"/>
    <mergeCell ref="Y272:Z272"/>
    <mergeCell ref="AB272:AC272"/>
    <mergeCell ref="AE272:AF272"/>
    <mergeCell ref="AH272:AI272"/>
    <mergeCell ref="CS275:CT275"/>
    <mergeCell ref="BL275:BM275"/>
    <mergeCell ref="BO275:BP275"/>
    <mergeCell ref="BR275:BS275"/>
    <mergeCell ref="BU275:BV275"/>
    <mergeCell ref="BX275:BY275"/>
    <mergeCell ref="CA275:CB275"/>
    <mergeCell ref="AT275:AU275"/>
    <mergeCell ref="AW275:AX275"/>
    <mergeCell ref="AZ275:BA275"/>
    <mergeCell ref="BC275:BD275"/>
    <mergeCell ref="BF275:BG275"/>
    <mergeCell ref="BI275:BJ275"/>
    <mergeCell ref="AB275:AC275"/>
    <mergeCell ref="AE275:AF275"/>
    <mergeCell ref="AH275:AI275"/>
    <mergeCell ref="AK275:AL275"/>
    <mergeCell ref="AN275:AO275"/>
    <mergeCell ref="AQ275:AR275"/>
    <mergeCell ref="S294:T296"/>
    <mergeCell ref="V294:W296"/>
    <mergeCell ref="Y294:Z296"/>
    <mergeCell ref="AB294:AC296"/>
    <mergeCell ref="AE294:AF296"/>
    <mergeCell ref="AH294:AI296"/>
    <mergeCell ref="A294:B296"/>
    <mergeCell ref="D294:E296"/>
    <mergeCell ref="G294:H296"/>
    <mergeCell ref="J294:K296"/>
    <mergeCell ref="M294:N296"/>
    <mergeCell ref="P294:Q296"/>
    <mergeCell ref="CD275:CE275"/>
    <mergeCell ref="CG275:CH275"/>
    <mergeCell ref="CJ275:CK275"/>
    <mergeCell ref="CM275:CN275"/>
    <mergeCell ref="CP275:CQ275"/>
    <mergeCell ref="AE299:AF299"/>
    <mergeCell ref="AH299:AI299"/>
    <mergeCell ref="AK299:AL299"/>
    <mergeCell ref="AN299:AO299"/>
    <mergeCell ref="CM294:CN296"/>
    <mergeCell ref="CS294:CT296"/>
    <mergeCell ref="A299:B299"/>
    <mergeCell ref="D299:E299"/>
    <mergeCell ref="G299:H299"/>
    <mergeCell ref="J299:K299"/>
    <mergeCell ref="M299:N299"/>
    <mergeCell ref="P299:Q299"/>
    <mergeCell ref="S299:T299"/>
    <mergeCell ref="V299:W299"/>
    <mergeCell ref="BU294:BV296"/>
    <mergeCell ref="BX294:BY296"/>
    <mergeCell ref="CA294:CB296"/>
    <mergeCell ref="CD294:CE296"/>
    <mergeCell ref="CG294:CH296"/>
    <mergeCell ref="CJ294:CK296"/>
    <mergeCell ref="BC294:BD296"/>
    <mergeCell ref="BF294:BG296"/>
    <mergeCell ref="BI294:BJ296"/>
    <mergeCell ref="BL294:BM296"/>
    <mergeCell ref="BO294:BP296"/>
    <mergeCell ref="BR294:BS296"/>
    <mergeCell ref="AK294:AL296"/>
    <mergeCell ref="AN294:AO296"/>
    <mergeCell ref="AQ294:AR296"/>
    <mergeCell ref="AT294:AU296"/>
    <mergeCell ref="AW294:AX296"/>
    <mergeCell ref="AZ294:BA296"/>
    <mergeCell ref="AN300:AO300"/>
    <mergeCell ref="AQ300:AR300"/>
    <mergeCell ref="CS299:CT299"/>
    <mergeCell ref="A300:B300"/>
    <mergeCell ref="D300:E300"/>
    <mergeCell ref="G300:H300"/>
    <mergeCell ref="J300:K300"/>
    <mergeCell ref="M300:N300"/>
    <mergeCell ref="P300:Q300"/>
    <mergeCell ref="S300:T300"/>
    <mergeCell ref="V300:W300"/>
    <mergeCell ref="Y300:Z300"/>
    <mergeCell ref="CA299:CB299"/>
    <mergeCell ref="CD299:CE299"/>
    <mergeCell ref="CG299:CH299"/>
    <mergeCell ref="CJ299:CK299"/>
    <mergeCell ref="CM299:CN299"/>
    <mergeCell ref="CP299:CQ299"/>
    <mergeCell ref="BI299:BJ299"/>
    <mergeCell ref="BL299:BM299"/>
    <mergeCell ref="BO299:BP299"/>
    <mergeCell ref="BR299:BS299"/>
    <mergeCell ref="BU299:BV299"/>
    <mergeCell ref="BX299:BY299"/>
    <mergeCell ref="AQ299:AR299"/>
    <mergeCell ref="AT299:AU299"/>
    <mergeCell ref="AW299:AX299"/>
    <mergeCell ref="AZ299:BA299"/>
    <mergeCell ref="BC299:BD299"/>
    <mergeCell ref="BF299:BG299"/>
    <mergeCell ref="Y299:Z299"/>
    <mergeCell ref="AB299:AC299"/>
    <mergeCell ref="Y305:Z305"/>
    <mergeCell ref="AB305:AC305"/>
    <mergeCell ref="AE305:AF305"/>
    <mergeCell ref="AH305:AI305"/>
    <mergeCell ref="A305:B305"/>
    <mergeCell ref="D305:E305"/>
    <mergeCell ref="G305:H305"/>
    <mergeCell ref="J305:K305"/>
    <mergeCell ref="M305:N305"/>
    <mergeCell ref="P305:Q305"/>
    <mergeCell ref="CD300:CE300"/>
    <mergeCell ref="CG300:CH300"/>
    <mergeCell ref="CJ300:CK300"/>
    <mergeCell ref="CM300:CN300"/>
    <mergeCell ref="CP300:CQ300"/>
    <mergeCell ref="CS300:CT300"/>
    <mergeCell ref="BL300:BM300"/>
    <mergeCell ref="BO300:BP300"/>
    <mergeCell ref="BR300:BS300"/>
    <mergeCell ref="BU300:BV300"/>
    <mergeCell ref="BX300:BY300"/>
    <mergeCell ref="CA300:CB300"/>
    <mergeCell ref="AT300:AU300"/>
    <mergeCell ref="AW300:AX300"/>
    <mergeCell ref="AZ300:BA300"/>
    <mergeCell ref="BC300:BD300"/>
    <mergeCell ref="BF300:BG300"/>
    <mergeCell ref="BI300:BJ300"/>
    <mergeCell ref="AB300:AC300"/>
    <mergeCell ref="AE300:AF300"/>
    <mergeCell ref="AH300:AI300"/>
    <mergeCell ref="AK300:AL300"/>
    <mergeCell ref="AH308:AI308"/>
    <mergeCell ref="AK308:AL308"/>
    <mergeCell ref="CM305:CN305"/>
    <mergeCell ref="CP305:CQ305"/>
    <mergeCell ref="CS305:CT305"/>
    <mergeCell ref="A308:B308"/>
    <mergeCell ref="D308:E308"/>
    <mergeCell ref="G308:H308"/>
    <mergeCell ref="J308:K308"/>
    <mergeCell ref="M308:N308"/>
    <mergeCell ref="P308:Q308"/>
    <mergeCell ref="S308:T308"/>
    <mergeCell ref="BU305:BV305"/>
    <mergeCell ref="BX305:BY305"/>
    <mergeCell ref="CA305:CB305"/>
    <mergeCell ref="CD305:CE305"/>
    <mergeCell ref="CG305:CH305"/>
    <mergeCell ref="CJ305:CK305"/>
    <mergeCell ref="BC305:BD305"/>
    <mergeCell ref="BF305:BG305"/>
    <mergeCell ref="BI305:BJ305"/>
    <mergeCell ref="BL305:BM305"/>
    <mergeCell ref="BO305:BP305"/>
    <mergeCell ref="BR305:BS305"/>
    <mergeCell ref="AK305:AL305"/>
    <mergeCell ref="AN305:AO305"/>
    <mergeCell ref="AQ305:AR305"/>
    <mergeCell ref="AT305:AU305"/>
    <mergeCell ref="AW305:AX305"/>
    <mergeCell ref="AZ305:BA305"/>
    <mergeCell ref="S305:T305"/>
    <mergeCell ref="V305:W305"/>
    <mergeCell ref="CP308:CQ308"/>
    <mergeCell ref="CS308:CT308"/>
    <mergeCell ref="A327:B329"/>
    <mergeCell ref="D327:E329"/>
    <mergeCell ref="G327:H329"/>
    <mergeCell ref="J327:K329"/>
    <mergeCell ref="M327:N329"/>
    <mergeCell ref="P327:Q329"/>
    <mergeCell ref="S327:T329"/>
    <mergeCell ref="V327:W329"/>
    <mergeCell ref="BX308:BY308"/>
    <mergeCell ref="CA308:CB308"/>
    <mergeCell ref="CD308:CE308"/>
    <mergeCell ref="CG308:CH308"/>
    <mergeCell ref="CJ308:CK308"/>
    <mergeCell ref="CM308:CN308"/>
    <mergeCell ref="BF308:BG308"/>
    <mergeCell ref="BI308:BJ308"/>
    <mergeCell ref="BL308:BM308"/>
    <mergeCell ref="BO308:BP308"/>
    <mergeCell ref="BR308:BS308"/>
    <mergeCell ref="BU308:BV308"/>
    <mergeCell ref="AN308:AO308"/>
    <mergeCell ref="AQ308:AR308"/>
    <mergeCell ref="AT308:AU308"/>
    <mergeCell ref="AW308:AX308"/>
    <mergeCell ref="AZ308:BA308"/>
    <mergeCell ref="BC308:BD308"/>
    <mergeCell ref="V308:W308"/>
    <mergeCell ref="Y308:Z308"/>
    <mergeCell ref="AB308:AC308"/>
    <mergeCell ref="AE308:AF308"/>
    <mergeCell ref="CS327:CT329"/>
    <mergeCell ref="BI327:BJ329"/>
    <mergeCell ref="BL327:BM329"/>
    <mergeCell ref="BO327:BP329"/>
    <mergeCell ref="BR327:BS329"/>
    <mergeCell ref="BU327:BV329"/>
    <mergeCell ref="BX327:BY329"/>
    <mergeCell ref="AQ327:AR329"/>
    <mergeCell ref="AT327:AU329"/>
    <mergeCell ref="AW327:AX329"/>
    <mergeCell ref="AZ327:BA329"/>
    <mergeCell ref="BC327:BD329"/>
    <mergeCell ref="BF327:BG329"/>
    <mergeCell ref="Y327:Z329"/>
    <mergeCell ref="AB327:AC329"/>
    <mergeCell ref="AE327:AF329"/>
    <mergeCell ref="AH327:AI329"/>
    <mergeCell ref="AK327:AL329"/>
    <mergeCell ref="AN327:AO329"/>
    <mergeCell ref="S332:T332"/>
    <mergeCell ref="V332:W332"/>
    <mergeCell ref="Y332:Z332"/>
    <mergeCell ref="AB332:AC332"/>
    <mergeCell ref="AE332:AF332"/>
    <mergeCell ref="AH332:AI332"/>
    <mergeCell ref="A332:B332"/>
    <mergeCell ref="D332:E332"/>
    <mergeCell ref="G332:H332"/>
    <mergeCell ref="J332:K332"/>
    <mergeCell ref="M332:N332"/>
    <mergeCell ref="P332:Q332"/>
    <mergeCell ref="CA327:CB329"/>
    <mergeCell ref="CD327:CE329"/>
    <mergeCell ref="CG327:CH329"/>
    <mergeCell ref="CJ327:CK329"/>
    <mergeCell ref="CM327:CN329"/>
    <mergeCell ref="AB333:AC333"/>
    <mergeCell ref="AE333:AF333"/>
    <mergeCell ref="AH333:AI333"/>
    <mergeCell ref="AK333:AL333"/>
    <mergeCell ref="CM332:CN332"/>
    <mergeCell ref="CP332:CQ332"/>
    <mergeCell ref="CS332:CT332"/>
    <mergeCell ref="A333:B333"/>
    <mergeCell ref="D333:E333"/>
    <mergeCell ref="G333:H333"/>
    <mergeCell ref="J333:K333"/>
    <mergeCell ref="M333:N333"/>
    <mergeCell ref="P333:Q333"/>
    <mergeCell ref="S333:T333"/>
    <mergeCell ref="BU332:BV332"/>
    <mergeCell ref="BX332:BY332"/>
    <mergeCell ref="CA332:CB332"/>
    <mergeCell ref="CD332:CE332"/>
    <mergeCell ref="CG332:CH332"/>
    <mergeCell ref="CJ332:CK332"/>
    <mergeCell ref="BC332:BD332"/>
    <mergeCell ref="BF332:BG332"/>
    <mergeCell ref="BI332:BJ332"/>
    <mergeCell ref="BL332:BM332"/>
    <mergeCell ref="BO332:BP332"/>
    <mergeCell ref="BR332:BS332"/>
    <mergeCell ref="AK332:AL332"/>
    <mergeCell ref="AN332:AO332"/>
    <mergeCell ref="AQ332:AR332"/>
    <mergeCell ref="AT332:AU332"/>
    <mergeCell ref="AW332:AX332"/>
    <mergeCell ref="AZ332:BA332"/>
    <mergeCell ref="AK338:AL338"/>
    <mergeCell ref="AN338:AO338"/>
    <mergeCell ref="CP333:CQ333"/>
    <mergeCell ref="CS333:CT333"/>
    <mergeCell ref="A338:B338"/>
    <mergeCell ref="D338:E338"/>
    <mergeCell ref="G338:H338"/>
    <mergeCell ref="J338:K338"/>
    <mergeCell ref="M338:N338"/>
    <mergeCell ref="P338:Q338"/>
    <mergeCell ref="S338:T338"/>
    <mergeCell ref="V338:W338"/>
    <mergeCell ref="BX333:BY333"/>
    <mergeCell ref="CA333:CB333"/>
    <mergeCell ref="CD333:CE333"/>
    <mergeCell ref="CG333:CH333"/>
    <mergeCell ref="CJ333:CK333"/>
    <mergeCell ref="CM333:CN333"/>
    <mergeCell ref="BF333:BG333"/>
    <mergeCell ref="BI333:BJ333"/>
    <mergeCell ref="BL333:BM333"/>
    <mergeCell ref="BO333:BP333"/>
    <mergeCell ref="BR333:BS333"/>
    <mergeCell ref="BU333:BV333"/>
    <mergeCell ref="AN333:AO333"/>
    <mergeCell ref="AQ333:AR333"/>
    <mergeCell ref="AT333:AU333"/>
    <mergeCell ref="AW333:AX333"/>
    <mergeCell ref="AZ333:BA333"/>
    <mergeCell ref="BC333:BD333"/>
    <mergeCell ref="V333:W333"/>
    <mergeCell ref="Y333:Z333"/>
    <mergeCell ref="CS338:CT338"/>
    <mergeCell ref="A341:B341"/>
    <mergeCell ref="D341:E341"/>
    <mergeCell ref="G341:H341"/>
    <mergeCell ref="J341:K341"/>
    <mergeCell ref="M341:N341"/>
    <mergeCell ref="P341:Q341"/>
    <mergeCell ref="S341:T341"/>
    <mergeCell ref="V341:W341"/>
    <mergeCell ref="Y341:Z341"/>
    <mergeCell ref="CA338:CB338"/>
    <mergeCell ref="CD338:CE338"/>
    <mergeCell ref="CG338:CH338"/>
    <mergeCell ref="CJ338:CK338"/>
    <mergeCell ref="CM338:CN338"/>
    <mergeCell ref="CP338:CQ338"/>
    <mergeCell ref="BI338:BJ338"/>
    <mergeCell ref="BL338:BM338"/>
    <mergeCell ref="BO338:BP338"/>
    <mergeCell ref="BR338:BS338"/>
    <mergeCell ref="BU338:BV338"/>
    <mergeCell ref="BX338:BY338"/>
    <mergeCell ref="AQ338:AR338"/>
    <mergeCell ref="AT338:AU338"/>
    <mergeCell ref="AW338:AX338"/>
    <mergeCell ref="AZ338:BA338"/>
    <mergeCell ref="BC338:BD338"/>
    <mergeCell ref="BF338:BG338"/>
    <mergeCell ref="Y338:Z338"/>
    <mergeCell ref="AB338:AC338"/>
    <mergeCell ref="AE338:AF338"/>
    <mergeCell ref="AH338:AI338"/>
    <mergeCell ref="CS341:CT341"/>
    <mergeCell ref="BL341:BM341"/>
    <mergeCell ref="BO341:BP341"/>
    <mergeCell ref="BR341:BS341"/>
    <mergeCell ref="BU341:BV341"/>
    <mergeCell ref="BX341:BY341"/>
    <mergeCell ref="CA341:CB341"/>
    <mergeCell ref="AT341:AU341"/>
    <mergeCell ref="AW341:AX341"/>
    <mergeCell ref="AZ341:BA341"/>
    <mergeCell ref="BC341:BD341"/>
    <mergeCell ref="BF341:BG341"/>
    <mergeCell ref="BI341:BJ341"/>
    <mergeCell ref="AB341:AC341"/>
    <mergeCell ref="AE341:AF341"/>
    <mergeCell ref="AH341:AI341"/>
    <mergeCell ref="AK341:AL341"/>
    <mergeCell ref="AN341:AO341"/>
    <mergeCell ref="AQ341:AR341"/>
    <mergeCell ref="S360:T362"/>
    <mergeCell ref="V360:W362"/>
    <mergeCell ref="Y360:Z362"/>
    <mergeCell ref="AB360:AC362"/>
    <mergeCell ref="AE360:AF362"/>
    <mergeCell ref="AH360:AI362"/>
    <mergeCell ref="A360:B362"/>
    <mergeCell ref="D360:E362"/>
    <mergeCell ref="G360:H362"/>
    <mergeCell ref="J360:K362"/>
    <mergeCell ref="M360:N362"/>
    <mergeCell ref="P360:Q362"/>
    <mergeCell ref="CD341:CE341"/>
    <mergeCell ref="CG341:CH341"/>
    <mergeCell ref="CJ341:CK341"/>
    <mergeCell ref="CM341:CN341"/>
    <mergeCell ref="CP341:CQ341"/>
    <mergeCell ref="AE365:AF365"/>
    <mergeCell ref="AH365:AI365"/>
    <mergeCell ref="AK365:AL365"/>
    <mergeCell ref="AN365:AO365"/>
    <mergeCell ref="CM360:CN362"/>
    <mergeCell ref="CS360:CT362"/>
    <mergeCell ref="A365:B365"/>
    <mergeCell ref="D365:E365"/>
    <mergeCell ref="G365:H365"/>
    <mergeCell ref="J365:K365"/>
    <mergeCell ref="M365:N365"/>
    <mergeCell ref="P365:Q365"/>
    <mergeCell ref="S365:T365"/>
    <mergeCell ref="V365:W365"/>
    <mergeCell ref="BU360:BV362"/>
    <mergeCell ref="BX360:BY362"/>
    <mergeCell ref="CA360:CB362"/>
    <mergeCell ref="CD360:CE362"/>
    <mergeCell ref="CG360:CH362"/>
    <mergeCell ref="CJ360:CK362"/>
    <mergeCell ref="BC360:BD362"/>
    <mergeCell ref="BF360:BG362"/>
    <mergeCell ref="BI360:BJ362"/>
    <mergeCell ref="BL360:BM362"/>
    <mergeCell ref="BO360:BP362"/>
    <mergeCell ref="BR360:BS362"/>
    <mergeCell ref="AK360:AL362"/>
    <mergeCell ref="AN360:AO362"/>
    <mergeCell ref="AQ360:AR362"/>
    <mergeCell ref="AT360:AU362"/>
    <mergeCell ref="AW360:AX362"/>
    <mergeCell ref="AZ360:BA362"/>
    <mergeCell ref="AN366:AO366"/>
    <mergeCell ref="AQ366:AR366"/>
    <mergeCell ref="CS365:CT365"/>
    <mergeCell ref="A366:B366"/>
    <mergeCell ref="D366:E366"/>
    <mergeCell ref="G366:H366"/>
    <mergeCell ref="J366:K366"/>
    <mergeCell ref="M366:N366"/>
    <mergeCell ref="P366:Q366"/>
    <mergeCell ref="S366:T366"/>
    <mergeCell ref="V366:W366"/>
    <mergeCell ref="Y366:Z366"/>
    <mergeCell ref="CA365:CB365"/>
    <mergeCell ref="CD365:CE365"/>
    <mergeCell ref="CG365:CH365"/>
    <mergeCell ref="CJ365:CK365"/>
    <mergeCell ref="CM365:CN365"/>
    <mergeCell ref="CP365:CQ365"/>
    <mergeCell ref="BI365:BJ365"/>
    <mergeCell ref="BL365:BM365"/>
    <mergeCell ref="BO365:BP365"/>
    <mergeCell ref="BR365:BS365"/>
    <mergeCell ref="BU365:BV365"/>
    <mergeCell ref="BX365:BY365"/>
    <mergeCell ref="AQ365:AR365"/>
    <mergeCell ref="AT365:AU365"/>
    <mergeCell ref="AW365:AX365"/>
    <mergeCell ref="AZ365:BA365"/>
    <mergeCell ref="BC365:BD365"/>
    <mergeCell ref="BF365:BG365"/>
    <mergeCell ref="Y365:Z365"/>
    <mergeCell ref="AB365:AC365"/>
    <mergeCell ref="Y371:Z371"/>
    <mergeCell ref="AB371:AC371"/>
    <mergeCell ref="AE371:AF371"/>
    <mergeCell ref="AH371:AI371"/>
    <mergeCell ref="A371:B371"/>
    <mergeCell ref="D371:E371"/>
    <mergeCell ref="G371:H371"/>
    <mergeCell ref="J371:K371"/>
    <mergeCell ref="M371:N371"/>
    <mergeCell ref="P371:Q371"/>
    <mergeCell ref="CD366:CE366"/>
    <mergeCell ref="CG366:CH366"/>
    <mergeCell ref="CJ366:CK366"/>
    <mergeCell ref="CM366:CN366"/>
    <mergeCell ref="CP366:CQ366"/>
    <mergeCell ref="CS366:CT366"/>
    <mergeCell ref="BL366:BM366"/>
    <mergeCell ref="BO366:BP366"/>
    <mergeCell ref="BR366:BS366"/>
    <mergeCell ref="BU366:BV366"/>
    <mergeCell ref="BX366:BY366"/>
    <mergeCell ref="CA366:CB366"/>
    <mergeCell ref="AT366:AU366"/>
    <mergeCell ref="AW366:AX366"/>
    <mergeCell ref="AZ366:BA366"/>
    <mergeCell ref="BC366:BD366"/>
    <mergeCell ref="BF366:BG366"/>
    <mergeCell ref="BI366:BJ366"/>
    <mergeCell ref="AB366:AC366"/>
    <mergeCell ref="AE366:AF366"/>
    <mergeCell ref="AH366:AI366"/>
    <mergeCell ref="AK366:AL366"/>
    <mergeCell ref="AH374:AI374"/>
    <mergeCell ref="AK374:AL374"/>
    <mergeCell ref="CM371:CN371"/>
    <mergeCell ref="CP371:CQ371"/>
    <mergeCell ref="CS371:CT371"/>
    <mergeCell ref="A374:B374"/>
    <mergeCell ref="D374:E374"/>
    <mergeCell ref="G374:H374"/>
    <mergeCell ref="J374:K374"/>
    <mergeCell ref="M374:N374"/>
    <mergeCell ref="P374:Q374"/>
    <mergeCell ref="S374:T374"/>
    <mergeCell ref="BU371:BV371"/>
    <mergeCell ref="BX371:BY371"/>
    <mergeCell ref="CA371:CB371"/>
    <mergeCell ref="CD371:CE371"/>
    <mergeCell ref="CG371:CH371"/>
    <mergeCell ref="CJ371:CK371"/>
    <mergeCell ref="BC371:BD371"/>
    <mergeCell ref="BF371:BG371"/>
    <mergeCell ref="BI371:BJ371"/>
    <mergeCell ref="BL371:BM371"/>
    <mergeCell ref="BO371:BP371"/>
    <mergeCell ref="BR371:BS371"/>
    <mergeCell ref="AK371:AL371"/>
    <mergeCell ref="AN371:AO371"/>
    <mergeCell ref="AQ371:AR371"/>
    <mergeCell ref="AT371:AU371"/>
    <mergeCell ref="AW371:AX371"/>
    <mergeCell ref="AZ371:BA371"/>
    <mergeCell ref="S371:T371"/>
    <mergeCell ref="V371:W371"/>
    <mergeCell ref="CP374:CQ374"/>
    <mergeCell ref="CS374:CT374"/>
    <mergeCell ref="A393:B395"/>
    <mergeCell ref="D393:E395"/>
    <mergeCell ref="G393:H395"/>
    <mergeCell ref="J393:K395"/>
    <mergeCell ref="M393:N395"/>
    <mergeCell ref="P393:Q395"/>
    <mergeCell ref="S393:T395"/>
    <mergeCell ref="V393:W395"/>
    <mergeCell ref="BX374:BY374"/>
    <mergeCell ref="CA374:CB374"/>
    <mergeCell ref="CD374:CE374"/>
    <mergeCell ref="CG374:CH374"/>
    <mergeCell ref="CJ374:CK374"/>
    <mergeCell ref="CM374:CN374"/>
    <mergeCell ref="BF374:BG374"/>
    <mergeCell ref="BI374:BJ374"/>
    <mergeCell ref="BL374:BM374"/>
    <mergeCell ref="BO374:BP374"/>
    <mergeCell ref="BR374:BS374"/>
    <mergeCell ref="BU374:BV374"/>
    <mergeCell ref="AN374:AO374"/>
    <mergeCell ref="AQ374:AR374"/>
    <mergeCell ref="AT374:AU374"/>
    <mergeCell ref="AW374:AX374"/>
    <mergeCell ref="AZ374:BA374"/>
    <mergeCell ref="BC374:BD374"/>
    <mergeCell ref="V374:W374"/>
    <mergeCell ref="Y374:Z374"/>
    <mergeCell ref="AB374:AC374"/>
    <mergeCell ref="AE374:AF374"/>
    <mergeCell ref="D410:E410"/>
    <mergeCell ref="D401:E401"/>
    <mergeCell ref="G401:H401"/>
    <mergeCell ref="D402:E402"/>
    <mergeCell ref="G402:H402"/>
    <mergeCell ref="G406:H408"/>
    <mergeCell ref="D407:E407"/>
    <mergeCell ref="CA393:CB395"/>
    <mergeCell ref="CD393:CE395"/>
    <mergeCell ref="CG393:CH395"/>
    <mergeCell ref="CJ393:CK395"/>
    <mergeCell ref="CM393:CN395"/>
    <mergeCell ref="CS393:CT395"/>
    <mergeCell ref="BI393:BJ395"/>
    <mergeCell ref="BL393:BM395"/>
    <mergeCell ref="BO393:BP395"/>
    <mergeCell ref="BR393:BS395"/>
    <mergeCell ref="BU393:BV395"/>
    <mergeCell ref="BX393:BY395"/>
    <mergeCell ref="AQ393:AR395"/>
    <mergeCell ref="AT393:AU395"/>
    <mergeCell ref="AW393:AX395"/>
    <mergeCell ref="AZ393:BA395"/>
    <mergeCell ref="BC393:BD395"/>
    <mergeCell ref="BF393:BG395"/>
    <mergeCell ref="Y393:Z395"/>
    <mergeCell ref="AB393:AC395"/>
    <mergeCell ref="AE393:AF395"/>
    <mergeCell ref="AH393:AI395"/>
    <mergeCell ref="AK393:AL395"/>
    <mergeCell ref="AN393:AO395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W431"/>
  <sheetViews>
    <sheetView topLeftCell="A393" workbookViewId="0">
      <selection activeCell="BQ253" sqref="BQ253"/>
    </sheetView>
  </sheetViews>
  <sheetFormatPr baseColWidth="10" defaultColWidth="8.83203125" defaultRowHeight="15" x14ac:dyDescent="0.2"/>
  <cols>
    <col min="1" max="1" width="20.83203125" style="87" customWidth="1"/>
    <col min="2" max="2" width="11.33203125" style="87" bestFit="1" customWidth="1"/>
    <col min="3" max="3" width="9.1640625" style="87" customWidth="1"/>
    <col min="4" max="4" width="18.5" style="87" customWidth="1"/>
    <col min="5" max="5" width="11.83203125" style="87" bestFit="1" customWidth="1"/>
    <col min="6" max="6" width="9.1640625" style="87" customWidth="1"/>
    <col min="7" max="7" width="19.33203125" style="87" bestFit="1" customWidth="1"/>
    <col min="8" max="8" width="11.83203125" style="87" bestFit="1" customWidth="1"/>
    <col min="9" max="9" width="10.1640625" style="87" customWidth="1"/>
    <col min="10" max="10" width="17.5" style="87" customWidth="1"/>
    <col min="11" max="11" width="10.5" style="87" customWidth="1"/>
    <col min="12" max="12" width="9.1640625" style="87" customWidth="1"/>
    <col min="13" max="13" width="17.5" style="87" customWidth="1"/>
    <col min="14" max="14" width="10.5" style="87" customWidth="1"/>
    <col min="15" max="15" width="9.1640625" style="87" customWidth="1"/>
    <col min="16" max="16" width="17.5" style="87" customWidth="1"/>
    <col min="17" max="17" width="9.6640625" style="87" customWidth="1"/>
    <col min="18" max="18" width="9.1640625" style="87" customWidth="1"/>
    <col min="19" max="19" width="17.5" style="87" customWidth="1"/>
    <col min="20" max="20" width="10.5" style="87" customWidth="1"/>
    <col min="21" max="21" width="9.1640625" style="87" customWidth="1"/>
    <col min="22" max="22" width="17.5" style="87" customWidth="1"/>
    <col min="23" max="23" width="10.5" style="87" customWidth="1"/>
    <col min="24" max="24" width="9.1640625" style="87" customWidth="1"/>
    <col min="25" max="25" width="17.5" style="87" customWidth="1"/>
    <col min="26" max="26" width="9.6640625" style="87" customWidth="1"/>
    <col min="27" max="27" width="9.1640625" style="87" customWidth="1"/>
    <col min="28" max="28" width="17.5" style="87" customWidth="1"/>
    <col min="29" max="29" width="10.5" style="87" customWidth="1"/>
    <col min="30" max="30" width="9.1640625" style="87" customWidth="1"/>
    <col min="31" max="31" width="17.5" style="87" customWidth="1"/>
    <col min="32" max="32" width="10.5" style="87" customWidth="1"/>
    <col min="33" max="33" width="9.1640625" style="87" customWidth="1"/>
    <col min="34" max="34" width="17.5" style="87" customWidth="1"/>
    <col min="35" max="35" width="10.6640625" style="87" bestFit="1" customWidth="1"/>
    <col min="36" max="36" width="9.1640625" style="87" customWidth="1"/>
    <col min="37" max="37" width="17.5" style="87" customWidth="1"/>
    <col min="38" max="38" width="10.5" style="87" customWidth="1"/>
    <col min="39" max="39" width="9.1640625" style="87" customWidth="1"/>
    <col min="40" max="40" width="17.5" style="87" customWidth="1"/>
    <col min="41" max="41" width="11.33203125" style="87" customWidth="1"/>
    <col min="42" max="42" width="9.1640625" style="87" customWidth="1"/>
    <col min="43" max="43" width="17.5" style="87" customWidth="1"/>
    <col min="44" max="44" width="9.6640625" style="87" bestFit="1" customWidth="1"/>
    <col min="45" max="45" width="9.1640625" style="87" customWidth="1"/>
    <col min="46" max="46" width="17.5" style="87" customWidth="1"/>
    <col min="47" max="47" width="10.5" style="87" customWidth="1"/>
    <col min="48" max="48" width="9.1640625" style="87" customWidth="1"/>
    <col min="49" max="49" width="17.5" style="87" customWidth="1"/>
    <col min="50" max="50" width="10.5" style="87" customWidth="1"/>
    <col min="51" max="51" width="9.1640625" style="87" customWidth="1"/>
    <col min="52" max="52" width="17.5" style="87" customWidth="1"/>
    <col min="53" max="53" width="10.5" style="87" customWidth="1"/>
    <col min="54" max="54" width="9.1640625" style="87" customWidth="1"/>
    <col min="55" max="55" width="17.5" style="87" customWidth="1"/>
    <col min="56" max="56" width="10.5" style="87" customWidth="1"/>
    <col min="57" max="57" width="9.1640625" style="87" customWidth="1"/>
    <col min="58" max="58" width="17.5" style="87" customWidth="1"/>
    <col min="59" max="59" width="8.6640625" style="87" customWidth="1"/>
    <col min="60" max="60" width="9.1640625" style="87" customWidth="1"/>
    <col min="61" max="61" width="17.5" style="87" customWidth="1"/>
    <col min="62" max="62" width="10.5" style="87" customWidth="1"/>
    <col min="63" max="63" width="9.1640625" style="87" customWidth="1"/>
    <col min="64" max="64" width="17.5" style="87" customWidth="1"/>
    <col min="65" max="65" width="10.5" style="87" customWidth="1"/>
    <col min="66" max="66" width="9.1640625" style="87" customWidth="1"/>
    <col min="67" max="67" width="17.5" style="87" customWidth="1"/>
    <col min="68" max="68" width="10.5" style="87" bestFit="1" customWidth="1"/>
    <col min="69" max="69" width="9.1640625" style="87" customWidth="1"/>
    <col min="70" max="70" width="17.5" style="87" customWidth="1"/>
    <col min="71" max="71" width="10.5" style="87" customWidth="1"/>
    <col min="72" max="72" width="9.1640625" style="87" customWidth="1"/>
    <col min="73" max="73" width="17.5" style="87" customWidth="1"/>
    <col min="74" max="74" width="10.5" style="87" customWidth="1"/>
    <col min="75" max="75" width="9.1640625" style="87" customWidth="1"/>
    <col min="76" max="76" width="17.5" style="87" customWidth="1"/>
    <col min="77" max="77" width="10.5" style="87" customWidth="1"/>
    <col min="78" max="78" width="9.1640625" style="87" customWidth="1"/>
    <col min="79" max="79" width="17.5" style="87" customWidth="1"/>
    <col min="80" max="80" width="10.5" style="87" customWidth="1"/>
    <col min="81" max="81" width="9.1640625" style="87" customWidth="1"/>
    <col min="82" max="82" width="17.5" style="87" customWidth="1"/>
    <col min="83" max="83" width="8.6640625" style="87" customWidth="1"/>
    <col min="84" max="84" width="9.1640625" style="87" customWidth="1"/>
    <col min="85" max="85" width="17.5" style="87" customWidth="1"/>
    <col min="86" max="86" width="9.1640625" style="87" bestFit="1" customWidth="1"/>
    <col min="87" max="87" width="9.1640625" style="87" customWidth="1"/>
    <col min="88" max="88" width="17.5" style="87" customWidth="1"/>
    <col min="89" max="89" width="10.5" style="87" customWidth="1"/>
    <col min="90" max="90" width="9.1640625" style="87" customWidth="1"/>
    <col min="91" max="91" width="17.5" style="87" customWidth="1"/>
    <col min="92" max="92" width="11.33203125" style="87" bestFit="1" customWidth="1"/>
    <col min="93" max="93" width="9.1640625" style="87" customWidth="1"/>
    <col min="94" max="94" width="21" style="87" customWidth="1"/>
    <col min="95" max="95" width="11.33203125" style="87" customWidth="1"/>
    <col min="96" max="96" width="9.1640625" style="87" customWidth="1"/>
    <col min="97" max="97" width="23.1640625" style="87" customWidth="1"/>
    <col min="98" max="98" width="10.6640625" style="87" bestFit="1" customWidth="1"/>
    <col min="99" max="99" width="9.1640625" style="87" customWidth="1"/>
    <col min="100" max="100" width="11.5" style="87" customWidth="1"/>
    <col min="101" max="101" width="21.5" style="87" customWidth="1"/>
    <col min="102" max="103" width="9.1640625" style="87" customWidth="1"/>
    <col min="104" max="16384" width="8.83203125" style="87"/>
  </cols>
  <sheetData>
    <row r="1" spans="1:100" ht="21" x14ac:dyDescent="0.25">
      <c r="A1" s="36" t="s">
        <v>497</v>
      </c>
    </row>
    <row r="2" spans="1:100" x14ac:dyDescent="0.2">
      <c r="A2" s="172" t="s">
        <v>218</v>
      </c>
      <c r="B2" s="173"/>
      <c r="D2" s="172" t="s">
        <v>219</v>
      </c>
      <c r="E2" s="173"/>
      <c r="G2" s="172" t="s">
        <v>220</v>
      </c>
      <c r="H2" s="173"/>
      <c r="J2" s="172" t="s">
        <v>221</v>
      </c>
      <c r="K2" s="173"/>
      <c r="M2" s="172" t="s">
        <v>222</v>
      </c>
      <c r="N2" s="173"/>
      <c r="P2" s="172" t="s">
        <v>223</v>
      </c>
      <c r="Q2" s="173"/>
      <c r="S2" s="172" t="s">
        <v>224</v>
      </c>
      <c r="T2" s="173"/>
      <c r="V2" s="172" t="s">
        <v>225</v>
      </c>
      <c r="W2" s="173"/>
      <c r="Y2" s="172" t="s">
        <v>226</v>
      </c>
      <c r="Z2" s="173"/>
      <c r="AB2" s="172" t="s">
        <v>227</v>
      </c>
      <c r="AC2" s="173"/>
      <c r="AE2" s="172" t="s">
        <v>228</v>
      </c>
      <c r="AF2" s="173"/>
      <c r="AH2" s="172" t="s">
        <v>229</v>
      </c>
      <c r="AI2" s="173"/>
      <c r="AK2" s="172" t="s">
        <v>230</v>
      </c>
      <c r="AL2" s="173"/>
      <c r="AN2" s="172" t="s">
        <v>231</v>
      </c>
      <c r="AO2" s="173"/>
      <c r="AQ2" s="172" t="s">
        <v>232</v>
      </c>
      <c r="AR2" s="173"/>
      <c r="AT2" s="172" t="s">
        <v>233</v>
      </c>
      <c r="AU2" s="173"/>
      <c r="AW2" s="172" t="s">
        <v>234</v>
      </c>
      <c r="AX2" s="173"/>
      <c r="AZ2" s="172" t="s">
        <v>235</v>
      </c>
      <c r="BA2" s="173"/>
      <c r="BC2" s="172" t="s">
        <v>236</v>
      </c>
      <c r="BD2" s="173"/>
      <c r="BF2" s="172" t="s">
        <v>237</v>
      </c>
      <c r="BG2" s="173"/>
      <c r="BI2" s="172" t="s">
        <v>238</v>
      </c>
      <c r="BJ2" s="173"/>
      <c r="BL2" s="172" t="s">
        <v>239</v>
      </c>
      <c r="BM2" s="173"/>
      <c r="BO2" s="172" t="s">
        <v>240</v>
      </c>
      <c r="BP2" s="173"/>
      <c r="BR2" s="172" t="s">
        <v>241</v>
      </c>
      <c r="BS2" s="173"/>
      <c r="BU2" s="172" t="s">
        <v>242</v>
      </c>
      <c r="BV2" s="173"/>
      <c r="BX2" s="172" t="s">
        <v>243</v>
      </c>
      <c r="BY2" s="173"/>
      <c r="CA2" s="172" t="s">
        <v>244</v>
      </c>
      <c r="CB2" s="173"/>
      <c r="CD2" s="172" t="s">
        <v>245</v>
      </c>
      <c r="CE2" s="173"/>
      <c r="CG2" s="172" t="s">
        <v>246</v>
      </c>
      <c r="CH2" s="173"/>
      <c r="CJ2" s="172" t="s">
        <v>247</v>
      </c>
      <c r="CK2" s="173"/>
      <c r="CM2" s="172" t="s">
        <v>248</v>
      </c>
      <c r="CN2" s="173"/>
      <c r="CP2" s="188" t="s">
        <v>30</v>
      </c>
      <c r="CQ2" s="189"/>
      <c r="CS2" s="188" t="s">
        <v>490</v>
      </c>
      <c r="CT2" s="189"/>
      <c r="CV2" s="80" t="s">
        <v>32</v>
      </c>
    </row>
    <row r="3" spans="1:100" x14ac:dyDescent="0.2">
      <c r="A3" s="174" t="s">
        <v>446</v>
      </c>
      <c r="B3" s="175"/>
      <c r="D3" s="174" t="s">
        <v>446</v>
      </c>
      <c r="E3" s="175"/>
      <c r="G3" s="174" t="s">
        <v>446</v>
      </c>
      <c r="H3" s="175"/>
      <c r="J3" s="174" t="s">
        <v>446</v>
      </c>
      <c r="K3" s="175"/>
      <c r="M3" s="174" t="s">
        <v>446</v>
      </c>
      <c r="N3" s="175"/>
      <c r="P3" s="174" t="s">
        <v>446</v>
      </c>
      <c r="Q3" s="175"/>
      <c r="S3" s="174" t="s">
        <v>446</v>
      </c>
      <c r="T3" s="175"/>
      <c r="V3" s="174" t="s">
        <v>446</v>
      </c>
      <c r="W3" s="175"/>
      <c r="Y3" s="174" t="s">
        <v>446</v>
      </c>
      <c r="Z3" s="175"/>
      <c r="AB3" s="174" t="s">
        <v>446</v>
      </c>
      <c r="AC3" s="175"/>
      <c r="AE3" s="174" t="s">
        <v>446</v>
      </c>
      <c r="AF3" s="175"/>
      <c r="AH3" s="174" t="s">
        <v>446</v>
      </c>
      <c r="AI3" s="175"/>
      <c r="AK3" s="174" t="s">
        <v>446</v>
      </c>
      <c r="AL3" s="175"/>
      <c r="AN3" s="174" t="s">
        <v>446</v>
      </c>
      <c r="AO3" s="175"/>
      <c r="AQ3" s="174" t="s">
        <v>446</v>
      </c>
      <c r="AR3" s="175"/>
      <c r="AT3" s="174" t="s">
        <v>446</v>
      </c>
      <c r="AU3" s="175"/>
      <c r="AW3" s="174" t="s">
        <v>446</v>
      </c>
      <c r="AX3" s="175"/>
      <c r="AZ3" s="174" t="s">
        <v>446</v>
      </c>
      <c r="BA3" s="175"/>
      <c r="BC3" s="174" t="s">
        <v>446</v>
      </c>
      <c r="BD3" s="175"/>
      <c r="BF3" s="174" t="s">
        <v>446</v>
      </c>
      <c r="BG3" s="175"/>
      <c r="BI3" s="174" t="s">
        <v>446</v>
      </c>
      <c r="BJ3" s="175"/>
      <c r="BL3" s="174" t="s">
        <v>446</v>
      </c>
      <c r="BM3" s="175"/>
      <c r="BO3" s="174" t="s">
        <v>446</v>
      </c>
      <c r="BP3" s="175"/>
      <c r="BR3" s="174" t="s">
        <v>446</v>
      </c>
      <c r="BS3" s="175"/>
      <c r="BU3" s="174" t="s">
        <v>446</v>
      </c>
      <c r="BV3" s="175"/>
      <c r="BX3" s="174" t="s">
        <v>446</v>
      </c>
      <c r="BY3" s="175"/>
      <c r="CA3" s="174" t="s">
        <v>446</v>
      </c>
      <c r="CB3" s="175"/>
      <c r="CD3" s="174" t="s">
        <v>446</v>
      </c>
      <c r="CE3" s="175"/>
      <c r="CG3" s="174" t="s">
        <v>446</v>
      </c>
      <c r="CH3" s="175"/>
      <c r="CJ3" s="174" t="s">
        <v>446</v>
      </c>
      <c r="CK3" s="175"/>
      <c r="CM3" s="174" t="s">
        <v>446</v>
      </c>
      <c r="CN3" s="175"/>
      <c r="CP3" s="174" t="s">
        <v>446</v>
      </c>
      <c r="CQ3" s="175"/>
      <c r="CS3" s="174" t="s">
        <v>446</v>
      </c>
      <c r="CT3" s="175"/>
    </row>
    <row r="4" spans="1:100" x14ac:dyDescent="0.2">
      <c r="A4" s="69" t="s">
        <v>460</v>
      </c>
      <c r="B4" s="79">
        <v>0</v>
      </c>
      <c r="D4" s="69" t="s">
        <v>460</v>
      </c>
      <c r="E4" s="79">
        <v>0</v>
      </c>
      <c r="G4" s="69" t="s">
        <v>460</v>
      </c>
      <c r="H4" s="79">
        <v>0</v>
      </c>
      <c r="J4" s="69" t="s">
        <v>460</v>
      </c>
      <c r="K4" s="79">
        <v>0</v>
      </c>
      <c r="M4" s="69" t="s">
        <v>460</v>
      </c>
      <c r="N4" s="79">
        <v>0</v>
      </c>
      <c r="P4" s="69" t="s">
        <v>460</v>
      </c>
      <c r="Q4" s="79">
        <v>0</v>
      </c>
      <c r="S4" s="69" t="s">
        <v>460</v>
      </c>
      <c r="T4" s="79">
        <v>25</v>
      </c>
      <c r="V4" s="69" t="s">
        <v>460</v>
      </c>
      <c r="W4" s="79">
        <v>0</v>
      </c>
      <c r="Y4" s="69" t="s">
        <v>460</v>
      </c>
      <c r="Z4" s="79">
        <v>0</v>
      </c>
      <c r="AB4" s="69" t="s">
        <v>460</v>
      </c>
      <c r="AC4" s="79">
        <v>1529.17</v>
      </c>
      <c r="AE4" s="69" t="s">
        <v>460</v>
      </c>
      <c r="AF4" s="79">
        <v>0</v>
      </c>
      <c r="AH4" s="69" t="s">
        <v>460</v>
      </c>
      <c r="AI4" s="79">
        <v>0</v>
      </c>
      <c r="AK4" s="69" t="s">
        <v>460</v>
      </c>
      <c r="AL4" s="79">
        <v>0</v>
      </c>
      <c r="AN4" s="69" t="s">
        <v>460</v>
      </c>
      <c r="AO4" s="79">
        <v>0</v>
      </c>
      <c r="AQ4" s="69" t="s">
        <v>460</v>
      </c>
      <c r="AR4" s="79">
        <v>0</v>
      </c>
      <c r="AT4" s="69" t="s">
        <v>460</v>
      </c>
      <c r="AU4" s="79">
        <v>0</v>
      </c>
      <c r="AW4" s="69" t="s">
        <v>460</v>
      </c>
      <c r="AX4" s="79">
        <v>0</v>
      </c>
      <c r="AZ4" s="69" t="s">
        <v>460</v>
      </c>
      <c r="BA4" s="79">
        <v>150</v>
      </c>
      <c r="BC4" s="69" t="s">
        <v>460</v>
      </c>
      <c r="BD4" s="79">
        <v>0</v>
      </c>
      <c r="BF4" s="69" t="s">
        <v>460</v>
      </c>
      <c r="BG4" s="79">
        <v>0</v>
      </c>
      <c r="BI4" s="69" t="s">
        <v>460</v>
      </c>
      <c r="BJ4" s="79">
        <v>0</v>
      </c>
      <c r="BL4" s="69" t="s">
        <v>460</v>
      </c>
      <c r="BM4" s="79">
        <v>0</v>
      </c>
      <c r="BO4" s="69" t="s">
        <v>460</v>
      </c>
      <c r="BP4" s="79">
        <v>0</v>
      </c>
      <c r="BR4" s="69" t="s">
        <v>460</v>
      </c>
      <c r="BS4" s="79">
        <v>1523.6</v>
      </c>
      <c r="BU4" s="69" t="s">
        <v>460</v>
      </c>
      <c r="BV4" s="79">
        <v>0</v>
      </c>
      <c r="BX4" s="69" t="s">
        <v>460</v>
      </c>
      <c r="BY4" s="79">
        <v>0</v>
      </c>
      <c r="CA4" s="69" t="s">
        <v>460</v>
      </c>
      <c r="CB4" s="79">
        <v>0</v>
      </c>
      <c r="CD4" s="69" t="s">
        <v>460</v>
      </c>
      <c r="CE4" s="79">
        <v>0</v>
      </c>
      <c r="CG4" s="69" t="s">
        <v>460</v>
      </c>
      <c r="CH4" s="79">
        <v>0</v>
      </c>
      <c r="CJ4" s="69" t="s">
        <v>460</v>
      </c>
      <c r="CK4" s="79">
        <v>0</v>
      </c>
      <c r="CM4" s="69" t="s">
        <v>460</v>
      </c>
      <c r="CN4" s="79">
        <v>-300</v>
      </c>
      <c r="CP4" s="69" t="s">
        <v>460</v>
      </c>
      <c r="CQ4" s="79">
        <f>SUM(CN4,CK4,CH4,CE4,CB4,BY4,BV4,BS4,BP4,BM4,BJ4,BG4,BD4,BA4,AX4,AU4,AR4,AO4,AL4,AI4,AF4,AC4,Z4,W4,T4,Q4,N4,K4,H4,E4,B4)</f>
        <v>2927.77</v>
      </c>
      <c r="CS4" s="69" t="s">
        <v>460</v>
      </c>
      <c r="CT4" s="79">
        <f>1523.6+1529.17</f>
        <v>3052.77</v>
      </c>
      <c r="CV4" s="83">
        <f>CQ4-CT4</f>
        <v>-125</v>
      </c>
    </row>
    <row r="5" spans="1:100" x14ac:dyDescent="0.2">
      <c r="A5" s="69" t="s">
        <v>443</v>
      </c>
      <c r="B5" s="79">
        <v>0</v>
      </c>
      <c r="D5" s="69" t="s">
        <v>443</v>
      </c>
      <c r="E5" s="79">
        <v>0</v>
      </c>
      <c r="G5" s="69" t="s">
        <v>443</v>
      </c>
      <c r="H5" s="79">
        <v>0</v>
      </c>
      <c r="J5" s="69" t="s">
        <v>443</v>
      </c>
      <c r="K5" s="79">
        <v>0</v>
      </c>
      <c r="M5" s="69" t="s">
        <v>443</v>
      </c>
      <c r="N5" s="79">
        <v>0</v>
      </c>
      <c r="P5" s="69" t="s">
        <v>443</v>
      </c>
      <c r="Q5" s="79">
        <v>0</v>
      </c>
      <c r="S5" s="69" t="s">
        <v>443</v>
      </c>
      <c r="T5" s="79">
        <v>0</v>
      </c>
      <c r="V5" s="69" t="s">
        <v>443</v>
      </c>
      <c r="W5" s="79">
        <v>0</v>
      </c>
      <c r="Y5" s="69" t="s">
        <v>443</v>
      </c>
      <c r="Z5" s="79">
        <v>0</v>
      </c>
      <c r="AB5" s="69" t="s">
        <v>443</v>
      </c>
      <c r="AC5" s="79">
        <v>140.54</v>
      </c>
      <c r="AE5" s="69" t="s">
        <v>443</v>
      </c>
      <c r="AF5" s="79">
        <v>0</v>
      </c>
      <c r="AH5" s="69" t="s">
        <v>443</v>
      </c>
      <c r="AI5" s="79">
        <v>0</v>
      </c>
      <c r="AK5" s="69" t="s">
        <v>443</v>
      </c>
      <c r="AL5" s="79">
        <v>3</v>
      </c>
      <c r="AN5" s="69" t="s">
        <v>443</v>
      </c>
      <c r="AO5" s="79">
        <v>0</v>
      </c>
      <c r="AQ5" s="69" t="s">
        <v>443</v>
      </c>
      <c r="AR5" s="79">
        <v>0</v>
      </c>
      <c r="AT5" s="69" t="s">
        <v>443</v>
      </c>
      <c r="AU5" s="79">
        <v>0</v>
      </c>
      <c r="AW5" s="69" t="s">
        <v>443</v>
      </c>
      <c r="AX5" s="79">
        <v>0</v>
      </c>
      <c r="AZ5" s="69" t="s">
        <v>443</v>
      </c>
      <c r="BA5" s="79">
        <v>0</v>
      </c>
      <c r="BC5" s="69" t="s">
        <v>443</v>
      </c>
      <c r="BD5" s="79">
        <v>0</v>
      </c>
      <c r="BF5" s="69" t="s">
        <v>443</v>
      </c>
      <c r="BG5" s="79">
        <v>0</v>
      </c>
      <c r="BI5" s="69" t="s">
        <v>443</v>
      </c>
      <c r="BJ5" s="79">
        <v>0</v>
      </c>
      <c r="BL5" s="69" t="s">
        <v>443</v>
      </c>
      <c r="BM5" s="79">
        <v>0</v>
      </c>
      <c r="BO5" s="69" t="s">
        <v>443</v>
      </c>
      <c r="BP5" s="79">
        <v>0</v>
      </c>
      <c r="BR5" s="69" t="s">
        <v>443</v>
      </c>
      <c r="BS5" s="79">
        <v>146.11000000000001</v>
      </c>
      <c r="BU5" s="69" t="s">
        <v>443</v>
      </c>
      <c r="BV5" s="79">
        <v>0</v>
      </c>
      <c r="BX5" s="69" t="s">
        <v>443</v>
      </c>
      <c r="BY5" s="79">
        <v>0</v>
      </c>
      <c r="CA5" s="69" t="s">
        <v>443</v>
      </c>
      <c r="CB5" s="79">
        <v>0</v>
      </c>
      <c r="CD5" s="69" t="s">
        <v>443</v>
      </c>
      <c r="CE5" s="79">
        <v>0</v>
      </c>
      <c r="CG5" s="69" t="s">
        <v>443</v>
      </c>
      <c r="CH5" s="79">
        <v>0</v>
      </c>
      <c r="CJ5" s="69" t="s">
        <v>443</v>
      </c>
      <c r="CK5" s="79">
        <v>0</v>
      </c>
      <c r="CM5" s="69" t="s">
        <v>443</v>
      </c>
      <c r="CN5" s="79">
        <v>300</v>
      </c>
      <c r="CP5" s="69" t="s">
        <v>443</v>
      </c>
      <c r="CQ5" s="79">
        <f>SUM(CN5,CK5,CH5,CE5,CB5,BY5,BV5,BS5,BP5,BM5,BJ5,BG5,BD5,BA5,AX5,AU5,AR5,AO5,AL5,AI5,AF5,AC5,Z5,W5,T5,Q5,N5,K5,H5,E5,B5)</f>
        <v>589.65</v>
      </c>
      <c r="CS5" s="69" t="s">
        <v>443</v>
      </c>
      <c r="CT5" s="79">
        <v>286.64999999999998</v>
      </c>
      <c r="CV5" s="83">
        <f>CQ5-CT5</f>
        <v>303</v>
      </c>
    </row>
    <row r="6" spans="1:100" x14ac:dyDescent="0.2">
      <c r="A6" s="69" t="s">
        <v>444</v>
      </c>
      <c r="B6" s="79">
        <v>0</v>
      </c>
      <c r="D6" s="69" t="s">
        <v>444</v>
      </c>
      <c r="E6" s="79">
        <v>0</v>
      </c>
      <c r="G6" s="69" t="s">
        <v>444</v>
      </c>
      <c r="H6" s="79">
        <v>0</v>
      </c>
      <c r="J6" s="69" t="s">
        <v>444</v>
      </c>
      <c r="K6" s="79">
        <v>0</v>
      </c>
      <c r="M6" s="69" t="s">
        <v>444</v>
      </c>
      <c r="N6" s="79">
        <v>0</v>
      </c>
      <c r="P6" s="69" t="s">
        <v>444</v>
      </c>
      <c r="Q6" s="79">
        <v>0</v>
      </c>
      <c r="S6" s="69" t="s">
        <v>444</v>
      </c>
      <c r="T6" s="79">
        <v>0</v>
      </c>
      <c r="V6" s="69" t="s">
        <v>444</v>
      </c>
      <c r="W6" s="79">
        <v>0</v>
      </c>
      <c r="Y6" s="69" t="s">
        <v>444</v>
      </c>
      <c r="Z6" s="79">
        <v>0</v>
      </c>
      <c r="AB6" s="69" t="s">
        <v>444</v>
      </c>
      <c r="AC6" s="79">
        <v>185.52</v>
      </c>
      <c r="AE6" s="69" t="s">
        <v>444</v>
      </c>
      <c r="AF6" s="79">
        <v>0</v>
      </c>
      <c r="AH6" s="69" t="s">
        <v>444</v>
      </c>
      <c r="AI6" s="79">
        <v>0</v>
      </c>
      <c r="AK6" s="69" t="s">
        <v>444</v>
      </c>
      <c r="AL6" s="79">
        <v>0</v>
      </c>
      <c r="AN6" s="69" t="s">
        <v>444</v>
      </c>
      <c r="AO6" s="79">
        <v>0</v>
      </c>
      <c r="AQ6" s="69" t="s">
        <v>444</v>
      </c>
      <c r="AR6" s="79">
        <v>0</v>
      </c>
      <c r="AT6" s="69" t="s">
        <v>444</v>
      </c>
      <c r="AU6" s="79">
        <v>0</v>
      </c>
      <c r="AW6" s="69" t="s">
        <v>444</v>
      </c>
      <c r="AX6" s="79">
        <v>0</v>
      </c>
      <c r="AZ6" s="69" t="s">
        <v>444</v>
      </c>
      <c r="BA6" s="79">
        <v>0</v>
      </c>
      <c r="BC6" s="69" t="s">
        <v>444</v>
      </c>
      <c r="BD6" s="79">
        <v>0</v>
      </c>
      <c r="BF6" s="69" t="s">
        <v>444</v>
      </c>
      <c r="BG6" s="79">
        <v>0</v>
      </c>
      <c r="BI6" s="69" t="s">
        <v>444</v>
      </c>
      <c r="BJ6" s="79">
        <v>0</v>
      </c>
      <c r="BL6" s="69" t="s">
        <v>444</v>
      </c>
      <c r="BM6" s="79">
        <v>0</v>
      </c>
      <c r="BO6" s="69" t="s">
        <v>444</v>
      </c>
      <c r="BP6" s="79">
        <v>0</v>
      </c>
      <c r="BR6" s="69" t="s">
        <v>444</v>
      </c>
      <c r="BS6" s="79">
        <v>185.52</v>
      </c>
      <c r="BU6" s="69" t="s">
        <v>444</v>
      </c>
      <c r="BV6" s="79">
        <v>0</v>
      </c>
      <c r="BX6" s="69" t="s">
        <v>444</v>
      </c>
      <c r="BY6" s="79">
        <v>0</v>
      </c>
      <c r="CA6" s="69" t="s">
        <v>444</v>
      </c>
      <c r="CB6" s="79">
        <v>0</v>
      </c>
      <c r="CD6" s="69" t="s">
        <v>444</v>
      </c>
      <c r="CE6" s="79">
        <v>0</v>
      </c>
      <c r="CG6" s="69" t="s">
        <v>444</v>
      </c>
      <c r="CH6" s="79">
        <v>0</v>
      </c>
      <c r="CJ6" s="69" t="s">
        <v>444</v>
      </c>
      <c r="CK6" s="79">
        <v>0</v>
      </c>
      <c r="CM6" s="69" t="s">
        <v>444</v>
      </c>
      <c r="CN6" s="79">
        <v>0</v>
      </c>
      <c r="CP6" s="69" t="s">
        <v>444</v>
      </c>
      <c r="CQ6" s="79">
        <f>SUM(CN6,CK6,CH6,CE6,CB6,BY6,BV6,BS6,BP6,BM6,BJ6,BG6,BD6,BA6,AX6,AU6,AR6,AO6,AL6,AI6,AF6,AC6,Z6,W6,T6,Q6,N6,K6,H6,E6,B6)</f>
        <v>371.04</v>
      </c>
      <c r="CS6" s="69" t="s">
        <v>444</v>
      </c>
      <c r="CT6" s="79">
        <f>185.52+185.52</f>
        <v>371.04</v>
      </c>
      <c r="CV6" s="83">
        <f>CQ6-CT6</f>
        <v>0</v>
      </c>
    </row>
    <row r="7" spans="1:100" x14ac:dyDescent="0.2">
      <c r="A7" s="77" t="s">
        <v>542</v>
      </c>
      <c r="B7" s="78">
        <f>SUM(B4:B6)</f>
        <v>0</v>
      </c>
      <c r="D7" s="77" t="s">
        <v>542</v>
      </c>
      <c r="E7" s="78">
        <f>SUM(E4:E6)</f>
        <v>0</v>
      </c>
      <c r="G7" s="77" t="s">
        <v>542</v>
      </c>
      <c r="H7" s="78">
        <f>SUM(H4:H6)</f>
        <v>0</v>
      </c>
      <c r="J7" s="77" t="s">
        <v>542</v>
      </c>
      <c r="K7" s="78">
        <f>SUM(K4:K6)</f>
        <v>0</v>
      </c>
      <c r="M7" s="77" t="s">
        <v>542</v>
      </c>
      <c r="N7" s="78">
        <f>SUM(N4:N6)</f>
        <v>0</v>
      </c>
      <c r="P7" s="77" t="s">
        <v>542</v>
      </c>
      <c r="Q7" s="78">
        <f>SUM(Q4:Q6)</f>
        <v>0</v>
      </c>
      <c r="S7" s="77" t="s">
        <v>542</v>
      </c>
      <c r="T7" s="78">
        <f>SUM(T4:T6)</f>
        <v>25</v>
      </c>
      <c r="V7" s="77" t="s">
        <v>542</v>
      </c>
      <c r="W7" s="78">
        <f>SUM(W4:W6)</f>
        <v>0</v>
      </c>
      <c r="Y7" s="77" t="s">
        <v>542</v>
      </c>
      <c r="Z7" s="78">
        <f>SUM(Z4:Z6)</f>
        <v>0</v>
      </c>
      <c r="AB7" s="77" t="s">
        <v>542</v>
      </c>
      <c r="AC7" s="78">
        <f>SUM(AC4:AC6)</f>
        <v>1855.23</v>
      </c>
      <c r="AE7" s="77" t="s">
        <v>542</v>
      </c>
      <c r="AF7" s="78">
        <f>SUM(AF4:AF6)</f>
        <v>0</v>
      </c>
      <c r="AH7" s="77" t="s">
        <v>542</v>
      </c>
      <c r="AI7" s="78">
        <f>SUM(AI4:AI6)</f>
        <v>0</v>
      </c>
      <c r="AK7" s="77" t="s">
        <v>542</v>
      </c>
      <c r="AL7" s="78">
        <f>SUM(AL4:AL6)</f>
        <v>3</v>
      </c>
      <c r="AN7" s="77" t="s">
        <v>542</v>
      </c>
      <c r="AO7" s="78">
        <f>SUM(AO4:AO6)</f>
        <v>0</v>
      </c>
      <c r="AQ7" s="77" t="s">
        <v>542</v>
      </c>
      <c r="AR7" s="78">
        <f>SUM(AR4:AR6)</f>
        <v>0</v>
      </c>
      <c r="AT7" s="77" t="s">
        <v>542</v>
      </c>
      <c r="AU7" s="78">
        <f>SUM(AU4:AU6)</f>
        <v>0</v>
      </c>
      <c r="AW7" s="77" t="s">
        <v>542</v>
      </c>
      <c r="AX7" s="78">
        <f>SUM(AX4:AX6)</f>
        <v>0</v>
      </c>
      <c r="AZ7" s="77" t="s">
        <v>542</v>
      </c>
      <c r="BA7" s="78">
        <f>SUM(BA4:BA6)</f>
        <v>150</v>
      </c>
      <c r="BC7" s="77" t="s">
        <v>542</v>
      </c>
      <c r="BD7" s="78">
        <f>SUM(BD4:BD6)</f>
        <v>0</v>
      </c>
      <c r="BF7" s="77" t="s">
        <v>542</v>
      </c>
      <c r="BG7" s="78">
        <f>SUM(BG4:BG6)</f>
        <v>0</v>
      </c>
      <c r="BI7" s="77" t="s">
        <v>542</v>
      </c>
      <c r="BJ7" s="78">
        <f>SUM(BJ4:BJ6)</f>
        <v>0</v>
      </c>
      <c r="BL7" s="77" t="s">
        <v>542</v>
      </c>
      <c r="BM7" s="78">
        <f>SUM(BM4:BM6)</f>
        <v>0</v>
      </c>
      <c r="BO7" s="77" t="s">
        <v>542</v>
      </c>
      <c r="BP7" s="78">
        <f>SUM(BP4:BP6)</f>
        <v>0</v>
      </c>
      <c r="BR7" s="77" t="s">
        <v>542</v>
      </c>
      <c r="BS7" s="78">
        <f>SUM(BS4:BS6)</f>
        <v>1855.23</v>
      </c>
      <c r="BU7" s="77" t="s">
        <v>542</v>
      </c>
      <c r="BV7" s="78">
        <f>SUM(BV4:BV6)</f>
        <v>0</v>
      </c>
      <c r="BX7" s="77" t="s">
        <v>542</v>
      </c>
      <c r="BY7" s="78">
        <f>SUM(BY4:BY6)</f>
        <v>0</v>
      </c>
      <c r="CA7" s="77" t="s">
        <v>542</v>
      </c>
      <c r="CB7" s="78">
        <f>SUM(CB4:CB6)</f>
        <v>0</v>
      </c>
      <c r="CD7" s="77" t="s">
        <v>542</v>
      </c>
      <c r="CE7" s="78">
        <f>SUM(CE4:CE6)</f>
        <v>0</v>
      </c>
      <c r="CG7" s="77" t="s">
        <v>542</v>
      </c>
      <c r="CH7" s="78">
        <f>SUM(CH4:CH6)</f>
        <v>0</v>
      </c>
      <c r="CJ7" s="77" t="s">
        <v>542</v>
      </c>
      <c r="CK7" s="78">
        <f>SUM(CK4:CK6)</f>
        <v>0</v>
      </c>
      <c r="CM7" s="77" t="s">
        <v>542</v>
      </c>
      <c r="CN7" s="78">
        <f>SUM(CN4:CN6)</f>
        <v>0</v>
      </c>
      <c r="CP7" s="77" t="s">
        <v>492</v>
      </c>
      <c r="CQ7" s="78">
        <f>SUM(CQ4:CQ6)</f>
        <v>3888.46</v>
      </c>
      <c r="CS7" s="77" t="s">
        <v>492</v>
      </c>
      <c r="CT7" s="78">
        <f>SUM(CT4:CT6)</f>
        <v>3710.46</v>
      </c>
      <c r="CV7" s="88">
        <f>CQ7-CT7</f>
        <v>178</v>
      </c>
    </row>
    <row r="8" spans="1:100" x14ac:dyDescent="0.2">
      <c r="A8" s="176" t="s">
        <v>447</v>
      </c>
      <c r="B8" s="177"/>
      <c r="D8" s="176" t="s">
        <v>447</v>
      </c>
      <c r="E8" s="177"/>
      <c r="G8" s="176" t="s">
        <v>447</v>
      </c>
      <c r="H8" s="177"/>
      <c r="J8" s="176" t="s">
        <v>447</v>
      </c>
      <c r="K8" s="177"/>
      <c r="M8" s="176" t="s">
        <v>447</v>
      </c>
      <c r="N8" s="177"/>
      <c r="P8" s="176" t="s">
        <v>447</v>
      </c>
      <c r="Q8" s="177"/>
      <c r="S8" s="176" t="s">
        <v>447</v>
      </c>
      <c r="T8" s="177"/>
      <c r="V8" s="176" t="s">
        <v>447</v>
      </c>
      <c r="W8" s="177"/>
      <c r="Y8" s="176" t="s">
        <v>447</v>
      </c>
      <c r="Z8" s="177"/>
      <c r="AB8" s="176" t="s">
        <v>447</v>
      </c>
      <c r="AC8" s="177"/>
      <c r="AE8" s="176" t="s">
        <v>447</v>
      </c>
      <c r="AF8" s="177"/>
      <c r="AH8" s="176" t="s">
        <v>447</v>
      </c>
      <c r="AI8" s="177"/>
      <c r="AK8" s="176" t="s">
        <v>447</v>
      </c>
      <c r="AL8" s="177"/>
      <c r="AN8" s="176" t="s">
        <v>447</v>
      </c>
      <c r="AO8" s="177"/>
      <c r="AQ8" s="176" t="s">
        <v>447</v>
      </c>
      <c r="AR8" s="177"/>
      <c r="AT8" s="176" t="s">
        <v>447</v>
      </c>
      <c r="AU8" s="177"/>
      <c r="AW8" s="176" t="s">
        <v>447</v>
      </c>
      <c r="AX8" s="177"/>
      <c r="AZ8" s="176" t="s">
        <v>447</v>
      </c>
      <c r="BA8" s="177"/>
      <c r="BC8" s="176" t="s">
        <v>447</v>
      </c>
      <c r="BD8" s="177"/>
      <c r="BF8" s="176" t="s">
        <v>447</v>
      </c>
      <c r="BG8" s="177"/>
      <c r="BI8" s="176" t="s">
        <v>447</v>
      </c>
      <c r="BJ8" s="177"/>
      <c r="BL8" s="176" t="s">
        <v>447</v>
      </c>
      <c r="BM8" s="177"/>
      <c r="BO8" s="176" t="s">
        <v>447</v>
      </c>
      <c r="BP8" s="177"/>
      <c r="BR8" s="176" t="s">
        <v>447</v>
      </c>
      <c r="BS8" s="177"/>
      <c r="BU8" s="176" t="s">
        <v>447</v>
      </c>
      <c r="BV8" s="177"/>
      <c r="BX8" s="176" t="s">
        <v>447</v>
      </c>
      <c r="BY8" s="177"/>
      <c r="CA8" s="176" t="s">
        <v>447</v>
      </c>
      <c r="CB8" s="177"/>
      <c r="CD8" s="176" t="s">
        <v>447</v>
      </c>
      <c r="CE8" s="177"/>
      <c r="CG8" s="176" t="s">
        <v>447</v>
      </c>
      <c r="CH8" s="177"/>
      <c r="CJ8" s="176" t="s">
        <v>447</v>
      </c>
      <c r="CK8" s="177"/>
      <c r="CM8" s="176" t="s">
        <v>447</v>
      </c>
      <c r="CN8" s="177"/>
      <c r="CP8" s="176" t="s">
        <v>447</v>
      </c>
      <c r="CQ8" s="177"/>
      <c r="CS8" s="176" t="s">
        <v>447</v>
      </c>
      <c r="CT8" s="177"/>
      <c r="CV8" s="66"/>
    </row>
    <row r="9" spans="1:100" x14ac:dyDescent="0.2">
      <c r="A9" s="70" t="s">
        <v>445</v>
      </c>
      <c r="B9" s="67">
        <v>0</v>
      </c>
      <c r="D9" s="70" t="s">
        <v>445</v>
      </c>
      <c r="E9" s="67">
        <v>0</v>
      </c>
      <c r="G9" s="70" t="s">
        <v>445</v>
      </c>
      <c r="H9" s="67">
        <v>0</v>
      </c>
      <c r="J9" s="70" t="s">
        <v>445</v>
      </c>
      <c r="K9" s="67">
        <v>0</v>
      </c>
      <c r="M9" s="70" t="s">
        <v>445</v>
      </c>
      <c r="N9" s="67">
        <v>0</v>
      </c>
      <c r="P9" s="70" t="s">
        <v>445</v>
      </c>
      <c r="Q9" s="67">
        <v>0</v>
      </c>
      <c r="S9" s="70" t="s">
        <v>445</v>
      </c>
      <c r="T9" s="67">
        <v>0</v>
      </c>
      <c r="V9" s="70" t="s">
        <v>445</v>
      </c>
      <c r="W9" s="67">
        <v>0</v>
      </c>
      <c r="Y9" s="70" t="s">
        <v>445</v>
      </c>
      <c r="Z9" s="67">
        <v>0</v>
      </c>
      <c r="AB9" s="70" t="s">
        <v>445</v>
      </c>
      <c r="AC9" s="67">
        <v>498.53</v>
      </c>
      <c r="AE9" s="70" t="s">
        <v>445</v>
      </c>
      <c r="AF9" s="67">
        <v>0</v>
      </c>
      <c r="AH9" s="70" t="s">
        <v>445</v>
      </c>
      <c r="AI9" s="67">
        <v>0</v>
      </c>
      <c r="AK9" s="70" t="s">
        <v>445</v>
      </c>
      <c r="AL9" s="67">
        <v>0</v>
      </c>
      <c r="AN9" s="70" t="s">
        <v>445</v>
      </c>
      <c r="AO9" s="67">
        <v>0</v>
      </c>
      <c r="AQ9" s="70" t="s">
        <v>445</v>
      </c>
      <c r="AR9" s="67">
        <v>0</v>
      </c>
      <c r="AT9" s="70" t="s">
        <v>445</v>
      </c>
      <c r="AU9" s="67">
        <v>0</v>
      </c>
      <c r="AW9" s="70" t="s">
        <v>445</v>
      </c>
      <c r="AX9" s="67">
        <v>0</v>
      </c>
      <c r="AZ9" s="70" t="s">
        <v>445</v>
      </c>
      <c r="BA9" s="67">
        <v>0</v>
      </c>
      <c r="BC9" s="70" t="s">
        <v>445</v>
      </c>
      <c r="BD9" s="67">
        <v>0</v>
      </c>
      <c r="BF9" s="70" t="s">
        <v>445</v>
      </c>
      <c r="BG9" s="67">
        <v>0</v>
      </c>
      <c r="BI9" s="70" t="s">
        <v>445</v>
      </c>
      <c r="BJ9" s="67">
        <v>0</v>
      </c>
      <c r="BL9" s="70" t="s">
        <v>445</v>
      </c>
      <c r="BM9" s="67">
        <v>0</v>
      </c>
      <c r="BO9" s="70" t="s">
        <v>445</v>
      </c>
      <c r="BP9" s="67">
        <v>0</v>
      </c>
      <c r="BR9" s="70" t="s">
        <v>445</v>
      </c>
      <c r="BS9" s="67">
        <v>452.13</v>
      </c>
      <c r="BU9" s="70" t="s">
        <v>445</v>
      </c>
      <c r="BV9" s="67">
        <v>0</v>
      </c>
      <c r="BX9" s="70" t="s">
        <v>445</v>
      </c>
      <c r="BY9" s="67">
        <v>0</v>
      </c>
      <c r="CA9" s="70" t="s">
        <v>445</v>
      </c>
      <c r="CB9" s="67">
        <v>0</v>
      </c>
      <c r="CD9" s="70" t="s">
        <v>445</v>
      </c>
      <c r="CE9" s="67">
        <v>0</v>
      </c>
      <c r="CG9" s="70" t="s">
        <v>445</v>
      </c>
      <c r="CH9" s="67">
        <v>0</v>
      </c>
      <c r="CJ9" s="70" t="s">
        <v>445</v>
      </c>
      <c r="CK9" s="67">
        <v>0</v>
      </c>
      <c r="CM9" s="70" t="s">
        <v>445</v>
      </c>
      <c r="CN9" s="67">
        <v>0</v>
      </c>
      <c r="CP9" s="70" t="s">
        <v>445</v>
      </c>
      <c r="CQ9" s="79">
        <f>SUM(CN9,CK9,CH9,CE9,CB9,BY9,BV9,BS9,BP9,BM9,BJ9,BG9,BD9,BA9,AX9,AU9,AR9,AO9,AL9,AI9,AF9,AC9,Z9,W9,T9,Q9,N9,K9,H9,E9,B9)</f>
        <v>950.66</v>
      </c>
      <c r="CS9" s="70" t="s">
        <v>445</v>
      </c>
      <c r="CT9" s="67">
        <f>498.53+452.13</f>
        <v>950.66</v>
      </c>
      <c r="CV9" s="83">
        <f>CT9-CQ9</f>
        <v>0</v>
      </c>
    </row>
    <row r="10" spans="1:100" x14ac:dyDescent="0.2">
      <c r="A10" s="77" t="s">
        <v>454</v>
      </c>
      <c r="B10" s="78">
        <f>SUM(B9)</f>
        <v>0</v>
      </c>
      <c r="D10" s="77" t="s">
        <v>454</v>
      </c>
      <c r="E10" s="78">
        <f>SUM(E9)</f>
        <v>0</v>
      </c>
      <c r="G10" s="77" t="s">
        <v>454</v>
      </c>
      <c r="H10" s="78">
        <f>SUM(H9)</f>
        <v>0</v>
      </c>
      <c r="J10" s="77" t="s">
        <v>454</v>
      </c>
      <c r="K10" s="78">
        <f>SUM(K9)</f>
        <v>0</v>
      </c>
      <c r="M10" s="77" t="s">
        <v>454</v>
      </c>
      <c r="N10" s="78">
        <f>SUM(N9)</f>
        <v>0</v>
      </c>
      <c r="P10" s="77" t="s">
        <v>454</v>
      </c>
      <c r="Q10" s="78">
        <f>SUM(Q9)</f>
        <v>0</v>
      </c>
      <c r="S10" s="77" t="s">
        <v>454</v>
      </c>
      <c r="T10" s="78">
        <f>SUM(T9)</f>
        <v>0</v>
      </c>
      <c r="V10" s="77" t="s">
        <v>454</v>
      </c>
      <c r="W10" s="78">
        <f>SUM(W9)</f>
        <v>0</v>
      </c>
      <c r="Y10" s="77" t="s">
        <v>454</v>
      </c>
      <c r="Z10" s="78">
        <f>SUM(Z9)</f>
        <v>0</v>
      </c>
      <c r="AB10" s="77" t="s">
        <v>454</v>
      </c>
      <c r="AC10" s="78">
        <f>SUM(AC9)</f>
        <v>498.53</v>
      </c>
      <c r="AE10" s="77" t="s">
        <v>454</v>
      </c>
      <c r="AF10" s="78">
        <f>SUM(AF9)</f>
        <v>0</v>
      </c>
      <c r="AH10" s="77" t="s">
        <v>454</v>
      </c>
      <c r="AI10" s="78">
        <f>SUM(AI9)</f>
        <v>0</v>
      </c>
      <c r="AK10" s="77" t="s">
        <v>454</v>
      </c>
      <c r="AL10" s="78">
        <f>SUM(AL9)</f>
        <v>0</v>
      </c>
      <c r="AN10" s="77" t="s">
        <v>454</v>
      </c>
      <c r="AO10" s="78">
        <f>SUM(AO9)</f>
        <v>0</v>
      </c>
      <c r="AQ10" s="77" t="s">
        <v>454</v>
      </c>
      <c r="AR10" s="78">
        <f>SUM(AR9)</f>
        <v>0</v>
      </c>
      <c r="AT10" s="77" t="s">
        <v>454</v>
      </c>
      <c r="AU10" s="78">
        <f>SUM(AU9)</f>
        <v>0</v>
      </c>
      <c r="AW10" s="77" t="s">
        <v>454</v>
      </c>
      <c r="AX10" s="78">
        <f>SUM(AX9)</f>
        <v>0</v>
      </c>
      <c r="AZ10" s="77" t="s">
        <v>454</v>
      </c>
      <c r="BA10" s="78">
        <f>SUM(BA9)</f>
        <v>0</v>
      </c>
      <c r="BC10" s="77" t="s">
        <v>454</v>
      </c>
      <c r="BD10" s="78">
        <f>SUM(BD9)</f>
        <v>0</v>
      </c>
      <c r="BF10" s="77" t="s">
        <v>454</v>
      </c>
      <c r="BG10" s="78">
        <f>SUM(BG9)</f>
        <v>0</v>
      </c>
      <c r="BI10" s="77" t="s">
        <v>454</v>
      </c>
      <c r="BJ10" s="78">
        <f>SUM(BJ9)</f>
        <v>0</v>
      </c>
      <c r="BL10" s="77" t="s">
        <v>454</v>
      </c>
      <c r="BM10" s="78">
        <f>SUM(BM9)</f>
        <v>0</v>
      </c>
      <c r="BO10" s="77" t="s">
        <v>454</v>
      </c>
      <c r="BP10" s="78">
        <f>SUM(BP9)</f>
        <v>0</v>
      </c>
      <c r="BR10" s="77" t="s">
        <v>454</v>
      </c>
      <c r="BS10" s="78">
        <f>SUM(BS9)</f>
        <v>452.13</v>
      </c>
      <c r="BU10" s="77" t="s">
        <v>454</v>
      </c>
      <c r="BV10" s="78">
        <f>SUM(BV9)</f>
        <v>0</v>
      </c>
      <c r="BX10" s="77" t="s">
        <v>454</v>
      </c>
      <c r="BY10" s="78">
        <f>SUM(BY9)</f>
        <v>0</v>
      </c>
      <c r="CA10" s="77" t="s">
        <v>454</v>
      </c>
      <c r="CB10" s="78">
        <f>SUM(CB9)</f>
        <v>0</v>
      </c>
      <c r="CD10" s="77" t="s">
        <v>454</v>
      </c>
      <c r="CE10" s="78">
        <f>SUM(CE9)</f>
        <v>0</v>
      </c>
      <c r="CG10" s="77" t="s">
        <v>454</v>
      </c>
      <c r="CH10" s="78">
        <f>SUM(CH9)</f>
        <v>0</v>
      </c>
      <c r="CJ10" s="77" t="s">
        <v>454</v>
      </c>
      <c r="CK10" s="78">
        <f>SUM(CK9)</f>
        <v>0</v>
      </c>
      <c r="CM10" s="77" t="s">
        <v>454</v>
      </c>
      <c r="CN10" s="78">
        <f>SUM(CN9)</f>
        <v>0</v>
      </c>
      <c r="CP10" s="77" t="s">
        <v>493</v>
      </c>
      <c r="CQ10" s="78">
        <f>SUM(CQ9)</f>
        <v>950.66</v>
      </c>
      <c r="CS10" s="77" t="s">
        <v>493</v>
      </c>
      <c r="CT10" s="78">
        <f>SUM(CT9)</f>
        <v>950.66</v>
      </c>
      <c r="CV10" s="83">
        <f>CT10-CQ10</f>
        <v>0</v>
      </c>
    </row>
    <row r="11" spans="1:100" x14ac:dyDescent="0.2">
      <c r="A11" s="176" t="s">
        <v>455</v>
      </c>
      <c r="B11" s="177"/>
      <c r="D11" s="176" t="s">
        <v>455</v>
      </c>
      <c r="E11" s="177"/>
      <c r="G11" s="176" t="s">
        <v>455</v>
      </c>
      <c r="H11" s="177"/>
      <c r="J11" s="176" t="s">
        <v>455</v>
      </c>
      <c r="K11" s="177"/>
      <c r="M11" s="176" t="s">
        <v>455</v>
      </c>
      <c r="N11" s="177"/>
      <c r="P11" s="176" t="s">
        <v>455</v>
      </c>
      <c r="Q11" s="177"/>
      <c r="S11" s="176" t="s">
        <v>455</v>
      </c>
      <c r="T11" s="177"/>
      <c r="V11" s="176" t="s">
        <v>455</v>
      </c>
      <c r="W11" s="177"/>
      <c r="Y11" s="176" t="s">
        <v>455</v>
      </c>
      <c r="Z11" s="177"/>
      <c r="AB11" s="176" t="s">
        <v>455</v>
      </c>
      <c r="AC11" s="177"/>
      <c r="AE11" s="176" t="s">
        <v>455</v>
      </c>
      <c r="AF11" s="177"/>
      <c r="AH11" s="176" t="s">
        <v>455</v>
      </c>
      <c r="AI11" s="177"/>
      <c r="AK11" s="176" t="s">
        <v>455</v>
      </c>
      <c r="AL11" s="177"/>
      <c r="AN11" s="176" t="s">
        <v>455</v>
      </c>
      <c r="AO11" s="177"/>
      <c r="AQ11" s="176" t="s">
        <v>455</v>
      </c>
      <c r="AR11" s="177"/>
      <c r="AT11" s="176" t="s">
        <v>455</v>
      </c>
      <c r="AU11" s="177"/>
      <c r="AW11" s="176" t="s">
        <v>455</v>
      </c>
      <c r="AX11" s="177"/>
      <c r="AZ11" s="176" t="s">
        <v>455</v>
      </c>
      <c r="BA11" s="177"/>
      <c r="BC11" s="176" t="s">
        <v>455</v>
      </c>
      <c r="BD11" s="177"/>
      <c r="BF11" s="176" t="s">
        <v>455</v>
      </c>
      <c r="BG11" s="177"/>
      <c r="BI11" s="176" t="s">
        <v>455</v>
      </c>
      <c r="BJ11" s="177"/>
      <c r="BL11" s="176" t="s">
        <v>455</v>
      </c>
      <c r="BM11" s="177"/>
      <c r="BO11" s="176" t="s">
        <v>455</v>
      </c>
      <c r="BP11" s="177"/>
      <c r="BR11" s="176" t="s">
        <v>455</v>
      </c>
      <c r="BS11" s="177"/>
      <c r="BU11" s="176" t="s">
        <v>455</v>
      </c>
      <c r="BV11" s="177"/>
      <c r="BX11" s="176" t="s">
        <v>455</v>
      </c>
      <c r="BY11" s="177"/>
      <c r="CA11" s="176" t="s">
        <v>455</v>
      </c>
      <c r="CB11" s="177"/>
      <c r="CD11" s="176" t="s">
        <v>455</v>
      </c>
      <c r="CE11" s="177"/>
      <c r="CG11" s="176" t="s">
        <v>455</v>
      </c>
      <c r="CH11" s="177"/>
      <c r="CJ11" s="176" t="s">
        <v>455</v>
      </c>
      <c r="CK11" s="177"/>
      <c r="CM11" s="176" t="s">
        <v>455</v>
      </c>
      <c r="CN11" s="177"/>
      <c r="CP11" s="176" t="s">
        <v>455</v>
      </c>
      <c r="CQ11" s="177"/>
      <c r="CS11" s="176" t="s">
        <v>455</v>
      </c>
      <c r="CT11" s="177"/>
      <c r="CV11" s="66"/>
    </row>
    <row r="12" spans="1:100" x14ac:dyDescent="0.2">
      <c r="A12" s="71" t="s">
        <v>156</v>
      </c>
      <c r="B12" s="67">
        <v>817.04</v>
      </c>
      <c r="D12" s="71" t="s">
        <v>156</v>
      </c>
      <c r="E12" s="67">
        <v>0</v>
      </c>
      <c r="G12" s="71" t="s">
        <v>156</v>
      </c>
      <c r="H12" s="67">
        <v>0</v>
      </c>
      <c r="J12" s="71" t="s">
        <v>156</v>
      </c>
      <c r="K12" s="67">
        <v>0</v>
      </c>
      <c r="M12" s="71" t="s">
        <v>156</v>
      </c>
      <c r="N12" s="67">
        <v>0</v>
      </c>
      <c r="P12" s="71" t="s">
        <v>156</v>
      </c>
      <c r="Q12" s="67">
        <v>0</v>
      </c>
      <c r="S12" s="71" t="s">
        <v>156</v>
      </c>
      <c r="T12" s="67">
        <v>0</v>
      </c>
      <c r="V12" s="71" t="s">
        <v>156</v>
      </c>
      <c r="W12" s="67">
        <v>0</v>
      </c>
      <c r="Y12" s="71" t="s">
        <v>156</v>
      </c>
      <c r="Z12" s="67">
        <v>0</v>
      </c>
      <c r="AB12" s="71" t="s">
        <v>156</v>
      </c>
      <c r="AC12" s="67">
        <v>0</v>
      </c>
      <c r="AE12" s="71" t="s">
        <v>156</v>
      </c>
      <c r="AF12" s="67">
        <v>0</v>
      </c>
      <c r="AH12" s="71" t="s">
        <v>156</v>
      </c>
      <c r="AI12" s="67">
        <v>0</v>
      </c>
      <c r="AK12" s="71" t="s">
        <v>156</v>
      </c>
      <c r="AL12" s="67">
        <v>0</v>
      </c>
      <c r="AN12" s="71" t="s">
        <v>156</v>
      </c>
      <c r="AO12" s="67">
        <v>0</v>
      </c>
      <c r="AQ12" s="71" t="s">
        <v>156</v>
      </c>
      <c r="AR12" s="67">
        <v>0</v>
      </c>
      <c r="AT12" s="71" t="s">
        <v>156</v>
      </c>
      <c r="AU12" s="67">
        <v>0</v>
      </c>
      <c r="AW12" s="71" t="s">
        <v>156</v>
      </c>
      <c r="AX12" s="67">
        <v>0</v>
      </c>
      <c r="AZ12" s="71" t="s">
        <v>156</v>
      </c>
      <c r="BA12" s="67">
        <v>0</v>
      </c>
      <c r="BC12" s="71" t="s">
        <v>156</v>
      </c>
      <c r="BD12" s="67">
        <v>0</v>
      </c>
      <c r="BF12" s="71" t="s">
        <v>156</v>
      </c>
      <c r="BG12" s="67">
        <v>0</v>
      </c>
      <c r="BI12" s="71" t="s">
        <v>156</v>
      </c>
      <c r="BJ12" s="67">
        <v>0</v>
      </c>
      <c r="BL12" s="71" t="s">
        <v>156</v>
      </c>
      <c r="BM12" s="67">
        <v>0</v>
      </c>
      <c r="BO12" s="71" t="s">
        <v>156</v>
      </c>
      <c r="BP12" s="67">
        <v>0</v>
      </c>
      <c r="BR12" s="71" t="s">
        <v>156</v>
      </c>
      <c r="BS12" s="67">
        <v>0</v>
      </c>
      <c r="BU12" s="71" t="s">
        <v>156</v>
      </c>
      <c r="BV12" s="67">
        <v>0</v>
      </c>
      <c r="BX12" s="71" t="s">
        <v>156</v>
      </c>
      <c r="BY12" s="67">
        <v>0</v>
      </c>
      <c r="CA12" s="71" t="s">
        <v>156</v>
      </c>
      <c r="CB12" s="67">
        <v>0</v>
      </c>
      <c r="CD12" s="71" t="s">
        <v>156</v>
      </c>
      <c r="CE12" s="67">
        <v>0</v>
      </c>
      <c r="CG12" s="71" t="s">
        <v>156</v>
      </c>
      <c r="CH12" s="67">
        <v>0</v>
      </c>
      <c r="CJ12" s="71" t="s">
        <v>156</v>
      </c>
      <c r="CK12" s="67">
        <v>0</v>
      </c>
      <c r="CM12" s="71" t="s">
        <v>156</v>
      </c>
      <c r="CN12" s="67">
        <v>0</v>
      </c>
      <c r="CP12" s="71" t="s">
        <v>156</v>
      </c>
      <c r="CQ12" s="79">
        <f>SUM(CN12,CK12,CH12,CE12,CB12,BY12,BV12,BS12,BP12,BM12,BJ12,BG12,BD12,BA12,AX12,AU12,AR12,AO12,AL12,AI12,AF12,AC12,Z12,W12,T12,Q12,N12,K12,H12,E12,B12)</f>
        <v>817.04</v>
      </c>
      <c r="CS12" s="71" t="s">
        <v>156</v>
      </c>
      <c r="CT12" s="67">
        <v>817.04</v>
      </c>
      <c r="CV12" s="83">
        <f t="shared" ref="CV12:CV28" si="0">CT12-CQ12</f>
        <v>0</v>
      </c>
    </row>
    <row r="13" spans="1:100" x14ac:dyDescent="0.2">
      <c r="A13" s="71" t="s">
        <v>449</v>
      </c>
      <c r="B13" s="67">
        <v>0</v>
      </c>
      <c r="D13" s="71" t="s">
        <v>449</v>
      </c>
      <c r="E13" s="67">
        <v>223.02</v>
      </c>
      <c r="G13" s="71" t="s">
        <v>449</v>
      </c>
      <c r="H13" s="67">
        <v>0</v>
      </c>
      <c r="J13" s="71" t="s">
        <v>449</v>
      </c>
      <c r="K13" s="67">
        <v>0</v>
      </c>
      <c r="M13" s="71" t="s">
        <v>449</v>
      </c>
      <c r="N13" s="67">
        <v>0</v>
      </c>
      <c r="P13" s="71" t="s">
        <v>449</v>
      </c>
      <c r="Q13" s="67">
        <v>0</v>
      </c>
      <c r="S13" s="71" t="s">
        <v>449</v>
      </c>
      <c r="T13" s="67">
        <v>0</v>
      </c>
      <c r="V13" s="71" t="s">
        <v>449</v>
      </c>
      <c r="W13" s="67">
        <v>0</v>
      </c>
      <c r="Y13" s="71" t="s">
        <v>449</v>
      </c>
      <c r="Z13" s="67">
        <v>0</v>
      </c>
      <c r="AB13" s="71" t="s">
        <v>449</v>
      </c>
      <c r="AC13" s="67">
        <v>0</v>
      </c>
      <c r="AE13" s="71" t="s">
        <v>449</v>
      </c>
      <c r="AF13" s="67">
        <v>0</v>
      </c>
      <c r="AH13" s="71" t="s">
        <v>449</v>
      </c>
      <c r="AI13" s="67">
        <v>0</v>
      </c>
      <c r="AK13" s="71" t="s">
        <v>449</v>
      </c>
      <c r="AL13" s="67">
        <v>0</v>
      </c>
      <c r="AN13" s="71" t="s">
        <v>449</v>
      </c>
      <c r="AO13" s="67">
        <v>0</v>
      </c>
      <c r="AQ13" s="71" t="s">
        <v>449</v>
      </c>
      <c r="AR13" s="67">
        <v>0</v>
      </c>
      <c r="AT13" s="71" t="s">
        <v>449</v>
      </c>
      <c r="AU13" s="67">
        <v>0</v>
      </c>
      <c r="AW13" s="71" t="s">
        <v>449</v>
      </c>
      <c r="AX13" s="67">
        <v>0</v>
      </c>
      <c r="AZ13" s="71" t="s">
        <v>449</v>
      </c>
      <c r="BA13" s="67">
        <v>0</v>
      </c>
      <c r="BC13" s="71" t="s">
        <v>449</v>
      </c>
      <c r="BD13" s="67">
        <v>0</v>
      </c>
      <c r="BF13" s="71" t="s">
        <v>449</v>
      </c>
      <c r="BG13" s="67">
        <v>0</v>
      </c>
      <c r="BI13" s="71" t="s">
        <v>449</v>
      </c>
      <c r="BJ13" s="67">
        <v>0</v>
      </c>
      <c r="BL13" s="71" t="s">
        <v>449</v>
      </c>
      <c r="BM13" s="67">
        <v>0</v>
      </c>
      <c r="BO13" s="71" t="s">
        <v>449</v>
      </c>
      <c r="BP13" s="67">
        <v>0</v>
      </c>
      <c r="BR13" s="71" t="s">
        <v>449</v>
      </c>
      <c r="BS13" s="67">
        <v>0</v>
      </c>
      <c r="BU13" s="71" t="s">
        <v>449</v>
      </c>
      <c r="BV13" s="67">
        <v>0</v>
      </c>
      <c r="BX13" s="71" t="s">
        <v>449</v>
      </c>
      <c r="BY13" s="67">
        <v>0</v>
      </c>
      <c r="CA13" s="71" t="s">
        <v>449</v>
      </c>
      <c r="CB13" s="67">
        <v>0</v>
      </c>
      <c r="CD13" s="71" t="s">
        <v>449</v>
      </c>
      <c r="CE13" s="67">
        <v>0</v>
      </c>
      <c r="CG13" s="71" t="s">
        <v>449</v>
      </c>
      <c r="CH13" s="67">
        <v>0</v>
      </c>
      <c r="CJ13" s="71" t="s">
        <v>449</v>
      </c>
      <c r="CK13" s="67">
        <v>0</v>
      </c>
      <c r="CM13" s="71" t="s">
        <v>449</v>
      </c>
      <c r="CN13" s="67">
        <v>0</v>
      </c>
      <c r="CP13" s="71" t="s">
        <v>449</v>
      </c>
      <c r="CQ13" s="79">
        <f>SUM(CN13,CK13,CH13,CE13,CB13,BY13,BV13,BS13,BP13,BM13,BJ13,BG13,BD13,BA13,AX13,AU13,AR13,AO13,AL13,AI13,AF13,AC13,Z13,W13,T13,Q13,N13,K13,H13,E13,B13)</f>
        <v>223.02</v>
      </c>
      <c r="CS13" s="71" t="s">
        <v>449</v>
      </c>
      <c r="CT13" s="67">
        <v>140</v>
      </c>
      <c r="CV13" s="89">
        <f t="shared" si="0"/>
        <v>-83.02000000000001</v>
      </c>
    </row>
    <row r="14" spans="1:100" x14ac:dyDescent="0.2">
      <c r="A14" s="71" t="s">
        <v>450</v>
      </c>
      <c r="B14" s="67">
        <v>0</v>
      </c>
      <c r="D14" s="71" t="s">
        <v>450</v>
      </c>
      <c r="E14" s="67">
        <v>0</v>
      </c>
      <c r="G14" s="71" t="s">
        <v>450</v>
      </c>
      <c r="H14" s="67">
        <v>0</v>
      </c>
      <c r="J14" s="71" t="s">
        <v>450</v>
      </c>
      <c r="K14" s="67">
        <v>0</v>
      </c>
      <c r="M14" s="71" t="s">
        <v>450</v>
      </c>
      <c r="N14" s="67">
        <v>0</v>
      </c>
      <c r="P14" s="71" t="s">
        <v>450</v>
      </c>
      <c r="Q14" s="67">
        <v>0</v>
      </c>
      <c r="S14" s="71" t="s">
        <v>450</v>
      </c>
      <c r="T14" s="67">
        <v>0</v>
      </c>
      <c r="V14" s="71" t="s">
        <v>450</v>
      </c>
      <c r="W14" s="67">
        <v>0</v>
      </c>
      <c r="Y14" s="71" t="s">
        <v>450</v>
      </c>
      <c r="Z14" s="67">
        <v>119.88</v>
      </c>
      <c r="AB14" s="71" t="s">
        <v>450</v>
      </c>
      <c r="AC14" s="67">
        <v>0</v>
      </c>
      <c r="AE14" s="71" t="s">
        <v>450</v>
      </c>
      <c r="AF14" s="67">
        <v>0</v>
      </c>
      <c r="AH14" s="71" t="s">
        <v>450</v>
      </c>
      <c r="AI14" s="67">
        <v>0</v>
      </c>
      <c r="AK14" s="71" t="s">
        <v>450</v>
      </c>
      <c r="AL14" s="67">
        <v>0</v>
      </c>
      <c r="AN14" s="71" t="s">
        <v>450</v>
      </c>
      <c r="AO14" s="67">
        <v>0</v>
      </c>
      <c r="AQ14" s="71" t="s">
        <v>450</v>
      </c>
      <c r="AR14" s="67">
        <v>0</v>
      </c>
      <c r="AT14" s="71" t="s">
        <v>450</v>
      </c>
      <c r="AU14" s="67">
        <v>0</v>
      </c>
      <c r="AW14" s="71" t="s">
        <v>450</v>
      </c>
      <c r="AX14" s="67">
        <v>0</v>
      </c>
      <c r="AZ14" s="71" t="s">
        <v>450</v>
      </c>
      <c r="BA14" s="67">
        <v>0</v>
      </c>
      <c r="BC14" s="71" t="s">
        <v>450</v>
      </c>
      <c r="BD14" s="67">
        <v>0</v>
      </c>
      <c r="BF14" s="71" t="s">
        <v>450</v>
      </c>
      <c r="BG14" s="67">
        <v>0</v>
      </c>
      <c r="BI14" s="71" t="s">
        <v>450</v>
      </c>
      <c r="BJ14" s="67">
        <v>0</v>
      </c>
      <c r="BL14" s="71" t="s">
        <v>450</v>
      </c>
      <c r="BM14" s="67">
        <v>0</v>
      </c>
      <c r="BO14" s="71" t="s">
        <v>450</v>
      </c>
      <c r="BP14" s="67">
        <v>0</v>
      </c>
      <c r="BR14" s="71" t="s">
        <v>450</v>
      </c>
      <c r="BS14" s="67">
        <v>0</v>
      </c>
      <c r="BU14" s="71" t="s">
        <v>450</v>
      </c>
      <c r="BV14" s="67">
        <v>0</v>
      </c>
      <c r="BX14" s="71" t="s">
        <v>450</v>
      </c>
      <c r="BY14" s="67">
        <v>0</v>
      </c>
      <c r="CA14" s="71" t="s">
        <v>450</v>
      </c>
      <c r="CB14" s="67">
        <v>0</v>
      </c>
      <c r="CD14" s="71" t="s">
        <v>450</v>
      </c>
      <c r="CE14" s="67">
        <v>0</v>
      </c>
      <c r="CG14" s="71" t="s">
        <v>450</v>
      </c>
      <c r="CH14" s="67">
        <v>0</v>
      </c>
      <c r="CJ14" s="71" t="s">
        <v>450</v>
      </c>
      <c r="CK14" s="67">
        <v>0</v>
      </c>
      <c r="CM14" s="71" t="s">
        <v>450</v>
      </c>
      <c r="CN14" s="67">
        <v>0</v>
      </c>
      <c r="CP14" s="71" t="s">
        <v>450</v>
      </c>
      <c r="CQ14" s="79">
        <f>SUM(CN14,CK14,CH14,CE14,CB14,BY14,BV14,BS14,BP14,BM14,BJ14,BG14,BD14,BA14,AX14,AU14,AR14,AO14,AL14,AI14,AF14,AC14,Z14,W14,T14,Q14,N14,K14,H14,E14,B14)</f>
        <v>119.88</v>
      </c>
      <c r="CS14" s="71" t="s">
        <v>450</v>
      </c>
      <c r="CT14" s="67">
        <v>109</v>
      </c>
      <c r="CV14" s="89">
        <f t="shared" si="0"/>
        <v>-10.879999999999995</v>
      </c>
    </row>
    <row r="15" spans="1:100" x14ac:dyDescent="0.2">
      <c r="A15" s="71" t="s">
        <v>4</v>
      </c>
      <c r="B15" s="67">
        <v>4.91</v>
      </c>
      <c r="D15" s="71" t="s">
        <v>4</v>
      </c>
      <c r="E15" s="67">
        <v>0</v>
      </c>
      <c r="G15" s="71" t="s">
        <v>4</v>
      </c>
      <c r="H15" s="67">
        <v>0</v>
      </c>
      <c r="J15" s="71" t="s">
        <v>4</v>
      </c>
      <c r="K15" s="67">
        <v>0</v>
      </c>
      <c r="M15" s="71" t="s">
        <v>4</v>
      </c>
      <c r="N15" s="67">
        <v>0</v>
      </c>
      <c r="P15" s="71" t="s">
        <v>4</v>
      </c>
      <c r="Q15" s="67">
        <v>19.11</v>
      </c>
      <c r="S15" s="71" t="s">
        <v>4</v>
      </c>
      <c r="T15" s="67">
        <v>0</v>
      </c>
      <c r="V15" s="71" t="s">
        <v>4</v>
      </c>
      <c r="W15" s="67">
        <v>0</v>
      </c>
      <c r="Y15" s="71" t="s">
        <v>4</v>
      </c>
      <c r="Z15" s="67">
        <v>0</v>
      </c>
      <c r="AB15" s="71" t="s">
        <v>4</v>
      </c>
      <c r="AC15" s="67">
        <v>0</v>
      </c>
      <c r="AE15" s="71" t="s">
        <v>4</v>
      </c>
      <c r="AF15" s="67">
        <v>0</v>
      </c>
      <c r="AH15" s="71" t="s">
        <v>4</v>
      </c>
      <c r="AI15" s="67">
        <v>35.659999999999997</v>
      </c>
      <c r="AK15" s="71" t="s">
        <v>4</v>
      </c>
      <c r="AL15" s="67">
        <v>0</v>
      </c>
      <c r="AN15" s="71" t="s">
        <v>4</v>
      </c>
      <c r="AO15" s="67">
        <v>0</v>
      </c>
      <c r="AQ15" s="71" t="s">
        <v>4</v>
      </c>
      <c r="AR15" s="67">
        <v>0</v>
      </c>
      <c r="AT15" s="71" t="s">
        <v>4</v>
      </c>
      <c r="AU15" s="67">
        <v>0</v>
      </c>
      <c r="AW15" s="71" t="s">
        <v>4</v>
      </c>
      <c r="AX15" s="67">
        <v>0</v>
      </c>
      <c r="AZ15" s="71" t="s">
        <v>4</v>
      </c>
      <c r="BA15" s="67">
        <v>0</v>
      </c>
      <c r="BC15" s="71" t="s">
        <v>4</v>
      </c>
      <c r="BD15" s="67">
        <v>40.270000000000003</v>
      </c>
      <c r="BF15" s="71" t="s">
        <v>4</v>
      </c>
      <c r="BG15" s="67">
        <v>0</v>
      </c>
      <c r="BI15" s="71" t="s">
        <v>4</v>
      </c>
      <c r="BJ15" s="67">
        <v>0</v>
      </c>
      <c r="BL15" s="71" t="s">
        <v>4</v>
      </c>
      <c r="BM15" s="67">
        <v>0</v>
      </c>
      <c r="BO15" s="71" t="s">
        <v>4</v>
      </c>
      <c r="BP15" s="67">
        <v>0</v>
      </c>
      <c r="BR15" s="71" t="s">
        <v>4</v>
      </c>
      <c r="BS15" s="67">
        <v>0</v>
      </c>
      <c r="BU15" s="71" t="s">
        <v>4</v>
      </c>
      <c r="BV15" s="67">
        <v>0</v>
      </c>
      <c r="BX15" s="71" t="s">
        <v>4</v>
      </c>
      <c r="BY15" s="67">
        <v>33.85</v>
      </c>
      <c r="CA15" s="71" t="s">
        <v>4</v>
      </c>
      <c r="CB15" s="67">
        <v>0</v>
      </c>
      <c r="CD15" s="71" t="s">
        <v>4</v>
      </c>
      <c r="CE15" s="67">
        <v>0</v>
      </c>
      <c r="CG15" s="71" t="s">
        <v>4</v>
      </c>
      <c r="CH15" s="67">
        <v>0</v>
      </c>
      <c r="CJ15" s="71" t="s">
        <v>4</v>
      </c>
      <c r="CK15" s="67">
        <v>0</v>
      </c>
      <c r="CM15" s="71" t="s">
        <v>4</v>
      </c>
      <c r="CN15" s="67">
        <v>0</v>
      </c>
      <c r="CP15" s="71" t="s">
        <v>4</v>
      </c>
      <c r="CQ15" s="79">
        <f>SUM(CN15,CK15,CH15,CE15,CB15,BY15,BV15,BS15,BP15,BM15,BJ15,BG15,BD15,BA15,AX15,AU15,AR15,AO15,AL15,AI15,AF15,AC15,Z15,W15,T15,Q15,N15,K15,H15,E15,B15)</f>
        <v>133.79999999999998</v>
      </c>
      <c r="CS15" s="71" t="s">
        <v>4</v>
      </c>
      <c r="CT15" s="67">
        <v>250</v>
      </c>
      <c r="CV15" s="88">
        <f t="shared" si="0"/>
        <v>116.20000000000002</v>
      </c>
    </row>
    <row r="16" spans="1:100" ht="15" customHeight="1" x14ac:dyDescent="0.2">
      <c r="A16" s="71" t="s">
        <v>5</v>
      </c>
      <c r="B16" s="67">
        <f>SUM(B17:B19)</f>
        <v>39.35</v>
      </c>
      <c r="D16" s="71" t="s">
        <v>5</v>
      </c>
      <c r="E16" s="67">
        <f>SUM(E17:E19)</f>
        <v>0</v>
      </c>
      <c r="G16" s="71" t="s">
        <v>5</v>
      </c>
      <c r="H16" s="67">
        <f>SUM(H17:H19)</f>
        <v>0</v>
      </c>
      <c r="J16" s="71" t="s">
        <v>5</v>
      </c>
      <c r="K16" s="67">
        <f>SUM(K17:K19)</f>
        <v>0</v>
      </c>
      <c r="M16" s="71" t="s">
        <v>5</v>
      </c>
      <c r="N16" s="67">
        <f>SUM(N17:N19)</f>
        <v>0</v>
      </c>
      <c r="P16" s="71" t="s">
        <v>5</v>
      </c>
      <c r="Q16" s="67">
        <f>SUM(Q17:Q19)</f>
        <v>0</v>
      </c>
      <c r="S16" s="71" t="s">
        <v>5</v>
      </c>
      <c r="T16" s="67">
        <f>SUM(T17:T19)</f>
        <v>0</v>
      </c>
      <c r="V16" s="71" t="s">
        <v>5</v>
      </c>
      <c r="W16" s="67">
        <f>SUM(W17:W19)</f>
        <v>0</v>
      </c>
      <c r="Y16" s="71" t="s">
        <v>5</v>
      </c>
      <c r="Z16" s="67">
        <f>SUM(Z17:Z19)</f>
        <v>0</v>
      </c>
      <c r="AB16" s="71" t="s">
        <v>5</v>
      </c>
      <c r="AC16" s="67">
        <f>SUM(AC17:AC19)</f>
        <v>15</v>
      </c>
      <c r="AE16" s="71" t="s">
        <v>5</v>
      </c>
      <c r="AF16" s="67">
        <f>SUM(AF17:AF19)</f>
        <v>0</v>
      </c>
      <c r="AH16" s="71" t="s">
        <v>5</v>
      </c>
      <c r="AI16" s="67">
        <f>SUM(AI17:AI19)</f>
        <v>0</v>
      </c>
      <c r="AK16" s="71" t="s">
        <v>5</v>
      </c>
      <c r="AL16" s="67">
        <f>SUM(AL17:AL19)</f>
        <v>0</v>
      </c>
      <c r="AN16" s="71" t="s">
        <v>5</v>
      </c>
      <c r="AO16" s="67">
        <f>SUM(AO17:AO19)</f>
        <v>0</v>
      </c>
      <c r="AQ16" s="71" t="s">
        <v>5</v>
      </c>
      <c r="AR16" s="67">
        <f>SUM(AR17:AR19)</f>
        <v>0</v>
      </c>
      <c r="AT16" s="71" t="s">
        <v>5</v>
      </c>
      <c r="AU16" s="67">
        <f>SUM(AU17:AU19)</f>
        <v>0</v>
      </c>
      <c r="AW16" s="71" t="s">
        <v>5</v>
      </c>
      <c r="AX16" s="67">
        <f>SUM(AX17:AX19)</f>
        <v>0</v>
      </c>
      <c r="AZ16" s="71" t="s">
        <v>5</v>
      </c>
      <c r="BA16" s="67">
        <f>SUM(BA17:BA19)</f>
        <v>0</v>
      </c>
      <c r="BC16" s="71" t="s">
        <v>5</v>
      </c>
      <c r="BD16" s="67">
        <f>SUM(BD17:BD19)</f>
        <v>0</v>
      </c>
      <c r="BF16" s="71" t="s">
        <v>5</v>
      </c>
      <c r="BG16" s="67">
        <f>SUM(BG17:BG19)</f>
        <v>0</v>
      </c>
      <c r="BI16" s="71" t="s">
        <v>5</v>
      </c>
      <c r="BJ16" s="67">
        <f>SUM(BJ17:BJ19)</f>
        <v>0</v>
      </c>
      <c r="BL16" s="71" t="s">
        <v>5</v>
      </c>
      <c r="BM16" s="67">
        <f>SUM(BM17:BM19)</f>
        <v>0</v>
      </c>
      <c r="BO16" s="71" t="s">
        <v>5</v>
      </c>
      <c r="BP16" s="67">
        <f>SUM(BP17:BP19)</f>
        <v>0</v>
      </c>
      <c r="BR16" s="71" t="s">
        <v>5</v>
      </c>
      <c r="BS16" s="67">
        <f>SUM(BS17:BS19)</f>
        <v>0</v>
      </c>
      <c r="BU16" s="71" t="s">
        <v>5</v>
      </c>
      <c r="BV16" s="67">
        <f>SUM(BV17:BV19)</f>
        <v>0</v>
      </c>
      <c r="BX16" s="71" t="s">
        <v>5</v>
      </c>
      <c r="BY16" s="67">
        <f>SUM(BY17:BY19)</f>
        <v>0</v>
      </c>
      <c r="CA16" s="71" t="s">
        <v>5</v>
      </c>
      <c r="CB16" s="67">
        <f>SUM(CB17:CB19)</f>
        <v>0</v>
      </c>
      <c r="CD16" s="71" t="s">
        <v>5</v>
      </c>
      <c r="CE16" s="67">
        <f>SUM(CE17:CE19)</f>
        <v>0</v>
      </c>
      <c r="CG16" s="71" t="s">
        <v>5</v>
      </c>
      <c r="CH16" s="67">
        <f>SUM(CH17:CH19)</f>
        <v>0</v>
      </c>
      <c r="CJ16" s="71" t="s">
        <v>5</v>
      </c>
      <c r="CK16" s="67">
        <f>SUM(CK17:CK19)</f>
        <v>0</v>
      </c>
      <c r="CM16" s="71" t="s">
        <v>5</v>
      </c>
      <c r="CN16" s="67">
        <f>SUM(CN17:CN19)</f>
        <v>0</v>
      </c>
      <c r="CP16" s="71" t="s">
        <v>5</v>
      </c>
      <c r="CQ16" s="67">
        <f>SUM(CQ17:CQ19)</f>
        <v>54.35</v>
      </c>
      <c r="CS16" s="71" t="s">
        <v>5</v>
      </c>
      <c r="CT16" s="67">
        <f>SUM(CT17:CT19)</f>
        <v>214.35</v>
      </c>
      <c r="CV16" s="88">
        <f t="shared" si="0"/>
        <v>160</v>
      </c>
    </row>
    <row r="17" spans="1:100" x14ac:dyDescent="0.2">
      <c r="A17" s="68" t="s">
        <v>207</v>
      </c>
      <c r="B17" s="67">
        <v>0</v>
      </c>
      <c r="D17" s="68" t="s">
        <v>207</v>
      </c>
      <c r="E17" s="67">
        <v>0</v>
      </c>
      <c r="G17" s="68" t="s">
        <v>207</v>
      </c>
      <c r="H17" s="67">
        <v>0</v>
      </c>
      <c r="J17" s="68" t="s">
        <v>207</v>
      </c>
      <c r="K17" s="67">
        <v>0</v>
      </c>
      <c r="M17" s="68" t="s">
        <v>207</v>
      </c>
      <c r="N17" s="67">
        <v>0</v>
      </c>
      <c r="P17" s="68" t="s">
        <v>207</v>
      </c>
      <c r="Q17" s="67">
        <v>0</v>
      </c>
      <c r="S17" s="68" t="s">
        <v>207</v>
      </c>
      <c r="T17" s="67">
        <v>0</v>
      </c>
      <c r="V17" s="68" t="s">
        <v>207</v>
      </c>
      <c r="W17" s="67">
        <v>0</v>
      </c>
      <c r="Y17" s="68" t="s">
        <v>207</v>
      </c>
      <c r="Z17" s="67">
        <v>0</v>
      </c>
      <c r="AB17" s="68" t="s">
        <v>207</v>
      </c>
      <c r="AC17" s="67">
        <v>15</v>
      </c>
      <c r="AE17" s="68" t="s">
        <v>207</v>
      </c>
      <c r="AF17" s="67">
        <v>0</v>
      </c>
      <c r="AH17" s="68" t="s">
        <v>207</v>
      </c>
      <c r="AI17" s="67">
        <v>0</v>
      </c>
      <c r="AK17" s="68" t="s">
        <v>207</v>
      </c>
      <c r="AL17" s="67">
        <v>0</v>
      </c>
      <c r="AN17" s="68" t="s">
        <v>207</v>
      </c>
      <c r="AO17" s="67">
        <v>0</v>
      </c>
      <c r="AQ17" s="68" t="s">
        <v>207</v>
      </c>
      <c r="AR17" s="67">
        <v>0</v>
      </c>
      <c r="AT17" s="68" t="s">
        <v>207</v>
      </c>
      <c r="AU17" s="67">
        <v>0</v>
      </c>
      <c r="AW17" s="68" t="s">
        <v>207</v>
      </c>
      <c r="AX17" s="67">
        <v>0</v>
      </c>
      <c r="AZ17" s="68" t="s">
        <v>207</v>
      </c>
      <c r="BA17" s="67">
        <v>0</v>
      </c>
      <c r="BC17" s="68" t="s">
        <v>207</v>
      </c>
      <c r="BD17" s="67">
        <v>0</v>
      </c>
      <c r="BF17" s="68" t="s">
        <v>207</v>
      </c>
      <c r="BG17" s="67">
        <v>0</v>
      </c>
      <c r="BI17" s="68" t="s">
        <v>207</v>
      </c>
      <c r="BJ17" s="67">
        <v>0</v>
      </c>
      <c r="BL17" s="68" t="s">
        <v>207</v>
      </c>
      <c r="BM17" s="67">
        <v>0</v>
      </c>
      <c r="BO17" s="68" t="s">
        <v>207</v>
      </c>
      <c r="BP17" s="67">
        <v>0</v>
      </c>
      <c r="BR17" s="68" t="s">
        <v>207</v>
      </c>
      <c r="BS17" s="67">
        <v>0</v>
      </c>
      <c r="BU17" s="68" t="s">
        <v>207</v>
      </c>
      <c r="BV17" s="67">
        <v>0</v>
      </c>
      <c r="BX17" s="68" t="s">
        <v>207</v>
      </c>
      <c r="BY17" s="67">
        <v>0</v>
      </c>
      <c r="CA17" s="68" t="s">
        <v>207</v>
      </c>
      <c r="CB17" s="67">
        <v>0</v>
      </c>
      <c r="CD17" s="68" t="s">
        <v>207</v>
      </c>
      <c r="CE17" s="67">
        <v>0</v>
      </c>
      <c r="CG17" s="68" t="s">
        <v>207</v>
      </c>
      <c r="CH17" s="67">
        <v>0</v>
      </c>
      <c r="CJ17" s="68" t="s">
        <v>207</v>
      </c>
      <c r="CK17" s="67">
        <v>0</v>
      </c>
      <c r="CM17" s="68" t="s">
        <v>207</v>
      </c>
      <c r="CN17" s="67">
        <v>0</v>
      </c>
      <c r="CP17" s="68" t="s">
        <v>207</v>
      </c>
      <c r="CQ17" s="79">
        <f>SUM(CN17,CK17,CH17,CE17,CB17,BY17,BV17,BS17,BP17,BM17,BJ17,BG17,BD17,BA17,AX17,AU17,AR17,AO17,AL17,AI17,AF17,AC17,Z17,W17,T17,Q17,N17,K17,H17,E17,B17)</f>
        <v>15</v>
      </c>
      <c r="CS17" s="68" t="s">
        <v>207</v>
      </c>
      <c r="CT17" s="67">
        <v>175</v>
      </c>
      <c r="CV17" s="81">
        <f t="shared" si="0"/>
        <v>160</v>
      </c>
    </row>
    <row r="18" spans="1:100" x14ac:dyDescent="0.2">
      <c r="A18" s="72" t="s">
        <v>448</v>
      </c>
      <c r="B18" s="90">
        <v>39.35</v>
      </c>
      <c r="D18" s="72" t="s">
        <v>448</v>
      </c>
      <c r="E18" s="67">
        <v>0</v>
      </c>
      <c r="G18" s="72" t="s">
        <v>448</v>
      </c>
      <c r="H18" s="67">
        <v>0</v>
      </c>
      <c r="J18" s="72" t="s">
        <v>448</v>
      </c>
      <c r="K18" s="67">
        <v>0</v>
      </c>
      <c r="M18" s="72" t="s">
        <v>448</v>
      </c>
      <c r="N18" s="67">
        <v>0</v>
      </c>
      <c r="P18" s="72" t="s">
        <v>448</v>
      </c>
      <c r="Q18" s="67">
        <v>0</v>
      </c>
      <c r="S18" s="72" t="s">
        <v>448</v>
      </c>
      <c r="T18" s="67">
        <v>0</v>
      </c>
      <c r="V18" s="72" t="s">
        <v>448</v>
      </c>
      <c r="W18" s="67">
        <v>0</v>
      </c>
      <c r="Y18" s="72" t="s">
        <v>448</v>
      </c>
      <c r="Z18" s="67">
        <v>0</v>
      </c>
      <c r="AB18" s="72" t="s">
        <v>448</v>
      </c>
      <c r="AC18" s="67">
        <v>0</v>
      </c>
      <c r="AE18" s="72" t="s">
        <v>448</v>
      </c>
      <c r="AF18" s="67">
        <v>0</v>
      </c>
      <c r="AH18" s="72" t="s">
        <v>448</v>
      </c>
      <c r="AI18" s="67">
        <v>0</v>
      </c>
      <c r="AK18" s="72" t="s">
        <v>448</v>
      </c>
      <c r="AL18" s="67">
        <v>0</v>
      </c>
      <c r="AN18" s="72" t="s">
        <v>448</v>
      </c>
      <c r="AO18" s="67">
        <v>0</v>
      </c>
      <c r="AQ18" s="72" t="s">
        <v>448</v>
      </c>
      <c r="AR18" s="67">
        <v>0</v>
      </c>
      <c r="AT18" s="72" t="s">
        <v>448</v>
      </c>
      <c r="AU18" s="67">
        <v>0</v>
      </c>
      <c r="AW18" s="72" t="s">
        <v>448</v>
      </c>
      <c r="AX18" s="67">
        <v>0</v>
      </c>
      <c r="AZ18" s="72" t="s">
        <v>448</v>
      </c>
      <c r="BA18" s="67">
        <v>0</v>
      </c>
      <c r="BC18" s="72" t="s">
        <v>448</v>
      </c>
      <c r="BD18" s="67">
        <v>0</v>
      </c>
      <c r="BF18" s="72" t="s">
        <v>448</v>
      </c>
      <c r="BG18" s="67">
        <v>0</v>
      </c>
      <c r="BI18" s="72" t="s">
        <v>448</v>
      </c>
      <c r="BJ18" s="67">
        <v>0</v>
      </c>
      <c r="BL18" s="72" t="s">
        <v>448</v>
      </c>
      <c r="BM18" s="67">
        <v>0</v>
      </c>
      <c r="BO18" s="72" t="s">
        <v>448</v>
      </c>
      <c r="BP18" s="67">
        <v>0</v>
      </c>
      <c r="BR18" s="72" t="s">
        <v>448</v>
      </c>
      <c r="BS18" s="67">
        <v>0</v>
      </c>
      <c r="BU18" s="72" t="s">
        <v>448</v>
      </c>
      <c r="BV18" s="67">
        <v>0</v>
      </c>
      <c r="BX18" s="72" t="s">
        <v>448</v>
      </c>
      <c r="BY18" s="67">
        <v>0</v>
      </c>
      <c r="CA18" s="72" t="s">
        <v>448</v>
      </c>
      <c r="CB18" s="67">
        <v>0</v>
      </c>
      <c r="CD18" s="72" t="s">
        <v>448</v>
      </c>
      <c r="CE18" s="67">
        <v>0</v>
      </c>
      <c r="CG18" s="72" t="s">
        <v>448</v>
      </c>
      <c r="CH18" s="67">
        <v>0</v>
      </c>
      <c r="CJ18" s="72" t="s">
        <v>448</v>
      </c>
      <c r="CK18" s="67">
        <v>0</v>
      </c>
      <c r="CM18" s="72" t="s">
        <v>448</v>
      </c>
      <c r="CN18" s="67">
        <v>0</v>
      </c>
      <c r="CP18" s="72" t="s">
        <v>448</v>
      </c>
      <c r="CQ18" s="79">
        <f>SUM(CN18,CK18,CH18,CE18,CB18,BY18,BV18,BS18,BP18,BM18,BJ18,BG18,BD18,BA18,AX18,AU18,AR18,AO18,AL18,AI18,AF18,AC18,Z18,W18,T18,Q18,N18,K18,H18,E18,B18)</f>
        <v>39.35</v>
      </c>
      <c r="CS18" s="72" t="s">
        <v>448</v>
      </c>
      <c r="CT18" s="67">
        <v>39.35</v>
      </c>
      <c r="CV18" s="81">
        <f t="shared" si="0"/>
        <v>0</v>
      </c>
    </row>
    <row r="19" spans="1:100" x14ac:dyDescent="0.2">
      <c r="A19" s="72" t="s">
        <v>456</v>
      </c>
      <c r="B19" s="79">
        <v>0</v>
      </c>
      <c r="D19" s="72" t="s">
        <v>456</v>
      </c>
      <c r="E19" s="79">
        <v>0</v>
      </c>
      <c r="G19" s="72" t="s">
        <v>456</v>
      </c>
      <c r="H19" s="79">
        <v>0</v>
      </c>
      <c r="J19" s="72" t="s">
        <v>456</v>
      </c>
      <c r="K19" s="79">
        <v>0</v>
      </c>
      <c r="M19" s="72" t="s">
        <v>456</v>
      </c>
      <c r="N19" s="79">
        <v>0</v>
      </c>
      <c r="P19" s="72" t="s">
        <v>456</v>
      </c>
      <c r="Q19" s="79">
        <v>0</v>
      </c>
      <c r="S19" s="72" t="s">
        <v>456</v>
      </c>
      <c r="T19" s="79">
        <v>0</v>
      </c>
      <c r="V19" s="72" t="s">
        <v>456</v>
      </c>
      <c r="W19" s="79">
        <v>0</v>
      </c>
      <c r="Y19" s="72" t="s">
        <v>456</v>
      </c>
      <c r="Z19" s="79">
        <v>0</v>
      </c>
      <c r="AB19" s="72" t="s">
        <v>456</v>
      </c>
      <c r="AC19" s="79">
        <v>0</v>
      </c>
      <c r="AE19" s="72" t="s">
        <v>456</v>
      </c>
      <c r="AF19" s="79">
        <v>0</v>
      </c>
      <c r="AH19" s="72" t="s">
        <v>456</v>
      </c>
      <c r="AI19" s="79">
        <v>0</v>
      </c>
      <c r="AK19" s="72" t="s">
        <v>456</v>
      </c>
      <c r="AL19" s="79">
        <v>0</v>
      </c>
      <c r="AN19" s="72" t="s">
        <v>456</v>
      </c>
      <c r="AO19" s="79">
        <v>0</v>
      </c>
      <c r="AQ19" s="72" t="s">
        <v>456</v>
      </c>
      <c r="AR19" s="79">
        <v>0</v>
      </c>
      <c r="AT19" s="72" t="s">
        <v>456</v>
      </c>
      <c r="AU19" s="79">
        <v>0</v>
      </c>
      <c r="AW19" s="72" t="s">
        <v>456</v>
      </c>
      <c r="AX19" s="79">
        <v>0</v>
      </c>
      <c r="AZ19" s="72" t="s">
        <v>456</v>
      </c>
      <c r="BA19" s="79">
        <v>0</v>
      </c>
      <c r="BC19" s="72" t="s">
        <v>456</v>
      </c>
      <c r="BD19" s="79">
        <v>0</v>
      </c>
      <c r="BF19" s="72" t="s">
        <v>456</v>
      </c>
      <c r="BG19" s="79">
        <v>0</v>
      </c>
      <c r="BI19" s="72" t="s">
        <v>456</v>
      </c>
      <c r="BJ19" s="79">
        <v>0</v>
      </c>
      <c r="BL19" s="72" t="s">
        <v>456</v>
      </c>
      <c r="BM19" s="79">
        <v>0</v>
      </c>
      <c r="BO19" s="72" t="s">
        <v>456</v>
      </c>
      <c r="BP19" s="79">
        <v>0</v>
      </c>
      <c r="BR19" s="72" t="s">
        <v>456</v>
      </c>
      <c r="BS19" s="79">
        <v>0</v>
      </c>
      <c r="BU19" s="72" t="s">
        <v>456</v>
      </c>
      <c r="BV19" s="79">
        <v>0</v>
      </c>
      <c r="BX19" s="72" t="s">
        <v>456</v>
      </c>
      <c r="BY19" s="79">
        <v>0</v>
      </c>
      <c r="CA19" s="72" t="s">
        <v>456</v>
      </c>
      <c r="CB19" s="79">
        <v>0</v>
      </c>
      <c r="CD19" s="72" t="s">
        <v>456</v>
      </c>
      <c r="CE19" s="79">
        <v>0</v>
      </c>
      <c r="CG19" s="72" t="s">
        <v>456</v>
      </c>
      <c r="CH19" s="79">
        <v>0</v>
      </c>
      <c r="CJ19" s="72" t="s">
        <v>456</v>
      </c>
      <c r="CK19" s="79">
        <v>0</v>
      </c>
      <c r="CM19" s="72" t="s">
        <v>456</v>
      </c>
      <c r="CN19" s="79">
        <v>0</v>
      </c>
      <c r="CP19" s="72" t="s">
        <v>456</v>
      </c>
      <c r="CQ19" s="79">
        <f>SUM(CN19,CK19,CH19,CE19,CB19,BY19,BV19,BS19,BP19,BM19,BJ19,BG19,BD19,BA19,AX19,AU19,AR19,AO19,AL19,AI19,AF19,AC19,Z19,W19,T19,Q19,N19,K19,H19,E19,B19)</f>
        <v>0</v>
      </c>
      <c r="CS19" s="72" t="s">
        <v>456</v>
      </c>
      <c r="CT19" s="79">
        <v>0</v>
      </c>
      <c r="CV19" s="81">
        <f t="shared" si="0"/>
        <v>0</v>
      </c>
    </row>
    <row r="20" spans="1:100" x14ac:dyDescent="0.2">
      <c r="A20" s="71" t="s">
        <v>6</v>
      </c>
      <c r="B20" s="67">
        <v>0</v>
      </c>
      <c r="D20" s="71" t="s">
        <v>6</v>
      </c>
      <c r="E20" s="67">
        <v>0</v>
      </c>
      <c r="G20" s="71" t="s">
        <v>6</v>
      </c>
      <c r="H20" s="67">
        <v>0</v>
      </c>
      <c r="J20" s="71" t="s">
        <v>6</v>
      </c>
      <c r="K20" s="67">
        <v>0</v>
      </c>
      <c r="M20" s="71" t="s">
        <v>6</v>
      </c>
      <c r="N20" s="67">
        <v>0</v>
      </c>
      <c r="P20" s="71" t="s">
        <v>6</v>
      </c>
      <c r="Q20" s="67">
        <v>0</v>
      </c>
      <c r="S20" s="71" t="s">
        <v>6</v>
      </c>
      <c r="T20" s="67">
        <v>40</v>
      </c>
      <c r="V20" s="71" t="s">
        <v>6</v>
      </c>
      <c r="W20" s="67">
        <v>0</v>
      </c>
      <c r="Y20" s="71" t="s">
        <v>6</v>
      </c>
      <c r="Z20" s="67">
        <v>0</v>
      </c>
      <c r="AB20" s="71" t="s">
        <v>6</v>
      </c>
      <c r="AC20" s="67">
        <v>0</v>
      </c>
      <c r="AE20" s="71" t="s">
        <v>6</v>
      </c>
      <c r="AF20" s="67">
        <v>0</v>
      </c>
      <c r="AH20" s="71" t="s">
        <v>6</v>
      </c>
      <c r="AI20" s="67">
        <v>0</v>
      </c>
      <c r="AK20" s="71" t="s">
        <v>6</v>
      </c>
      <c r="AL20" s="67">
        <v>0</v>
      </c>
      <c r="AN20" s="71" t="s">
        <v>6</v>
      </c>
      <c r="AO20" s="67">
        <v>0</v>
      </c>
      <c r="AQ20" s="71" t="s">
        <v>6</v>
      </c>
      <c r="AR20" s="67">
        <v>0</v>
      </c>
      <c r="AT20" s="71" t="s">
        <v>6</v>
      </c>
      <c r="AU20" s="67">
        <v>0</v>
      </c>
      <c r="AW20" s="71" t="s">
        <v>6</v>
      </c>
      <c r="AX20" s="67">
        <v>0</v>
      </c>
      <c r="AZ20" s="71" t="s">
        <v>6</v>
      </c>
      <c r="BA20" s="67">
        <v>0</v>
      </c>
      <c r="BC20" s="71" t="s">
        <v>6</v>
      </c>
      <c r="BD20" s="67">
        <v>0</v>
      </c>
      <c r="BF20" s="71" t="s">
        <v>6</v>
      </c>
      <c r="BG20" s="67">
        <v>0</v>
      </c>
      <c r="BI20" s="71" t="s">
        <v>6</v>
      </c>
      <c r="BJ20" s="67">
        <v>0</v>
      </c>
      <c r="BL20" s="71" t="s">
        <v>6</v>
      </c>
      <c r="BM20" s="67">
        <v>0</v>
      </c>
      <c r="BO20" s="71" t="s">
        <v>6</v>
      </c>
      <c r="BP20" s="67">
        <v>0</v>
      </c>
      <c r="BR20" s="71" t="s">
        <v>6</v>
      </c>
      <c r="BS20" s="67">
        <v>0</v>
      </c>
      <c r="BU20" s="71" t="s">
        <v>6</v>
      </c>
      <c r="BV20" s="67">
        <v>0</v>
      </c>
      <c r="BX20" s="71" t="s">
        <v>6</v>
      </c>
      <c r="BY20" s="67">
        <v>0</v>
      </c>
      <c r="CA20" s="71" t="s">
        <v>6</v>
      </c>
      <c r="CB20" s="67">
        <v>0</v>
      </c>
      <c r="CD20" s="71" t="s">
        <v>6</v>
      </c>
      <c r="CE20" s="67">
        <v>0</v>
      </c>
      <c r="CG20" s="71" t="s">
        <v>6</v>
      </c>
      <c r="CH20" s="67">
        <v>0</v>
      </c>
      <c r="CJ20" s="71" t="s">
        <v>6</v>
      </c>
      <c r="CK20" s="67">
        <v>0</v>
      </c>
      <c r="CM20" s="71" t="s">
        <v>6</v>
      </c>
      <c r="CN20" s="67">
        <v>0</v>
      </c>
      <c r="CP20" s="71" t="s">
        <v>6</v>
      </c>
      <c r="CQ20" s="79">
        <f>SUM(CN20,CK20,CH20,CE20,CB20,BY20,BV20,BS20,BP20,BM20,BJ20,BG20,BD20,BA20,AX20,AU20,AR20,AO20,AL20,AI20,AF20,AC20,Z20,W20,T20,Q20,N20,K20,H20,E20,B20)</f>
        <v>40</v>
      </c>
      <c r="CS20" s="71" t="s">
        <v>6</v>
      </c>
      <c r="CT20" s="67">
        <v>40</v>
      </c>
      <c r="CV20" s="81">
        <f t="shared" si="0"/>
        <v>0</v>
      </c>
    </row>
    <row r="21" spans="1:100" x14ac:dyDescent="0.2">
      <c r="A21" s="71" t="s">
        <v>8</v>
      </c>
      <c r="B21" s="67">
        <v>0</v>
      </c>
      <c r="D21" s="71" t="s">
        <v>8</v>
      </c>
      <c r="E21" s="67">
        <v>0</v>
      </c>
      <c r="G21" s="71" t="s">
        <v>8</v>
      </c>
      <c r="H21" s="67">
        <v>0</v>
      </c>
      <c r="J21" s="71" t="s">
        <v>8</v>
      </c>
      <c r="K21" s="67">
        <v>0</v>
      </c>
      <c r="M21" s="71" t="s">
        <v>8</v>
      </c>
      <c r="N21" s="67">
        <v>0</v>
      </c>
      <c r="P21" s="71" t="s">
        <v>8</v>
      </c>
      <c r="Q21" s="67">
        <v>0</v>
      </c>
      <c r="S21" s="71" t="s">
        <v>8</v>
      </c>
      <c r="T21" s="67">
        <v>0</v>
      </c>
      <c r="V21" s="71" t="s">
        <v>8</v>
      </c>
      <c r="W21" s="67">
        <v>0</v>
      </c>
      <c r="Y21" s="71" t="s">
        <v>8</v>
      </c>
      <c r="Z21" s="67">
        <v>0</v>
      </c>
      <c r="AB21" s="71" t="s">
        <v>8</v>
      </c>
      <c r="AC21" s="67">
        <v>0</v>
      </c>
      <c r="AE21" s="71" t="s">
        <v>8</v>
      </c>
      <c r="AF21" s="67">
        <v>0</v>
      </c>
      <c r="AH21" s="71" t="s">
        <v>8</v>
      </c>
      <c r="AI21" s="67">
        <v>0</v>
      </c>
      <c r="AK21" s="71" t="s">
        <v>8</v>
      </c>
      <c r="AL21" s="67">
        <v>0</v>
      </c>
      <c r="AN21" s="71" t="s">
        <v>8</v>
      </c>
      <c r="AO21" s="67">
        <v>0</v>
      </c>
      <c r="AQ21" s="71" t="s">
        <v>8</v>
      </c>
      <c r="AR21" s="67">
        <v>0</v>
      </c>
      <c r="AT21" s="71" t="s">
        <v>8</v>
      </c>
      <c r="AU21" s="67">
        <v>0</v>
      </c>
      <c r="AW21" s="71" t="s">
        <v>8</v>
      </c>
      <c r="AX21" s="67">
        <v>0</v>
      </c>
      <c r="AZ21" s="71" t="s">
        <v>8</v>
      </c>
      <c r="BA21" s="67">
        <v>0</v>
      </c>
      <c r="BC21" s="71" t="s">
        <v>8</v>
      </c>
      <c r="BD21" s="67">
        <v>0</v>
      </c>
      <c r="BF21" s="71" t="s">
        <v>8</v>
      </c>
      <c r="BG21" s="67">
        <v>0</v>
      </c>
      <c r="BI21" s="71" t="s">
        <v>8</v>
      </c>
      <c r="BJ21" s="67">
        <v>0</v>
      </c>
      <c r="BL21" s="71" t="s">
        <v>8</v>
      </c>
      <c r="BM21" s="67">
        <v>0</v>
      </c>
      <c r="BO21" s="71" t="s">
        <v>8</v>
      </c>
      <c r="BP21" s="67">
        <v>0</v>
      </c>
      <c r="BR21" s="71" t="s">
        <v>8</v>
      </c>
      <c r="BS21" s="67">
        <v>0</v>
      </c>
      <c r="BU21" s="71" t="s">
        <v>8</v>
      </c>
      <c r="BV21" s="67">
        <v>0</v>
      </c>
      <c r="BX21" s="71" t="s">
        <v>8</v>
      </c>
      <c r="BY21" s="67">
        <v>0</v>
      </c>
      <c r="CA21" s="71" t="s">
        <v>8</v>
      </c>
      <c r="CB21" s="67">
        <v>0</v>
      </c>
      <c r="CD21" s="71" t="s">
        <v>8</v>
      </c>
      <c r="CE21" s="67">
        <v>0</v>
      </c>
      <c r="CG21" s="71" t="s">
        <v>8</v>
      </c>
      <c r="CH21" s="67">
        <v>0</v>
      </c>
      <c r="CJ21" s="71" t="s">
        <v>8</v>
      </c>
      <c r="CK21" s="67">
        <v>0</v>
      </c>
      <c r="CM21" s="71" t="s">
        <v>8</v>
      </c>
      <c r="CN21" s="67">
        <v>0</v>
      </c>
      <c r="CP21" s="71" t="s">
        <v>8</v>
      </c>
      <c r="CQ21" s="79">
        <f>SUM(CN21,CK21,CH21,CE21,CB21,BY21,BV21,BS21,BP21,BM21,BJ21,BG21,BD21,BA21,AX21,AU21,AR21,AO21,AL21,AI21,AF21,AC21,Z21,W21,T21,Q21,N21,K21,H21,E21,B21)</f>
        <v>0</v>
      </c>
      <c r="CS21" s="71" t="s">
        <v>8</v>
      </c>
      <c r="CT21" s="67">
        <v>100</v>
      </c>
      <c r="CV21" s="88">
        <f t="shared" si="0"/>
        <v>100</v>
      </c>
    </row>
    <row r="22" spans="1:100" x14ac:dyDescent="0.2">
      <c r="A22" s="71" t="s">
        <v>451</v>
      </c>
      <c r="B22" s="67">
        <f>SUM(B23:B27)</f>
        <v>0</v>
      </c>
      <c r="D22" s="71" t="s">
        <v>451</v>
      </c>
      <c r="E22" s="67">
        <f>SUM(E23:E27)</f>
        <v>14</v>
      </c>
      <c r="G22" s="71" t="s">
        <v>451</v>
      </c>
      <c r="H22" s="67">
        <f>SUM(H23:H27)</f>
        <v>27</v>
      </c>
      <c r="J22" s="71" t="s">
        <v>451</v>
      </c>
      <c r="K22" s="67">
        <f>SUM(K23:K27)</f>
        <v>5</v>
      </c>
      <c r="M22" s="71" t="s">
        <v>451</v>
      </c>
      <c r="N22" s="67">
        <f>SUM(N23:N27)</f>
        <v>0</v>
      </c>
      <c r="P22" s="71" t="s">
        <v>451</v>
      </c>
      <c r="Q22" s="67">
        <f>SUM(Q23:Q27)</f>
        <v>25.37</v>
      </c>
      <c r="S22" s="71" t="s">
        <v>451</v>
      </c>
      <c r="T22" s="67">
        <f>SUM(T23:T27)</f>
        <v>11.11</v>
      </c>
      <c r="V22" s="71" t="s">
        <v>451</v>
      </c>
      <c r="W22" s="67">
        <f>SUM(W23:W27)</f>
        <v>0</v>
      </c>
      <c r="Y22" s="71" t="s">
        <v>451</v>
      </c>
      <c r="Z22" s="67">
        <f>SUM(Z23:Z27)</f>
        <v>0</v>
      </c>
      <c r="AB22" s="71" t="s">
        <v>451</v>
      </c>
      <c r="AC22" s="67">
        <f>SUM(AC23:AC27)</f>
        <v>9.69</v>
      </c>
      <c r="AE22" s="71" t="s">
        <v>451</v>
      </c>
      <c r="AF22" s="67">
        <f>SUM(AF23:AF27)</f>
        <v>34.49</v>
      </c>
      <c r="AH22" s="71" t="s">
        <v>451</v>
      </c>
      <c r="AI22" s="67">
        <f>SUM(AI23:AI27)</f>
        <v>0</v>
      </c>
      <c r="AK22" s="71" t="s">
        <v>451</v>
      </c>
      <c r="AL22" s="67">
        <f>SUM(AL23:AL27)</f>
        <v>98.82</v>
      </c>
      <c r="AN22" s="71" t="s">
        <v>451</v>
      </c>
      <c r="AO22" s="67">
        <f>SUM(AO23:AO27)</f>
        <v>0</v>
      </c>
      <c r="AQ22" s="71" t="s">
        <v>451</v>
      </c>
      <c r="AR22" s="67">
        <f>SUM(AR23:AR27)</f>
        <v>0</v>
      </c>
      <c r="AT22" s="71" t="s">
        <v>451</v>
      </c>
      <c r="AU22" s="67">
        <f>SUM(AU23:AU27)</f>
        <v>7.35</v>
      </c>
      <c r="AW22" s="71" t="s">
        <v>451</v>
      </c>
      <c r="AX22" s="67">
        <f>SUM(AX23:AX27)</f>
        <v>7.88</v>
      </c>
      <c r="AZ22" s="71" t="s">
        <v>451</v>
      </c>
      <c r="BA22" s="67">
        <f>SUM(BA23:BA27)</f>
        <v>0</v>
      </c>
      <c r="BC22" s="71" t="s">
        <v>451</v>
      </c>
      <c r="BD22" s="67">
        <f>SUM(BD23:BD27)</f>
        <v>0</v>
      </c>
      <c r="BF22" s="71" t="s">
        <v>451</v>
      </c>
      <c r="BG22" s="67">
        <f>SUM(BG23:BG27)</f>
        <v>0</v>
      </c>
      <c r="BI22" s="71" t="s">
        <v>451</v>
      </c>
      <c r="BJ22" s="67">
        <f>SUM(BJ23:BJ27)</f>
        <v>19.989999999999998</v>
      </c>
      <c r="BL22" s="71" t="s">
        <v>451</v>
      </c>
      <c r="BM22" s="67">
        <f>SUM(BM23:BM27)</f>
        <v>0</v>
      </c>
      <c r="BO22" s="71" t="s">
        <v>451</v>
      </c>
      <c r="BP22" s="67">
        <f>SUM(BP23:BP27)</f>
        <v>36.74</v>
      </c>
      <c r="BR22" s="71" t="s">
        <v>451</v>
      </c>
      <c r="BS22" s="67">
        <f>SUM(BS23:BS27)</f>
        <v>69.13</v>
      </c>
      <c r="BU22" s="71" t="s">
        <v>451</v>
      </c>
      <c r="BV22" s="67">
        <f>SUM(BV23:BV27)</f>
        <v>32.369999999999997</v>
      </c>
      <c r="BX22" s="71" t="s">
        <v>451</v>
      </c>
      <c r="BY22" s="67">
        <f>SUM(BY23:BY27)</f>
        <v>0</v>
      </c>
      <c r="CA22" s="71" t="s">
        <v>451</v>
      </c>
      <c r="CB22" s="67">
        <f>SUM(CB23:CB27)</f>
        <v>10.47</v>
      </c>
      <c r="CD22" s="71" t="s">
        <v>451</v>
      </c>
      <c r="CE22" s="67">
        <f>SUM(CE23:CE27)</f>
        <v>15.53</v>
      </c>
      <c r="CG22" s="71" t="s">
        <v>451</v>
      </c>
      <c r="CH22" s="67">
        <f>SUM(CH23:CH27)</f>
        <v>7.35</v>
      </c>
      <c r="CJ22" s="71" t="s">
        <v>451</v>
      </c>
      <c r="CK22" s="67">
        <f>SUM(CK23:CK27)</f>
        <v>28.08</v>
      </c>
      <c r="CM22" s="71" t="s">
        <v>451</v>
      </c>
      <c r="CN22" s="67">
        <f>SUM(CN23:CN27)</f>
        <v>21</v>
      </c>
      <c r="CP22" s="71" t="s">
        <v>451</v>
      </c>
      <c r="CQ22" s="67">
        <f>SUM(CQ23:CQ27)</f>
        <v>481.37</v>
      </c>
      <c r="CS22" s="71" t="s">
        <v>451</v>
      </c>
      <c r="CT22" s="67">
        <f>SUM(CT23:CT27)</f>
        <v>431.72</v>
      </c>
      <c r="CV22" s="89">
        <f t="shared" si="0"/>
        <v>-49.649999999999977</v>
      </c>
    </row>
    <row r="23" spans="1:100" x14ac:dyDescent="0.2">
      <c r="A23" s="68" t="s">
        <v>452</v>
      </c>
      <c r="B23" s="67">
        <v>0</v>
      </c>
      <c r="D23" s="68" t="s">
        <v>452</v>
      </c>
      <c r="E23" s="67">
        <v>14</v>
      </c>
      <c r="G23" s="68" t="s">
        <v>452</v>
      </c>
      <c r="H23" s="67">
        <v>27</v>
      </c>
      <c r="J23" s="68" t="s">
        <v>452</v>
      </c>
      <c r="K23" s="67">
        <v>5</v>
      </c>
      <c r="M23" s="68" t="s">
        <v>452</v>
      </c>
      <c r="N23" s="67">
        <v>0</v>
      </c>
      <c r="P23" s="68" t="s">
        <v>452</v>
      </c>
      <c r="Q23" s="67">
        <v>25.37</v>
      </c>
      <c r="S23" s="68" t="s">
        <v>452</v>
      </c>
      <c r="T23" s="67">
        <v>11.11</v>
      </c>
      <c r="V23" s="68" t="s">
        <v>452</v>
      </c>
      <c r="W23" s="67">
        <v>0</v>
      </c>
      <c r="Y23" s="68" t="s">
        <v>452</v>
      </c>
      <c r="Z23" s="67">
        <v>0</v>
      </c>
      <c r="AB23" s="68" t="s">
        <v>452</v>
      </c>
      <c r="AC23" s="67">
        <v>9.69</v>
      </c>
      <c r="AE23" s="68" t="s">
        <v>452</v>
      </c>
      <c r="AF23" s="67">
        <v>34.49</v>
      </c>
      <c r="AH23" s="68" t="s">
        <v>452</v>
      </c>
      <c r="AI23" s="67">
        <v>0</v>
      </c>
      <c r="AK23" s="68" t="s">
        <v>452</v>
      </c>
      <c r="AL23" s="67">
        <v>98.82</v>
      </c>
      <c r="AN23" s="68" t="s">
        <v>452</v>
      </c>
      <c r="AO23" s="67">
        <v>0</v>
      </c>
      <c r="AQ23" s="68" t="s">
        <v>452</v>
      </c>
      <c r="AR23" s="67">
        <v>0</v>
      </c>
      <c r="AT23" s="68" t="s">
        <v>452</v>
      </c>
      <c r="AU23" s="67">
        <v>7.35</v>
      </c>
      <c r="AW23" s="68" t="s">
        <v>452</v>
      </c>
      <c r="AX23" s="67">
        <v>7.88</v>
      </c>
      <c r="AZ23" s="68" t="s">
        <v>452</v>
      </c>
      <c r="BA23" s="67">
        <v>0</v>
      </c>
      <c r="BC23" s="68" t="s">
        <v>452</v>
      </c>
      <c r="BD23" s="67">
        <v>0</v>
      </c>
      <c r="BF23" s="68" t="s">
        <v>452</v>
      </c>
      <c r="BG23" s="67">
        <v>0</v>
      </c>
      <c r="BI23" s="68" t="s">
        <v>452</v>
      </c>
      <c r="BJ23" s="67">
        <v>0</v>
      </c>
      <c r="BL23" s="68" t="s">
        <v>452</v>
      </c>
      <c r="BM23" s="67">
        <v>0</v>
      </c>
      <c r="BO23" s="68" t="s">
        <v>452</v>
      </c>
      <c r="BP23" s="67">
        <v>28.75</v>
      </c>
      <c r="BR23" s="68" t="s">
        <v>452</v>
      </c>
      <c r="BS23" s="67">
        <v>69.13</v>
      </c>
      <c r="BU23" s="68" t="s">
        <v>452</v>
      </c>
      <c r="BV23" s="67">
        <v>32.369999999999997</v>
      </c>
      <c r="BX23" s="68" t="s">
        <v>452</v>
      </c>
      <c r="BY23" s="67">
        <v>0</v>
      </c>
      <c r="CA23" s="68" t="s">
        <v>452</v>
      </c>
      <c r="CB23" s="67">
        <v>10.47</v>
      </c>
      <c r="CD23" s="68" t="s">
        <v>452</v>
      </c>
      <c r="CE23" s="67">
        <v>15.53</v>
      </c>
      <c r="CG23" s="68" t="s">
        <v>452</v>
      </c>
      <c r="CH23" s="67">
        <v>7.35</v>
      </c>
      <c r="CJ23" s="68" t="s">
        <v>452</v>
      </c>
      <c r="CK23" s="67">
        <v>28.08</v>
      </c>
      <c r="CM23" s="68" t="s">
        <v>452</v>
      </c>
      <c r="CN23" s="67">
        <v>21</v>
      </c>
      <c r="CP23" s="68" t="s">
        <v>452</v>
      </c>
      <c r="CQ23" s="79">
        <f>SUM(CN23,CK23,CH23,CE23,CB23,BY23,BV23,BS23,BP23,BM23,BJ23,BG23,BD23,BA23,AX23,AU23,AR23,AO23,AL23,AI23,AF23,AC23,Z23,W23,T23,Q23,N23,K23,H23,E23,B23)</f>
        <v>453.39</v>
      </c>
      <c r="CS23" s="68" t="s">
        <v>452</v>
      </c>
      <c r="CT23" s="67">
        <v>403.74</v>
      </c>
      <c r="CV23" s="81">
        <f t="shared" si="0"/>
        <v>-49.649999999999977</v>
      </c>
    </row>
    <row r="24" spans="1:100" x14ac:dyDescent="0.2">
      <c r="A24" s="68" t="s">
        <v>211</v>
      </c>
      <c r="B24" s="67">
        <v>0</v>
      </c>
      <c r="D24" s="68" t="s">
        <v>211</v>
      </c>
      <c r="E24" s="67">
        <v>0</v>
      </c>
      <c r="G24" s="68" t="s">
        <v>211</v>
      </c>
      <c r="H24" s="67">
        <v>0</v>
      </c>
      <c r="J24" s="68" t="s">
        <v>211</v>
      </c>
      <c r="K24" s="67">
        <v>0</v>
      </c>
      <c r="M24" s="68" t="s">
        <v>211</v>
      </c>
      <c r="N24" s="67">
        <v>0</v>
      </c>
      <c r="P24" s="68" t="s">
        <v>211</v>
      </c>
      <c r="Q24" s="67">
        <v>0</v>
      </c>
      <c r="S24" s="68" t="s">
        <v>211</v>
      </c>
      <c r="T24" s="67">
        <v>0</v>
      </c>
      <c r="V24" s="68" t="s">
        <v>211</v>
      </c>
      <c r="W24" s="67">
        <v>0</v>
      </c>
      <c r="Y24" s="68" t="s">
        <v>211</v>
      </c>
      <c r="Z24" s="67">
        <v>0</v>
      </c>
      <c r="AB24" s="68" t="s">
        <v>211</v>
      </c>
      <c r="AC24" s="67">
        <v>0</v>
      </c>
      <c r="AE24" s="68" t="s">
        <v>211</v>
      </c>
      <c r="AF24" s="67">
        <v>0</v>
      </c>
      <c r="AH24" s="68" t="s">
        <v>211</v>
      </c>
      <c r="AI24" s="67">
        <v>0</v>
      </c>
      <c r="AK24" s="68" t="s">
        <v>211</v>
      </c>
      <c r="AL24" s="67">
        <v>0</v>
      </c>
      <c r="AN24" s="68" t="s">
        <v>211</v>
      </c>
      <c r="AO24" s="67">
        <v>0</v>
      </c>
      <c r="AQ24" s="68" t="s">
        <v>211</v>
      </c>
      <c r="AR24" s="67">
        <v>0</v>
      </c>
      <c r="AT24" s="68" t="s">
        <v>211</v>
      </c>
      <c r="AU24" s="67">
        <v>0</v>
      </c>
      <c r="AW24" s="68" t="s">
        <v>211</v>
      </c>
      <c r="AX24" s="67">
        <v>0</v>
      </c>
      <c r="AZ24" s="68" t="s">
        <v>211</v>
      </c>
      <c r="BA24" s="67">
        <v>0</v>
      </c>
      <c r="BC24" s="68" t="s">
        <v>211</v>
      </c>
      <c r="BD24" s="67">
        <v>0</v>
      </c>
      <c r="BF24" s="68" t="s">
        <v>211</v>
      </c>
      <c r="BG24" s="67">
        <v>0</v>
      </c>
      <c r="BI24" s="68" t="s">
        <v>211</v>
      </c>
      <c r="BJ24" s="67">
        <v>0</v>
      </c>
      <c r="BL24" s="68" t="s">
        <v>211</v>
      </c>
      <c r="BM24" s="67">
        <v>0</v>
      </c>
      <c r="BO24" s="68" t="s">
        <v>211</v>
      </c>
      <c r="BP24" s="67">
        <v>7.99</v>
      </c>
      <c r="BR24" s="68" t="s">
        <v>211</v>
      </c>
      <c r="BS24" s="67">
        <v>0</v>
      </c>
      <c r="BU24" s="68" t="s">
        <v>211</v>
      </c>
      <c r="BV24" s="67">
        <v>0</v>
      </c>
      <c r="BX24" s="68" t="s">
        <v>211</v>
      </c>
      <c r="BY24" s="67">
        <v>0</v>
      </c>
      <c r="CA24" s="68" t="s">
        <v>211</v>
      </c>
      <c r="CB24" s="67">
        <v>0</v>
      </c>
      <c r="CD24" s="68" t="s">
        <v>211</v>
      </c>
      <c r="CE24" s="67">
        <v>0</v>
      </c>
      <c r="CG24" s="68" t="s">
        <v>211</v>
      </c>
      <c r="CH24" s="67">
        <v>0</v>
      </c>
      <c r="CJ24" s="68" t="s">
        <v>211</v>
      </c>
      <c r="CK24" s="67">
        <v>0</v>
      </c>
      <c r="CM24" s="68" t="s">
        <v>211</v>
      </c>
      <c r="CN24" s="67">
        <v>0</v>
      </c>
      <c r="CP24" s="68" t="s">
        <v>211</v>
      </c>
      <c r="CQ24" s="79">
        <f>SUM(CN24,CK24,CH24,CE24,CB24,BY24,BV24,BS24,BP24,BM24,BJ24,BG24,BD24,BA24,AX24,AU24,AR24,AO24,AL24,AI24,AF24,AC24,Z24,W24,T24,Q24,N24,K24,H24,E24,B24)</f>
        <v>7.99</v>
      </c>
      <c r="CS24" s="68" t="s">
        <v>211</v>
      </c>
      <c r="CT24" s="67">
        <v>7.99</v>
      </c>
      <c r="CV24" s="81">
        <f t="shared" si="0"/>
        <v>0</v>
      </c>
    </row>
    <row r="25" spans="1:100" x14ac:dyDescent="0.2">
      <c r="A25" s="68" t="s">
        <v>212</v>
      </c>
      <c r="B25" s="67">
        <v>0</v>
      </c>
      <c r="D25" s="68" t="s">
        <v>212</v>
      </c>
      <c r="E25" s="67">
        <v>0</v>
      </c>
      <c r="G25" s="68" t="s">
        <v>212</v>
      </c>
      <c r="H25" s="67">
        <v>0</v>
      </c>
      <c r="J25" s="68" t="s">
        <v>212</v>
      </c>
      <c r="K25" s="67">
        <v>0</v>
      </c>
      <c r="M25" s="68" t="s">
        <v>212</v>
      </c>
      <c r="N25" s="67">
        <v>0</v>
      </c>
      <c r="P25" s="68" t="s">
        <v>212</v>
      </c>
      <c r="Q25" s="67">
        <v>0</v>
      </c>
      <c r="S25" s="68" t="s">
        <v>212</v>
      </c>
      <c r="T25" s="67">
        <v>0</v>
      </c>
      <c r="V25" s="68" t="s">
        <v>212</v>
      </c>
      <c r="W25" s="67">
        <v>0</v>
      </c>
      <c r="Y25" s="68" t="s">
        <v>212</v>
      </c>
      <c r="Z25" s="67">
        <v>0</v>
      </c>
      <c r="AB25" s="68" t="s">
        <v>212</v>
      </c>
      <c r="AC25" s="67">
        <v>0</v>
      </c>
      <c r="AE25" s="68" t="s">
        <v>212</v>
      </c>
      <c r="AF25" s="67">
        <v>0</v>
      </c>
      <c r="AH25" s="68" t="s">
        <v>212</v>
      </c>
      <c r="AI25" s="67">
        <v>0</v>
      </c>
      <c r="AK25" s="68" t="s">
        <v>212</v>
      </c>
      <c r="AL25" s="67">
        <v>0</v>
      </c>
      <c r="AN25" s="68" t="s">
        <v>212</v>
      </c>
      <c r="AO25" s="67">
        <v>0</v>
      </c>
      <c r="AQ25" s="68" t="s">
        <v>212</v>
      </c>
      <c r="AR25" s="67">
        <v>0</v>
      </c>
      <c r="AT25" s="68" t="s">
        <v>212</v>
      </c>
      <c r="AU25" s="67">
        <v>0</v>
      </c>
      <c r="AW25" s="68" t="s">
        <v>212</v>
      </c>
      <c r="AX25" s="67">
        <v>0</v>
      </c>
      <c r="AZ25" s="68" t="s">
        <v>212</v>
      </c>
      <c r="BA25" s="67">
        <v>0</v>
      </c>
      <c r="BC25" s="68" t="s">
        <v>212</v>
      </c>
      <c r="BD25" s="67">
        <v>0</v>
      </c>
      <c r="BF25" s="68" t="s">
        <v>212</v>
      </c>
      <c r="BG25" s="67">
        <v>0</v>
      </c>
      <c r="BI25" s="68" t="s">
        <v>212</v>
      </c>
      <c r="BJ25" s="67">
        <v>19.989999999999998</v>
      </c>
      <c r="BL25" s="68" t="s">
        <v>212</v>
      </c>
      <c r="BM25" s="67">
        <v>0</v>
      </c>
      <c r="BO25" s="68" t="s">
        <v>212</v>
      </c>
      <c r="BP25" s="67">
        <v>0</v>
      </c>
      <c r="BR25" s="68" t="s">
        <v>212</v>
      </c>
      <c r="BS25" s="67">
        <v>0</v>
      </c>
      <c r="BU25" s="68" t="s">
        <v>212</v>
      </c>
      <c r="BV25" s="67">
        <v>0</v>
      </c>
      <c r="BX25" s="68" t="s">
        <v>212</v>
      </c>
      <c r="BY25" s="67">
        <v>0</v>
      </c>
      <c r="CA25" s="68" t="s">
        <v>212</v>
      </c>
      <c r="CB25" s="67">
        <v>0</v>
      </c>
      <c r="CD25" s="68" t="s">
        <v>212</v>
      </c>
      <c r="CE25" s="67">
        <v>0</v>
      </c>
      <c r="CG25" s="68" t="s">
        <v>212</v>
      </c>
      <c r="CH25" s="67">
        <v>0</v>
      </c>
      <c r="CJ25" s="68" t="s">
        <v>212</v>
      </c>
      <c r="CK25" s="67">
        <v>0</v>
      </c>
      <c r="CM25" s="68" t="s">
        <v>212</v>
      </c>
      <c r="CN25" s="67">
        <v>0</v>
      </c>
      <c r="CP25" s="68" t="s">
        <v>212</v>
      </c>
      <c r="CQ25" s="79">
        <f>SUM(CN25,CK25,CH25,CE25,CB25,BY25,BV25,BS25,BP25,BM25,BJ25,BG25,BD25,BA25,AX25,AU25,AR25,AO25,AL25,AI25,AF25,AC25,Z25,W25,T25,Q25,N25,K25,H25,E25,B25)</f>
        <v>19.989999999999998</v>
      </c>
      <c r="CS25" s="68" t="s">
        <v>212</v>
      </c>
      <c r="CT25" s="67">
        <v>19.989999999999998</v>
      </c>
      <c r="CV25" s="81">
        <f t="shared" si="0"/>
        <v>0</v>
      </c>
    </row>
    <row r="26" spans="1:100" x14ac:dyDescent="0.2">
      <c r="A26" s="72" t="s">
        <v>456</v>
      </c>
      <c r="B26" s="79">
        <v>0</v>
      </c>
      <c r="D26" s="72" t="s">
        <v>456</v>
      </c>
      <c r="E26" s="79">
        <v>0</v>
      </c>
      <c r="G26" s="72" t="s">
        <v>456</v>
      </c>
      <c r="H26" s="79">
        <v>0</v>
      </c>
      <c r="J26" s="72" t="s">
        <v>456</v>
      </c>
      <c r="K26" s="79">
        <v>0</v>
      </c>
      <c r="M26" s="72" t="s">
        <v>456</v>
      </c>
      <c r="N26" s="79">
        <v>0</v>
      </c>
      <c r="P26" s="72" t="s">
        <v>456</v>
      </c>
      <c r="Q26" s="79">
        <v>0</v>
      </c>
      <c r="S26" s="72" t="s">
        <v>456</v>
      </c>
      <c r="T26" s="79">
        <v>0</v>
      </c>
      <c r="V26" s="72" t="s">
        <v>456</v>
      </c>
      <c r="W26" s="79">
        <v>0</v>
      </c>
      <c r="Y26" s="72" t="s">
        <v>456</v>
      </c>
      <c r="Z26" s="79">
        <v>0</v>
      </c>
      <c r="AB26" s="72" t="s">
        <v>456</v>
      </c>
      <c r="AC26" s="79">
        <v>0</v>
      </c>
      <c r="AE26" s="72" t="s">
        <v>456</v>
      </c>
      <c r="AF26" s="79">
        <v>0</v>
      </c>
      <c r="AH26" s="72" t="s">
        <v>456</v>
      </c>
      <c r="AI26" s="79">
        <v>0</v>
      </c>
      <c r="AK26" s="72" t="s">
        <v>456</v>
      </c>
      <c r="AL26" s="79">
        <v>0</v>
      </c>
      <c r="AN26" s="72" t="s">
        <v>456</v>
      </c>
      <c r="AO26" s="79">
        <v>0</v>
      </c>
      <c r="AQ26" s="72" t="s">
        <v>456</v>
      </c>
      <c r="AR26" s="79">
        <v>0</v>
      </c>
      <c r="AT26" s="72" t="s">
        <v>456</v>
      </c>
      <c r="AU26" s="79">
        <v>0</v>
      </c>
      <c r="AW26" s="72" t="s">
        <v>456</v>
      </c>
      <c r="AX26" s="79">
        <v>0</v>
      </c>
      <c r="AZ26" s="72" t="s">
        <v>456</v>
      </c>
      <c r="BA26" s="79">
        <v>0</v>
      </c>
      <c r="BC26" s="72" t="s">
        <v>456</v>
      </c>
      <c r="BD26" s="79">
        <v>0</v>
      </c>
      <c r="BF26" s="72" t="s">
        <v>456</v>
      </c>
      <c r="BG26" s="79">
        <v>0</v>
      </c>
      <c r="BI26" s="72" t="s">
        <v>456</v>
      </c>
      <c r="BJ26" s="79">
        <v>0</v>
      </c>
      <c r="BL26" s="72" t="s">
        <v>456</v>
      </c>
      <c r="BM26" s="79">
        <v>0</v>
      </c>
      <c r="BO26" s="72" t="s">
        <v>456</v>
      </c>
      <c r="BP26" s="79">
        <v>0</v>
      </c>
      <c r="BR26" s="72" t="s">
        <v>456</v>
      </c>
      <c r="BS26" s="79">
        <v>0</v>
      </c>
      <c r="BU26" s="72" t="s">
        <v>456</v>
      </c>
      <c r="BV26" s="79">
        <v>0</v>
      </c>
      <c r="BX26" s="72" t="s">
        <v>456</v>
      </c>
      <c r="BY26" s="79">
        <v>0</v>
      </c>
      <c r="CA26" s="72" t="s">
        <v>456</v>
      </c>
      <c r="CB26" s="79">
        <v>0</v>
      </c>
      <c r="CD26" s="72" t="s">
        <v>456</v>
      </c>
      <c r="CE26" s="79">
        <v>0</v>
      </c>
      <c r="CG26" s="72" t="s">
        <v>456</v>
      </c>
      <c r="CH26" s="79">
        <v>0</v>
      </c>
      <c r="CJ26" s="72" t="s">
        <v>456</v>
      </c>
      <c r="CK26" s="79">
        <v>0</v>
      </c>
      <c r="CM26" s="72" t="s">
        <v>456</v>
      </c>
      <c r="CN26" s="79">
        <v>0</v>
      </c>
      <c r="CP26" s="72" t="s">
        <v>456</v>
      </c>
      <c r="CQ26" s="79">
        <f>SUM(CN26,CK26,CH26,CE26,CB26,BY26,BV26,BS26,BP26,BM26,BJ26,BG26,BD26,BA26,AX26,AU26,AR26,AO26,AL26,AI26,AF26,AC26,Z26,W26,T26,Q26,N26,K26,H26,E26,B26)</f>
        <v>0</v>
      </c>
      <c r="CS26" s="72" t="s">
        <v>456</v>
      </c>
      <c r="CT26" s="79">
        <v>0</v>
      </c>
      <c r="CV26" s="81">
        <f t="shared" si="0"/>
        <v>0</v>
      </c>
    </row>
    <row r="27" spans="1:100" x14ac:dyDescent="0.2">
      <c r="A27" s="72" t="s">
        <v>456</v>
      </c>
      <c r="B27" s="79">
        <v>0</v>
      </c>
      <c r="D27" s="72" t="s">
        <v>456</v>
      </c>
      <c r="E27" s="79">
        <v>0</v>
      </c>
      <c r="G27" s="72" t="s">
        <v>456</v>
      </c>
      <c r="H27" s="79">
        <v>0</v>
      </c>
      <c r="J27" s="72" t="s">
        <v>456</v>
      </c>
      <c r="K27" s="79">
        <v>0</v>
      </c>
      <c r="M27" s="72" t="s">
        <v>456</v>
      </c>
      <c r="N27" s="79">
        <v>0</v>
      </c>
      <c r="P27" s="72" t="s">
        <v>456</v>
      </c>
      <c r="Q27" s="79">
        <v>0</v>
      </c>
      <c r="S27" s="72" t="s">
        <v>456</v>
      </c>
      <c r="T27" s="79">
        <v>0</v>
      </c>
      <c r="V27" s="72" t="s">
        <v>456</v>
      </c>
      <c r="W27" s="79">
        <v>0</v>
      </c>
      <c r="Y27" s="72" t="s">
        <v>456</v>
      </c>
      <c r="Z27" s="79">
        <v>0</v>
      </c>
      <c r="AB27" s="72" t="s">
        <v>456</v>
      </c>
      <c r="AC27" s="79">
        <v>0</v>
      </c>
      <c r="AE27" s="72" t="s">
        <v>456</v>
      </c>
      <c r="AF27" s="79">
        <v>0</v>
      </c>
      <c r="AH27" s="72" t="s">
        <v>456</v>
      </c>
      <c r="AI27" s="79">
        <v>0</v>
      </c>
      <c r="AK27" s="72" t="s">
        <v>456</v>
      </c>
      <c r="AL27" s="79">
        <v>0</v>
      </c>
      <c r="AN27" s="72" t="s">
        <v>456</v>
      </c>
      <c r="AO27" s="79">
        <v>0</v>
      </c>
      <c r="AQ27" s="72" t="s">
        <v>456</v>
      </c>
      <c r="AR27" s="79">
        <v>0</v>
      </c>
      <c r="AT27" s="72" t="s">
        <v>456</v>
      </c>
      <c r="AU27" s="79">
        <v>0</v>
      </c>
      <c r="AW27" s="72" t="s">
        <v>456</v>
      </c>
      <c r="AX27" s="79">
        <v>0</v>
      </c>
      <c r="AZ27" s="72" t="s">
        <v>456</v>
      </c>
      <c r="BA27" s="79">
        <v>0</v>
      </c>
      <c r="BC27" s="72" t="s">
        <v>456</v>
      </c>
      <c r="BD27" s="79">
        <v>0</v>
      </c>
      <c r="BF27" s="72" t="s">
        <v>456</v>
      </c>
      <c r="BG27" s="79">
        <v>0</v>
      </c>
      <c r="BI27" s="72" t="s">
        <v>456</v>
      </c>
      <c r="BJ27" s="79">
        <v>0</v>
      </c>
      <c r="BL27" s="72" t="s">
        <v>456</v>
      </c>
      <c r="BM27" s="79">
        <v>0</v>
      </c>
      <c r="BO27" s="72" t="s">
        <v>456</v>
      </c>
      <c r="BP27" s="79">
        <v>0</v>
      </c>
      <c r="BR27" s="72" t="s">
        <v>456</v>
      </c>
      <c r="BS27" s="79">
        <v>0</v>
      </c>
      <c r="BU27" s="72" t="s">
        <v>456</v>
      </c>
      <c r="BV27" s="79">
        <v>0</v>
      </c>
      <c r="BX27" s="72" t="s">
        <v>456</v>
      </c>
      <c r="BY27" s="79">
        <v>0</v>
      </c>
      <c r="CA27" s="72" t="s">
        <v>456</v>
      </c>
      <c r="CB27" s="79">
        <v>0</v>
      </c>
      <c r="CD27" s="72" t="s">
        <v>456</v>
      </c>
      <c r="CE27" s="79">
        <v>0</v>
      </c>
      <c r="CG27" s="72" t="s">
        <v>456</v>
      </c>
      <c r="CH27" s="79">
        <v>0</v>
      </c>
      <c r="CJ27" s="72" t="s">
        <v>456</v>
      </c>
      <c r="CK27" s="79">
        <v>0</v>
      </c>
      <c r="CM27" s="72" t="s">
        <v>456</v>
      </c>
      <c r="CN27" s="79">
        <v>0</v>
      </c>
      <c r="CP27" s="72" t="s">
        <v>456</v>
      </c>
      <c r="CQ27" s="79">
        <f>SUM(CN27,CK27,CH27,CE27,CB27,BY27,BV27,BS27,BP27,BM27,BJ27,BG27,BD27,BA27,AX27,AU27,AR27,AO27,AL27,AI27,AF27,AC27,Z27,W27,T27,Q27,N27,K27,H27,E27,B27)</f>
        <v>0</v>
      </c>
      <c r="CS27" s="72" t="s">
        <v>456</v>
      </c>
      <c r="CT27" s="79">
        <v>0</v>
      </c>
      <c r="CV27" s="81">
        <f t="shared" si="0"/>
        <v>0</v>
      </c>
    </row>
    <row r="28" spans="1:100" x14ac:dyDescent="0.2">
      <c r="A28" s="73" t="s">
        <v>453</v>
      </c>
      <c r="B28" s="74">
        <f>SUM(B12,B13,B14,B15,B16,B20,B21,B22)</f>
        <v>861.3</v>
      </c>
      <c r="D28" s="73" t="s">
        <v>453</v>
      </c>
      <c r="E28" s="74">
        <f>SUM(E12,E13,E14,E15,E16,E20,E21,E22)</f>
        <v>237.02</v>
      </c>
      <c r="G28" s="73" t="s">
        <v>453</v>
      </c>
      <c r="H28" s="74">
        <f>SUM(H12,H13,H14,H15,H16,H20,H21,H22)</f>
        <v>27</v>
      </c>
      <c r="J28" s="73" t="s">
        <v>453</v>
      </c>
      <c r="K28" s="74">
        <f>SUM(K12,K13,K14,K15,K16,K20,K21,K22)</f>
        <v>5</v>
      </c>
      <c r="M28" s="73" t="s">
        <v>453</v>
      </c>
      <c r="N28" s="74">
        <f>SUM(N12,N13,N14,N15,N16,N20,N21,N22)</f>
        <v>0</v>
      </c>
      <c r="P28" s="73" t="s">
        <v>453</v>
      </c>
      <c r="Q28" s="74">
        <f>SUM(Q12,Q13,Q14,Q15,Q16,Q20,Q21,Q22)</f>
        <v>44.480000000000004</v>
      </c>
      <c r="S28" s="73" t="s">
        <v>453</v>
      </c>
      <c r="T28" s="74">
        <f>SUM(T12,T13,T14,T15,T16,T20,T21,T22)</f>
        <v>51.11</v>
      </c>
      <c r="V28" s="73" t="s">
        <v>453</v>
      </c>
      <c r="W28" s="74">
        <f>SUM(W12,W13,W14,W15,W16,W20,W21,W22)</f>
        <v>0</v>
      </c>
      <c r="Y28" s="73" t="s">
        <v>453</v>
      </c>
      <c r="Z28" s="74">
        <f>SUM(Z12,Z13,Z14,Z15,Z16,Z20,Z21,Z22)</f>
        <v>119.88</v>
      </c>
      <c r="AB28" s="73" t="s">
        <v>453</v>
      </c>
      <c r="AC28" s="74">
        <f>SUM(AC12,AC13,AC14,AC15,AC16,AC20,AC21,AC22)</f>
        <v>24.689999999999998</v>
      </c>
      <c r="AE28" s="73" t="s">
        <v>453</v>
      </c>
      <c r="AF28" s="74">
        <f>SUM(AF12,AF13,AF14,AF15,AF16,AF20,AF21,AF22)</f>
        <v>34.49</v>
      </c>
      <c r="AH28" s="73" t="s">
        <v>453</v>
      </c>
      <c r="AI28" s="74">
        <f>SUM(AI12,AI13,AI14,AI15,AI16,AI20,AI21,AI22)</f>
        <v>35.659999999999997</v>
      </c>
      <c r="AK28" s="73" t="s">
        <v>453</v>
      </c>
      <c r="AL28" s="74">
        <f>SUM(AL12,AL13,AL14,AL15,AL16,AL20,AL21,AL22)</f>
        <v>98.82</v>
      </c>
      <c r="AN28" s="73" t="s">
        <v>453</v>
      </c>
      <c r="AO28" s="74">
        <f>SUM(AO12,AO13,AO14,AO15,AO16,AO20,AO21,AO22)</f>
        <v>0</v>
      </c>
      <c r="AQ28" s="73" t="s">
        <v>453</v>
      </c>
      <c r="AR28" s="74">
        <f>SUM(AR12,AR13,AR14,AR15,AR16,AR20,AR21,AR22)</f>
        <v>0</v>
      </c>
      <c r="AT28" s="73" t="s">
        <v>453</v>
      </c>
      <c r="AU28" s="74">
        <f>SUM(AU12,AU13,AU14,AU15,AU16,AU20,AU21,AU22)</f>
        <v>7.35</v>
      </c>
      <c r="AW28" s="73" t="s">
        <v>453</v>
      </c>
      <c r="AX28" s="74">
        <f>SUM(AX12,AX13,AX14,AX15,AX16,AX20,AX21,AX22)</f>
        <v>7.88</v>
      </c>
      <c r="AZ28" s="73" t="s">
        <v>453</v>
      </c>
      <c r="BA28" s="74">
        <f>SUM(BA12,BA13,BA14,BA15,BA16,BA20,BA21,BA22)</f>
        <v>0</v>
      </c>
      <c r="BC28" s="73" t="s">
        <v>453</v>
      </c>
      <c r="BD28" s="74">
        <f>SUM(BD12,BD13,BD14,BD15,BD16,BD20,BD21,BD22)</f>
        <v>40.270000000000003</v>
      </c>
      <c r="BF28" s="73" t="s">
        <v>453</v>
      </c>
      <c r="BG28" s="74">
        <f>SUM(BG12,BG13,BG14,BG15,BG16,BG20,BG21,BG22)</f>
        <v>0</v>
      </c>
      <c r="BI28" s="73" t="s">
        <v>453</v>
      </c>
      <c r="BJ28" s="74">
        <f>SUM(BJ12,BJ13,BJ14,BJ15,BJ16,BJ20,BJ21,BJ22)</f>
        <v>19.989999999999998</v>
      </c>
      <c r="BL28" s="73" t="s">
        <v>453</v>
      </c>
      <c r="BM28" s="74">
        <f>SUM(BM12,BM13,BM14,BM15,BM16,BM20,BM21,BM22)</f>
        <v>0</v>
      </c>
      <c r="BO28" s="73" t="s">
        <v>453</v>
      </c>
      <c r="BP28" s="74">
        <f>SUM(BP12,BP13,BP14,BP15,BP16,BP20,BP21,BP22)</f>
        <v>36.74</v>
      </c>
      <c r="BR28" s="73" t="s">
        <v>453</v>
      </c>
      <c r="BS28" s="74">
        <f>SUM(BS12,BS13,BS14,BS15,BS16,BS20,BS21,BS22)</f>
        <v>69.13</v>
      </c>
      <c r="BU28" s="73" t="s">
        <v>453</v>
      </c>
      <c r="BV28" s="74">
        <f>SUM(BV12,BV13,BV14,BV15,BV16,BV20,BV21,BV22)</f>
        <v>32.369999999999997</v>
      </c>
      <c r="BX28" s="73" t="s">
        <v>453</v>
      </c>
      <c r="BY28" s="74">
        <f>SUM(BY12,BY13,BY14,BY15,BY16,BY20,BY21,BY22)</f>
        <v>33.85</v>
      </c>
      <c r="CA28" s="73" t="s">
        <v>453</v>
      </c>
      <c r="CB28" s="74">
        <f>SUM(CB12,CB13,CB14,CB15,CB16,CB20,CB21,CB22)</f>
        <v>10.47</v>
      </c>
      <c r="CD28" s="73" t="s">
        <v>453</v>
      </c>
      <c r="CE28" s="74">
        <f>SUM(CE12,CE13,CE14,CE15,CE16,CE20,CE21,CE22)</f>
        <v>15.53</v>
      </c>
      <c r="CG28" s="73" t="s">
        <v>453</v>
      </c>
      <c r="CH28" s="74">
        <f>SUM(CH12,CH13,CH14,CH15,CH16,CH20,CH21,CH22)</f>
        <v>7.35</v>
      </c>
      <c r="CJ28" s="73" t="s">
        <v>453</v>
      </c>
      <c r="CK28" s="74">
        <f>SUM(CK12,CK13,CK14,CK15,CK16,CK20,CK21,CK22)</f>
        <v>28.08</v>
      </c>
      <c r="CM28" s="73" t="s">
        <v>453</v>
      </c>
      <c r="CN28" s="74">
        <f>SUM(CN12,CN13,CN14,CN15,CN16,CN20,CN21,CN22)</f>
        <v>21</v>
      </c>
      <c r="CP28" s="73" t="s">
        <v>494</v>
      </c>
      <c r="CQ28" s="74">
        <f>SUM(CQ12,CQ13,CQ14,CQ15,CQ16,CQ20,CQ21,CQ22)</f>
        <v>1869.46</v>
      </c>
      <c r="CS28" s="77" t="s">
        <v>494</v>
      </c>
      <c r="CT28" s="78">
        <f>SUM(CT12,CT13,CT14,CT15,CT16,CT20,CT21,CT22)</f>
        <v>2102.1099999999997</v>
      </c>
      <c r="CV28" s="88">
        <f t="shared" si="0"/>
        <v>232.64999999999964</v>
      </c>
    </row>
    <row r="29" spans="1:100" x14ac:dyDescent="0.2">
      <c r="A29" s="91" t="s">
        <v>457</v>
      </c>
      <c r="B29" s="92">
        <f>B7-B10-B28</f>
        <v>-861.3</v>
      </c>
      <c r="D29" s="91" t="s">
        <v>457</v>
      </c>
      <c r="E29" s="92">
        <f>E7-E10-E28</f>
        <v>-237.02</v>
      </c>
      <c r="G29" s="91" t="s">
        <v>457</v>
      </c>
      <c r="H29" s="92">
        <f>H7-H10-H28</f>
        <v>-27</v>
      </c>
      <c r="J29" s="91" t="s">
        <v>457</v>
      </c>
      <c r="K29" s="92">
        <f>K7-K10-K28</f>
        <v>-5</v>
      </c>
      <c r="M29" s="75" t="s">
        <v>457</v>
      </c>
      <c r="N29" s="76">
        <f>N7-N10-N28</f>
        <v>0</v>
      </c>
      <c r="P29" s="91" t="s">
        <v>457</v>
      </c>
      <c r="Q29" s="92">
        <f>Q7-Q10-Q28</f>
        <v>-44.480000000000004</v>
      </c>
      <c r="S29" s="91" t="s">
        <v>457</v>
      </c>
      <c r="T29" s="92">
        <f>T7-T10-T28</f>
        <v>-26.11</v>
      </c>
      <c r="V29" s="75" t="s">
        <v>457</v>
      </c>
      <c r="W29" s="76">
        <f>W7-W10-W28</f>
        <v>0</v>
      </c>
      <c r="Y29" s="91" t="s">
        <v>457</v>
      </c>
      <c r="Z29" s="92">
        <f>Z7-Z10-Z28</f>
        <v>-119.88</v>
      </c>
      <c r="AB29" s="93" t="s">
        <v>457</v>
      </c>
      <c r="AC29" s="94">
        <f>AC7-AC10-AC28</f>
        <v>1332.01</v>
      </c>
      <c r="AE29" s="93" t="s">
        <v>457</v>
      </c>
      <c r="AF29" s="94">
        <f>AF7-AF10-AF28</f>
        <v>-34.49</v>
      </c>
      <c r="AH29" s="91" t="s">
        <v>457</v>
      </c>
      <c r="AI29" s="92">
        <f>AI7-AI10-AI28</f>
        <v>-35.659999999999997</v>
      </c>
      <c r="AK29" s="91" t="s">
        <v>457</v>
      </c>
      <c r="AL29" s="92">
        <f>AL7-AL10-AL28</f>
        <v>-95.82</v>
      </c>
      <c r="AN29" s="75" t="s">
        <v>457</v>
      </c>
      <c r="AO29" s="76">
        <f>AO7-AO10-AO28</f>
        <v>0</v>
      </c>
      <c r="AQ29" s="75" t="s">
        <v>457</v>
      </c>
      <c r="AR29" s="76">
        <f>AR7-AR10-AR28</f>
        <v>0</v>
      </c>
      <c r="AT29" s="91" t="s">
        <v>457</v>
      </c>
      <c r="AU29" s="92">
        <f>AU7-AU10-AU28</f>
        <v>-7.35</v>
      </c>
      <c r="AW29" s="91" t="s">
        <v>457</v>
      </c>
      <c r="AX29" s="92">
        <f>AX7-AX10-AX28</f>
        <v>-7.88</v>
      </c>
      <c r="AZ29" s="93" t="s">
        <v>457</v>
      </c>
      <c r="BA29" s="94">
        <f>BA7-BA10-BA28</f>
        <v>150</v>
      </c>
      <c r="BC29" s="91" t="s">
        <v>457</v>
      </c>
      <c r="BD29" s="92">
        <f>BD7-BD10-BD28</f>
        <v>-40.270000000000003</v>
      </c>
      <c r="BF29" s="75" t="s">
        <v>457</v>
      </c>
      <c r="BG29" s="76">
        <f>BG7-BG10-BG28</f>
        <v>0</v>
      </c>
      <c r="BI29" s="91" t="s">
        <v>457</v>
      </c>
      <c r="BJ29" s="92">
        <f>BJ7-BJ10-BJ28</f>
        <v>-19.989999999999998</v>
      </c>
      <c r="BL29" s="75" t="s">
        <v>457</v>
      </c>
      <c r="BM29" s="76">
        <f>BM7-BM10-BM28</f>
        <v>0</v>
      </c>
      <c r="BO29" s="91" t="s">
        <v>457</v>
      </c>
      <c r="BP29" s="92">
        <f>BP7-BP10-BP28</f>
        <v>-36.74</v>
      </c>
      <c r="BR29" s="93" t="s">
        <v>457</v>
      </c>
      <c r="BS29" s="94">
        <f>BS7-BS10-BS28</f>
        <v>1333.9699999999998</v>
      </c>
      <c r="BU29" s="91" t="s">
        <v>457</v>
      </c>
      <c r="BV29" s="92">
        <f>BV7-BV10-BV28</f>
        <v>-32.369999999999997</v>
      </c>
      <c r="BX29" s="91" t="s">
        <v>457</v>
      </c>
      <c r="BY29" s="92">
        <f>BY7-BY10-BY28</f>
        <v>-33.85</v>
      </c>
      <c r="CA29" s="91" t="s">
        <v>457</v>
      </c>
      <c r="CB29" s="92">
        <f>CB7-CB10-CB28</f>
        <v>-10.47</v>
      </c>
      <c r="CD29" s="91" t="s">
        <v>457</v>
      </c>
      <c r="CE29" s="92">
        <f>CE7-CE10-CE28</f>
        <v>-15.53</v>
      </c>
      <c r="CG29" s="91" t="s">
        <v>457</v>
      </c>
      <c r="CH29" s="92">
        <f>CH7-CH10-CH28</f>
        <v>-7.35</v>
      </c>
      <c r="CJ29" s="91" t="s">
        <v>457</v>
      </c>
      <c r="CK29" s="92">
        <f>CK7-CK10-CK28</f>
        <v>-28.08</v>
      </c>
      <c r="CM29" s="91" t="s">
        <v>457</v>
      </c>
      <c r="CN29" s="92">
        <f>CN7-CN10-CN28</f>
        <v>-21</v>
      </c>
      <c r="CP29" s="95" t="s">
        <v>491</v>
      </c>
      <c r="CQ29" s="96">
        <f>CQ7-CQ10-CQ28</f>
        <v>1068.3400000000001</v>
      </c>
      <c r="CS29" s="85" t="s">
        <v>496</v>
      </c>
      <c r="CT29" s="84">
        <f>CT4-CT10-CT28</f>
        <v>0</v>
      </c>
    </row>
    <row r="30" spans="1:100" ht="15.75" customHeight="1" x14ac:dyDescent="0.2">
      <c r="A30" s="209" t="s">
        <v>272</v>
      </c>
      <c r="B30" s="210"/>
      <c r="D30" s="209" t="s">
        <v>278</v>
      </c>
      <c r="E30" s="210"/>
      <c r="G30" s="209" t="s">
        <v>273</v>
      </c>
      <c r="H30" s="210"/>
      <c r="J30" s="190" t="s">
        <v>274</v>
      </c>
      <c r="K30" s="191"/>
      <c r="M30" s="190"/>
      <c r="N30" s="191"/>
      <c r="P30" s="209" t="s">
        <v>276</v>
      </c>
      <c r="Q30" s="210"/>
      <c r="S30" s="209" t="s">
        <v>275</v>
      </c>
      <c r="T30" s="210"/>
      <c r="V30" s="190"/>
      <c r="W30" s="191"/>
      <c r="Y30" s="190"/>
      <c r="Z30" s="191"/>
      <c r="AB30" s="209" t="s">
        <v>279</v>
      </c>
      <c r="AC30" s="210"/>
      <c r="AE30" s="209" t="s">
        <v>277</v>
      </c>
      <c r="AF30" s="210"/>
      <c r="AH30" s="190"/>
      <c r="AI30" s="191"/>
      <c r="AK30" s="211" t="s">
        <v>280</v>
      </c>
      <c r="AL30" s="211"/>
      <c r="AN30" s="209" t="s">
        <v>281</v>
      </c>
      <c r="AO30" s="210"/>
      <c r="AQ30" s="190"/>
      <c r="AR30" s="191"/>
      <c r="AT30" s="209" t="s">
        <v>282</v>
      </c>
      <c r="AU30" s="210"/>
      <c r="AW30" s="209" t="s">
        <v>283</v>
      </c>
      <c r="AX30" s="210"/>
      <c r="AZ30" s="209" t="s">
        <v>284</v>
      </c>
      <c r="BA30" s="210"/>
      <c r="BC30" s="209" t="s">
        <v>285</v>
      </c>
      <c r="BD30" s="210"/>
      <c r="BF30" s="190"/>
      <c r="BG30" s="191"/>
      <c r="BI30" s="209" t="s">
        <v>287</v>
      </c>
      <c r="BJ30" s="210"/>
      <c r="BL30" s="190"/>
      <c r="BM30" s="191"/>
      <c r="BO30" s="190" t="s">
        <v>286</v>
      </c>
      <c r="BP30" s="191"/>
      <c r="BR30" s="209" t="s">
        <v>288</v>
      </c>
      <c r="BS30" s="210"/>
      <c r="BU30" s="209" t="s">
        <v>289</v>
      </c>
      <c r="BV30" s="210"/>
      <c r="BX30" s="209" t="s">
        <v>290</v>
      </c>
      <c r="BY30" s="210"/>
      <c r="CA30" s="190" t="s">
        <v>291</v>
      </c>
      <c r="CB30" s="191"/>
      <c r="CD30" s="190" t="s">
        <v>321</v>
      </c>
      <c r="CE30" s="191"/>
      <c r="CG30" s="190" t="s">
        <v>320</v>
      </c>
      <c r="CH30" s="191"/>
      <c r="CJ30" s="209" t="s">
        <v>324</v>
      </c>
      <c r="CK30" s="210"/>
      <c r="CM30" s="209" t="s">
        <v>516</v>
      </c>
      <c r="CN30" s="210"/>
      <c r="CP30" s="93" t="s">
        <v>517</v>
      </c>
      <c r="CQ30" s="94">
        <f>CQ4-CQ10-CQ28</f>
        <v>107.65000000000009</v>
      </c>
      <c r="CS30" s="199" t="s">
        <v>495</v>
      </c>
      <c r="CT30" s="200"/>
      <c r="CV30" s="82"/>
    </row>
    <row r="31" spans="1:100" ht="15.75" customHeight="1" x14ac:dyDescent="0.2">
      <c r="A31" s="210"/>
      <c r="B31" s="210"/>
      <c r="D31" s="210"/>
      <c r="E31" s="210"/>
      <c r="G31" s="210"/>
      <c r="H31" s="210"/>
      <c r="J31" s="180"/>
      <c r="K31" s="181"/>
      <c r="M31" s="180"/>
      <c r="N31" s="181"/>
      <c r="P31" s="210"/>
      <c r="Q31" s="210"/>
      <c r="S31" s="210"/>
      <c r="T31" s="210"/>
      <c r="V31" s="180"/>
      <c r="W31" s="181"/>
      <c r="Y31" s="180"/>
      <c r="Z31" s="181"/>
      <c r="AB31" s="210"/>
      <c r="AC31" s="210"/>
      <c r="AE31" s="210"/>
      <c r="AF31" s="210"/>
      <c r="AH31" s="180"/>
      <c r="AI31" s="181"/>
      <c r="AK31" s="209"/>
      <c r="AL31" s="209"/>
      <c r="AN31" s="210"/>
      <c r="AO31" s="210"/>
      <c r="AQ31" s="180"/>
      <c r="AR31" s="181"/>
      <c r="AT31" s="210"/>
      <c r="AU31" s="210"/>
      <c r="AW31" s="210"/>
      <c r="AX31" s="210"/>
      <c r="AZ31" s="210"/>
      <c r="BA31" s="210"/>
      <c r="BC31" s="210"/>
      <c r="BD31" s="210"/>
      <c r="BF31" s="180"/>
      <c r="BG31" s="181"/>
      <c r="BI31" s="210"/>
      <c r="BJ31" s="210"/>
      <c r="BL31" s="180"/>
      <c r="BM31" s="181"/>
      <c r="BO31" s="180"/>
      <c r="BP31" s="181"/>
      <c r="BR31" s="210"/>
      <c r="BS31" s="210"/>
      <c r="BU31" s="210"/>
      <c r="BV31" s="210"/>
      <c r="BX31" s="210"/>
      <c r="BY31" s="210"/>
      <c r="CA31" s="180"/>
      <c r="CB31" s="181"/>
      <c r="CD31" s="180"/>
      <c r="CE31" s="181"/>
      <c r="CG31" s="180"/>
      <c r="CH31" s="181"/>
      <c r="CJ31" s="210"/>
      <c r="CK31" s="210"/>
      <c r="CM31" s="210"/>
      <c r="CN31" s="210"/>
      <c r="CP31" s="97"/>
      <c r="CQ31" s="98"/>
      <c r="CS31" s="199"/>
      <c r="CT31" s="200"/>
      <c r="CV31" s="82"/>
    </row>
    <row r="32" spans="1:100" x14ac:dyDescent="0.2">
      <c r="A32" s="210"/>
      <c r="B32" s="210"/>
      <c r="D32" s="210"/>
      <c r="E32" s="210"/>
      <c r="G32" s="210"/>
      <c r="H32" s="210"/>
      <c r="J32" s="182"/>
      <c r="K32" s="183"/>
      <c r="M32" s="182"/>
      <c r="N32" s="183"/>
      <c r="P32" s="210"/>
      <c r="Q32" s="210"/>
      <c r="S32" s="210"/>
      <c r="T32" s="210"/>
      <c r="V32" s="182"/>
      <c r="W32" s="183"/>
      <c r="Y32" s="182"/>
      <c r="Z32" s="183"/>
      <c r="AB32" s="210"/>
      <c r="AC32" s="210"/>
      <c r="AE32" s="210"/>
      <c r="AF32" s="210"/>
      <c r="AH32" s="182"/>
      <c r="AI32" s="183"/>
      <c r="AK32" s="209"/>
      <c r="AL32" s="209"/>
      <c r="AN32" s="210"/>
      <c r="AO32" s="210"/>
      <c r="AQ32" s="182"/>
      <c r="AR32" s="183"/>
      <c r="AT32" s="210"/>
      <c r="AU32" s="210"/>
      <c r="AW32" s="210"/>
      <c r="AX32" s="210"/>
      <c r="AZ32" s="210"/>
      <c r="BA32" s="210"/>
      <c r="BC32" s="210"/>
      <c r="BD32" s="210"/>
      <c r="BF32" s="182"/>
      <c r="BG32" s="183"/>
      <c r="BI32" s="210"/>
      <c r="BJ32" s="210"/>
      <c r="BL32" s="182"/>
      <c r="BM32" s="183"/>
      <c r="BO32" s="182"/>
      <c r="BP32" s="183"/>
      <c r="BR32" s="210"/>
      <c r="BS32" s="210"/>
      <c r="BU32" s="210"/>
      <c r="BV32" s="210"/>
      <c r="BX32" s="210"/>
      <c r="BY32" s="210"/>
      <c r="CA32" s="182"/>
      <c r="CB32" s="183"/>
      <c r="CD32" s="182"/>
      <c r="CE32" s="183"/>
      <c r="CG32" s="182"/>
      <c r="CH32" s="183"/>
      <c r="CJ32" s="210"/>
      <c r="CK32" s="210"/>
      <c r="CM32" s="210"/>
      <c r="CN32" s="210"/>
      <c r="CP32" s="99"/>
      <c r="CQ32" s="100"/>
      <c r="CS32" s="201"/>
      <c r="CT32" s="202"/>
      <c r="CV32" s="82"/>
    </row>
    <row r="34" spans="1:100" ht="21" x14ac:dyDescent="0.25">
      <c r="A34" s="36" t="s">
        <v>498</v>
      </c>
    </row>
    <row r="35" spans="1:100" x14ac:dyDescent="0.2">
      <c r="A35" s="172" t="s">
        <v>249</v>
      </c>
      <c r="B35" s="173"/>
      <c r="D35" s="172" t="s">
        <v>292</v>
      </c>
      <c r="E35" s="173"/>
      <c r="G35" s="172" t="s">
        <v>293</v>
      </c>
      <c r="H35" s="173"/>
      <c r="J35" s="172" t="s">
        <v>294</v>
      </c>
      <c r="K35" s="173"/>
      <c r="M35" s="172" t="s">
        <v>295</v>
      </c>
      <c r="N35" s="173"/>
      <c r="P35" s="172" t="s">
        <v>296</v>
      </c>
      <c r="Q35" s="173"/>
      <c r="S35" s="172" t="s">
        <v>297</v>
      </c>
      <c r="T35" s="173"/>
      <c r="V35" s="172" t="s">
        <v>298</v>
      </c>
      <c r="W35" s="173"/>
      <c r="Y35" s="172" t="s">
        <v>299</v>
      </c>
      <c r="Z35" s="173"/>
      <c r="AB35" s="172" t="s">
        <v>300</v>
      </c>
      <c r="AC35" s="173"/>
      <c r="AE35" s="172" t="s">
        <v>301</v>
      </c>
      <c r="AF35" s="173"/>
      <c r="AH35" s="172" t="s">
        <v>302</v>
      </c>
      <c r="AI35" s="173"/>
      <c r="AK35" s="172" t="s">
        <v>303</v>
      </c>
      <c r="AL35" s="173"/>
      <c r="AN35" s="172" t="s">
        <v>304</v>
      </c>
      <c r="AO35" s="173"/>
      <c r="AQ35" s="172" t="s">
        <v>305</v>
      </c>
      <c r="AR35" s="173"/>
      <c r="AT35" s="172" t="s">
        <v>306</v>
      </c>
      <c r="AU35" s="173"/>
      <c r="AW35" s="172" t="s">
        <v>307</v>
      </c>
      <c r="AX35" s="173"/>
      <c r="AZ35" s="172" t="s">
        <v>308</v>
      </c>
      <c r="BA35" s="173"/>
      <c r="BC35" s="172" t="s">
        <v>309</v>
      </c>
      <c r="BD35" s="173"/>
      <c r="BF35" s="172" t="s">
        <v>310</v>
      </c>
      <c r="BG35" s="173"/>
      <c r="BI35" s="172" t="s">
        <v>311</v>
      </c>
      <c r="BJ35" s="173"/>
      <c r="BL35" s="172" t="s">
        <v>312</v>
      </c>
      <c r="BM35" s="173"/>
      <c r="BO35" s="172" t="s">
        <v>313</v>
      </c>
      <c r="BP35" s="173"/>
      <c r="BR35" s="172" t="s">
        <v>314</v>
      </c>
      <c r="BS35" s="173"/>
      <c r="BU35" s="172" t="s">
        <v>315</v>
      </c>
      <c r="BV35" s="173"/>
      <c r="BX35" s="172" t="s">
        <v>316</v>
      </c>
      <c r="BY35" s="173"/>
      <c r="CA35" s="172" t="s">
        <v>317</v>
      </c>
      <c r="CB35" s="173"/>
      <c r="CD35" s="172" t="s">
        <v>318</v>
      </c>
      <c r="CE35" s="173"/>
      <c r="CG35" s="172" t="s">
        <v>489</v>
      </c>
      <c r="CH35" s="173"/>
      <c r="CJ35" s="172" t="s">
        <v>489</v>
      </c>
      <c r="CK35" s="173"/>
      <c r="CM35" s="172" t="s">
        <v>489</v>
      </c>
      <c r="CN35" s="173"/>
      <c r="CP35" s="188" t="s">
        <v>30</v>
      </c>
      <c r="CQ35" s="189"/>
      <c r="CS35" s="188" t="s">
        <v>490</v>
      </c>
      <c r="CT35" s="189"/>
      <c r="CV35" s="80" t="s">
        <v>32</v>
      </c>
    </row>
    <row r="36" spans="1:100" x14ac:dyDescent="0.2">
      <c r="A36" s="174" t="s">
        <v>446</v>
      </c>
      <c r="B36" s="175"/>
      <c r="D36" s="174" t="s">
        <v>446</v>
      </c>
      <c r="E36" s="175"/>
      <c r="G36" s="174" t="s">
        <v>446</v>
      </c>
      <c r="H36" s="175"/>
      <c r="J36" s="174" t="s">
        <v>446</v>
      </c>
      <c r="K36" s="175"/>
      <c r="M36" s="174" t="s">
        <v>446</v>
      </c>
      <c r="N36" s="175"/>
      <c r="P36" s="174" t="s">
        <v>446</v>
      </c>
      <c r="Q36" s="175"/>
      <c r="S36" s="174" t="s">
        <v>446</v>
      </c>
      <c r="T36" s="175"/>
      <c r="V36" s="174" t="s">
        <v>446</v>
      </c>
      <c r="W36" s="175"/>
      <c r="Y36" s="174" t="s">
        <v>446</v>
      </c>
      <c r="Z36" s="175"/>
      <c r="AB36" s="174" t="s">
        <v>446</v>
      </c>
      <c r="AC36" s="175"/>
      <c r="AE36" s="174" t="s">
        <v>446</v>
      </c>
      <c r="AF36" s="175"/>
      <c r="AH36" s="174" t="s">
        <v>446</v>
      </c>
      <c r="AI36" s="175"/>
      <c r="AK36" s="174" t="s">
        <v>446</v>
      </c>
      <c r="AL36" s="175"/>
      <c r="AN36" s="174" t="s">
        <v>446</v>
      </c>
      <c r="AO36" s="175"/>
      <c r="AQ36" s="174" t="s">
        <v>446</v>
      </c>
      <c r="AR36" s="175"/>
      <c r="AT36" s="174" t="s">
        <v>446</v>
      </c>
      <c r="AU36" s="175"/>
      <c r="AW36" s="174" t="s">
        <v>446</v>
      </c>
      <c r="AX36" s="175"/>
      <c r="AZ36" s="174" t="s">
        <v>446</v>
      </c>
      <c r="BA36" s="175"/>
      <c r="BC36" s="174" t="s">
        <v>446</v>
      </c>
      <c r="BD36" s="175"/>
      <c r="BF36" s="174" t="s">
        <v>446</v>
      </c>
      <c r="BG36" s="175"/>
      <c r="BI36" s="174" t="s">
        <v>446</v>
      </c>
      <c r="BJ36" s="175"/>
      <c r="BL36" s="174" t="s">
        <v>446</v>
      </c>
      <c r="BM36" s="175"/>
      <c r="BO36" s="174" t="s">
        <v>446</v>
      </c>
      <c r="BP36" s="175"/>
      <c r="BR36" s="174" t="s">
        <v>446</v>
      </c>
      <c r="BS36" s="175"/>
      <c r="BU36" s="174" t="s">
        <v>446</v>
      </c>
      <c r="BV36" s="175"/>
      <c r="BX36" s="174" t="s">
        <v>446</v>
      </c>
      <c r="BY36" s="175"/>
      <c r="CA36" s="174" t="s">
        <v>446</v>
      </c>
      <c r="CB36" s="175"/>
      <c r="CD36" s="174" t="s">
        <v>446</v>
      </c>
      <c r="CE36" s="175"/>
      <c r="CG36" s="174" t="s">
        <v>446</v>
      </c>
      <c r="CH36" s="175"/>
      <c r="CJ36" s="174" t="s">
        <v>446</v>
      </c>
      <c r="CK36" s="175"/>
      <c r="CM36" s="174" t="s">
        <v>446</v>
      </c>
      <c r="CN36" s="175"/>
      <c r="CP36" s="174" t="s">
        <v>446</v>
      </c>
      <c r="CQ36" s="175"/>
      <c r="CS36" s="174" t="s">
        <v>446</v>
      </c>
      <c r="CT36" s="175"/>
    </row>
    <row r="37" spans="1:100" x14ac:dyDescent="0.2">
      <c r="A37" s="69" t="s">
        <v>460</v>
      </c>
      <c r="B37" s="79">
        <v>0</v>
      </c>
      <c r="D37" s="69" t="s">
        <v>460</v>
      </c>
      <c r="E37" s="79">
        <v>0</v>
      </c>
      <c r="G37" s="69" t="s">
        <v>460</v>
      </c>
      <c r="H37" s="79">
        <v>0</v>
      </c>
      <c r="J37" s="69" t="s">
        <v>460</v>
      </c>
      <c r="K37" s="79">
        <v>0</v>
      </c>
      <c r="M37" s="69" t="s">
        <v>460</v>
      </c>
      <c r="N37" s="79">
        <v>0</v>
      </c>
      <c r="P37" s="69" t="s">
        <v>460</v>
      </c>
      <c r="Q37" s="79">
        <v>0</v>
      </c>
      <c r="S37" s="69" t="s">
        <v>460</v>
      </c>
      <c r="T37" s="79">
        <v>1529.17</v>
      </c>
      <c r="V37" s="69" t="s">
        <v>460</v>
      </c>
      <c r="W37" s="79">
        <v>0</v>
      </c>
      <c r="Y37" s="69" t="s">
        <v>460</v>
      </c>
      <c r="Z37" s="79">
        <v>0</v>
      </c>
      <c r="AB37" s="69" t="s">
        <v>460</v>
      </c>
      <c r="AC37" s="79">
        <v>250</v>
      </c>
      <c r="AE37" s="69" t="s">
        <v>460</v>
      </c>
      <c r="AF37" s="79">
        <v>0</v>
      </c>
      <c r="AH37" s="69" t="s">
        <v>460</v>
      </c>
      <c r="AI37" s="79">
        <v>0</v>
      </c>
      <c r="AK37" s="69" t="s">
        <v>460</v>
      </c>
      <c r="AL37" s="79">
        <v>0</v>
      </c>
      <c r="AN37" s="69" t="s">
        <v>460</v>
      </c>
      <c r="AO37" s="79">
        <v>0</v>
      </c>
      <c r="AQ37" s="69" t="s">
        <v>460</v>
      </c>
      <c r="AR37" s="79">
        <v>0</v>
      </c>
      <c r="AT37" s="69" t="s">
        <v>460</v>
      </c>
      <c r="AU37" s="79">
        <v>0</v>
      </c>
      <c r="AW37" s="69" t="s">
        <v>460</v>
      </c>
      <c r="AX37" s="79">
        <v>0</v>
      </c>
      <c r="AZ37" s="69" t="s">
        <v>460</v>
      </c>
      <c r="BA37" s="79">
        <v>0</v>
      </c>
      <c r="BC37" s="69" t="s">
        <v>460</v>
      </c>
      <c r="BD37" s="79">
        <v>0</v>
      </c>
      <c r="BF37" s="69" t="s">
        <v>460</v>
      </c>
      <c r="BG37" s="79">
        <v>0</v>
      </c>
      <c r="BI37" s="69" t="s">
        <v>460</v>
      </c>
      <c r="BJ37" s="79">
        <v>1523.6</v>
      </c>
      <c r="BL37" s="69" t="s">
        <v>460</v>
      </c>
      <c r="BM37" s="79">
        <v>0</v>
      </c>
      <c r="BO37" s="69" t="s">
        <v>460</v>
      </c>
      <c r="BP37" s="79">
        <v>0</v>
      </c>
      <c r="BR37" s="69" t="s">
        <v>460</v>
      </c>
      <c r="BS37" s="79">
        <v>0</v>
      </c>
      <c r="BU37" s="69" t="s">
        <v>460</v>
      </c>
      <c r="BV37" s="79">
        <v>0.08</v>
      </c>
      <c r="BX37" s="69" t="s">
        <v>460</v>
      </c>
      <c r="BY37" s="79">
        <v>0</v>
      </c>
      <c r="CA37" s="69" t="s">
        <v>460</v>
      </c>
      <c r="CB37" s="79">
        <v>0</v>
      </c>
      <c r="CD37" s="69" t="s">
        <v>460</v>
      </c>
      <c r="CE37" s="79">
        <v>0</v>
      </c>
      <c r="CG37" s="69" t="s">
        <v>460</v>
      </c>
      <c r="CH37" s="79">
        <v>0</v>
      </c>
      <c r="CJ37" s="69" t="s">
        <v>460</v>
      </c>
      <c r="CK37" s="79">
        <v>0</v>
      </c>
      <c r="CM37" s="69" t="s">
        <v>460</v>
      </c>
      <c r="CN37" s="79">
        <v>0</v>
      </c>
      <c r="CP37" s="69" t="s">
        <v>460</v>
      </c>
      <c r="CQ37" s="79">
        <f>SUM(CN37,CK37,CH37,CE37,CB37,BY37,BV37,BS37,BP37,BM37,BJ37,BG37,BD37,BA37,AX37,AU37,AR37,AO37,AL37,AI37,AF37,AC37,Z37,W37,T37,Q37,N37,K37,H37,E37,B37)</f>
        <v>3302.85</v>
      </c>
      <c r="CS37" s="69" t="s">
        <v>460</v>
      </c>
      <c r="CT37" s="79">
        <f>1523.6+1529.17</f>
        <v>3052.77</v>
      </c>
      <c r="CV37" s="83">
        <f>CQ37-CT37</f>
        <v>250.07999999999993</v>
      </c>
    </row>
    <row r="38" spans="1:100" x14ac:dyDescent="0.2">
      <c r="A38" s="69" t="s">
        <v>443</v>
      </c>
      <c r="B38" s="79">
        <v>0</v>
      </c>
      <c r="D38" s="69" t="s">
        <v>443</v>
      </c>
      <c r="E38" s="79">
        <v>0</v>
      </c>
      <c r="G38" s="69" t="s">
        <v>443</v>
      </c>
      <c r="H38" s="79">
        <v>0</v>
      </c>
      <c r="J38" s="69" t="s">
        <v>443</v>
      </c>
      <c r="K38" s="79">
        <v>0</v>
      </c>
      <c r="M38" s="69" t="s">
        <v>443</v>
      </c>
      <c r="N38" s="79">
        <v>0</v>
      </c>
      <c r="P38" s="69" t="s">
        <v>443</v>
      </c>
      <c r="Q38" s="79">
        <v>0</v>
      </c>
      <c r="S38" s="69" t="s">
        <v>443</v>
      </c>
      <c r="T38" s="79">
        <v>140.54</v>
      </c>
      <c r="V38" s="69" t="s">
        <v>443</v>
      </c>
      <c r="W38" s="79">
        <v>0</v>
      </c>
      <c r="Y38" s="69" t="s">
        <v>443</v>
      </c>
      <c r="Z38" s="79">
        <v>0</v>
      </c>
      <c r="AB38" s="69" t="s">
        <v>443</v>
      </c>
      <c r="AC38" s="79">
        <v>0</v>
      </c>
      <c r="AE38" s="69" t="s">
        <v>443</v>
      </c>
      <c r="AF38" s="79">
        <v>0</v>
      </c>
      <c r="AH38" s="69" t="s">
        <v>443</v>
      </c>
      <c r="AI38" s="79">
        <v>0</v>
      </c>
      <c r="AK38" s="69" t="s">
        <v>443</v>
      </c>
      <c r="AL38" s="79">
        <v>0</v>
      </c>
      <c r="AN38" s="69" t="s">
        <v>443</v>
      </c>
      <c r="AO38" s="79">
        <v>0</v>
      </c>
      <c r="AQ38" s="69" t="s">
        <v>443</v>
      </c>
      <c r="AR38" s="79">
        <v>0</v>
      </c>
      <c r="AT38" s="69" t="s">
        <v>443</v>
      </c>
      <c r="AU38" s="79">
        <v>0</v>
      </c>
      <c r="AW38" s="69" t="s">
        <v>443</v>
      </c>
      <c r="AX38" s="79">
        <v>0</v>
      </c>
      <c r="AZ38" s="69" t="s">
        <v>443</v>
      </c>
      <c r="BA38" s="79">
        <v>0</v>
      </c>
      <c r="BC38" s="69" t="s">
        <v>443</v>
      </c>
      <c r="BD38" s="79">
        <v>0</v>
      </c>
      <c r="BF38" s="69" t="s">
        <v>443</v>
      </c>
      <c r="BG38" s="79">
        <v>0</v>
      </c>
      <c r="BI38" s="69" t="s">
        <v>443</v>
      </c>
      <c r="BJ38" s="79">
        <v>146.11000000000001</v>
      </c>
      <c r="BL38" s="69" t="s">
        <v>443</v>
      </c>
      <c r="BM38" s="79">
        <v>0</v>
      </c>
      <c r="BO38" s="69" t="s">
        <v>443</v>
      </c>
      <c r="BP38" s="79">
        <v>0</v>
      </c>
      <c r="BR38" s="69" t="s">
        <v>443</v>
      </c>
      <c r="BS38" s="79">
        <v>0</v>
      </c>
      <c r="BU38" s="69" t="s">
        <v>443</v>
      </c>
      <c r="BV38" s="79">
        <v>0</v>
      </c>
      <c r="BX38" s="69" t="s">
        <v>443</v>
      </c>
      <c r="BY38" s="79">
        <v>0</v>
      </c>
      <c r="CA38" s="69" t="s">
        <v>443</v>
      </c>
      <c r="CB38" s="79">
        <v>0</v>
      </c>
      <c r="CD38" s="69" t="s">
        <v>443</v>
      </c>
      <c r="CE38" s="79">
        <v>0</v>
      </c>
      <c r="CG38" s="69" t="s">
        <v>443</v>
      </c>
      <c r="CH38" s="79">
        <v>0</v>
      </c>
      <c r="CJ38" s="69" t="s">
        <v>443</v>
      </c>
      <c r="CK38" s="79">
        <v>0</v>
      </c>
      <c r="CM38" s="69" t="s">
        <v>443</v>
      </c>
      <c r="CN38" s="79">
        <v>0</v>
      </c>
      <c r="CP38" s="69" t="s">
        <v>443</v>
      </c>
      <c r="CQ38" s="79">
        <f>SUM(CN38,CK38,CH38,CE38,CB38,BY38,BV38,BS38,BP38,BM38,BJ38,BG38,BD38,BA38,AX38,AU38,AR38,AO38,AL38,AI38,AF38,AC38,Z38,W38,T38,Q38,N38,K38,H38,E38,B38)</f>
        <v>286.64999999999998</v>
      </c>
      <c r="CS38" s="69" t="s">
        <v>443</v>
      </c>
      <c r="CT38" s="79">
        <v>286.64999999999998</v>
      </c>
      <c r="CV38" s="83">
        <f>CQ38-CT38</f>
        <v>0</v>
      </c>
    </row>
    <row r="39" spans="1:100" x14ac:dyDescent="0.2">
      <c r="A39" s="69" t="s">
        <v>444</v>
      </c>
      <c r="B39" s="79">
        <v>0</v>
      </c>
      <c r="D39" s="69" t="s">
        <v>444</v>
      </c>
      <c r="E39" s="79">
        <v>0</v>
      </c>
      <c r="G39" s="69" t="s">
        <v>444</v>
      </c>
      <c r="H39" s="79">
        <v>0</v>
      </c>
      <c r="J39" s="69" t="s">
        <v>444</v>
      </c>
      <c r="K39" s="79">
        <v>0</v>
      </c>
      <c r="M39" s="69" t="s">
        <v>444</v>
      </c>
      <c r="N39" s="79">
        <v>0</v>
      </c>
      <c r="P39" s="69" t="s">
        <v>444</v>
      </c>
      <c r="Q39" s="79">
        <v>0</v>
      </c>
      <c r="S39" s="69" t="s">
        <v>444</v>
      </c>
      <c r="T39" s="79">
        <v>185.52</v>
      </c>
      <c r="V39" s="69" t="s">
        <v>444</v>
      </c>
      <c r="W39" s="79">
        <v>0</v>
      </c>
      <c r="Y39" s="69" t="s">
        <v>444</v>
      </c>
      <c r="Z39" s="79">
        <v>0</v>
      </c>
      <c r="AB39" s="69" t="s">
        <v>444</v>
      </c>
      <c r="AC39" s="79">
        <v>0</v>
      </c>
      <c r="AE39" s="69" t="s">
        <v>444</v>
      </c>
      <c r="AF39" s="79">
        <v>0</v>
      </c>
      <c r="AH39" s="69" t="s">
        <v>444</v>
      </c>
      <c r="AI39" s="79">
        <v>0</v>
      </c>
      <c r="AK39" s="69" t="s">
        <v>444</v>
      </c>
      <c r="AL39" s="79">
        <v>0</v>
      </c>
      <c r="AN39" s="69" t="s">
        <v>444</v>
      </c>
      <c r="AO39" s="79">
        <v>0</v>
      </c>
      <c r="AQ39" s="69" t="s">
        <v>444</v>
      </c>
      <c r="AR39" s="79">
        <v>0</v>
      </c>
      <c r="AT39" s="69" t="s">
        <v>444</v>
      </c>
      <c r="AU39" s="79">
        <v>0</v>
      </c>
      <c r="AW39" s="69" t="s">
        <v>444</v>
      </c>
      <c r="AX39" s="79">
        <v>0</v>
      </c>
      <c r="AZ39" s="69" t="s">
        <v>444</v>
      </c>
      <c r="BA39" s="79">
        <v>0</v>
      </c>
      <c r="BC39" s="69" t="s">
        <v>444</v>
      </c>
      <c r="BD39" s="79">
        <v>0</v>
      </c>
      <c r="BF39" s="69" t="s">
        <v>444</v>
      </c>
      <c r="BG39" s="79">
        <v>0</v>
      </c>
      <c r="BI39" s="69" t="s">
        <v>444</v>
      </c>
      <c r="BJ39" s="79">
        <v>185.52</v>
      </c>
      <c r="BL39" s="69" t="s">
        <v>444</v>
      </c>
      <c r="BM39" s="79">
        <v>0</v>
      </c>
      <c r="BO39" s="69" t="s">
        <v>444</v>
      </c>
      <c r="BP39" s="79">
        <v>0</v>
      </c>
      <c r="BR39" s="69" t="s">
        <v>444</v>
      </c>
      <c r="BS39" s="79">
        <v>0</v>
      </c>
      <c r="BU39" s="69" t="s">
        <v>444</v>
      </c>
      <c r="BV39" s="79">
        <v>0</v>
      </c>
      <c r="BX39" s="69" t="s">
        <v>444</v>
      </c>
      <c r="BY39" s="79">
        <v>0</v>
      </c>
      <c r="CA39" s="69" t="s">
        <v>444</v>
      </c>
      <c r="CB39" s="79">
        <v>0</v>
      </c>
      <c r="CD39" s="69" t="s">
        <v>444</v>
      </c>
      <c r="CE39" s="79">
        <v>0</v>
      </c>
      <c r="CG39" s="69" t="s">
        <v>444</v>
      </c>
      <c r="CH39" s="79">
        <v>0</v>
      </c>
      <c r="CJ39" s="69" t="s">
        <v>444</v>
      </c>
      <c r="CK39" s="79">
        <v>0</v>
      </c>
      <c r="CM39" s="69" t="s">
        <v>444</v>
      </c>
      <c r="CN39" s="79">
        <v>0</v>
      </c>
      <c r="CP39" s="69" t="s">
        <v>444</v>
      </c>
      <c r="CQ39" s="79">
        <f>SUM(CN39,CK39,CH39,CE39,CB39,BY39,BV39,BS39,BP39,BM39,BJ39,BG39,BD39,BA39,AX39,AU39,AR39,AO39,AL39,AI39,AF39,AC39,Z39,W39,T39,Q39,N39,K39,H39,E39,B39)</f>
        <v>371.04</v>
      </c>
      <c r="CS39" s="69" t="s">
        <v>444</v>
      </c>
      <c r="CT39" s="79">
        <f>185.52+185.52</f>
        <v>371.04</v>
      </c>
      <c r="CV39" s="83">
        <f>CQ39-CT39</f>
        <v>0</v>
      </c>
    </row>
    <row r="40" spans="1:100" x14ac:dyDescent="0.2">
      <c r="A40" s="77" t="s">
        <v>542</v>
      </c>
      <c r="B40" s="78">
        <f>SUM(B37:B39)</f>
        <v>0</v>
      </c>
      <c r="D40" s="77" t="s">
        <v>542</v>
      </c>
      <c r="E40" s="78">
        <f>SUM(E37:E39)</f>
        <v>0</v>
      </c>
      <c r="G40" s="77" t="s">
        <v>542</v>
      </c>
      <c r="H40" s="78">
        <f>SUM(H37:H39)</f>
        <v>0</v>
      </c>
      <c r="J40" s="77" t="s">
        <v>542</v>
      </c>
      <c r="K40" s="78">
        <f>SUM(K37:K39)</f>
        <v>0</v>
      </c>
      <c r="M40" s="77" t="s">
        <v>542</v>
      </c>
      <c r="N40" s="78">
        <f>SUM(N37:N39)</f>
        <v>0</v>
      </c>
      <c r="P40" s="77" t="s">
        <v>542</v>
      </c>
      <c r="Q40" s="78">
        <f>SUM(Q37:Q39)</f>
        <v>0</v>
      </c>
      <c r="S40" s="77" t="s">
        <v>542</v>
      </c>
      <c r="T40" s="78">
        <f>SUM(T37:T39)</f>
        <v>1855.23</v>
      </c>
      <c r="V40" s="77" t="s">
        <v>542</v>
      </c>
      <c r="W40" s="78">
        <f>SUM(W37:W39)</f>
        <v>0</v>
      </c>
      <c r="Y40" s="77" t="s">
        <v>542</v>
      </c>
      <c r="Z40" s="78">
        <f>SUM(Z37:Z39)</f>
        <v>0</v>
      </c>
      <c r="AB40" s="77" t="s">
        <v>542</v>
      </c>
      <c r="AC40" s="78">
        <f>SUM(AC37:AC39)</f>
        <v>250</v>
      </c>
      <c r="AE40" s="77" t="s">
        <v>542</v>
      </c>
      <c r="AF40" s="78">
        <f>SUM(AF37:AF39)</f>
        <v>0</v>
      </c>
      <c r="AH40" s="77" t="s">
        <v>542</v>
      </c>
      <c r="AI40" s="78">
        <f>SUM(AI37:AI39)</f>
        <v>0</v>
      </c>
      <c r="AK40" s="77" t="s">
        <v>542</v>
      </c>
      <c r="AL40" s="78">
        <f>SUM(AL37:AL39)</f>
        <v>0</v>
      </c>
      <c r="AN40" s="77" t="s">
        <v>542</v>
      </c>
      <c r="AO40" s="78">
        <f>SUM(AO37:AO39)</f>
        <v>0</v>
      </c>
      <c r="AQ40" s="77" t="s">
        <v>542</v>
      </c>
      <c r="AR40" s="78">
        <f>SUM(AR37:AR39)</f>
        <v>0</v>
      </c>
      <c r="AT40" s="77" t="s">
        <v>542</v>
      </c>
      <c r="AU40" s="78">
        <f>SUM(AU37:AU39)</f>
        <v>0</v>
      </c>
      <c r="AW40" s="77" t="s">
        <v>542</v>
      </c>
      <c r="AX40" s="78">
        <f>SUM(AX37:AX39)</f>
        <v>0</v>
      </c>
      <c r="AZ40" s="77" t="s">
        <v>542</v>
      </c>
      <c r="BA40" s="78">
        <f>SUM(BA37:BA39)</f>
        <v>0</v>
      </c>
      <c r="BC40" s="77" t="s">
        <v>542</v>
      </c>
      <c r="BD40" s="78">
        <f>SUM(BD37:BD39)</f>
        <v>0</v>
      </c>
      <c r="BF40" s="77" t="s">
        <v>542</v>
      </c>
      <c r="BG40" s="78">
        <f>SUM(BG37:BG39)</f>
        <v>0</v>
      </c>
      <c r="BI40" s="77" t="s">
        <v>542</v>
      </c>
      <c r="BJ40" s="78">
        <f>SUM(BJ37:BJ39)</f>
        <v>1855.23</v>
      </c>
      <c r="BL40" s="77" t="s">
        <v>542</v>
      </c>
      <c r="BM40" s="78">
        <f>SUM(BM37:BM39)</f>
        <v>0</v>
      </c>
      <c r="BO40" s="77" t="s">
        <v>542</v>
      </c>
      <c r="BP40" s="78">
        <f>SUM(BP37:BP39)</f>
        <v>0</v>
      </c>
      <c r="BR40" s="77" t="s">
        <v>542</v>
      </c>
      <c r="BS40" s="78">
        <f>SUM(BS37:BS39)</f>
        <v>0</v>
      </c>
      <c r="BU40" s="77" t="s">
        <v>542</v>
      </c>
      <c r="BV40" s="78">
        <f>SUM(BV37:BV39)</f>
        <v>0.08</v>
      </c>
      <c r="BX40" s="77" t="s">
        <v>542</v>
      </c>
      <c r="BY40" s="78">
        <f>SUM(BY37:BY39)</f>
        <v>0</v>
      </c>
      <c r="CA40" s="77" t="s">
        <v>542</v>
      </c>
      <c r="CB40" s="78">
        <f>SUM(CB37:CB39)</f>
        <v>0</v>
      </c>
      <c r="CD40" s="77" t="s">
        <v>542</v>
      </c>
      <c r="CE40" s="78">
        <f>SUM(CE37:CE39)</f>
        <v>0</v>
      </c>
      <c r="CG40" s="77" t="s">
        <v>542</v>
      </c>
      <c r="CH40" s="78">
        <f>SUM(CH37:CH39)</f>
        <v>0</v>
      </c>
      <c r="CJ40" s="77" t="s">
        <v>542</v>
      </c>
      <c r="CK40" s="78">
        <f>SUM(CK37:CK39)</f>
        <v>0</v>
      </c>
      <c r="CM40" s="77" t="s">
        <v>542</v>
      </c>
      <c r="CN40" s="78">
        <f>SUM(CN37:CN39)</f>
        <v>0</v>
      </c>
      <c r="CP40" s="77" t="s">
        <v>492</v>
      </c>
      <c r="CQ40" s="78">
        <f>SUM(CQ37:CQ39)</f>
        <v>3960.54</v>
      </c>
      <c r="CS40" s="77" t="s">
        <v>492</v>
      </c>
      <c r="CT40" s="78">
        <f>SUM(CT37:CT39)</f>
        <v>3710.46</v>
      </c>
      <c r="CV40" s="88">
        <f>CQ40-CT40</f>
        <v>250.07999999999993</v>
      </c>
    </row>
    <row r="41" spans="1:100" x14ac:dyDescent="0.2">
      <c r="A41" s="176" t="s">
        <v>447</v>
      </c>
      <c r="B41" s="177"/>
      <c r="D41" s="176" t="s">
        <v>447</v>
      </c>
      <c r="E41" s="177"/>
      <c r="G41" s="176" t="s">
        <v>447</v>
      </c>
      <c r="H41" s="177"/>
      <c r="J41" s="176" t="s">
        <v>447</v>
      </c>
      <c r="K41" s="177"/>
      <c r="M41" s="176" t="s">
        <v>447</v>
      </c>
      <c r="N41" s="177"/>
      <c r="P41" s="176" t="s">
        <v>447</v>
      </c>
      <c r="Q41" s="177"/>
      <c r="S41" s="176" t="s">
        <v>447</v>
      </c>
      <c r="T41" s="177"/>
      <c r="V41" s="176" t="s">
        <v>447</v>
      </c>
      <c r="W41" s="177"/>
      <c r="Y41" s="176" t="s">
        <v>447</v>
      </c>
      <c r="Z41" s="177"/>
      <c r="AB41" s="176" t="s">
        <v>447</v>
      </c>
      <c r="AC41" s="177"/>
      <c r="AE41" s="176" t="s">
        <v>447</v>
      </c>
      <c r="AF41" s="177"/>
      <c r="AH41" s="176" t="s">
        <v>447</v>
      </c>
      <c r="AI41" s="177"/>
      <c r="AK41" s="176" t="s">
        <v>447</v>
      </c>
      <c r="AL41" s="177"/>
      <c r="AN41" s="176" t="s">
        <v>447</v>
      </c>
      <c r="AO41" s="177"/>
      <c r="AQ41" s="176" t="s">
        <v>447</v>
      </c>
      <c r="AR41" s="177"/>
      <c r="AT41" s="176" t="s">
        <v>447</v>
      </c>
      <c r="AU41" s="177"/>
      <c r="AW41" s="176" t="s">
        <v>447</v>
      </c>
      <c r="AX41" s="177"/>
      <c r="AZ41" s="176" t="s">
        <v>447</v>
      </c>
      <c r="BA41" s="177"/>
      <c r="BC41" s="176" t="s">
        <v>447</v>
      </c>
      <c r="BD41" s="177"/>
      <c r="BF41" s="176" t="s">
        <v>447</v>
      </c>
      <c r="BG41" s="177"/>
      <c r="BI41" s="176" t="s">
        <v>447</v>
      </c>
      <c r="BJ41" s="177"/>
      <c r="BL41" s="176" t="s">
        <v>447</v>
      </c>
      <c r="BM41" s="177"/>
      <c r="BO41" s="176" t="s">
        <v>447</v>
      </c>
      <c r="BP41" s="177"/>
      <c r="BR41" s="176" t="s">
        <v>447</v>
      </c>
      <c r="BS41" s="177"/>
      <c r="BU41" s="176" t="s">
        <v>447</v>
      </c>
      <c r="BV41" s="177"/>
      <c r="BX41" s="176" t="s">
        <v>447</v>
      </c>
      <c r="BY41" s="177"/>
      <c r="CA41" s="176" t="s">
        <v>447</v>
      </c>
      <c r="CB41" s="177"/>
      <c r="CD41" s="176" t="s">
        <v>447</v>
      </c>
      <c r="CE41" s="177"/>
      <c r="CG41" s="176" t="s">
        <v>447</v>
      </c>
      <c r="CH41" s="177"/>
      <c r="CJ41" s="176" t="s">
        <v>447</v>
      </c>
      <c r="CK41" s="177"/>
      <c r="CM41" s="176" t="s">
        <v>447</v>
      </c>
      <c r="CN41" s="177"/>
      <c r="CP41" s="176" t="s">
        <v>447</v>
      </c>
      <c r="CQ41" s="177"/>
      <c r="CS41" s="176" t="s">
        <v>447</v>
      </c>
      <c r="CT41" s="177"/>
      <c r="CV41" s="66"/>
    </row>
    <row r="42" spans="1:100" x14ac:dyDescent="0.2">
      <c r="A42" s="70" t="s">
        <v>445</v>
      </c>
      <c r="B42" s="67">
        <v>0</v>
      </c>
      <c r="D42" s="70" t="s">
        <v>445</v>
      </c>
      <c r="E42" s="67">
        <v>0</v>
      </c>
      <c r="G42" s="70" t="s">
        <v>445</v>
      </c>
      <c r="H42" s="67">
        <v>0</v>
      </c>
      <c r="J42" s="70" t="s">
        <v>445</v>
      </c>
      <c r="K42" s="67">
        <v>0</v>
      </c>
      <c r="M42" s="70" t="s">
        <v>445</v>
      </c>
      <c r="N42" s="67">
        <v>0</v>
      </c>
      <c r="P42" s="70" t="s">
        <v>445</v>
      </c>
      <c r="Q42" s="67">
        <v>0</v>
      </c>
      <c r="S42" s="70" t="s">
        <v>445</v>
      </c>
      <c r="T42" s="67">
        <v>498.53</v>
      </c>
      <c r="V42" s="70" t="s">
        <v>445</v>
      </c>
      <c r="W42" s="67">
        <v>0</v>
      </c>
      <c r="Y42" s="70" t="s">
        <v>445</v>
      </c>
      <c r="Z42" s="67">
        <v>0</v>
      </c>
      <c r="AB42" s="70" t="s">
        <v>445</v>
      </c>
      <c r="AC42" s="67">
        <v>0</v>
      </c>
      <c r="AE42" s="70" t="s">
        <v>445</v>
      </c>
      <c r="AF42" s="67">
        <v>0</v>
      </c>
      <c r="AH42" s="70" t="s">
        <v>445</v>
      </c>
      <c r="AI42" s="67">
        <v>0</v>
      </c>
      <c r="AK42" s="70" t="s">
        <v>445</v>
      </c>
      <c r="AL42" s="67">
        <v>0</v>
      </c>
      <c r="AN42" s="70" t="s">
        <v>445</v>
      </c>
      <c r="AO42" s="67">
        <v>0</v>
      </c>
      <c r="AQ42" s="70" t="s">
        <v>445</v>
      </c>
      <c r="AR42" s="67">
        <v>0</v>
      </c>
      <c r="AT42" s="70" t="s">
        <v>445</v>
      </c>
      <c r="AU42" s="67">
        <v>0</v>
      </c>
      <c r="AW42" s="70" t="s">
        <v>445</v>
      </c>
      <c r="AX42" s="67">
        <v>0</v>
      </c>
      <c r="AZ42" s="70" t="s">
        <v>445</v>
      </c>
      <c r="BA42" s="67">
        <v>0</v>
      </c>
      <c r="BC42" s="70" t="s">
        <v>445</v>
      </c>
      <c r="BD42" s="67">
        <v>0</v>
      </c>
      <c r="BF42" s="70" t="s">
        <v>445</v>
      </c>
      <c r="BG42" s="67">
        <v>0</v>
      </c>
      <c r="BI42" s="70" t="s">
        <v>445</v>
      </c>
      <c r="BJ42" s="67">
        <v>452.13</v>
      </c>
      <c r="BL42" s="70" t="s">
        <v>445</v>
      </c>
      <c r="BM42" s="67">
        <v>0</v>
      </c>
      <c r="BO42" s="70" t="s">
        <v>445</v>
      </c>
      <c r="BP42" s="67">
        <v>0</v>
      </c>
      <c r="BR42" s="70" t="s">
        <v>445</v>
      </c>
      <c r="BS42" s="67">
        <v>0</v>
      </c>
      <c r="BU42" s="70" t="s">
        <v>445</v>
      </c>
      <c r="BV42" s="67">
        <v>0</v>
      </c>
      <c r="BX42" s="70" t="s">
        <v>445</v>
      </c>
      <c r="BY42" s="67">
        <v>0</v>
      </c>
      <c r="CA42" s="70" t="s">
        <v>445</v>
      </c>
      <c r="CB42" s="67">
        <v>0</v>
      </c>
      <c r="CD42" s="70" t="s">
        <v>445</v>
      </c>
      <c r="CE42" s="67">
        <v>0</v>
      </c>
      <c r="CG42" s="70" t="s">
        <v>445</v>
      </c>
      <c r="CH42" s="67">
        <v>0</v>
      </c>
      <c r="CJ42" s="70" t="s">
        <v>445</v>
      </c>
      <c r="CK42" s="67">
        <v>0</v>
      </c>
      <c r="CM42" s="70" t="s">
        <v>445</v>
      </c>
      <c r="CN42" s="67">
        <v>0</v>
      </c>
      <c r="CP42" s="70" t="s">
        <v>445</v>
      </c>
      <c r="CQ42" s="79">
        <f>SUM(CN42,CK42,CH42,CE42,CB42,BY42,BV42,BS42,BP42,BM42,BJ42,BG42,BD42,BA42,AX42,AU42,AR42,AO42,AL42,AI42,AF42,AC42,Z42,W42,T42,Q42,N42,K42,H42,E42,B42)</f>
        <v>950.66</v>
      </c>
      <c r="CS42" s="70" t="s">
        <v>445</v>
      </c>
      <c r="CT42" s="67">
        <f>498.53+452.13</f>
        <v>950.66</v>
      </c>
      <c r="CV42" s="83">
        <f>CT42-CQ42</f>
        <v>0</v>
      </c>
    </row>
    <row r="43" spans="1:100" x14ac:dyDescent="0.2">
      <c r="A43" s="77" t="s">
        <v>454</v>
      </c>
      <c r="B43" s="78">
        <f>SUM(B42)</f>
        <v>0</v>
      </c>
      <c r="D43" s="77" t="s">
        <v>454</v>
      </c>
      <c r="E43" s="78">
        <f>SUM(E42)</f>
        <v>0</v>
      </c>
      <c r="G43" s="77" t="s">
        <v>454</v>
      </c>
      <c r="H43" s="78">
        <f>SUM(H42)</f>
        <v>0</v>
      </c>
      <c r="J43" s="77" t="s">
        <v>454</v>
      </c>
      <c r="K43" s="78">
        <f>SUM(K42)</f>
        <v>0</v>
      </c>
      <c r="M43" s="77" t="s">
        <v>454</v>
      </c>
      <c r="N43" s="78">
        <f>SUM(N42)</f>
        <v>0</v>
      </c>
      <c r="P43" s="77" t="s">
        <v>454</v>
      </c>
      <c r="Q43" s="78">
        <f>SUM(Q42)</f>
        <v>0</v>
      </c>
      <c r="S43" s="77" t="s">
        <v>454</v>
      </c>
      <c r="T43" s="78">
        <f>SUM(T42)</f>
        <v>498.53</v>
      </c>
      <c r="V43" s="77" t="s">
        <v>454</v>
      </c>
      <c r="W43" s="78">
        <f>SUM(W42)</f>
        <v>0</v>
      </c>
      <c r="Y43" s="77" t="s">
        <v>454</v>
      </c>
      <c r="Z43" s="78">
        <f>SUM(Z42)</f>
        <v>0</v>
      </c>
      <c r="AB43" s="77" t="s">
        <v>454</v>
      </c>
      <c r="AC43" s="78">
        <f>SUM(AC42)</f>
        <v>0</v>
      </c>
      <c r="AE43" s="77" t="s">
        <v>454</v>
      </c>
      <c r="AF43" s="78">
        <f>SUM(AF42)</f>
        <v>0</v>
      </c>
      <c r="AH43" s="77" t="s">
        <v>454</v>
      </c>
      <c r="AI43" s="78">
        <f>SUM(AI42)</f>
        <v>0</v>
      </c>
      <c r="AK43" s="77" t="s">
        <v>454</v>
      </c>
      <c r="AL43" s="78">
        <f>SUM(AL42)</f>
        <v>0</v>
      </c>
      <c r="AN43" s="77" t="s">
        <v>454</v>
      </c>
      <c r="AO43" s="78">
        <f>SUM(AO42)</f>
        <v>0</v>
      </c>
      <c r="AQ43" s="77" t="s">
        <v>454</v>
      </c>
      <c r="AR43" s="78">
        <f>SUM(AR42)</f>
        <v>0</v>
      </c>
      <c r="AT43" s="77" t="s">
        <v>454</v>
      </c>
      <c r="AU43" s="78">
        <f>SUM(AU42)</f>
        <v>0</v>
      </c>
      <c r="AW43" s="77" t="s">
        <v>454</v>
      </c>
      <c r="AX43" s="78">
        <f>SUM(AX42)</f>
        <v>0</v>
      </c>
      <c r="AZ43" s="77" t="s">
        <v>454</v>
      </c>
      <c r="BA43" s="78">
        <f>SUM(BA42)</f>
        <v>0</v>
      </c>
      <c r="BC43" s="77" t="s">
        <v>454</v>
      </c>
      <c r="BD43" s="78">
        <f>SUM(BD42)</f>
        <v>0</v>
      </c>
      <c r="BF43" s="77" t="s">
        <v>454</v>
      </c>
      <c r="BG43" s="78">
        <f>SUM(BG42)</f>
        <v>0</v>
      </c>
      <c r="BI43" s="77" t="s">
        <v>454</v>
      </c>
      <c r="BJ43" s="78">
        <f>SUM(BJ42)</f>
        <v>452.13</v>
      </c>
      <c r="BL43" s="77" t="s">
        <v>454</v>
      </c>
      <c r="BM43" s="78">
        <f>SUM(BM42)</f>
        <v>0</v>
      </c>
      <c r="BO43" s="77" t="s">
        <v>454</v>
      </c>
      <c r="BP43" s="78">
        <f>SUM(BP42)</f>
        <v>0</v>
      </c>
      <c r="BR43" s="77" t="s">
        <v>454</v>
      </c>
      <c r="BS43" s="78">
        <f>SUM(BS42)</f>
        <v>0</v>
      </c>
      <c r="BU43" s="77" t="s">
        <v>454</v>
      </c>
      <c r="BV43" s="78">
        <f>SUM(BV42)</f>
        <v>0</v>
      </c>
      <c r="BX43" s="77" t="s">
        <v>454</v>
      </c>
      <c r="BY43" s="78">
        <f>SUM(BY42)</f>
        <v>0</v>
      </c>
      <c r="CA43" s="77" t="s">
        <v>454</v>
      </c>
      <c r="CB43" s="78">
        <f>SUM(CB42)</f>
        <v>0</v>
      </c>
      <c r="CD43" s="77" t="s">
        <v>454</v>
      </c>
      <c r="CE43" s="78">
        <f>SUM(CE42)</f>
        <v>0</v>
      </c>
      <c r="CG43" s="77" t="s">
        <v>454</v>
      </c>
      <c r="CH43" s="78">
        <f>SUM(CH42)</f>
        <v>0</v>
      </c>
      <c r="CJ43" s="77" t="s">
        <v>454</v>
      </c>
      <c r="CK43" s="78">
        <f>SUM(CK42)</f>
        <v>0</v>
      </c>
      <c r="CM43" s="77" t="s">
        <v>454</v>
      </c>
      <c r="CN43" s="78">
        <f>SUM(CN42)</f>
        <v>0</v>
      </c>
      <c r="CP43" s="77" t="s">
        <v>493</v>
      </c>
      <c r="CQ43" s="78">
        <f>SUM(CQ42)</f>
        <v>950.66</v>
      </c>
      <c r="CS43" s="77" t="s">
        <v>493</v>
      </c>
      <c r="CT43" s="78">
        <f>SUM(CT42)</f>
        <v>950.66</v>
      </c>
      <c r="CV43" s="83">
        <f>CT43-CQ43</f>
        <v>0</v>
      </c>
    </row>
    <row r="44" spans="1:100" x14ac:dyDescent="0.2">
      <c r="A44" s="176" t="s">
        <v>455</v>
      </c>
      <c r="B44" s="177"/>
      <c r="D44" s="176" t="s">
        <v>455</v>
      </c>
      <c r="E44" s="177"/>
      <c r="G44" s="176" t="s">
        <v>455</v>
      </c>
      <c r="H44" s="177"/>
      <c r="J44" s="176" t="s">
        <v>455</v>
      </c>
      <c r="K44" s="177"/>
      <c r="M44" s="176" t="s">
        <v>455</v>
      </c>
      <c r="N44" s="177"/>
      <c r="P44" s="176" t="s">
        <v>455</v>
      </c>
      <c r="Q44" s="177"/>
      <c r="S44" s="176" t="s">
        <v>455</v>
      </c>
      <c r="T44" s="177"/>
      <c r="V44" s="176" t="s">
        <v>455</v>
      </c>
      <c r="W44" s="177"/>
      <c r="Y44" s="176" t="s">
        <v>455</v>
      </c>
      <c r="Z44" s="177"/>
      <c r="AB44" s="176" t="s">
        <v>455</v>
      </c>
      <c r="AC44" s="177"/>
      <c r="AE44" s="176" t="s">
        <v>455</v>
      </c>
      <c r="AF44" s="177"/>
      <c r="AH44" s="176" t="s">
        <v>455</v>
      </c>
      <c r="AI44" s="177"/>
      <c r="AK44" s="176" t="s">
        <v>455</v>
      </c>
      <c r="AL44" s="177"/>
      <c r="AN44" s="176" t="s">
        <v>455</v>
      </c>
      <c r="AO44" s="177"/>
      <c r="AQ44" s="176" t="s">
        <v>455</v>
      </c>
      <c r="AR44" s="177"/>
      <c r="AT44" s="176" t="s">
        <v>455</v>
      </c>
      <c r="AU44" s="177"/>
      <c r="AW44" s="176" t="s">
        <v>455</v>
      </c>
      <c r="AX44" s="177"/>
      <c r="AZ44" s="176" t="s">
        <v>455</v>
      </c>
      <c r="BA44" s="177"/>
      <c r="BC44" s="176" t="s">
        <v>455</v>
      </c>
      <c r="BD44" s="177"/>
      <c r="BF44" s="176" t="s">
        <v>455</v>
      </c>
      <c r="BG44" s="177"/>
      <c r="BI44" s="176" t="s">
        <v>455</v>
      </c>
      <c r="BJ44" s="177"/>
      <c r="BL44" s="176" t="s">
        <v>455</v>
      </c>
      <c r="BM44" s="177"/>
      <c r="BO44" s="176" t="s">
        <v>455</v>
      </c>
      <c r="BP44" s="177"/>
      <c r="BR44" s="176" t="s">
        <v>455</v>
      </c>
      <c r="BS44" s="177"/>
      <c r="BU44" s="176" t="s">
        <v>455</v>
      </c>
      <c r="BV44" s="177"/>
      <c r="BX44" s="176" t="s">
        <v>455</v>
      </c>
      <c r="BY44" s="177"/>
      <c r="CA44" s="176" t="s">
        <v>455</v>
      </c>
      <c r="CB44" s="177"/>
      <c r="CD44" s="176" t="s">
        <v>455</v>
      </c>
      <c r="CE44" s="177"/>
      <c r="CG44" s="176" t="s">
        <v>455</v>
      </c>
      <c r="CH44" s="177"/>
      <c r="CJ44" s="176" t="s">
        <v>455</v>
      </c>
      <c r="CK44" s="177"/>
      <c r="CM44" s="176" t="s">
        <v>455</v>
      </c>
      <c r="CN44" s="177"/>
      <c r="CP44" s="176" t="s">
        <v>455</v>
      </c>
      <c r="CQ44" s="177"/>
      <c r="CS44" s="176" t="s">
        <v>455</v>
      </c>
      <c r="CT44" s="177"/>
      <c r="CV44" s="66"/>
    </row>
    <row r="45" spans="1:100" x14ac:dyDescent="0.2">
      <c r="A45" s="71" t="s">
        <v>156</v>
      </c>
      <c r="B45" s="67">
        <v>817.04</v>
      </c>
      <c r="D45" s="71" t="s">
        <v>156</v>
      </c>
      <c r="E45" s="67">
        <v>0</v>
      </c>
      <c r="G45" s="71" t="s">
        <v>156</v>
      </c>
      <c r="H45" s="67">
        <v>0</v>
      </c>
      <c r="J45" s="71" t="s">
        <v>156</v>
      </c>
      <c r="K45" s="67">
        <v>0</v>
      </c>
      <c r="M45" s="71" t="s">
        <v>156</v>
      </c>
      <c r="N45" s="67">
        <v>0</v>
      </c>
      <c r="P45" s="71" t="s">
        <v>156</v>
      </c>
      <c r="Q45" s="67">
        <v>0</v>
      </c>
      <c r="S45" s="71" t="s">
        <v>156</v>
      </c>
      <c r="T45" s="67">
        <v>0</v>
      </c>
      <c r="V45" s="71" t="s">
        <v>156</v>
      </c>
      <c r="W45" s="67">
        <v>0</v>
      </c>
      <c r="Y45" s="71" t="s">
        <v>156</v>
      </c>
      <c r="Z45" s="67">
        <v>0</v>
      </c>
      <c r="AB45" s="71" t="s">
        <v>156</v>
      </c>
      <c r="AC45" s="67">
        <v>0</v>
      </c>
      <c r="AE45" s="71" t="s">
        <v>156</v>
      </c>
      <c r="AF45" s="67">
        <v>0</v>
      </c>
      <c r="AH45" s="71" t="s">
        <v>156</v>
      </c>
      <c r="AI45" s="67">
        <v>0</v>
      </c>
      <c r="AK45" s="71" t="s">
        <v>156</v>
      </c>
      <c r="AL45" s="67">
        <v>0</v>
      </c>
      <c r="AN45" s="71" t="s">
        <v>156</v>
      </c>
      <c r="AO45" s="67">
        <v>0</v>
      </c>
      <c r="AQ45" s="71" t="s">
        <v>156</v>
      </c>
      <c r="AR45" s="67">
        <v>0</v>
      </c>
      <c r="AT45" s="71" t="s">
        <v>156</v>
      </c>
      <c r="AU45" s="67">
        <v>0</v>
      </c>
      <c r="AW45" s="71" t="s">
        <v>156</v>
      </c>
      <c r="AX45" s="67">
        <v>0</v>
      </c>
      <c r="AZ45" s="71" t="s">
        <v>156</v>
      </c>
      <c r="BA45" s="67">
        <v>0</v>
      </c>
      <c r="BC45" s="71" t="s">
        <v>156</v>
      </c>
      <c r="BD45" s="67">
        <v>0</v>
      </c>
      <c r="BF45" s="71" t="s">
        <v>156</v>
      </c>
      <c r="BG45" s="67">
        <v>0</v>
      </c>
      <c r="BI45" s="71" t="s">
        <v>156</v>
      </c>
      <c r="BJ45" s="67">
        <v>0</v>
      </c>
      <c r="BL45" s="71" t="s">
        <v>156</v>
      </c>
      <c r="BM45" s="67">
        <v>0</v>
      </c>
      <c r="BO45" s="71" t="s">
        <v>156</v>
      </c>
      <c r="BP45" s="67">
        <v>0</v>
      </c>
      <c r="BR45" s="71" t="s">
        <v>156</v>
      </c>
      <c r="BS45" s="67">
        <v>0</v>
      </c>
      <c r="BU45" s="71" t="s">
        <v>156</v>
      </c>
      <c r="BV45" s="67">
        <v>0</v>
      </c>
      <c r="BX45" s="71" t="s">
        <v>156</v>
      </c>
      <c r="BY45" s="67">
        <v>0</v>
      </c>
      <c r="CA45" s="71" t="s">
        <v>156</v>
      </c>
      <c r="CB45" s="67">
        <v>0</v>
      </c>
      <c r="CD45" s="71" t="s">
        <v>156</v>
      </c>
      <c r="CE45" s="67">
        <v>0</v>
      </c>
      <c r="CG45" s="71" t="s">
        <v>156</v>
      </c>
      <c r="CH45" s="67">
        <v>0</v>
      </c>
      <c r="CJ45" s="71" t="s">
        <v>156</v>
      </c>
      <c r="CK45" s="67">
        <v>0</v>
      </c>
      <c r="CM45" s="71" t="s">
        <v>156</v>
      </c>
      <c r="CN45" s="67">
        <v>0</v>
      </c>
      <c r="CP45" s="71" t="s">
        <v>156</v>
      </c>
      <c r="CQ45" s="79">
        <f>SUM(CN45,CK45,CH45,CE45,CB45,BY45,BV45,BS45,BP45,BM45,BJ45,BG45,BD45,BA45,AX45,AU45,AR45,AO45,AL45,AI45,AF45,AC45,Z45,W45,T45,Q45,N45,K45,H45,E45,B45)</f>
        <v>817.04</v>
      </c>
      <c r="CS45" s="71" t="s">
        <v>156</v>
      </c>
      <c r="CT45" s="67">
        <v>817.04</v>
      </c>
      <c r="CV45" s="83">
        <f t="shared" ref="CV45:CV61" si="1">CT45-CQ45</f>
        <v>0</v>
      </c>
    </row>
    <row r="46" spans="1:100" x14ac:dyDescent="0.2">
      <c r="A46" s="71" t="s">
        <v>449</v>
      </c>
      <c r="B46" s="67">
        <v>0</v>
      </c>
      <c r="D46" s="71" t="s">
        <v>449</v>
      </c>
      <c r="E46" s="67">
        <v>0</v>
      </c>
      <c r="G46" s="71" t="s">
        <v>449</v>
      </c>
      <c r="H46" s="67">
        <v>174.17</v>
      </c>
      <c r="J46" s="71" t="s">
        <v>449</v>
      </c>
      <c r="K46" s="67">
        <v>0</v>
      </c>
      <c r="M46" s="71" t="s">
        <v>449</v>
      </c>
      <c r="N46" s="67">
        <v>0</v>
      </c>
      <c r="P46" s="71" t="s">
        <v>449</v>
      </c>
      <c r="Q46" s="67">
        <v>0</v>
      </c>
      <c r="S46" s="71" t="s">
        <v>449</v>
      </c>
      <c r="T46" s="67">
        <v>0</v>
      </c>
      <c r="V46" s="71" t="s">
        <v>449</v>
      </c>
      <c r="W46" s="67">
        <v>0</v>
      </c>
      <c r="Y46" s="71" t="s">
        <v>449</v>
      </c>
      <c r="Z46" s="67">
        <v>0</v>
      </c>
      <c r="AB46" s="71" t="s">
        <v>449</v>
      </c>
      <c r="AC46" s="67">
        <v>0</v>
      </c>
      <c r="AE46" s="71" t="s">
        <v>449</v>
      </c>
      <c r="AF46" s="67">
        <v>0</v>
      </c>
      <c r="AH46" s="71" t="s">
        <v>449</v>
      </c>
      <c r="AI46" s="67">
        <v>0</v>
      </c>
      <c r="AK46" s="71" t="s">
        <v>449</v>
      </c>
      <c r="AL46" s="67">
        <v>0</v>
      </c>
      <c r="AN46" s="71" t="s">
        <v>449</v>
      </c>
      <c r="AO46" s="67">
        <v>0</v>
      </c>
      <c r="AQ46" s="71" t="s">
        <v>449</v>
      </c>
      <c r="AR46" s="67">
        <v>0</v>
      </c>
      <c r="AT46" s="71" t="s">
        <v>449</v>
      </c>
      <c r="AU46" s="67">
        <v>0</v>
      </c>
      <c r="AW46" s="71" t="s">
        <v>449</v>
      </c>
      <c r="AX46" s="67">
        <v>0</v>
      </c>
      <c r="AZ46" s="71" t="s">
        <v>449</v>
      </c>
      <c r="BA46" s="67">
        <v>0</v>
      </c>
      <c r="BC46" s="71" t="s">
        <v>449</v>
      </c>
      <c r="BD46" s="67">
        <v>0</v>
      </c>
      <c r="BF46" s="71" t="s">
        <v>449</v>
      </c>
      <c r="BG46" s="67">
        <v>0</v>
      </c>
      <c r="BI46" s="71" t="s">
        <v>449</v>
      </c>
      <c r="BJ46" s="67">
        <v>0</v>
      </c>
      <c r="BL46" s="71" t="s">
        <v>449</v>
      </c>
      <c r="BM46" s="67">
        <v>0</v>
      </c>
      <c r="BO46" s="71" t="s">
        <v>449</v>
      </c>
      <c r="BP46" s="67">
        <v>0</v>
      </c>
      <c r="BR46" s="71" t="s">
        <v>449</v>
      </c>
      <c r="BS46" s="67">
        <v>0</v>
      </c>
      <c r="BU46" s="71" t="s">
        <v>449</v>
      </c>
      <c r="BV46" s="67">
        <v>0</v>
      </c>
      <c r="BX46" s="71" t="s">
        <v>449</v>
      </c>
      <c r="BY46" s="67">
        <v>0</v>
      </c>
      <c r="CA46" s="71" t="s">
        <v>449</v>
      </c>
      <c r="CB46" s="67">
        <v>0</v>
      </c>
      <c r="CD46" s="71" t="s">
        <v>449</v>
      </c>
      <c r="CE46" s="67">
        <v>0</v>
      </c>
      <c r="CG46" s="71" t="s">
        <v>449</v>
      </c>
      <c r="CH46" s="67">
        <v>0</v>
      </c>
      <c r="CJ46" s="71" t="s">
        <v>449</v>
      </c>
      <c r="CK46" s="67">
        <v>0</v>
      </c>
      <c r="CM46" s="71" t="s">
        <v>449</v>
      </c>
      <c r="CN46" s="67">
        <v>0</v>
      </c>
      <c r="CP46" s="71" t="s">
        <v>449</v>
      </c>
      <c r="CQ46" s="79">
        <f>SUM(CN46,CK46,CH46,CE46,CB46,BY46,BV46,BS46,BP46,BM46,BJ46,BG46,BD46,BA46,AX46,AU46,AR46,AO46,AL46,AI46,AF46,AC46,Z46,W46,T46,Q46,N46,K46,H46,E46,B46)</f>
        <v>174.17</v>
      </c>
      <c r="CS46" s="71" t="s">
        <v>449</v>
      </c>
      <c r="CT46" s="67">
        <v>140</v>
      </c>
      <c r="CV46" s="89">
        <f t="shared" si="1"/>
        <v>-34.169999999999987</v>
      </c>
    </row>
    <row r="47" spans="1:100" x14ac:dyDescent="0.2">
      <c r="A47" s="71" t="s">
        <v>450</v>
      </c>
      <c r="B47" s="67">
        <v>0</v>
      </c>
      <c r="D47" s="71" t="s">
        <v>450</v>
      </c>
      <c r="E47" s="67">
        <v>0</v>
      </c>
      <c r="G47" s="71" t="s">
        <v>450</v>
      </c>
      <c r="H47" s="67">
        <v>0</v>
      </c>
      <c r="J47" s="71" t="s">
        <v>450</v>
      </c>
      <c r="K47" s="67">
        <v>0</v>
      </c>
      <c r="M47" s="71" t="s">
        <v>450</v>
      </c>
      <c r="N47" s="67">
        <v>0</v>
      </c>
      <c r="P47" s="71" t="s">
        <v>450</v>
      </c>
      <c r="Q47" s="67">
        <v>0</v>
      </c>
      <c r="S47" s="71" t="s">
        <v>450</v>
      </c>
      <c r="T47" s="67">
        <v>0</v>
      </c>
      <c r="V47" s="71" t="s">
        <v>450</v>
      </c>
      <c r="W47" s="67">
        <v>0</v>
      </c>
      <c r="Y47" s="71" t="s">
        <v>450</v>
      </c>
      <c r="Z47" s="67">
        <v>80.290000000000006</v>
      </c>
      <c r="AB47" s="71" t="s">
        <v>450</v>
      </c>
      <c r="AC47" s="67">
        <v>0</v>
      </c>
      <c r="AE47" s="71" t="s">
        <v>450</v>
      </c>
      <c r="AF47" s="67">
        <v>0</v>
      </c>
      <c r="AH47" s="71" t="s">
        <v>450</v>
      </c>
      <c r="AI47" s="67">
        <v>0</v>
      </c>
      <c r="AK47" s="71" t="s">
        <v>450</v>
      </c>
      <c r="AL47" s="67">
        <v>0</v>
      </c>
      <c r="AN47" s="71" t="s">
        <v>450</v>
      </c>
      <c r="AO47" s="67">
        <v>0</v>
      </c>
      <c r="AQ47" s="71" t="s">
        <v>450</v>
      </c>
      <c r="AR47" s="67">
        <v>0</v>
      </c>
      <c r="AT47" s="71" t="s">
        <v>450</v>
      </c>
      <c r="AU47" s="67">
        <v>0</v>
      </c>
      <c r="AW47" s="71" t="s">
        <v>450</v>
      </c>
      <c r="AX47" s="67">
        <v>0</v>
      </c>
      <c r="AZ47" s="71" t="s">
        <v>450</v>
      </c>
      <c r="BA47" s="67">
        <v>0</v>
      </c>
      <c r="BC47" s="71" t="s">
        <v>450</v>
      </c>
      <c r="BD47" s="67">
        <v>0</v>
      </c>
      <c r="BF47" s="71" t="s">
        <v>450</v>
      </c>
      <c r="BG47" s="67">
        <v>0</v>
      </c>
      <c r="BI47" s="71" t="s">
        <v>450</v>
      </c>
      <c r="BJ47" s="67">
        <v>0</v>
      </c>
      <c r="BL47" s="71" t="s">
        <v>450</v>
      </c>
      <c r="BM47" s="67">
        <v>0</v>
      </c>
      <c r="BO47" s="71" t="s">
        <v>450</v>
      </c>
      <c r="BP47" s="67">
        <v>0</v>
      </c>
      <c r="BR47" s="71" t="s">
        <v>450</v>
      </c>
      <c r="BS47" s="67">
        <v>0</v>
      </c>
      <c r="BU47" s="71" t="s">
        <v>450</v>
      </c>
      <c r="BV47" s="67">
        <v>0</v>
      </c>
      <c r="BX47" s="71" t="s">
        <v>450</v>
      </c>
      <c r="BY47" s="67">
        <v>0</v>
      </c>
      <c r="CA47" s="71" t="s">
        <v>450</v>
      </c>
      <c r="CB47" s="67">
        <v>0</v>
      </c>
      <c r="CD47" s="71" t="s">
        <v>450</v>
      </c>
      <c r="CE47" s="67">
        <v>0</v>
      </c>
      <c r="CG47" s="71" t="s">
        <v>450</v>
      </c>
      <c r="CH47" s="67">
        <v>0</v>
      </c>
      <c r="CJ47" s="71" t="s">
        <v>450</v>
      </c>
      <c r="CK47" s="67">
        <v>0</v>
      </c>
      <c r="CM47" s="71" t="s">
        <v>450</v>
      </c>
      <c r="CN47" s="67">
        <v>0</v>
      </c>
      <c r="CP47" s="71" t="s">
        <v>450</v>
      </c>
      <c r="CQ47" s="79">
        <f>SUM(CN47,CK47,CH47,CE47,CB47,BY47,BV47,BS47,BP47,BM47,BJ47,BG47,BD47,BA47,AX47,AU47,AR47,AO47,AL47,AI47,AF47,AC47,Z47,W47,T47,Q47,N47,K47,H47,E47,B47)</f>
        <v>80.290000000000006</v>
      </c>
      <c r="CS47" s="71" t="s">
        <v>450</v>
      </c>
      <c r="CT47" s="67">
        <v>109</v>
      </c>
      <c r="CV47" s="88">
        <f t="shared" si="1"/>
        <v>28.709999999999994</v>
      </c>
    </row>
    <row r="48" spans="1:100" x14ac:dyDescent="0.2">
      <c r="A48" s="71" t="s">
        <v>4</v>
      </c>
      <c r="B48" s="67">
        <v>0</v>
      </c>
      <c r="D48" s="71" t="s">
        <v>4</v>
      </c>
      <c r="E48" s="67">
        <v>17.07</v>
      </c>
      <c r="G48" s="71" t="s">
        <v>4</v>
      </c>
      <c r="H48" s="67">
        <v>0</v>
      </c>
      <c r="J48" s="71" t="s">
        <v>4</v>
      </c>
      <c r="K48" s="67">
        <v>0</v>
      </c>
      <c r="M48" s="71" t="s">
        <v>4</v>
      </c>
      <c r="N48" s="67">
        <v>0</v>
      </c>
      <c r="P48" s="71" t="s">
        <v>4</v>
      </c>
      <c r="Q48" s="67">
        <v>0</v>
      </c>
      <c r="S48" s="71" t="s">
        <v>4</v>
      </c>
      <c r="T48" s="67">
        <v>0</v>
      </c>
      <c r="V48" s="71" t="s">
        <v>4</v>
      </c>
      <c r="W48" s="67">
        <v>0</v>
      </c>
      <c r="Y48" s="71" t="s">
        <v>4</v>
      </c>
      <c r="Z48" s="67">
        <v>60.69</v>
      </c>
      <c r="AB48" s="71" t="s">
        <v>4</v>
      </c>
      <c r="AC48" s="67">
        <v>0</v>
      </c>
      <c r="AE48" s="71" t="s">
        <v>4</v>
      </c>
      <c r="AF48" s="67">
        <v>0</v>
      </c>
      <c r="AH48" s="71" t="s">
        <v>4</v>
      </c>
      <c r="AI48" s="67">
        <v>0</v>
      </c>
      <c r="AK48" s="71" t="s">
        <v>4</v>
      </c>
      <c r="AL48" s="67">
        <v>0</v>
      </c>
      <c r="AN48" s="71" t="s">
        <v>4</v>
      </c>
      <c r="AO48" s="67">
        <v>0</v>
      </c>
      <c r="AQ48" s="71" t="s">
        <v>4</v>
      </c>
      <c r="AR48" s="67">
        <v>0</v>
      </c>
      <c r="AT48" s="71" t="s">
        <v>4</v>
      </c>
      <c r="AU48" s="67">
        <v>29.23</v>
      </c>
      <c r="AW48" s="71" t="s">
        <v>4</v>
      </c>
      <c r="AX48" s="67">
        <v>0</v>
      </c>
      <c r="AZ48" s="71" t="s">
        <v>4</v>
      </c>
      <c r="BA48" s="67">
        <v>0</v>
      </c>
      <c r="BC48" s="71" t="s">
        <v>4</v>
      </c>
      <c r="BD48" s="67">
        <v>0</v>
      </c>
      <c r="BF48" s="71" t="s">
        <v>4</v>
      </c>
      <c r="BG48" s="67">
        <v>0</v>
      </c>
      <c r="BI48" s="71" t="s">
        <v>4</v>
      </c>
      <c r="BJ48" s="67">
        <v>0</v>
      </c>
      <c r="BL48" s="71" t="s">
        <v>4</v>
      </c>
      <c r="BM48" s="67">
        <v>0</v>
      </c>
      <c r="BO48" s="71" t="s">
        <v>4</v>
      </c>
      <c r="BP48" s="67">
        <v>39.69</v>
      </c>
      <c r="BR48" s="71" t="s">
        <v>4</v>
      </c>
      <c r="BS48" s="67">
        <v>0</v>
      </c>
      <c r="BU48" s="71" t="s">
        <v>4</v>
      </c>
      <c r="BV48" s="67">
        <v>0</v>
      </c>
      <c r="BX48" s="71" t="s">
        <v>4</v>
      </c>
      <c r="BY48" s="67">
        <v>0</v>
      </c>
      <c r="CA48" s="71" t="s">
        <v>4</v>
      </c>
      <c r="CB48" s="67">
        <v>0</v>
      </c>
      <c r="CD48" s="71" t="s">
        <v>4</v>
      </c>
      <c r="CE48" s="67">
        <v>0</v>
      </c>
      <c r="CG48" s="71" t="s">
        <v>4</v>
      </c>
      <c r="CH48" s="67">
        <v>0</v>
      </c>
      <c r="CJ48" s="71" t="s">
        <v>4</v>
      </c>
      <c r="CK48" s="67">
        <v>0</v>
      </c>
      <c r="CM48" s="71" t="s">
        <v>4</v>
      </c>
      <c r="CN48" s="67">
        <v>0</v>
      </c>
      <c r="CP48" s="71" t="s">
        <v>4</v>
      </c>
      <c r="CQ48" s="79">
        <f>SUM(CN48,CK48,CH48,CE48,CB48,BY48,BV48,BS48,BP48,BM48,BJ48,BG48,BD48,BA48,AX48,AU48,AR48,AO48,AL48,AI48,AF48,AC48,Z48,W48,T48,Q48,N48,K48,H48,E48,B48)</f>
        <v>146.68</v>
      </c>
      <c r="CS48" s="71" t="s">
        <v>4</v>
      </c>
      <c r="CT48" s="67">
        <v>250</v>
      </c>
      <c r="CV48" s="88">
        <f t="shared" si="1"/>
        <v>103.32</v>
      </c>
    </row>
    <row r="49" spans="1:101" x14ac:dyDescent="0.2">
      <c r="A49" s="71" t="s">
        <v>5</v>
      </c>
      <c r="B49" s="67">
        <f>SUM(B50:B52)</f>
        <v>39.33</v>
      </c>
      <c r="D49" s="71" t="s">
        <v>5</v>
      </c>
      <c r="E49" s="67">
        <f>SUM(E50:E52)</f>
        <v>30.01</v>
      </c>
      <c r="G49" s="71" t="s">
        <v>5</v>
      </c>
      <c r="H49" s="67">
        <f>SUM(H50:H52)</f>
        <v>0</v>
      </c>
      <c r="J49" s="71" t="s">
        <v>5</v>
      </c>
      <c r="K49" s="67">
        <f>SUM(K50:K52)</f>
        <v>0</v>
      </c>
      <c r="M49" s="71" t="s">
        <v>5</v>
      </c>
      <c r="N49" s="67">
        <f>SUM(N50:N52)</f>
        <v>0</v>
      </c>
      <c r="P49" s="71" t="s">
        <v>5</v>
      </c>
      <c r="Q49" s="67">
        <f>SUM(Q50:Q52)</f>
        <v>0</v>
      </c>
      <c r="S49" s="71" t="s">
        <v>5</v>
      </c>
      <c r="T49" s="67">
        <f>SUM(T50:T52)</f>
        <v>0</v>
      </c>
      <c r="V49" s="71" t="s">
        <v>5</v>
      </c>
      <c r="W49" s="67">
        <f>SUM(W50:W52)</f>
        <v>0</v>
      </c>
      <c r="Y49" s="71" t="s">
        <v>5</v>
      </c>
      <c r="Z49" s="67">
        <f>SUM(Z50:Z52)</f>
        <v>0</v>
      </c>
      <c r="AB49" s="71" t="s">
        <v>5</v>
      </c>
      <c r="AC49" s="67">
        <f>SUM(AC50:AC52)</f>
        <v>0</v>
      </c>
      <c r="AE49" s="71" t="s">
        <v>5</v>
      </c>
      <c r="AF49" s="67">
        <f>SUM(AF50:AF52)</f>
        <v>0</v>
      </c>
      <c r="AH49" s="71" t="s">
        <v>5</v>
      </c>
      <c r="AI49" s="67">
        <f>SUM(AI50:AI52)</f>
        <v>0</v>
      </c>
      <c r="AK49" s="71" t="s">
        <v>5</v>
      </c>
      <c r="AL49" s="67">
        <f>SUM(AL50:AL52)</f>
        <v>0</v>
      </c>
      <c r="AN49" s="71" t="s">
        <v>5</v>
      </c>
      <c r="AO49" s="67">
        <f>SUM(AO50:AO52)</f>
        <v>0</v>
      </c>
      <c r="AQ49" s="71" t="s">
        <v>5</v>
      </c>
      <c r="AR49" s="67">
        <f>SUM(AR50:AR52)</f>
        <v>0</v>
      </c>
      <c r="AT49" s="71" t="s">
        <v>5</v>
      </c>
      <c r="AU49" s="67">
        <f>SUM(AU50:AU52)</f>
        <v>0</v>
      </c>
      <c r="AW49" s="71" t="s">
        <v>5</v>
      </c>
      <c r="AX49" s="67">
        <f>SUM(AX50:AX52)</f>
        <v>0</v>
      </c>
      <c r="AZ49" s="71" t="s">
        <v>5</v>
      </c>
      <c r="BA49" s="67">
        <f>SUM(BA50:BA52)</f>
        <v>0</v>
      </c>
      <c r="BC49" s="71" t="s">
        <v>5</v>
      </c>
      <c r="BD49" s="67">
        <f>SUM(BD50:BD52)</f>
        <v>0</v>
      </c>
      <c r="BF49" s="71" t="s">
        <v>5</v>
      </c>
      <c r="BG49" s="67">
        <f>SUM(BG50:BG52)</f>
        <v>0</v>
      </c>
      <c r="BI49" s="71" t="s">
        <v>5</v>
      </c>
      <c r="BJ49" s="67">
        <f>SUM(BJ50:BJ52)</f>
        <v>0</v>
      </c>
      <c r="BL49" s="71" t="s">
        <v>5</v>
      </c>
      <c r="BM49" s="67">
        <f>SUM(BM50:BM52)</f>
        <v>0</v>
      </c>
      <c r="BO49" s="71" t="s">
        <v>5</v>
      </c>
      <c r="BP49" s="67">
        <f>SUM(BP50:BP52)</f>
        <v>34</v>
      </c>
      <c r="BR49" s="71" t="s">
        <v>5</v>
      </c>
      <c r="BS49" s="67">
        <f>SUM(BS50:BS52)</f>
        <v>0</v>
      </c>
      <c r="BU49" s="71" t="s">
        <v>5</v>
      </c>
      <c r="BV49" s="67">
        <f>SUM(BV50:BV52)</f>
        <v>0</v>
      </c>
      <c r="BX49" s="71" t="s">
        <v>5</v>
      </c>
      <c r="BY49" s="67">
        <f>SUM(BY50:BY52)</f>
        <v>0</v>
      </c>
      <c r="CA49" s="71" t="s">
        <v>5</v>
      </c>
      <c r="CB49" s="67">
        <f>SUM(CB50:CB52)</f>
        <v>0</v>
      </c>
      <c r="CD49" s="71" t="s">
        <v>5</v>
      </c>
      <c r="CE49" s="67">
        <f>SUM(CE50:CE52)</f>
        <v>0</v>
      </c>
      <c r="CG49" s="71" t="s">
        <v>5</v>
      </c>
      <c r="CH49" s="67">
        <f>SUM(CH50:CH52)</f>
        <v>0</v>
      </c>
      <c r="CJ49" s="71" t="s">
        <v>5</v>
      </c>
      <c r="CK49" s="67">
        <f>SUM(CK50:CK52)</f>
        <v>0</v>
      </c>
      <c r="CM49" s="71" t="s">
        <v>5</v>
      </c>
      <c r="CN49" s="67">
        <f>SUM(CN50:CN52)</f>
        <v>0</v>
      </c>
      <c r="CP49" s="71" t="s">
        <v>5</v>
      </c>
      <c r="CQ49" s="67">
        <f>SUM(CQ50:CQ52)</f>
        <v>103.34</v>
      </c>
      <c r="CS49" s="71" t="s">
        <v>5</v>
      </c>
      <c r="CT49" s="67">
        <f>SUM(CT50:CT52)</f>
        <v>150.32999999999998</v>
      </c>
      <c r="CV49" s="88">
        <f t="shared" si="1"/>
        <v>46.989999999999981</v>
      </c>
    </row>
    <row r="50" spans="1:101" x14ac:dyDescent="0.2">
      <c r="A50" s="68" t="s">
        <v>207</v>
      </c>
      <c r="B50" s="67">
        <v>0</v>
      </c>
      <c r="D50" s="68" t="s">
        <v>207</v>
      </c>
      <c r="E50" s="67">
        <v>30.01</v>
      </c>
      <c r="G50" s="68" t="s">
        <v>207</v>
      </c>
      <c r="H50" s="67">
        <v>0</v>
      </c>
      <c r="J50" s="68" t="s">
        <v>207</v>
      </c>
      <c r="K50" s="67">
        <v>0</v>
      </c>
      <c r="M50" s="68" t="s">
        <v>207</v>
      </c>
      <c r="N50" s="67">
        <v>0</v>
      </c>
      <c r="P50" s="68" t="s">
        <v>207</v>
      </c>
      <c r="Q50" s="67">
        <v>0</v>
      </c>
      <c r="S50" s="68" t="s">
        <v>207</v>
      </c>
      <c r="T50" s="67">
        <v>0</v>
      </c>
      <c r="V50" s="68" t="s">
        <v>207</v>
      </c>
      <c r="W50" s="67">
        <v>0</v>
      </c>
      <c r="Y50" s="68" t="s">
        <v>207</v>
      </c>
      <c r="Z50" s="67">
        <v>0</v>
      </c>
      <c r="AB50" s="68" t="s">
        <v>207</v>
      </c>
      <c r="AC50" s="67">
        <v>0</v>
      </c>
      <c r="AE50" s="68" t="s">
        <v>207</v>
      </c>
      <c r="AF50" s="67">
        <v>0</v>
      </c>
      <c r="AH50" s="68" t="s">
        <v>207</v>
      </c>
      <c r="AI50" s="67">
        <v>0</v>
      </c>
      <c r="AK50" s="68" t="s">
        <v>207</v>
      </c>
      <c r="AL50" s="67">
        <v>0</v>
      </c>
      <c r="AN50" s="68" t="s">
        <v>207</v>
      </c>
      <c r="AO50" s="67">
        <v>0</v>
      </c>
      <c r="AQ50" s="68" t="s">
        <v>207</v>
      </c>
      <c r="AR50" s="67">
        <v>0</v>
      </c>
      <c r="AT50" s="68" t="s">
        <v>207</v>
      </c>
      <c r="AU50" s="67">
        <v>0</v>
      </c>
      <c r="AW50" s="68" t="s">
        <v>207</v>
      </c>
      <c r="AX50" s="67">
        <v>0</v>
      </c>
      <c r="AZ50" s="68" t="s">
        <v>207</v>
      </c>
      <c r="BA50" s="67">
        <v>0</v>
      </c>
      <c r="BC50" s="68" t="s">
        <v>207</v>
      </c>
      <c r="BD50" s="67">
        <v>0</v>
      </c>
      <c r="BF50" s="68" t="s">
        <v>207</v>
      </c>
      <c r="BG50" s="67">
        <v>0</v>
      </c>
      <c r="BI50" s="68" t="s">
        <v>207</v>
      </c>
      <c r="BJ50" s="67">
        <v>0</v>
      </c>
      <c r="BL50" s="68" t="s">
        <v>207</v>
      </c>
      <c r="BM50" s="67">
        <v>0</v>
      </c>
      <c r="BO50" s="68" t="s">
        <v>207</v>
      </c>
      <c r="BP50" s="67">
        <v>34</v>
      </c>
      <c r="BR50" s="68" t="s">
        <v>207</v>
      </c>
      <c r="BS50" s="67">
        <v>0</v>
      </c>
      <c r="BU50" s="68" t="s">
        <v>207</v>
      </c>
      <c r="BV50" s="67">
        <v>0</v>
      </c>
      <c r="BX50" s="68" t="s">
        <v>207</v>
      </c>
      <c r="BY50" s="67">
        <v>0</v>
      </c>
      <c r="CA50" s="68" t="s">
        <v>207</v>
      </c>
      <c r="CB50" s="67">
        <v>0</v>
      </c>
      <c r="CD50" s="68" t="s">
        <v>207</v>
      </c>
      <c r="CE50" s="67">
        <v>0</v>
      </c>
      <c r="CG50" s="68" t="s">
        <v>207</v>
      </c>
      <c r="CH50" s="67">
        <v>0</v>
      </c>
      <c r="CJ50" s="68" t="s">
        <v>207</v>
      </c>
      <c r="CK50" s="67">
        <v>0</v>
      </c>
      <c r="CM50" s="68" t="s">
        <v>207</v>
      </c>
      <c r="CN50" s="67">
        <v>0</v>
      </c>
      <c r="CP50" s="68" t="s">
        <v>207</v>
      </c>
      <c r="CQ50" s="79">
        <f>SUM(CN50,CK50,CH50,CE50,CB50,BY50,BV50,BS50,BP50,BM50,BJ50,BG50,BD50,BA50,AX50,AU50,AR50,AO50,AL50,AI50,AF50,AC50,Z50,W50,T50,Q50,N50,K50,H50,E50,B50)</f>
        <v>64.010000000000005</v>
      </c>
      <c r="CS50" s="68" t="s">
        <v>207</v>
      </c>
      <c r="CT50" s="67">
        <v>111</v>
      </c>
      <c r="CV50" s="81">
        <f t="shared" si="1"/>
        <v>46.989999999999995</v>
      </c>
      <c r="CW50" s="87" t="s">
        <v>322</v>
      </c>
    </row>
    <row r="51" spans="1:101" x14ac:dyDescent="0.2">
      <c r="A51" s="72" t="s">
        <v>448</v>
      </c>
      <c r="B51" s="90">
        <v>39.33</v>
      </c>
      <c r="D51" s="72" t="s">
        <v>448</v>
      </c>
      <c r="E51" s="67">
        <v>0</v>
      </c>
      <c r="G51" s="72" t="s">
        <v>448</v>
      </c>
      <c r="H51" s="67">
        <v>0</v>
      </c>
      <c r="J51" s="72" t="s">
        <v>448</v>
      </c>
      <c r="K51" s="67">
        <v>0</v>
      </c>
      <c r="M51" s="72" t="s">
        <v>448</v>
      </c>
      <c r="N51" s="67">
        <v>0</v>
      </c>
      <c r="P51" s="72" t="s">
        <v>448</v>
      </c>
      <c r="Q51" s="67">
        <v>0</v>
      </c>
      <c r="S51" s="72" t="s">
        <v>448</v>
      </c>
      <c r="T51" s="67">
        <v>0</v>
      </c>
      <c r="V51" s="72" t="s">
        <v>448</v>
      </c>
      <c r="W51" s="67">
        <v>0</v>
      </c>
      <c r="Y51" s="72" t="s">
        <v>448</v>
      </c>
      <c r="Z51" s="67">
        <v>0</v>
      </c>
      <c r="AB51" s="72" t="s">
        <v>448</v>
      </c>
      <c r="AC51" s="67">
        <v>0</v>
      </c>
      <c r="AE51" s="72" t="s">
        <v>448</v>
      </c>
      <c r="AF51" s="67">
        <v>0</v>
      </c>
      <c r="AH51" s="72" t="s">
        <v>448</v>
      </c>
      <c r="AI51" s="67">
        <v>0</v>
      </c>
      <c r="AK51" s="72" t="s">
        <v>448</v>
      </c>
      <c r="AL51" s="67">
        <v>0</v>
      </c>
      <c r="AN51" s="72" t="s">
        <v>448</v>
      </c>
      <c r="AO51" s="67">
        <v>0</v>
      </c>
      <c r="AQ51" s="72" t="s">
        <v>448</v>
      </c>
      <c r="AR51" s="67">
        <v>0</v>
      </c>
      <c r="AT51" s="72" t="s">
        <v>448</v>
      </c>
      <c r="AU51" s="67">
        <v>0</v>
      </c>
      <c r="AW51" s="72" t="s">
        <v>448</v>
      </c>
      <c r="AX51" s="67">
        <v>0</v>
      </c>
      <c r="AZ51" s="72" t="s">
        <v>448</v>
      </c>
      <c r="BA51" s="67">
        <v>0</v>
      </c>
      <c r="BC51" s="72" t="s">
        <v>448</v>
      </c>
      <c r="BD51" s="67">
        <v>0</v>
      </c>
      <c r="BF51" s="72" t="s">
        <v>448</v>
      </c>
      <c r="BG51" s="67">
        <v>0</v>
      </c>
      <c r="BI51" s="72" t="s">
        <v>448</v>
      </c>
      <c r="BJ51" s="67">
        <v>0</v>
      </c>
      <c r="BL51" s="72" t="s">
        <v>448</v>
      </c>
      <c r="BM51" s="67">
        <v>0</v>
      </c>
      <c r="BO51" s="72" t="s">
        <v>448</v>
      </c>
      <c r="BP51" s="67">
        <v>0</v>
      </c>
      <c r="BR51" s="72" t="s">
        <v>448</v>
      </c>
      <c r="BS51" s="67">
        <v>0</v>
      </c>
      <c r="BU51" s="72" t="s">
        <v>448</v>
      </c>
      <c r="BV51" s="67">
        <v>0</v>
      </c>
      <c r="BX51" s="72" t="s">
        <v>448</v>
      </c>
      <c r="BY51" s="67">
        <v>0</v>
      </c>
      <c r="CA51" s="72" t="s">
        <v>448</v>
      </c>
      <c r="CB51" s="67">
        <v>0</v>
      </c>
      <c r="CD51" s="72" t="s">
        <v>448</v>
      </c>
      <c r="CE51" s="67">
        <v>0</v>
      </c>
      <c r="CG51" s="72" t="s">
        <v>448</v>
      </c>
      <c r="CH51" s="67">
        <v>0</v>
      </c>
      <c r="CJ51" s="72" t="s">
        <v>448</v>
      </c>
      <c r="CK51" s="67">
        <v>0</v>
      </c>
      <c r="CM51" s="72" t="s">
        <v>448</v>
      </c>
      <c r="CN51" s="67">
        <v>0</v>
      </c>
      <c r="CP51" s="72" t="s">
        <v>448</v>
      </c>
      <c r="CQ51" s="79">
        <f>SUM(CN51,CK51,CH51,CE51,CB51,BY51,BV51,BS51,BP51,BM51,BJ51,BG51,BD51,BA51,AX51,AU51,AR51,AO51,AL51,AI51,AF51,AC51,Z51,W51,T51,Q51,N51,K51,H51,E51,B51)</f>
        <v>39.33</v>
      </c>
      <c r="CS51" s="72" t="s">
        <v>448</v>
      </c>
      <c r="CT51" s="67">
        <v>39.33</v>
      </c>
      <c r="CV51" s="81">
        <f t="shared" si="1"/>
        <v>0</v>
      </c>
    </row>
    <row r="52" spans="1:101" x14ac:dyDescent="0.2">
      <c r="A52" s="72" t="s">
        <v>456</v>
      </c>
      <c r="B52" s="79">
        <v>0</v>
      </c>
      <c r="D52" s="72" t="s">
        <v>456</v>
      </c>
      <c r="E52" s="79">
        <v>0</v>
      </c>
      <c r="G52" s="72" t="s">
        <v>456</v>
      </c>
      <c r="H52" s="79">
        <v>0</v>
      </c>
      <c r="J52" s="72" t="s">
        <v>456</v>
      </c>
      <c r="K52" s="79">
        <v>0</v>
      </c>
      <c r="M52" s="72" t="s">
        <v>456</v>
      </c>
      <c r="N52" s="79">
        <v>0</v>
      </c>
      <c r="P52" s="72" t="s">
        <v>456</v>
      </c>
      <c r="Q52" s="79">
        <v>0</v>
      </c>
      <c r="S52" s="72" t="s">
        <v>456</v>
      </c>
      <c r="T52" s="79">
        <v>0</v>
      </c>
      <c r="V52" s="72" t="s">
        <v>456</v>
      </c>
      <c r="W52" s="79">
        <v>0</v>
      </c>
      <c r="Y52" s="72" t="s">
        <v>456</v>
      </c>
      <c r="Z52" s="79">
        <v>0</v>
      </c>
      <c r="AB52" s="72" t="s">
        <v>456</v>
      </c>
      <c r="AC52" s="79">
        <v>0</v>
      </c>
      <c r="AE52" s="72" t="s">
        <v>456</v>
      </c>
      <c r="AF52" s="79">
        <v>0</v>
      </c>
      <c r="AH52" s="72" t="s">
        <v>456</v>
      </c>
      <c r="AI52" s="79">
        <v>0</v>
      </c>
      <c r="AK52" s="72" t="s">
        <v>456</v>
      </c>
      <c r="AL52" s="79">
        <v>0</v>
      </c>
      <c r="AN52" s="72" t="s">
        <v>456</v>
      </c>
      <c r="AO52" s="79">
        <v>0</v>
      </c>
      <c r="AQ52" s="72" t="s">
        <v>456</v>
      </c>
      <c r="AR52" s="79">
        <v>0</v>
      </c>
      <c r="AT52" s="72" t="s">
        <v>456</v>
      </c>
      <c r="AU52" s="79">
        <v>0</v>
      </c>
      <c r="AW52" s="72" t="s">
        <v>456</v>
      </c>
      <c r="AX52" s="79">
        <v>0</v>
      </c>
      <c r="AZ52" s="72" t="s">
        <v>456</v>
      </c>
      <c r="BA52" s="79">
        <v>0</v>
      </c>
      <c r="BC52" s="72" t="s">
        <v>456</v>
      </c>
      <c r="BD52" s="79">
        <v>0</v>
      </c>
      <c r="BF52" s="72" t="s">
        <v>456</v>
      </c>
      <c r="BG52" s="79">
        <v>0</v>
      </c>
      <c r="BI52" s="72" t="s">
        <v>456</v>
      </c>
      <c r="BJ52" s="79">
        <v>0</v>
      </c>
      <c r="BL52" s="72" t="s">
        <v>456</v>
      </c>
      <c r="BM52" s="79">
        <v>0</v>
      </c>
      <c r="BO52" s="72" t="s">
        <v>456</v>
      </c>
      <c r="BP52" s="79">
        <v>0</v>
      </c>
      <c r="BR52" s="72" t="s">
        <v>456</v>
      </c>
      <c r="BS52" s="79">
        <v>0</v>
      </c>
      <c r="BU52" s="72" t="s">
        <v>456</v>
      </c>
      <c r="BV52" s="79">
        <v>0</v>
      </c>
      <c r="BX52" s="72" t="s">
        <v>456</v>
      </c>
      <c r="BY52" s="79">
        <v>0</v>
      </c>
      <c r="CA52" s="72" t="s">
        <v>456</v>
      </c>
      <c r="CB52" s="79">
        <v>0</v>
      </c>
      <c r="CD52" s="72" t="s">
        <v>456</v>
      </c>
      <c r="CE52" s="79">
        <v>0</v>
      </c>
      <c r="CG52" s="72" t="s">
        <v>456</v>
      </c>
      <c r="CH52" s="79">
        <v>0</v>
      </c>
      <c r="CJ52" s="72" t="s">
        <v>456</v>
      </c>
      <c r="CK52" s="79">
        <v>0</v>
      </c>
      <c r="CM52" s="72" t="s">
        <v>456</v>
      </c>
      <c r="CN52" s="79">
        <v>0</v>
      </c>
      <c r="CP52" s="72" t="s">
        <v>456</v>
      </c>
      <c r="CQ52" s="79">
        <f>SUM(CN52,CK52,CH52,CE52,CB52,BY52,BV52,BS52,BP52,BM52,BJ52,BG52,BD52,BA52,AX52,AU52,AR52,AO52,AL52,AI52,AF52,AC52,Z52,W52,T52,Q52,N52,K52,H52,E52,B52)</f>
        <v>0</v>
      </c>
      <c r="CS52" s="72" t="s">
        <v>456</v>
      </c>
      <c r="CT52" s="79">
        <v>0</v>
      </c>
      <c r="CV52" s="81">
        <f t="shared" si="1"/>
        <v>0</v>
      </c>
    </row>
    <row r="53" spans="1:101" x14ac:dyDescent="0.2">
      <c r="A53" s="71" t="s">
        <v>6</v>
      </c>
      <c r="B53" s="67">
        <v>0</v>
      </c>
      <c r="D53" s="71" t="s">
        <v>6</v>
      </c>
      <c r="E53" s="67">
        <v>0</v>
      </c>
      <c r="G53" s="71" t="s">
        <v>6</v>
      </c>
      <c r="H53" s="67">
        <v>0</v>
      </c>
      <c r="J53" s="71" t="s">
        <v>6</v>
      </c>
      <c r="K53" s="67">
        <v>0</v>
      </c>
      <c r="M53" s="71" t="s">
        <v>6</v>
      </c>
      <c r="N53" s="67">
        <v>0</v>
      </c>
      <c r="P53" s="71" t="s">
        <v>6</v>
      </c>
      <c r="Q53" s="67">
        <v>0</v>
      </c>
      <c r="S53" s="71" t="s">
        <v>6</v>
      </c>
      <c r="T53" s="67">
        <v>0</v>
      </c>
      <c r="V53" s="71" t="s">
        <v>6</v>
      </c>
      <c r="W53" s="67">
        <v>0</v>
      </c>
      <c r="Y53" s="71" t="s">
        <v>6</v>
      </c>
      <c r="Z53" s="67">
        <v>0</v>
      </c>
      <c r="AB53" s="71" t="s">
        <v>6</v>
      </c>
      <c r="AC53" s="67">
        <v>0</v>
      </c>
      <c r="AE53" s="71" t="s">
        <v>6</v>
      </c>
      <c r="AF53" s="67">
        <v>0</v>
      </c>
      <c r="AH53" s="71" t="s">
        <v>6</v>
      </c>
      <c r="AI53" s="67">
        <v>0</v>
      </c>
      <c r="AK53" s="71" t="s">
        <v>6</v>
      </c>
      <c r="AL53" s="67">
        <v>0</v>
      </c>
      <c r="AN53" s="71" t="s">
        <v>6</v>
      </c>
      <c r="AO53" s="67">
        <v>40</v>
      </c>
      <c r="AQ53" s="71" t="s">
        <v>6</v>
      </c>
      <c r="AR53" s="67">
        <v>0</v>
      </c>
      <c r="AT53" s="71" t="s">
        <v>6</v>
      </c>
      <c r="AU53" s="67">
        <v>0</v>
      </c>
      <c r="AW53" s="71" t="s">
        <v>6</v>
      </c>
      <c r="AX53" s="67">
        <v>0</v>
      </c>
      <c r="AZ53" s="71" t="s">
        <v>6</v>
      </c>
      <c r="BA53" s="67">
        <v>0</v>
      </c>
      <c r="BC53" s="71" t="s">
        <v>6</v>
      </c>
      <c r="BD53" s="67">
        <v>0</v>
      </c>
      <c r="BF53" s="71" t="s">
        <v>6</v>
      </c>
      <c r="BG53" s="67">
        <v>0</v>
      </c>
      <c r="BI53" s="71" t="s">
        <v>6</v>
      </c>
      <c r="BJ53" s="67">
        <v>0</v>
      </c>
      <c r="BL53" s="71" t="s">
        <v>6</v>
      </c>
      <c r="BM53" s="67">
        <v>0</v>
      </c>
      <c r="BO53" s="71" t="s">
        <v>6</v>
      </c>
      <c r="BP53" s="67">
        <v>0</v>
      </c>
      <c r="BR53" s="71" t="s">
        <v>6</v>
      </c>
      <c r="BS53" s="67">
        <v>0</v>
      </c>
      <c r="BU53" s="71" t="s">
        <v>6</v>
      </c>
      <c r="BV53" s="67">
        <v>0</v>
      </c>
      <c r="BX53" s="71" t="s">
        <v>6</v>
      </c>
      <c r="BY53" s="67">
        <v>0</v>
      </c>
      <c r="CA53" s="71" t="s">
        <v>6</v>
      </c>
      <c r="CB53" s="67">
        <v>0</v>
      </c>
      <c r="CD53" s="71" t="s">
        <v>6</v>
      </c>
      <c r="CE53" s="67">
        <v>0</v>
      </c>
      <c r="CG53" s="71" t="s">
        <v>6</v>
      </c>
      <c r="CH53" s="67">
        <v>0</v>
      </c>
      <c r="CJ53" s="71" t="s">
        <v>6</v>
      </c>
      <c r="CK53" s="67">
        <v>0</v>
      </c>
      <c r="CM53" s="71" t="s">
        <v>6</v>
      </c>
      <c r="CN53" s="67">
        <v>0</v>
      </c>
      <c r="CP53" s="71" t="s">
        <v>6</v>
      </c>
      <c r="CQ53" s="79">
        <f>SUM(CN53,CK53,CH53,CE53,CB53,BY53,BV53,BS53,BP53,BM53,BJ53,BG53,BD53,BA53,AX53,AU53,AR53,AO53,AL53,AI53,AF53,AC53,Z53,W53,T53,Q53,N53,K53,H53,E53,B53)</f>
        <v>40</v>
      </c>
      <c r="CS53" s="71" t="s">
        <v>6</v>
      </c>
      <c r="CT53" s="67">
        <v>40</v>
      </c>
      <c r="CV53" s="81">
        <f t="shared" si="1"/>
        <v>0</v>
      </c>
    </row>
    <row r="54" spans="1:101" x14ac:dyDescent="0.2">
      <c r="A54" s="71" t="s">
        <v>8</v>
      </c>
      <c r="B54" s="67">
        <v>0</v>
      </c>
      <c r="D54" s="71" t="s">
        <v>8</v>
      </c>
      <c r="E54" s="67">
        <v>0</v>
      </c>
      <c r="G54" s="71" t="s">
        <v>8</v>
      </c>
      <c r="H54" s="67">
        <v>0</v>
      </c>
      <c r="J54" s="71" t="s">
        <v>8</v>
      </c>
      <c r="K54" s="67">
        <v>0</v>
      </c>
      <c r="M54" s="71" t="s">
        <v>8</v>
      </c>
      <c r="N54" s="67">
        <v>0</v>
      </c>
      <c r="P54" s="71" t="s">
        <v>8</v>
      </c>
      <c r="Q54" s="67">
        <v>0</v>
      </c>
      <c r="S54" s="71" t="s">
        <v>8</v>
      </c>
      <c r="T54" s="67">
        <v>0</v>
      </c>
      <c r="V54" s="71" t="s">
        <v>8</v>
      </c>
      <c r="W54" s="67">
        <v>0</v>
      </c>
      <c r="Y54" s="71" t="s">
        <v>8</v>
      </c>
      <c r="Z54" s="67">
        <v>0</v>
      </c>
      <c r="AB54" s="71" t="s">
        <v>8</v>
      </c>
      <c r="AC54" s="67">
        <v>0</v>
      </c>
      <c r="AE54" s="71" t="s">
        <v>8</v>
      </c>
      <c r="AF54" s="67">
        <v>0</v>
      </c>
      <c r="AH54" s="71" t="s">
        <v>8</v>
      </c>
      <c r="AI54" s="67">
        <v>0</v>
      </c>
      <c r="AK54" s="71" t="s">
        <v>8</v>
      </c>
      <c r="AL54" s="67">
        <v>0</v>
      </c>
      <c r="AN54" s="71" t="s">
        <v>8</v>
      </c>
      <c r="AO54" s="67">
        <v>0</v>
      </c>
      <c r="AQ54" s="71" t="s">
        <v>8</v>
      </c>
      <c r="AR54" s="67">
        <v>0</v>
      </c>
      <c r="AT54" s="71" t="s">
        <v>8</v>
      </c>
      <c r="AU54" s="67">
        <v>0</v>
      </c>
      <c r="AW54" s="71" t="s">
        <v>8</v>
      </c>
      <c r="AX54" s="67">
        <v>0</v>
      </c>
      <c r="AZ54" s="71" t="s">
        <v>8</v>
      </c>
      <c r="BA54" s="67">
        <v>0</v>
      </c>
      <c r="BC54" s="71" t="s">
        <v>8</v>
      </c>
      <c r="BD54" s="67">
        <v>0</v>
      </c>
      <c r="BF54" s="71" t="s">
        <v>8</v>
      </c>
      <c r="BG54" s="67">
        <v>0</v>
      </c>
      <c r="BI54" s="71" t="s">
        <v>8</v>
      </c>
      <c r="BJ54" s="67">
        <v>0</v>
      </c>
      <c r="BL54" s="71" t="s">
        <v>8</v>
      </c>
      <c r="BM54" s="67">
        <v>0</v>
      </c>
      <c r="BO54" s="71" t="s">
        <v>8</v>
      </c>
      <c r="BP54" s="67">
        <v>0</v>
      </c>
      <c r="BR54" s="71" t="s">
        <v>8</v>
      </c>
      <c r="BS54" s="67">
        <v>0</v>
      </c>
      <c r="BU54" s="71" t="s">
        <v>8</v>
      </c>
      <c r="BV54" s="67">
        <v>0</v>
      </c>
      <c r="BX54" s="71" t="s">
        <v>8</v>
      </c>
      <c r="BY54" s="67">
        <v>0</v>
      </c>
      <c r="CA54" s="71" t="s">
        <v>8</v>
      </c>
      <c r="CB54" s="67">
        <v>0</v>
      </c>
      <c r="CD54" s="71" t="s">
        <v>8</v>
      </c>
      <c r="CE54" s="67">
        <v>0</v>
      </c>
      <c r="CG54" s="71" t="s">
        <v>8</v>
      </c>
      <c r="CH54" s="67">
        <v>0</v>
      </c>
      <c r="CJ54" s="71" t="s">
        <v>8</v>
      </c>
      <c r="CK54" s="67">
        <v>0</v>
      </c>
      <c r="CM54" s="71" t="s">
        <v>8</v>
      </c>
      <c r="CN54" s="67">
        <v>0</v>
      </c>
      <c r="CP54" s="71" t="s">
        <v>8</v>
      </c>
      <c r="CQ54" s="79">
        <f>SUM(CN54,CK54,CH54,CE54,CB54,BY54,BV54,BS54,BP54,BM54,BJ54,BG54,BD54,BA54,AX54,AU54,AR54,AO54,AL54,AI54,AF54,AC54,Z54,W54,T54,Q54,N54,K54,H54,E54,B54)</f>
        <v>0</v>
      </c>
      <c r="CS54" s="71" t="s">
        <v>8</v>
      </c>
      <c r="CT54" s="67">
        <v>100</v>
      </c>
      <c r="CV54" s="88">
        <f t="shared" si="1"/>
        <v>100</v>
      </c>
    </row>
    <row r="55" spans="1:101" x14ac:dyDescent="0.2">
      <c r="A55" s="71" t="s">
        <v>451</v>
      </c>
      <c r="B55" s="67">
        <f>SUM(B56:B60)</f>
        <v>35</v>
      </c>
      <c r="D55" s="71" t="s">
        <v>451</v>
      </c>
      <c r="E55" s="67">
        <f>SUM(E56:E60)</f>
        <v>0</v>
      </c>
      <c r="G55" s="71" t="s">
        <v>451</v>
      </c>
      <c r="H55" s="67">
        <f>SUM(H56:H60)</f>
        <v>0</v>
      </c>
      <c r="J55" s="71" t="s">
        <v>451</v>
      </c>
      <c r="K55" s="67">
        <f>SUM(K56:K60)</f>
        <v>0</v>
      </c>
      <c r="M55" s="71" t="s">
        <v>451</v>
      </c>
      <c r="N55" s="67">
        <f>SUM(N56:N60)</f>
        <v>0</v>
      </c>
      <c r="P55" s="71" t="s">
        <v>451</v>
      </c>
      <c r="Q55" s="67">
        <f>SUM(Q56:Q60)</f>
        <v>7.35</v>
      </c>
      <c r="S55" s="71" t="s">
        <v>451</v>
      </c>
      <c r="T55" s="67">
        <f>SUM(T56:T60)</f>
        <v>78.819999999999993</v>
      </c>
      <c r="V55" s="71" t="s">
        <v>451</v>
      </c>
      <c r="W55" s="67">
        <f>SUM(W56:W60)</f>
        <v>23.38</v>
      </c>
      <c r="Y55" s="71" t="s">
        <v>451</v>
      </c>
      <c r="Z55" s="67">
        <f>SUM(Z56:Z60)</f>
        <v>0</v>
      </c>
      <c r="AB55" s="71" t="s">
        <v>451</v>
      </c>
      <c r="AC55" s="67">
        <f>SUM(AC56:AC60)</f>
        <v>13.02</v>
      </c>
      <c r="AE55" s="71" t="s">
        <v>451</v>
      </c>
      <c r="AF55" s="67">
        <f>SUM(AF56:AF60)</f>
        <v>11</v>
      </c>
      <c r="AH55" s="71" t="s">
        <v>451</v>
      </c>
      <c r="AI55" s="67">
        <f>SUM(AI56:AI60)</f>
        <v>6</v>
      </c>
      <c r="AK55" s="71" t="s">
        <v>451</v>
      </c>
      <c r="AL55" s="67">
        <f>SUM(AL56:AL60)</f>
        <v>23.39</v>
      </c>
      <c r="AN55" s="71" t="s">
        <v>451</v>
      </c>
      <c r="AO55" s="67">
        <f>SUM(AO56:AO60)</f>
        <v>46.06</v>
      </c>
      <c r="AQ55" s="71" t="s">
        <v>451</v>
      </c>
      <c r="AR55" s="67">
        <f>SUM(AR56:AR60)</f>
        <v>0</v>
      </c>
      <c r="AT55" s="71" t="s">
        <v>451</v>
      </c>
      <c r="AU55" s="67">
        <f>SUM(AU56:AU60)</f>
        <v>25</v>
      </c>
      <c r="AW55" s="71" t="s">
        <v>451</v>
      </c>
      <c r="AX55" s="67">
        <f>SUM(AX56:AX60)</f>
        <v>30.46</v>
      </c>
      <c r="AZ55" s="71" t="s">
        <v>451</v>
      </c>
      <c r="BA55" s="67">
        <f>SUM(BA56:BA60)</f>
        <v>0</v>
      </c>
      <c r="BC55" s="71" t="s">
        <v>451</v>
      </c>
      <c r="BD55" s="67">
        <f>SUM(BD56:BD60)</f>
        <v>0</v>
      </c>
      <c r="BF55" s="71" t="s">
        <v>451</v>
      </c>
      <c r="BG55" s="67">
        <f>SUM(BG56:BG60)</f>
        <v>86.61</v>
      </c>
      <c r="BI55" s="71" t="s">
        <v>451</v>
      </c>
      <c r="BJ55" s="67">
        <f>SUM(BJ56:BJ60)</f>
        <v>68.790000000000006</v>
      </c>
      <c r="BL55" s="71" t="s">
        <v>451</v>
      </c>
      <c r="BM55" s="67">
        <f>SUM(BM56:BM60)</f>
        <v>33.049999999999997</v>
      </c>
      <c r="BO55" s="71" t="s">
        <v>451</v>
      </c>
      <c r="BP55" s="67">
        <f>SUM(BP56:BP60)</f>
        <v>14.99</v>
      </c>
      <c r="BR55" s="71" t="s">
        <v>451</v>
      </c>
      <c r="BS55" s="67">
        <f>SUM(BS56:BS60)</f>
        <v>19.990000000000002</v>
      </c>
      <c r="BU55" s="71" t="s">
        <v>451</v>
      </c>
      <c r="BV55" s="67">
        <f>SUM(BV56:BV60)</f>
        <v>0</v>
      </c>
      <c r="BX55" s="71" t="s">
        <v>451</v>
      </c>
      <c r="BY55" s="67">
        <f>SUM(BY56:BY60)</f>
        <v>0</v>
      </c>
      <c r="CA55" s="71" t="s">
        <v>451</v>
      </c>
      <c r="CB55" s="67">
        <f>SUM(CB56:CB60)</f>
        <v>17.75</v>
      </c>
      <c r="CD55" s="71" t="s">
        <v>451</v>
      </c>
      <c r="CE55" s="67">
        <f>SUM(CE56:CE60)</f>
        <v>50.41</v>
      </c>
      <c r="CG55" s="71" t="s">
        <v>451</v>
      </c>
      <c r="CH55" s="67">
        <f>SUM(CH56:CH60)</f>
        <v>0</v>
      </c>
      <c r="CJ55" s="71" t="s">
        <v>451</v>
      </c>
      <c r="CK55" s="67">
        <f>SUM(CK56:CK60)</f>
        <v>0</v>
      </c>
      <c r="CM55" s="71" t="s">
        <v>451</v>
      </c>
      <c r="CN55" s="67">
        <f>SUM(CN56:CN60)</f>
        <v>0</v>
      </c>
      <c r="CP55" s="71" t="s">
        <v>451</v>
      </c>
      <c r="CQ55" s="67">
        <f>SUM(CQ56:CQ60)</f>
        <v>591.07000000000005</v>
      </c>
      <c r="CS55" s="71" t="s">
        <v>451</v>
      </c>
      <c r="CT55" s="67">
        <f>SUM(CT56:CT60)</f>
        <v>495.74</v>
      </c>
      <c r="CV55" s="89">
        <f t="shared" si="1"/>
        <v>-95.330000000000041</v>
      </c>
    </row>
    <row r="56" spans="1:101" x14ac:dyDescent="0.2">
      <c r="A56" s="68" t="s">
        <v>452</v>
      </c>
      <c r="B56" s="67">
        <v>35</v>
      </c>
      <c r="D56" s="68" t="s">
        <v>452</v>
      </c>
      <c r="E56" s="67">
        <v>0</v>
      </c>
      <c r="G56" s="68" t="s">
        <v>452</v>
      </c>
      <c r="H56" s="67">
        <v>0</v>
      </c>
      <c r="J56" s="68" t="s">
        <v>452</v>
      </c>
      <c r="K56" s="67">
        <v>0</v>
      </c>
      <c r="M56" s="68" t="s">
        <v>452</v>
      </c>
      <c r="N56" s="67">
        <v>0</v>
      </c>
      <c r="P56" s="68" t="s">
        <v>452</v>
      </c>
      <c r="Q56" s="67">
        <v>7.35</v>
      </c>
      <c r="S56" s="68" t="s">
        <v>452</v>
      </c>
      <c r="T56" s="67">
        <v>78.819999999999993</v>
      </c>
      <c r="V56" s="68" t="s">
        <v>452</v>
      </c>
      <c r="W56" s="67">
        <v>23.38</v>
      </c>
      <c r="Y56" s="68" t="s">
        <v>452</v>
      </c>
      <c r="Z56" s="67">
        <v>0</v>
      </c>
      <c r="AB56" s="68" t="s">
        <v>452</v>
      </c>
      <c r="AC56" s="67">
        <v>13.02</v>
      </c>
      <c r="AE56" s="68" t="s">
        <v>452</v>
      </c>
      <c r="AF56" s="67">
        <v>11</v>
      </c>
      <c r="AH56" s="68" t="s">
        <v>452</v>
      </c>
      <c r="AI56" s="67">
        <v>6</v>
      </c>
      <c r="AK56" s="68" t="s">
        <v>452</v>
      </c>
      <c r="AL56" s="67">
        <v>23.39</v>
      </c>
      <c r="AN56" s="68" t="s">
        <v>452</v>
      </c>
      <c r="AO56" s="67">
        <v>46.06</v>
      </c>
      <c r="AQ56" s="68" t="s">
        <v>452</v>
      </c>
      <c r="AR56" s="67">
        <v>0</v>
      </c>
      <c r="AT56" s="68" t="s">
        <v>452</v>
      </c>
      <c r="AU56" s="67">
        <v>0</v>
      </c>
      <c r="AW56" s="68" t="s">
        <v>452</v>
      </c>
      <c r="AX56" s="67">
        <v>10.47</v>
      </c>
      <c r="AZ56" s="68" t="s">
        <v>452</v>
      </c>
      <c r="BA56" s="67">
        <v>0</v>
      </c>
      <c r="BC56" s="68" t="s">
        <v>452</v>
      </c>
      <c r="BD56" s="67">
        <v>0</v>
      </c>
      <c r="BF56" s="68" t="s">
        <v>452</v>
      </c>
      <c r="BG56" s="67">
        <v>86.61</v>
      </c>
      <c r="BI56" s="68" t="s">
        <v>452</v>
      </c>
      <c r="BJ56" s="67">
        <v>68.790000000000006</v>
      </c>
      <c r="BL56" s="68" t="s">
        <v>452</v>
      </c>
      <c r="BM56" s="67">
        <v>33.049999999999997</v>
      </c>
      <c r="BO56" s="68" t="s">
        <v>452</v>
      </c>
      <c r="BP56" s="67">
        <v>14.99</v>
      </c>
      <c r="BR56" s="68" t="s">
        <v>452</v>
      </c>
      <c r="BS56" s="67">
        <v>12</v>
      </c>
      <c r="BU56" s="68" t="s">
        <v>452</v>
      </c>
      <c r="BV56" s="67">
        <v>0</v>
      </c>
      <c r="BX56" s="68" t="s">
        <v>452</v>
      </c>
      <c r="BY56" s="67">
        <v>0</v>
      </c>
      <c r="CA56" s="68" t="s">
        <v>452</v>
      </c>
      <c r="CB56" s="67">
        <v>17.75</v>
      </c>
      <c r="CD56" s="68" t="s">
        <v>452</v>
      </c>
      <c r="CE56" s="67">
        <v>50.41</v>
      </c>
      <c r="CG56" s="68" t="s">
        <v>452</v>
      </c>
      <c r="CH56" s="67">
        <v>0</v>
      </c>
      <c r="CJ56" s="68" t="s">
        <v>452</v>
      </c>
      <c r="CK56" s="67">
        <v>0</v>
      </c>
      <c r="CM56" s="68" t="s">
        <v>452</v>
      </c>
      <c r="CN56" s="67">
        <v>0</v>
      </c>
      <c r="CP56" s="68" t="s">
        <v>452</v>
      </c>
      <c r="CQ56" s="79">
        <f>SUM(CN56,CK56,CH56,CE56,CB56,BY56,BV56,BS56,BP56,BM56,BJ56,BG56,BD56,BA56,AX56,AU56,AR56,AO56,AL56,AI56,AF56,AC56,Z56,W56,T56,Q56,N56,K56,H56,E56,B56)</f>
        <v>538.09</v>
      </c>
      <c r="CS56" s="68" t="s">
        <v>452</v>
      </c>
      <c r="CT56" s="67">
        <v>442.76</v>
      </c>
      <c r="CV56" s="81">
        <f t="shared" si="1"/>
        <v>-95.330000000000041</v>
      </c>
    </row>
    <row r="57" spans="1:101" x14ac:dyDescent="0.2">
      <c r="A57" s="68" t="s">
        <v>211</v>
      </c>
      <c r="B57" s="67">
        <v>0</v>
      </c>
      <c r="D57" s="68" t="s">
        <v>211</v>
      </c>
      <c r="E57" s="67">
        <v>0</v>
      </c>
      <c r="G57" s="68" t="s">
        <v>211</v>
      </c>
      <c r="H57" s="67">
        <v>0</v>
      </c>
      <c r="J57" s="68" t="s">
        <v>211</v>
      </c>
      <c r="K57" s="67">
        <v>0</v>
      </c>
      <c r="M57" s="68" t="s">
        <v>211</v>
      </c>
      <c r="N57" s="67">
        <v>0</v>
      </c>
      <c r="P57" s="68" t="s">
        <v>211</v>
      </c>
      <c r="Q57" s="67">
        <v>0</v>
      </c>
      <c r="S57" s="68" t="s">
        <v>211</v>
      </c>
      <c r="T57" s="67">
        <v>0</v>
      </c>
      <c r="V57" s="68" t="s">
        <v>211</v>
      </c>
      <c r="W57" s="67">
        <v>0</v>
      </c>
      <c r="Y57" s="68" t="s">
        <v>211</v>
      </c>
      <c r="Z57" s="67">
        <v>0</v>
      </c>
      <c r="AB57" s="68" t="s">
        <v>211</v>
      </c>
      <c r="AC57" s="67">
        <v>0</v>
      </c>
      <c r="AE57" s="68" t="s">
        <v>211</v>
      </c>
      <c r="AF57" s="67">
        <v>0</v>
      </c>
      <c r="AH57" s="68" t="s">
        <v>211</v>
      </c>
      <c r="AI57" s="67">
        <v>0</v>
      </c>
      <c r="AK57" s="68" t="s">
        <v>211</v>
      </c>
      <c r="AL57" s="67">
        <v>0</v>
      </c>
      <c r="AN57" s="68" t="s">
        <v>211</v>
      </c>
      <c r="AO57" s="67">
        <v>0</v>
      </c>
      <c r="AQ57" s="68" t="s">
        <v>211</v>
      </c>
      <c r="AR57" s="67">
        <v>0</v>
      </c>
      <c r="AT57" s="68" t="s">
        <v>211</v>
      </c>
      <c r="AU57" s="67">
        <v>0</v>
      </c>
      <c r="AW57" s="68" t="s">
        <v>211</v>
      </c>
      <c r="AX57" s="67">
        <v>0</v>
      </c>
      <c r="AZ57" s="68" t="s">
        <v>211</v>
      </c>
      <c r="BA57" s="67">
        <v>0</v>
      </c>
      <c r="BC57" s="68" t="s">
        <v>211</v>
      </c>
      <c r="BD57" s="67">
        <v>0</v>
      </c>
      <c r="BF57" s="68" t="s">
        <v>211</v>
      </c>
      <c r="BG57" s="67">
        <v>0</v>
      </c>
      <c r="BI57" s="68" t="s">
        <v>211</v>
      </c>
      <c r="BJ57" s="67">
        <v>0</v>
      </c>
      <c r="BL57" s="68" t="s">
        <v>211</v>
      </c>
      <c r="BM57" s="67">
        <v>0</v>
      </c>
      <c r="BO57" s="68" t="s">
        <v>211</v>
      </c>
      <c r="BP57" s="67">
        <v>0</v>
      </c>
      <c r="BR57" s="68" t="s">
        <v>211</v>
      </c>
      <c r="BS57" s="67">
        <v>7.99</v>
      </c>
      <c r="BU57" s="68" t="s">
        <v>211</v>
      </c>
      <c r="BV57" s="67">
        <v>0</v>
      </c>
      <c r="BX57" s="68" t="s">
        <v>211</v>
      </c>
      <c r="BY57" s="67">
        <v>0</v>
      </c>
      <c r="CA57" s="68" t="s">
        <v>211</v>
      </c>
      <c r="CB57" s="67">
        <v>0</v>
      </c>
      <c r="CD57" s="68" t="s">
        <v>211</v>
      </c>
      <c r="CE57" s="67">
        <v>0</v>
      </c>
      <c r="CG57" s="68" t="s">
        <v>211</v>
      </c>
      <c r="CH57" s="67">
        <v>0</v>
      </c>
      <c r="CJ57" s="68" t="s">
        <v>211</v>
      </c>
      <c r="CK57" s="67">
        <v>0</v>
      </c>
      <c r="CM57" s="68" t="s">
        <v>211</v>
      </c>
      <c r="CN57" s="67">
        <v>0</v>
      </c>
      <c r="CP57" s="68" t="s">
        <v>211</v>
      </c>
      <c r="CQ57" s="79">
        <f>SUM(CN57,CK57,CH57,CE57,CB57,BY57,BV57,BS57,BP57,BM57,BJ57,BG57,BD57,BA57,AX57,AU57,AR57,AO57,AL57,AI57,AF57,AC57,Z57,W57,T57,Q57,N57,K57,H57,E57,B57)</f>
        <v>7.99</v>
      </c>
      <c r="CS57" s="68" t="s">
        <v>211</v>
      </c>
      <c r="CT57" s="67">
        <v>7.99</v>
      </c>
      <c r="CV57" s="81">
        <f t="shared" si="1"/>
        <v>0</v>
      </c>
    </row>
    <row r="58" spans="1:101" x14ac:dyDescent="0.2">
      <c r="A58" s="68" t="s">
        <v>212</v>
      </c>
      <c r="B58" s="67">
        <v>0</v>
      </c>
      <c r="D58" s="68" t="s">
        <v>212</v>
      </c>
      <c r="E58" s="67">
        <v>0</v>
      </c>
      <c r="G58" s="68" t="s">
        <v>212</v>
      </c>
      <c r="H58" s="67">
        <v>0</v>
      </c>
      <c r="J58" s="68" t="s">
        <v>212</v>
      </c>
      <c r="K58" s="67">
        <v>0</v>
      </c>
      <c r="M58" s="68" t="s">
        <v>212</v>
      </c>
      <c r="N58" s="67">
        <v>0</v>
      </c>
      <c r="P58" s="68" t="s">
        <v>212</v>
      </c>
      <c r="Q58" s="67">
        <v>0</v>
      </c>
      <c r="S58" s="68" t="s">
        <v>212</v>
      </c>
      <c r="T58" s="67">
        <v>0</v>
      </c>
      <c r="V58" s="68" t="s">
        <v>212</v>
      </c>
      <c r="W58" s="67">
        <v>0</v>
      </c>
      <c r="Y58" s="68" t="s">
        <v>212</v>
      </c>
      <c r="Z58" s="67">
        <v>0</v>
      </c>
      <c r="AB58" s="68" t="s">
        <v>212</v>
      </c>
      <c r="AC58" s="67">
        <v>0</v>
      </c>
      <c r="AE58" s="68" t="s">
        <v>212</v>
      </c>
      <c r="AF58" s="67">
        <v>0</v>
      </c>
      <c r="AH58" s="68" t="s">
        <v>212</v>
      </c>
      <c r="AI58" s="67">
        <v>0</v>
      </c>
      <c r="AK58" s="68" t="s">
        <v>212</v>
      </c>
      <c r="AL58" s="67">
        <v>0</v>
      </c>
      <c r="AN58" s="68" t="s">
        <v>212</v>
      </c>
      <c r="AO58" s="67">
        <v>0</v>
      </c>
      <c r="AQ58" s="68" t="s">
        <v>212</v>
      </c>
      <c r="AR58" s="67">
        <v>0</v>
      </c>
      <c r="AT58" s="68" t="s">
        <v>212</v>
      </c>
      <c r="AU58" s="67">
        <v>0</v>
      </c>
      <c r="AW58" s="68" t="s">
        <v>212</v>
      </c>
      <c r="AX58" s="67">
        <v>19.989999999999998</v>
      </c>
      <c r="AZ58" s="68" t="s">
        <v>212</v>
      </c>
      <c r="BA58" s="67">
        <v>0</v>
      </c>
      <c r="BC58" s="68" t="s">
        <v>212</v>
      </c>
      <c r="BD58" s="67">
        <v>0</v>
      </c>
      <c r="BF58" s="68" t="s">
        <v>212</v>
      </c>
      <c r="BG58" s="67">
        <v>0</v>
      </c>
      <c r="BI58" s="68" t="s">
        <v>212</v>
      </c>
      <c r="BJ58" s="67">
        <v>0</v>
      </c>
      <c r="BL58" s="68" t="s">
        <v>212</v>
      </c>
      <c r="BM58" s="67">
        <v>0</v>
      </c>
      <c r="BO58" s="68" t="s">
        <v>212</v>
      </c>
      <c r="BP58" s="67">
        <v>0</v>
      </c>
      <c r="BR58" s="68" t="s">
        <v>212</v>
      </c>
      <c r="BS58" s="67">
        <v>0</v>
      </c>
      <c r="BU58" s="68" t="s">
        <v>212</v>
      </c>
      <c r="BV58" s="67">
        <v>0</v>
      </c>
      <c r="BX58" s="68" t="s">
        <v>212</v>
      </c>
      <c r="BY58" s="67">
        <v>0</v>
      </c>
      <c r="CA58" s="68" t="s">
        <v>212</v>
      </c>
      <c r="CB58" s="67">
        <v>0</v>
      </c>
      <c r="CD58" s="68" t="s">
        <v>212</v>
      </c>
      <c r="CE58" s="67">
        <v>0</v>
      </c>
      <c r="CG58" s="68" t="s">
        <v>212</v>
      </c>
      <c r="CH58" s="67">
        <v>0</v>
      </c>
      <c r="CJ58" s="68" t="s">
        <v>212</v>
      </c>
      <c r="CK58" s="67">
        <v>0</v>
      </c>
      <c r="CM58" s="68" t="s">
        <v>212</v>
      </c>
      <c r="CN58" s="67">
        <v>0</v>
      </c>
      <c r="CP58" s="68" t="s">
        <v>212</v>
      </c>
      <c r="CQ58" s="79">
        <f>SUM(CN58,CK58,CH58,CE58,CB58,BY58,BV58,BS58,BP58,BM58,BJ58,BG58,BD58,BA58,AX58,AU58,AR58,AO58,AL58,AI58,AF58,AC58,Z58,W58,T58,Q58,N58,K58,H58,E58,B58)</f>
        <v>19.989999999999998</v>
      </c>
      <c r="CS58" s="68" t="s">
        <v>212</v>
      </c>
      <c r="CT58" s="67">
        <v>19.989999999999998</v>
      </c>
      <c r="CV58" s="81">
        <f t="shared" si="1"/>
        <v>0</v>
      </c>
    </row>
    <row r="59" spans="1:101" x14ac:dyDescent="0.2">
      <c r="A59" s="72" t="s">
        <v>456</v>
      </c>
      <c r="B59" s="79">
        <v>0</v>
      </c>
      <c r="D59" s="72" t="s">
        <v>456</v>
      </c>
      <c r="E59" s="79">
        <v>0</v>
      </c>
      <c r="G59" s="72" t="s">
        <v>456</v>
      </c>
      <c r="H59" s="79">
        <v>0</v>
      </c>
      <c r="J59" s="72" t="s">
        <v>456</v>
      </c>
      <c r="K59" s="79">
        <v>0</v>
      </c>
      <c r="M59" s="72" t="s">
        <v>456</v>
      </c>
      <c r="N59" s="79">
        <v>0</v>
      </c>
      <c r="P59" s="72" t="s">
        <v>456</v>
      </c>
      <c r="Q59" s="79">
        <v>0</v>
      </c>
      <c r="S59" s="72" t="s">
        <v>456</v>
      </c>
      <c r="T59" s="79">
        <v>0</v>
      </c>
      <c r="V59" s="72" t="s">
        <v>456</v>
      </c>
      <c r="W59" s="79">
        <v>0</v>
      </c>
      <c r="Y59" s="72" t="s">
        <v>456</v>
      </c>
      <c r="Z59" s="79">
        <v>0</v>
      </c>
      <c r="AB59" s="72" t="s">
        <v>456</v>
      </c>
      <c r="AC59" s="79">
        <v>0</v>
      </c>
      <c r="AE59" s="72" t="s">
        <v>456</v>
      </c>
      <c r="AF59" s="79">
        <v>0</v>
      </c>
      <c r="AH59" s="72" t="s">
        <v>456</v>
      </c>
      <c r="AI59" s="79">
        <v>0</v>
      </c>
      <c r="AK59" s="72" t="s">
        <v>456</v>
      </c>
      <c r="AL59" s="79">
        <v>0</v>
      </c>
      <c r="AN59" s="72" t="s">
        <v>456</v>
      </c>
      <c r="AO59" s="79">
        <v>0</v>
      </c>
      <c r="AQ59" s="72" t="s">
        <v>456</v>
      </c>
      <c r="AR59" s="79">
        <v>0</v>
      </c>
      <c r="AT59" s="72" t="s">
        <v>456</v>
      </c>
      <c r="AU59" s="79">
        <v>25</v>
      </c>
      <c r="AW59" s="72" t="s">
        <v>456</v>
      </c>
      <c r="AX59" s="79">
        <v>0</v>
      </c>
      <c r="AZ59" s="72" t="s">
        <v>456</v>
      </c>
      <c r="BA59" s="79">
        <v>0</v>
      </c>
      <c r="BC59" s="72" t="s">
        <v>456</v>
      </c>
      <c r="BD59" s="79">
        <v>0</v>
      </c>
      <c r="BF59" s="72" t="s">
        <v>456</v>
      </c>
      <c r="BG59" s="79">
        <v>0</v>
      </c>
      <c r="BI59" s="72" t="s">
        <v>456</v>
      </c>
      <c r="BJ59" s="79">
        <v>0</v>
      </c>
      <c r="BL59" s="72" t="s">
        <v>456</v>
      </c>
      <c r="BM59" s="79">
        <v>0</v>
      </c>
      <c r="BO59" s="72" t="s">
        <v>456</v>
      </c>
      <c r="BP59" s="79">
        <v>0</v>
      </c>
      <c r="BR59" s="72" t="s">
        <v>456</v>
      </c>
      <c r="BS59" s="79">
        <v>0</v>
      </c>
      <c r="BU59" s="72" t="s">
        <v>456</v>
      </c>
      <c r="BV59" s="79">
        <v>0</v>
      </c>
      <c r="BX59" s="72" t="s">
        <v>456</v>
      </c>
      <c r="BY59" s="79">
        <v>0</v>
      </c>
      <c r="CA59" s="72" t="s">
        <v>456</v>
      </c>
      <c r="CB59" s="79">
        <v>0</v>
      </c>
      <c r="CD59" s="72" t="s">
        <v>456</v>
      </c>
      <c r="CE59" s="79">
        <v>0</v>
      </c>
      <c r="CG59" s="72" t="s">
        <v>456</v>
      </c>
      <c r="CH59" s="79">
        <v>0</v>
      </c>
      <c r="CJ59" s="72" t="s">
        <v>456</v>
      </c>
      <c r="CK59" s="79">
        <v>0</v>
      </c>
      <c r="CM59" s="72" t="s">
        <v>456</v>
      </c>
      <c r="CN59" s="79">
        <v>0</v>
      </c>
      <c r="CP59" s="72" t="s">
        <v>456</v>
      </c>
      <c r="CQ59" s="79">
        <f>SUM(CN59,CK59,CH59,CE59,CB59,BY59,BV59,BS59,BP59,BM59,BJ59,BG59,BD59,BA59,AX59,AU59,AR59,AO59,AL59,AI59,AF59,AC59,Z59,W59,T59,Q59,N59,K59,H59,E59,B59)</f>
        <v>25</v>
      </c>
      <c r="CS59" s="72" t="s">
        <v>456</v>
      </c>
      <c r="CT59" s="79">
        <v>25</v>
      </c>
      <c r="CV59" s="81">
        <f t="shared" si="1"/>
        <v>0</v>
      </c>
    </row>
    <row r="60" spans="1:101" x14ac:dyDescent="0.2">
      <c r="A60" s="72" t="s">
        <v>456</v>
      </c>
      <c r="B60" s="79">
        <v>0</v>
      </c>
      <c r="D60" s="72" t="s">
        <v>456</v>
      </c>
      <c r="E60" s="79">
        <v>0</v>
      </c>
      <c r="G60" s="72" t="s">
        <v>456</v>
      </c>
      <c r="H60" s="79">
        <v>0</v>
      </c>
      <c r="J60" s="72" t="s">
        <v>456</v>
      </c>
      <c r="K60" s="79">
        <v>0</v>
      </c>
      <c r="M60" s="72" t="s">
        <v>456</v>
      </c>
      <c r="N60" s="79">
        <v>0</v>
      </c>
      <c r="P60" s="72" t="s">
        <v>456</v>
      </c>
      <c r="Q60" s="79">
        <v>0</v>
      </c>
      <c r="S60" s="72" t="s">
        <v>456</v>
      </c>
      <c r="T60" s="79">
        <v>0</v>
      </c>
      <c r="V60" s="72" t="s">
        <v>456</v>
      </c>
      <c r="W60" s="79">
        <v>0</v>
      </c>
      <c r="Y60" s="72" t="s">
        <v>456</v>
      </c>
      <c r="Z60" s="79">
        <v>0</v>
      </c>
      <c r="AB60" s="72" t="s">
        <v>456</v>
      </c>
      <c r="AC60" s="79">
        <v>0</v>
      </c>
      <c r="AE60" s="72" t="s">
        <v>456</v>
      </c>
      <c r="AF60" s="79">
        <v>0</v>
      </c>
      <c r="AH60" s="72" t="s">
        <v>456</v>
      </c>
      <c r="AI60" s="79">
        <v>0</v>
      </c>
      <c r="AK60" s="72" t="s">
        <v>456</v>
      </c>
      <c r="AL60" s="79">
        <v>0</v>
      </c>
      <c r="AN60" s="72" t="s">
        <v>456</v>
      </c>
      <c r="AO60" s="79">
        <v>0</v>
      </c>
      <c r="AQ60" s="72" t="s">
        <v>456</v>
      </c>
      <c r="AR60" s="79">
        <v>0</v>
      </c>
      <c r="AT60" s="72" t="s">
        <v>456</v>
      </c>
      <c r="AU60" s="79">
        <v>0</v>
      </c>
      <c r="AW60" s="72" t="s">
        <v>456</v>
      </c>
      <c r="AX60" s="79">
        <v>0</v>
      </c>
      <c r="AZ60" s="72" t="s">
        <v>456</v>
      </c>
      <c r="BA60" s="79">
        <v>0</v>
      </c>
      <c r="BC60" s="72" t="s">
        <v>456</v>
      </c>
      <c r="BD60" s="79">
        <v>0</v>
      </c>
      <c r="BF60" s="72" t="s">
        <v>456</v>
      </c>
      <c r="BG60" s="79">
        <v>0</v>
      </c>
      <c r="BI60" s="72" t="s">
        <v>456</v>
      </c>
      <c r="BJ60" s="79">
        <v>0</v>
      </c>
      <c r="BL60" s="72" t="s">
        <v>456</v>
      </c>
      <c r="BM60" s="79">
        <v>0</v>
      </c>
      <c r="BO60" s="72" t="s">
        <v>456</v>
      </c>
      <c r="BP60" s="79">
        <v>0</v>
      </c>
      <c r="BR60" s="72" t="s">
        <v>456</v>
      </c>
      <c r="BS60" s="79">
        <v>0</v>
      </c>
      <c r="BU60" s="72" t="s">
        <v>456</v>
      </c>
      <c r="BV60" s="79">
        <v>0</v>
      </c>
      <c r="BX60" s="72" t="s">
        <v>456</v>
      </c>
      <c r="BY60" s="79">
        <v>0</v>
      </c>
      <c r="CA60" s="72" t="s">
        <v>456</v>
      </c>
      <c r="CB60" s="79">
        <v>0</v>
      </c>
      <c r="CD60" s="72" t="s">
        <v>456</v>
      </c>
      <c r="CE60" s="79">
        <v>0</v>
      </c>
      <c r="CG60" s="72" t="s">
        <v>456</v>
      </c>
      <c r="CH60" s="79">
        <v>0</v>
      </c>
      <c r="CJ60" s="72" t="s">
        <v>456</v>
      </c>
      <c r="CK60" s="79">
        <v>0</v>
      </c>
      <c r="CM60" s="72" t="s">
        <v>456</v>
      </c>
      <c r="CN60" s="79">
        <v>0</v>
      </c>
      <c r="CP60" s="72" t="s">
        <v>456</v>
      </c>
      <c r="CQ60" s="79">
        <f>SUM(CN60,CK60,CH60,CE60,CB60,BY60,BV60,BS60,BP60,BM60,BJ60,BG60,BD60,BA60,AX60,AU60,AR60,AO60,AL60,AI60,AF60,AC60,Z60,W60,T60,Q60,N60,K60,H60,E60,B60)</f>
        <v>0</v>
      </c>
      <c r="CS60" s="72" t="s">
        <v>456</v>
      </c>
      <c r="CT60" s="79">
        <v>0</v>
      </c>
      <c r="CV60" s="81">
        <f t="shared" si="1"/>
        <v>0</v>
      </c>
    </row>
    <row r="61" spans="1:101" x14ac:dyDescent="0.2">
      <c r="A61" s="73" t="s">
        <v>453</v>
      </c>
      <c r="B61" s="74">
        <f>SUM(B45,B46,B47,B48,B49,B53,B54,B55)</f>
        <v>891.37</v>
      </c>
      <c r="D61" s="73" t="s">
        <v>453</v>
      </c>
      <c r="E61" s="74">
        <f>SUM(E45,E46,E47,E48,E49,E53,E54,E55)</f>
        <v>47.08</v>
      </c>
      <c r="G61" s="73" t="s">
        <v>453</v>
      </c>
      <c r="H61" s="74">
        <f>SUM(H45,H46,H47,H48,H49,H53,H54,H55)</f>
        <v>174.17</v>
      </c>
      <c r="J61" s="73" t="s">
        <v>453</v>
      </c>
      <c r="K61" s="74">
        <f>SUM(K45,K46,K47,K48,K49,K53,K54,K55)</f>
        <v>0</v>
      </c>
      <c r="M61" s="73" t="s">
        <v>453</v>
      </c>
      <c r="N61" s="74">
        <f>SUM(N45,N46,N47,N48,N49,N53,N54,N55)</f>
        <v>0</v>
      </c>
      <c r="P61" s="73" t="s">
        <v>453</v>
      </c>
      <c r="Q61" s="74">
        <f>SUM(Q45,Q46,Q47,Q48,Q49,Q53,Q54,Q55)</f>
        <v>7.35</v>
      </c>
      <c r="S61" s="73" t="s">
        <v>453</v>
      </c>
      <c r="T61" s="74">
        <f>SUM(T45,T46,T47,T48,T49,T53,T54,T55)</f>
        <v>78.819999999999993</v>
      </c>
      <c r="V61" s="73" t="s">
        <v>453</v>
      </c>
      <c r="W61" s="74">
        <f>SUM(W45,W46,W47,W48,W49,W53,W54,W55)</f>
        <v>23.38</v>
      </c>
      <c r="Y61" s="73" t="s">
        <v>453</v>
      </c>
      <c r="Z61" s="74">
        <f>SUM(Z45,Z46,Z47,Z48,Z49,Z53,Z54,Z55)</f>
        <v>140.98000000000002</v>
      </c>
      <c r="AB61" s="73" t="s">
        <v>453</v>
      </c>
      <c r="AC61" s="74">
        <f>SUM(AC45,AC46,AC47,AC48,AC49,AC53,AC54,AC55)</f>
        <v>13.02</v>
      </c>
      <c r="AE61" s="73" t="s">
        <v>453</v>
      </c>
      <c r="AF61" s="74">
        <f>SUM(AF45,AF46,AF47,AF48,AF49,AF53,AF54,AF55)</f>
        <v>11</v>
      </c>
      <c r="AH61" s="73" t="s">
        <v>453</v>
      </c>
      <c r="AI61" s="74">
        <f>SUM(AI45,AI46,AI47,AI48,AI49,AI53,AI54,AI55)</f>
        <v>6</v>
      </c>
      <c r="AK61" s="73" t="s">
        <v>453</v>
      </c>
      <c r="AL61" s="74">
        <f>SUM(AL45,AL46,AL47,AL48,AL49,AL53,AL54,AL55)</f>
        <v>23.39</v>
      </c>
      <c r="AN61" s="73" t="s">
        <v>453</v>
      </c>
      <c r="AO61" s="74">
        <f>SUM(AO45,AO46,AO47,AO48,AO49,AO53,AO54,AO55)</f>
        <v>86.06</v>
      </c>
      <c r="AQ61" s="73" t="s">
        <v>453</v>
      </c>
      <c r="AR61" s="74">
        <f>SUM(AR45,AR46,AR47,AR48,AR49,AR53,AR54,AR55)</f>
        <v>0</v>
      </c>
      <c r="AT61" s="73" t="s">
        <v>453</v>
      </c>
      <c r="AU61" s="74">
        <f>SUM(AU45,AU46,AU47,AU48,AU49,AU53,AU54,AU55)</f>
        <v>54.230000000000004</v>
      </c>
      <c r="AW61" s="73" t="s">
        <v>453</v>
      </c>
      <c r="AX61" s="74">
        <f>SUM(AX45,AX46,AX47,AX48,AX49,AX53,AX54,AX55)</f>
        <v>30.46</v>
      </c>
      <c r="AZ61" s="73" t="s">
        <v>453</v>
      </c>
      <c r="BA61" s="74">
        <f>SUM(BA45,BA46,BA47,BA48,BA49,BA53,BA54,BA55)</f>
        <v>0</v>
      </c>
      <c r="BC61" s="73" t="s">
        <v>453</v>
      </c>
      <c r="BD61" s="74">
        <f>SUM(BD45,BD46,BD47,BD48,BD49,BD53,BD54,BD55)</f>
        <v>0</v>
      </c>
      <c r="BF61" s="73" t="s">
        <v>453</v>
      </c>
      <c r="BG61" s="74">
        <f>SUM(BG45,BG46,BG47,BG48,BG49,BG53,BG54,BG55)</f>
        <v>86.61</v>
      </c>
      <c r="BI61" s="73" t="s">
        <v>453</v>
      </c>
      <c r="BJ61" s="74">
        <f>SUM(BJ45,BJ46,BJ47,BJ48,BJ49,BJ53,BJ54,BJ55)</f>
        <v>68.790000000000006</v>
      </c>
      <c r="BL61" s="73" t="s">
        <v>453</v>
      </c>
      <c r="BM61" s="74">
        <f>SUM(BM45,BM46,BM47,BM48,BM49,BM53,BM54,BM55)</f>
        <v>33.049999999999997</v>
      </c>
      <c r="BO61" s="73" t="s">
        <v>453</v>
      </c>
      <c r="BP61" s="74">
        <f>SUM(BP45,BP46,BP47,BP48,BP49,BP53,BP54,BP55)</f>
        <v>88.679999999999993</v>
      </c>
      <c r="BR61" s="73" t="s">
        <v>453</v>
      </c>
      <c r="BS61" s="74">
        <f>SUM(BS45,BS46,BS47,BS48,BS49,BS53,BS54,BS55)</f>
        <v>19.990000000000002</v>
      </c>
      <c r="BU61" s="73" t="s">
        <v>453</v>
      </c>
      <c r="BV61" s="74">
        <f>SUM(BV45,BV46,BV47,BV48,BV49,BV53,BV54,BV55)</f>
        <v>0</v>
      </c>
      <c r="BX61" s="73" t="s">
        <v>453</v>
      </c>
      <c r="BY61" s="74">
        <f>SUM(BY45,BY46,BY47,BY48,BY49,BY53,BY54,BY55)</f>
        <v>0</v>
      </c>
      <c r="CA61" s="73" t="s">
        <v>453</v>
      </c>
      <c r="CB61" s="74">
        <f>SUM(CB45,CB46,CB47,CB48,CB49,CB53,CB54,CB55)</f>
        <v>17.75</v>
      </c>
      <c r="CD61" s="73" t="s">
        <v>453</v>
      </c>
      <c r="CE61" s="74">
        <f>SUM(CE45,CE46,CE47,CE48,CE49,CE53,CE54,CE55)</f>
        <v>50.41</v>
      </c>
      <c r="CG61" s="73" t="s">
        <v>453</v>
      </c>
      <c r="CH61" s="74">
        <f>SUM(CH45,CH46,CH47,CH48,CH49,CH53,CH54,CH55)</f>
        <v>0</v>
      </c>
      <c r="CJ61" s="73" t="s">
        <v>453</v>
      </c>
      <c r="CK61" s="74">
        <f>SUM(CK45,CK46,CK47,CK48,CK49,CK53,CK54,CK55)</f>
        <v>0</v>
      </c>
      <c r="CM61" s="73" t="s">
        <v>453</v>
      </c>
      <c r="CN61" s="74">
        <f>SUM(CN45,CN46,CN47,CN48,CN49,CN53,CN54,CN55)</f>
        <v>0</v>
      </c>
      <c r="CP61" s="73" t="s">
        <v>494</v>
      </c>
      <c r="CQ61" s="74">
        <f>SUM(CQ45,CQ46,CQ47,CQ48,CQ49,CQ53,CQ54,CQ55)</f>
        <v>1952.5900000000001</v>
      </c>
      <c r="CS61" s="77" t="s">
        <v>494</v>
      </c>
      <c r="CT61" s="78">
        <f>SUM(CT45,CT46,CT47,CT48,CT49,CT53,CT54,CT55)</f>
        <v>2102.1099999999997</v>
      </c>
      <c r="CV61" s="88">
        <f t="shared" si="1"/>
        <v>149.51999999999953</v>
      </c>
    </row>
    <row r="62" spans="1:101" x14ac:dyDescent="0.2">
      <c r="A62" s="91" t="s">
        <v>457</v>
      </c>
      <c r="B62" s="92">
        <f>B40-B43-B61</f>
        <v>-891.37</v>
      </c>
      <c r="D62" s="91" t="s">
        <v>457</v>
      </c>
      <c r="E62" s="92">
        <f>E40-E43-E61</f>
        <v>-47.08</v>
      </c>
      <c r="G62" s="91" t="s">
        <v>457</v>
      </c>
      <c r="H62" s="92">
        <f>H40-H43-H61</f>
        <v>-174.17</v>
      </c>
      <c r="J62" s="75" t="s">
        <v>457</v>
      </c>
      <c r="K62" s="76">
        <f>K40-K43-K61</f>
        <v>0</v>
      </c>
      <c r="M62" s="75" t="s">
        <v>457</v>
      </c>
      <c r="N62" s="76">
        <f>N40-N43-N61</f>
        <v>0</v>
      </c>
      <c r="P62" s="91" t="s">
        <v>457</v>
      </c>
      <c r="Q62" s="92">
        <f>Q40-Q43-Q61</f>
        <v>-7.35</v>
      </c>
      <c r="S62" s="93" t="s">
        <v>457</v>
      </c>
      <c r="T62" s="94">
        <f>T40-T43-T61</f>
        <v>1277.8800000000001</v>
      </c>
      <c r="V62" s="91" t="s">
        <v>457</v>
      </c>
      <c r="W62" s="92">
        <f>W40-W43-W61</f>
        <v>-23.38</v>
      </c>
      <c r="Y62" s="91" t="s">
        <v>457</v>
      </c>
      <c r="Z62" s="92">
        <f>Z40-Z43-Z61</f>
        <v>-140.98000000000002</v>
      </c>
      <c r="AB62" s="93" t="s">
        <v>457</v>
      </c>
      <c r="AC62" s="94">
        <f>AC40-AC43-AC61</f>
        <v>236.98</v>
      </c>
      <c r="AE62" s="91" t="s">
        <v>457</v>
      </c>
      <c r="AF62" s="92">
        <f>AF40-AF43-AF61</f>
        <v>-11</v>
      </c>
      <c r="AH62" s="91" t="s">
        <v>457</v>
      </c>
      <c r="AI62" s="92">
        <f>AI40-AI43-AI61</f>
        <v>-6</v>
      </c>
      <c r="AK62" s="91" t="s">
        <v>457</v>
      </c>
      <c r="AL62" s="92">
        <f>AL40-AL43-AL61</f>
        <v>-23.39</v>
      </c>
      <c r="AN62" s="91" t="s">
        <v>457</v>
      </c>
      <c r="AO62" s="92">
        <f>AO40-AO43-AO61</f>
        <v>-86.06</v>
      </c>
      <c r="AQ62" s="75" t="s">
        <v>457</v>
      </c>
      <c r="AR62" s="76">
        <f>AR40-AR43-AR61</f>
        <v>0</v>
      </c>
      <c r="AT62" s="91" t="s">
        <v>457</v>
      </c>
      <c r="AU62" s="92">
        <f>AU40-AU43-AU61</f>
        <v>-54.230000000000004</v>
      </c>
      <c r="AW62" s="91" t="s">
        <v>457</v>
      </c>
      <c r="AX62" s="92">
        <f>AX40-AX43-AX61</f>
        <v>-30.46</v>
      </c>
      <c r="AZ62" s="75" t="s">
        <v>457</v>
      </c>
      <c r="BA62" s="76">
        <f>BA40-BA43-BA61</f>
        <v>0</v>
      </c>
      <c r="BC62" s="75" t="s">
        <v>457</v>
      </c>
      <c r="BD62" s="76">
        <f>BD40-BD43-BD61</f>
        <v>0</v>
      </c>
      <c r="BF62" s="91" t="s">
        <v>457</v>
      </c>
      <c r="BG62" s="92">
        <f>BG40-BG43-BG61</f>
        <v>-86.61</v>
      </c>
      <c r="BI62" s="93" t="s">
        <v>457</v>
      </c>
      <c r="BJ62" s="94">
        <f>BJ40-BJ43-BJ61</f>
        <v>1334.31</v>
      </c>
      <c r="BL62" s="91" t="s">
        <v>457</v>
      </c>
      <c r="BM62" s="92">
        <f>BM40-BM43-BM61</f>
        <v>-33.049999999999997</v>
      </c>
      <c r="BO62" s="91" t="s">
        <v>457</v>
      </c>
      <c r="BP62" s="92">
        <f>BP40-BP43-BP61</f>
        <v>-88.679999999999993</v>
      </c>
      <c r="BR62" s="91" t="s">
        <v>457</v>
      </c>
      <c r="BS62" s="92">
        <f>BS40-BS43-BS61</f>
        <v>-19.990000000000002</v>
      </c>
      <c r="BU62" s="93" t="s">
        <v>457</v>
      </c>
      <c r="BV62" s="94">
        <f>BV40-BV43-BV61</f>
        <v>0.08</v>
      </c>
      <c r="BX62" s="75" t="s">
        <v>457</v>
      </c>
      <c r="BY62" s="76">
        <f>BY40-BY43-BY61</f>
        <v>0</v>
      </c>
      <c r="CA62" s="91" t="s">
        <v>457</v>
      </c>
      <c r="CB62" s="92">
        <f>CB40-CB43-CB61</f>
        <v>-17.75</v>
      </c>
      <c r="CD62" s="91" t="s">
        <v>457</v>
      </c>
      <c r="CE62" s="92">
        <f>CE40-CE43-CE61</f>
        <v>-50.41</v>
      </c>
      <c r="CG62" s="75" t="s">
        <v>457</v>
      </c>
      <c r="CH62" s="76">
        <f>CH40-CH43-CH61</f>
        <v>0</v>
      </c>
      <c r="CJ62" s="75" t="s">
        <v>457</v>
      </c>
      <c r="CK62" s="76">
        <f>CK40-CK43-CK61</f>
        <v>0</v>
      </c>
      <c r="CM62" s="75" t="s">
        <v>457</v>
      </c>
      <c r="CN62" s="76">
        <f>CN40-CN43-CN61</f>
        <v>0</v>
      </c>
      <c r="CP62" s="93" t="s">
        <v>491</v>
      </c>
      <c r="CQ62" s="94">
        <f>CQ40-CQ43-CQ61</f>
        <v>1057.29</v>
      </c>
      <c r="CS62" s="85" t="s">
        <v>496</v>
      </c>
      <c r="CT62" s="84">
        <f>CT37-CT43-CT61</f>
        <v>0</v>
      </c>
    </row>
    <row r="63" spans="1:101" x14ac:dyDescent="0.2">
      <c r="A63" s="209" t="s">
        <v>323</v>
      </c>
      <c r="B63" s="210"/>
      <c r="D63" s="190"/>
      <c r="E63" s="191"/>
      <c r="G63" s="190" t="s">
        <v>319</v>
      </c>
      <c r="H63" s="191"/>
      <c r="J63" s="190"/>
      <c r="K63" s="191"/>
      <c r="M63" s="190"/>
      <c r="N63" s="191"/>
      <c r="P63" s="190" t="s">
        <v>320</v>
      </c>
      <c r="Q63" s="191"/>
      <c r="S63" s="209" t="s">
        <v>326</v>
      </c>
      <c r="T63" s="210"/>
      <c r="V63" s="209" t="s">
        <v>325</v>
      </c>
      <c r="W63" s="210"/>
      <c r="Y63" s="209" t="s">
        <v>328</v>
      </c>
      <c r="Z63" s="210"/>
      <c r="AB63" s="209" t="s">
        <v>327</v>
      </c>
      <c r="AC63" s="210"/>
      <c r="AE63" s="190" t="s">
        <v>291</v>
      </c>
      <c r="AF63" s="191"/>
      <c r="AH63" s="190" t="s">
        <v>329</v>
      </c>
      <c r="AI63" s="191"/>
      <c r="AK63" s="190" t="s">
        <v>330</v>
      </c>
      <c r="AL63" s="191"/>
      <c r="AN63" s="209" t="s">
        <v>331</v>
      </c>
      <c r="AO63" s="210"/>
      <c r="AQ63" s="190"/>
      <c r="AR63" s="191"/>
      <c r="AT63" s="209" t="s">
        <v>332</v>
      </c>
      <c r="AU63" s="210"/>
      <c r="AW63" s="190" t="s">
        <v>291</v>
      </c>
      <c r="AX63" s="191"/>
      <c r="AZ63" s="190"/>
      <c r="BA63" s="191"/>
      <c r="BC63" s="190"/>
      <c r="BD63" s="191"/>
      <c r="BF63" s="209" t="s">
        <v>341</v>
      </c>
      <c r="BG63" s="210"/>
      <c r="BI63" s="209" t="s">
        <v>337</v>
      </c>
      <c r="BJ63" s="210"/>
      <c r="BL63" s="209" t="s">
        <v>339</v>
      </c>
      <c r="BM63" s="210"/>
      <c r="BO63" s="209" t="s">
        <v>338</v>
      </c>
      <c r="BP63" s="210"/>
      <c r="BR63" s="190" t="s">
        <v>291</v>
      </c>
      <c r="BS63" s="191"/>
      <c r="BU63" s="190" t="s">
        <v>203</v>
      </c>
      <c r="BV63" s="191"/>
      <c r="BX63" s="190"/>
      <c r="BY63" s="191"/>
      <c r="CA63" s="190" t="s">
        <v>340</v>
      </c>
      <c r="CB63" s="191"/>
      <c r="CD63" s="209" t="s">
        <v>342</v>
      </c>
      <c r="CE63" s="210"/>
      <c r="CG63" s="190"/>
      <c r="CH63" s="191"/>
      <c r="CJ63" s="190"/>
      <c r="CK63" s="191"/>
      <c r="CM63" s="190"/>
      <c r="CN63" s="191"/>
      <c r="CP63" s="93" t="s">
        <v>517</v>
      </c>
      <c r="CQ63" s="94">
        <f>CQ37-CQ43-CQ61</f>
        <v>399.59999999999991</v>
      </c>
      <c r="CS63" s="199" t="s">
        <v>495</v>
      </c>
      <c r="CT63" s="200"/>
      <c r="CV63" s="82"/>
    </row>
    <row r="64" spans="1:101" x14ac:dyDescent="0.2">
      <c r="A64" s="210"/>
      <c r="B64" s="210"/>
      <c r="D64" s="180"/>
      <c r="E64" s="181"/>
      <c r="G64" s="180"/>
      <c r="H64" s="181"/>
      <c r="J64" s="180"/>
      <c r="K64" s="181"/>
      <c r="M64" s="180"/>
      <c r="N64" s="181"/>
      <c r="P64" s="180"/>
      <c r="Q64" s="181"/>
      <c r="S64" s="210"/>
      <c r="T64" s="210"/>
      <c r="V64" s="210"/>
      <c r="W64" s="210"/>
      <c r="Y64" s="210"/>
      <c r="Z64" s="210"/>
      <c r="AB64" s="210"/>
      <c r="AC64" s="210"/>
      <c r="AE64" s="180"/>
      <c r="AF64" s="181"/>
      <c r="AH64" s="180"/>
      <c r="AI64" s="181"/>
      <c r="AK64" s="180"/>
      <c r="AL64" s="181"/>
      <c r="AN64" s="210"/>
      <c r="AO64" s="210"/>
      <c r="AQ64" s="180"/>
      <c r="AR64" s="181"/>
      <c r="AT64" s="210"/>
      <c r="AU64" s="210"/>
      <c r="AW64" s="180"/>
      <c r="AX64" s="181"/>
      <c r="AZ64" s="180"/>
      <c r="BA64" s="181"/>
      <c r="BC64" s="180"/>
      <c r="BD64" s="181"/>
      <c r="BF64" s="210"/>
      <c r="BG64" s="210"/>
      <c r="BI64" s="210"/>
      <c r="BJ64" s="210"/>
      <c r="BL64" s="210"/>
      <c r="BM64" s="210"/>
      <c r="BO64" s="210"/>
      <c r="BP64" s="210"/>
      <c r="BR64" s="180"/>
      <c r="BS64" s="181"/>
      <c r="BU64" s="180"/>
      <c r="BV64" s="181"/>
      <c r="BX64" s="180"/>
      <c r="BY64" s="181"/>
      <c r="CA64" s="180"/>
      <c r="CB64" s="181"/>
      <c r="CD64" s="210"/>
      <c r="CE64" s="210"/>
      <c r="CG64" s="180"/>
      <c r="CH64" s="181"/>
      <c r="CJ64" s="180"/>
      <c r="CK64" s="181"/>
      <c r="CM64" s="180"/>
      <c r="CN64" s="181"/>
      <c r="CP64" s="101"/>
      <c r="CQ64" s="102"/>
      <c r="CS64" s="199"/>
      <c r="CT64" s="200"/>
      <c r="CV64" s="82"/>
    </row>
    <row r="65" spans="1:100" x14ac:dyDescent="0.2">
      <c r="A65" s="210"/>
      <c r="B65" s="210"/>
      <c r="D65" s="182"/>
      <c r="E65" s="183"/>
      <c r="G65" s="182"/>
      <c r="H65" s="183"/>
      <c r="J65" s="182"/>
      <c r="K65" s="183"/>
      <c r="M65" s="182"/>
      <c r="N65" s="183"/>
      <c r="P65" s="182"/>
      <c r="Q65" s="183"/>
      <c r="S65" s="210"/>
      <c r="T65" s="210"/>
      <c r="V65" s="210"/>
      <c r="W65" s="210"/>
      <c r="Y65" s="210"/>
      <c r="Z65" s="210"/>
      <c r="AB65" s="210"/>
      <c r="AC65" s="210"/>
      <c r="AE65" s="182"/>
      <c r="AF65" s="183"/>
      <c r="AH65" s="182"/>
      <c r="AI65" s="183"/>
      <c r="AK65" s="182"/>
      <c r="AL65" s="183"/>
      <c r="AN65" s="210"/>
      <c r="AO65" s="210"/>
      <c r="AQ65" s="182"/>
      <c r="AR65" s="183"/>
      <c r="AT65" s="210"/>
      <c r="AU65" s="210"/>
      <c r="AW65" s="182"/>
      <c r="AX65" s="183"/>
      <c r="AZ65" s="182"/>
      <c r="BA65" s="183"/>
      <c r="BC65" s="182"/>
      <c r="BD65" s="183"/>
      <c r="BF65" s="210"/>
      <c r="BG65" s="210"/>
      <c r="BI65" s="210"/>
      <c r="BJ65" s="210"/>
      <c r="BL65" s="210"/>
      <c r="BM65" s="210"/>
      <c r="BO65" s="210"/>
      <c r="BP65" s="210"/>
      <c r="BR65" s="182"/>
      <c r="BS65" s="183"/>
      <c r="BU65" s="182"/>
      <c r="BV65" s="183"/>
      <c r="BX65" s="182"/>
      <c r="BY65" s="183"/>
      <c r="CA65" s="182"/>
      <c r="CB65" s="183"/>
      <c r="CD65" s="210"/>
      <c r="CE65" s="210"/>
      <c r="CG65" s="182"/>
      <c r="CH65" s="183"/>
      <c r="CJ65" s="182"/>
      <c r="CK65" s="183"/>
      <c r="CM65" s="182"/>
      <c r="CN65" s="183"/>
      <c r="CP65" s="99"/>
      <c r="CQ65" s="100"/>
      <c r="CS65" s="201"/>
      <c r="CT65" s="202"/>
      <c r="CV65" s="82"/>
    </row>
    <row r="67" spans="1:100" ht="21" x14ac:dyDescent="0.25">
      <c r="A67" s="36" t="s">
        <v>499</v>
      </c>
    </row>
    <row r="68" spans="1:100" x14ac:dyDescent="0.2">
      <c r="A68" s="172" t="s">
        <v>249</v>
      </c>
      <c r="B68" s="173"/>
      <c r="D68" s="172" t="s">
        <v>292</v>
      </c>
      <c r="E68" s="173"/>
      <c r="G68" s="172" t="s">
        <v>293</v>
      </c>
      <c r="H68" s="173"/>
      <c r="J68" s="172" t="s">
        <v>294</v>
      </c>
      <c r="K68" s="173"/>
      <c r="M68" s="172" t="s">
        <v>295</v>
      </c>
      <c r="N68" s="173"/>
      <c r="P68" s="172" t="s">
        <v>296</v>
      </c>
      <c r="Q68" s="173"/>
      <c r="S68" s="172" t="s">
        <v>297</v>
      </c>
      <c r="T68" s="173"/>
      <c r="V68" s="172" t="s">
        <v>298</v>
      </c>
      <c r="W68" s="173"/>
      <c r="Y68" s="172" t="s">
        <v>299</v>
      </c>
      <c r="Z68" s="173"/>
      <c r="AB68" s="172" t="s">
        <v>300</v>
      </c>
      <c r="AC68" s="173"/>
      <c r="AE68" s="172" t="s">
        <v>301</v>
      </c>
      <c r="AF68" s="173"/>
      <c r="AH68" s="172" t="s">
        <v>302</v>
      </c>
      <c r="AI68" s="173"/>
      <c r="AK68" s="172" t="s">
        <v>303</v>
      </c>
      <c r="AL68" s="173"/>
      <c r="AN68" s="172" t="s">
        <v>304</v>
      </c>
      <c r="AO68" s="173"/>
      <c r="AQ68" s="172" t="s">
        <v>305</v>
      </c>
      <c r="AR68" s="173"/>
      <c r="AT68" s="172" t="s">
        <v>306</v>
      </c>
      <c r="AU68" s="173"/>
      <c r="AW68" s="172" t="s">
        <v>307</v>
      </c>
      <c r="AX68" s="173"/>
      <c r="AZ68" s="172" t="s">
        <v>308</v>
      </c>
      <c r="BA68" s="173"/>
      <c r="BC68" s="172" t="s">
        <v>309</v>
      </c>
      <c r="BD68" s="173"/>
      <c r="BF68" s="172" t="s">
        <v>310</v>
      </c>
      <c r="BG68" s="173"/>
      <c r="BI68" s="172" t="s">
        <v>311</v>
      </c>
      <c r="BJ68" s="173"/>
      <c r="BL68" s="172" t="s">
        <v>312</v>
      </c>
      <c r="BM68" s="173"/>
      <c r="BO68" s="172" t="s">
        <v>313</v>
      </c>
      <c r="BP68" s="173"/>
      <c r="BR68" s="172" t="s">
        <v>314</v>
      </c>
      <c r="BS68" s="173"/>
      <c r="BU68" s="172" t="s">
        <v>315</v>
      </c>
      <c r="BV68" s="173"/>
      <c r="BX68" s="172" t="s">
        <v>316</v>
      </c>
      <c r="BY68" s="173"/>
      <c r="CA68" s="172" t="s">
        <v>317</v>
      </c>
      <c r="CB68" s="173"/>
      <c r="CD68" s="172" t="s">
        <v>318</v>
      </c>
      <c r="CE68" s="173"/>
      <c r="CG68" s="172" t="s">
        <v>333</v>
      </c>
      <c r="CH68" s="173"/>
      <c r="CJ68" s="172" t="s">
        <v>334</v>
      </c>
      <c r="CK68" s="173"/>
      <c r="CM68" s="172" t="s">
        <v>335</v>
      </c>
      <c r="CN68" s="173"/>
      <c r="CP68" s="188" t="s">
        <v>30</v>
      </c>
      <c r="CQ68" s="189"/>
      <c r="CS68" s="188" t="s">
        <v>490</v>
      </c>
      <c r="CT68" s="189"/>
      <c r="CV68" s="80" t="s">
        <v>32</v>
      </c>
    </row>
    <row r="69" spans="1:100" x14ac:dyDescent="0.2">
      <c r="A69" s="174" t="s">
        <v>446</v>
      </c>
      <c r="B69" s="175"/>
      <c r="D69" s="174" t="s">
        <v>446</v>
      </c>
      <c r="E69" s="175"/>
      <c r="G69" s="174" t="s">
        <v>446</v>
      </c>
      <c r="H69" s="175"/>
      <c r="J69" s="174" t="s">
        <v>446</v>
      </c>
      <c r="K69" s="175"/>
      <c r="M69" s="174" t="s">
        <v>446</v>
      </c>
      <c r="N69" s="175"/>
      <c r="P69" s="174" t="s">
        <v>446</v>
      </c>
      <c r="Q69" s="175"/>
      <c r="S69" s="174" t="s">
        <v>446</v>
      </c>
      <c r="T69" s="175"/>
      <c r="V69" s="174" t="s">
        <v>446</v>
      </c>
      <c r="W69" s="175"/>
      <c r="Y69" s="174" t="s">
        <v>446</v>
      </c>
      <c r="Z69" s="175"/>
      <c r="AB69" s="174" t="s">
        <v>446</v>
      </c>
      <c r="AC69" s="175"/>
      <c r="AE69" s="174" t="s">
        <v>446</v>
      </c>
      <c r="AF69" s="175"/>
      <c r="AH69" s="174" t="s">
        <v>446</v>
      </c>
      <c r="AI69" s="175"/>
      <c r="AK69" s="174" t="s">
        <v>446</v>
      </c>
      <c r="AL69" s="175"/>
      <c r="AN69" s="174" t="s">
        <v>446</v>
      </c>
      <c r="AO69" s="175"/>
      <c r="AQ69" s="174" t="s">
        <v>446</v>
      </c>
      <c r="AR69" s="175"/>
      <c r="AT69" s="174" t="s">
        <v>446</v>
      </c>
      <c r="AU69" s="175"/>
      <c r="AW69" s="174" t="s">
        <v>446</v>
      </c>
      <c r="AX69" s="175"/>
      <c r="AZ69" s="174" t="s">
        <v>446</v>
      </c>
      <c r="BA69" s="175"/>
      <c r="BC69" s="174" t="s">
        <v>446</v>
      </c>
      <c r="BD69" s="175"/>
      <c r="BF69" s="174" t="s">
        <v>446</v>
      </c>
      <c r="BG69" s="175"/>
      <c r="BI69" s="174" t="s">
        <v>446</v>
      </c>
      <c r="BJ69" s="175"/>
      <c r="BL69" s="174" t="s">
        <v>446</v>
      </c>
      <c r="BM69" s="175"/>
      <c r="BO69" s="174" t="s">
        <v>446</v>
      </c>
      <c r="BP69" s="175"/>
      <c r="BR69" s="174" t="s">
        <v>446</v>
      </c>
      <c r="BS69" s="175"/>
      <c r="BU69" s="174" t="s">
        <v>446</v>
      </c>
      <c r="BV69" s="175"/>
      <c r="BX69" s="174" t="s">
        <v>446</v>
      </c>
      <c r="BY69" s="175"/>
      <c r="CA69" s="174" t="s">
        <v>446</v>
      </c>
      <c r="CB69" s="175"/>
      <c r="CD69" s="174" t="s">
        <v>446</v>
      </c>
      <c r="CE69" s="175"/>
      <c r="CG69" s="174" t="s">
        <v>446</v>
      </c>
      <c r="CH69" s="175"/>
      <c r="CJ69" s="174" t="s">
        <v>446</v>
      </c>
      <c r="CK69" s="175"/>
      <c r="CM69" s="174" t="s">
        <v>446</v>
      </c>
      <c r="CN69" s="175"/>
      <c r="CP69" s="174" t="s">
        <v>446</v>
      </c>
      <c r="CQ69" s="175"/>
      <c r="CS69" s="174" t="s">
        <v>446</v>
      </c>
      <c r="CT69" s="175"/>
    </row>
    <row r="70" spans="1:100" x14ac:dyDescent="0.2">
      <c r="A70" s="69" t="s">
        <v>460</v>
      </c>
      <c r="B70" s="79">
        <v>0</v>
      </c>
      <c r="D70" s="69" t="s">
        <v>460</v>
      </c>
      <c r="E70" s="79">
        <v>0</v>
      </c>
      <c r="G70" s="69" t="s">
        <v>460</v>
      </c>
      <c r="H70" s="79">
        <v>0</v>
      </c>
      <c r="J70" s="69" t="s">
        <v>460</v>
      </c>
      <c r="K70" s="79">
        <v>0</v>
      </c>
      <c r="M70" s="69" t="s">
        <v>460</v>
      </c>
      <c r="N70" s="79">
        <v>0</v>
      </c>
      <c r="P70" s="69" t="s">
        <v>460</v>
      </c>
      <c r="Q70" s="79">
        <v>0</v>
      </c>
      <c r="S70" s="69" t="s">
        <v>460</v>
      </c>
      <c r="T70" s="79">
        <v>1529.17</v>
      </c>
      <c r="V70" s="69" t="s">
        <v>460</v>
      </c>
      <c r="W70" s="79">
        <v>0</v>
      </c>
      <c r="Y70" s="69" t="s">
        <v>460</v>
      </c>
      <c r="Z70" s="79">
        <v>0</v>
      </c>
      <c r="AB70" s="69" t="s">
        <v>460</v>
      </c>
      <c r="AC70" s="79">
        <v>0</v>
      </c>
      <c r="AE70" s="69" t="s">
        <v>460</v>
      </c>
      <c r="AF70" s="79">
        <v>100</v>
      </c>
      <c r="AH70" s="69" t="s">
        <v>460</v>
      </c>
      <c r="AI70" s="79">
        <v>0</v>
      </c>
      <c r="AK70" s="69" t="s">
        <v>460</v>
      </c>
      <c r="AL70" s="79">
        <v>0</v>
      </c>
      <c r="AN70" s="69" t="s">
        <v>460</v>
      </c>
      <c r="AO70" s="79">
        <v>0</v>
      </c>
      <c r="AQ70" s="69" t="s">
        <v>460</v>
      </c>
      <c r="AR70" s="79">
        <v>0</v>
      </c>
      <c r="AT70" s="69" t="s">
        <v>460</v>
      </c>
      <c r="AU70" s="79">
        <v>0</v>
      </c>
      <c r="AW70" s="69" t="s">
        <v>460</v>
      </c>
      <c r="AX70" s="79">
        <v>0</v>
      </c>
      <c r="AZ70" s="69" t="s">
        <v>460</v>
      </c>
      <c r="BA70" s="79">
        <v>0</v>
      </c>
      <c r="BC70" s="69" t="s">
        <v>460</v>
      </c>
      <c r="BD70" s="79">
        <v>0</v>
      </c>
      <c r="BF70" s="69" t="s">
        <v>460</v>
      </c>
      <c r="BG70" s="79">
        <v>0</v>
      </c>
      <c r="BI70" s="69" t="s">
        <v>460</v>
      </c>
      <c r="BJ70" s="79">
        <v>1523.6</v>
      </c>
      <c r="BL70" s="69" t="s">
        <v>460</v>
      </c>
      <c r="BM70" s="79">
        <v>0</v>
      </c>
      <c r="BO70" s="69" t="s">
        <v>460</v>
      </c>
      <c r="BP70" s="79">
        <v>0</v>
      </c>
      <c r="BR70" s="69" t="s">
        <v>460</v>
      </c>
      <c r="BS70" s="79">
        <v>7.0000000000000007E-2</v>
      </c>
      <c r="BU70" s="69" t="s">
        <v>460</v>
      </c>
      <c r="BV70" s="79">
        <v>0</v>
      </c>
      <c r="BX70" s="69" t="s">
        <v>460</v>
      </c>
      <c r="BY70" s="79">
        <v>0</v>
      </c>
      <c r="CA70" s="69" t="s">
        <v>460</v>
      </c>
      <c r="CB70" s="79">
        <v>472</v>
      </c>
      <c r="CD70" s="69" t="s">
        <v>460</v>
      </c>
      <c r="CE70" s="79">
        <v>0</v>
      </c>
      <c r="CG70" s="69" t="s">
        <v>460</v>
      </c>
      <c r="CH70" s="79">
        <v>0</v>
      </c>
      <c r="CJ70" s="69" t="s">
        <v>460</v>
      </c>
      <c r="CK70" s="79">
        <v>0</v>
      </c>
      <c r="CM70" s="69" t="s">
        <v>460</v>
      </c>
      <c r="CN70" s="79">
        <v>0</v>
      </c>
      <c r="CP70" s="69" t="s">
        <v>460</v>
      </c>
      <c r="CQ70" s="79">
        <f>SUM(CN70,CK70,CH70,CE70,CB70,BY70,BV70,BS70,BP70,BM70,BJ70,BG70,BD70,BA70,AX70,AU70,AR70,AO70,AL70,AI70,AF70,AC70,Z70,W70,T70,Q70,N70,K70,H70,E70,B70)</f>
        <v>3624.84</v>
      </c>
      <c r="CS70" s="69" t="s">
        <v>460</v>
      </c>
      <c r="CT70" s="79">
        <f>1523.6+1529.17</f>
        <v>3052.77</v>
      </c>
      <c r="CV70" s="83">
        <f>CQ70-CT70</f>
        <v>572.07000000000016</v>
      </c>
    </row>
    <row r="71" spans="1:100" x14ac:dyDescent="0.2">
      <c r="A71" s="69" t="s">
        <v>443</v>
      </c>
      <c r="B71" s="79">
        <v>0</v>
      </c>
      <c r="D71" s="69" t="s">
        <v>443</v>
      </c>
      <c r="E71" s="79">
        <v>0</v>
      </c>
      <c r="G71" s="69" t="s">
        <v>443</v>
      </c>
      <c r="H71" s="79">
        <v>0</v>
      </c>
      <c r="J71" s="69" t="s">
        <v>443</v>
      </c>
      <c r="K71" s="79">
        <v>0</v>
      </c>
      <c r="M71" s="69" t="s">
        <v>443</v>
      </c>
      <c r="N71" s="79">
        <v>0</v>
      </c>
      <c r="P71" s="69" t="s">
        <v>443</v>
      </c>
      <c r="Q71" s="79">
        <v>0</v>
      </c>
      <c r="S71" s="69" t="s">
        <v>443</v>
      </c>
      <c r="T71" s="79">
        <v>140.54</v>
      </c>
      <c r="V71" s="69" t="s">
        <v>443</v>
      </c>
      <c r="W71" s="79">
        <v>0</v>
      </c>
      <c r="Y71" s="69" t="s">
        <v>443</v>
      </c>
      <c r="Z71" s="79">
        <v>0</v>
      </c>
      <c r="AB71" s="69" t="s">
        <v>443</v>
      </c>
      <c r="AC71" s="79">
        <v>0</v>
      </c>
      <c r="AE71" s="69" t="s">
        <v>443</v>
      </c>
      <c r="AF71" s="79">
        <v>0</v>
      </c>
      <c r="AH71" s="69" t="s">
        <v>443</v>
      </c>
      <c r="AI71" s="79">
        <v>0</v>
      </c>
      <c r="AK71" s="69" t="s">
        <v>443</v>
      </c>
      <c r="AL71" s="79">
        <v>0</v>
      </c>
      <c r="AN71" s="69" t="s">
        <v>443</v>
      </c>
      <c r="AO71" s="79">
        <v>0</v>
      </c>
      <c r="AQ71" s="69" t="s">
        <v>443</v>
      </c>
      <c r="AR71" s="79">
        <v>0</v>
      </c>
      <c r="AT71" s="69" t="s">
        <v>443</v>
      </c>
      <c r="AU71" s="79">
        <v>0</v>
      </c>
      <c r="AW71" s="69" t="s">
        <v>443</v>
      </c>
      <c r="AX71" s="79">
        <v>0</v>
      </c>
      <c r="AZ71" s="69" t="s">
        <v>443</v>
      </c>
      <c r="BA71" s="79">
        <v>0</v>
      </c>
      <c r="BC71" s="69" t="s">
        <v>443</v>
      </c>
      <c r="BD71" s="79">
        <v>0</v>
      </c>
      <c r="BF71" s="69" t="s">
        <v>443</v>
      </c>
      <c r="BG71" s="79">
        <v>0</v>
      </c>
      <c r="BI71" s="69" t="s">
        <v>443</v>
      </c>
      <c r="BJ71" s="79">
        <v>146.11000000000001</v>
      </c>
      <c r="BL71" s="69" t="s">
        <v>443</v>
      </c>
      <c r="BM71" s="79">
        <v>0</v>
      </c>
      <c r="BO71" s="69" t="s">
        <v>443</v>
      </c>
      <c r="BP71" s="79">
        <v>0</v>
      </c>
      <c r="BR71" s="69" t="s">
        <v>443</v>
      </c>
      <c r="BS71" s="79">
        <v>0</v>
      </c>
      <c r="BU71" s="69" t="s">
        <v>443</v>
      </c>
      <c r="BV71" s="79">
        <v>0</v>
      </c>
      <c r="BX71" s="69" t="s">
        <v>443</v>
      </c>
      <c r="BY71" s="79">
        <v>0</v>
      </c>
      <c r="CA71" s="69" t="s">
        <v>443</v>
      </c>
      <c r="CB71" s="79">
        <v>0</v>
      </c>
      <c r="CD71" s="69" t="s">
        <v>443</v>
      </c>
      <c r="CE71" s="79">
        <v>0</v>
      </c>
      <c r="CG71" s="69" t="s">
        <v>443</v>
      </c>
      <c r="CH71" s="79">
        <v>0</v>
      </c>
      <c r="CJ71" s="69" t="s">
        <v>443</v>
      </c>
      <c r="CK71" s="79">
        <v>0</v>
      </c>
      <c r="CM71" s="69" t="s">
        <v>443</v>
      </c>
      <c r="CN71" s="79">
        <v>165</v>
      </c>
      <c r="CP71" s="69" t="s">
        <v>443</v>
      </c>
      <c r="CQ71" s="79">
        <f>SUM(CN71,CK71,CH71,CE71,CB71,BY71,BV71,BS71,BP71,BM71,BJ71,BG71,BD71,BA71,AX71,AU71,AR71,AO71,AL71,AI71,AF71,AC71,Z71,W71,T71,Q71,N71,K71,H71,E71,B71)</f>
        <v>451.65</v>
      </c>
      <c r="CS71" s="69" t="s">
        <v>443</v>
      </c>
      <c r="CT71" s="79">
        <v>286.64999999999998</v>
      </c>
      <c r="CV71" s="83">
        <f>CQ71-CT71</f>
        <v>165</v>
      </c>
    </row>
    <row r="72" spans="1:100" x14ac:dyDescent="0.2">
      <c r="A72" s="69" t="s">
        <v>444</v>
      </c>
      <c r="B72" s="79">
        <v>0</v>
      </c>
      <c r="D72" s="69" t="s">
        <v>444</v>
      </c>
      <c r="E72" s="79">
        <v>0</v>
      </c>
      <c r="G72" s="69" t="s">
        <v>444</v>
      </c>
      <c r="H72" s="79">
        <v>0</v>
      </c>
      <c r="J72" s="69" t="s">
        <v>444</v>
      </c>
      <c r="K72" s="79">
        <v>0</v>
      </c>
      <c r="M72" s="69" t="s">
        <v>444</v>
      </c>
      <c r="N72" s="79">
        <v>0</v>
      </c>
      <c r="P72" s="69" t="s">
        <v>444</v>
      </c>
      <c r="Q72" s="79">
        <v>0</v>
      </c>
      <c r="S72" s="69" t="s">
        <v>444</v>
      </c>
      <c r="T72" s="79">
        <v>185.52</v>
      </c>
      <c r="V72" s="69" t="s">
        <v>444</v>
      </c>
      <c r="W72" s="79">
        <v>0</v>
      </c>
      <c r="Y72" s="69" t="s">
        <v>444</v>
      </c>
      <c r="Z72" s="79">
        <v>0</v>
      </c>
      <c r="AB72" s="69" t="s">
        <v>444</v>
      </c>
      <c r="AC72" s="79">
        <v>0</v>
      </c>
      <c r="AE72" s="69" t="s">
        <v>444</v>
      </c>
      <c r="AF72" s="79">
        <v>0</v>
      </c>
      <c r="AH72" s="69" t="s">
        <v>444</v>
      </c>
      <c r="AI72" s="79">
        <v>0</v>
      </c>
      <c r="AK72" s="69" t="s">
        <v>444</v>
      </c>
      <c r="AL72" s="79">
        <v>0</v>
      </c>
      <c r="AN72" s="69" t="s">
        <v>444</v>
      </c>
      <c r="AO72" s="79">
        <v>0</v>
      </c>
      <c r="AQ72" s="69" t="s">
        <v>444</v>
      </c>
      <c r="AR72" s="79">
        <v>0</v>
      </c>
      <c r="AT72" s="69" t="s">
        <v>444</v>
      </c>
      <c r="AU72" s="79">
        <v>0</v>
      </c>
      <c r="AW72" s="69" t="s">
        <v>444</v>
      </c>
      <c r="AX72" s="79">
        <v>0</v>
      </c>
      <c r="AZ72" s="69" t="s">
        <v>444</v>
      </c>
      <c r="BA72" s="79">
        <v>0</v>
      </c>
      <c r="BC72" s="69" t="s">
        <v>444</v>
      </c>
      <c r="BD72" s="79">
        <v>0</v>
      </c>
      <c r="BF72" s="69" t="s">
        <v>444</v>
      </c>
      <c r="BG72" s="79">
        <v>0</v>
      </c>
      <c r="BI72" s="69" t="s">
        <v>444</v>
      </c>
      <c r="BJ72" s="79">
        <v>185.52</v>
      </c>
      <c r="BL72" s="69" t="s">
        <v>444</v>
      </c>
      <c r="BM72" s="79">
        <v>0</v>
      </c>
      <c r="BO72" s="69" t="s">
        <v>444</v>
      </c>
      <c r="BP72" s="79">
        <v>0</v>
      </c>
      <c r="BR72" s="69" t="s">
        <v>444</v>
      </c>
      <c r="BS72" s="79">
        <v>0</v>
      </c>
      <c r="BU72" s="69" t="s">
        <v>444</v>
      </c>
      <c r="BV72" s="79">
        <v>0</v>
      </c>
      <c r="BX72" s="69" t="s">
        <v>444</v>
      </c>
      <c r="BY72" s="79">
        <v>0</v>
      </c>
      <c r="CA72" s="69" t="s">
        <v>444</v>
      </c>
      <c r="CB72" s="79">
        <v>0</v>
      </c>
      <c r="CD72" s="69" t="s">
        <v>444</v>
      </c>
      <c r="CE72" s="79">
        <v>0</v>
      </c>
      <c r="CG72" s="69" t="s">
        <v>444</v>
      </c>
      <c r="CH72" s="79">
        <v>0</v>
      </c>
      <c r="CJ72" s="69" t="s">
        <v>444</v>
      </c>
      <c r="CK72" s="79">
        <v>0</v>
      </c>
      <c r="CM72" s="69" t="s">
        <v>444</v>
      </c>
      <c r="CN72" s="79">
        <v>0</v>
      </c>
      <c r="CP72" s="69" t="s">
        <v>444</v>
      </c>
      <c r="CQ72" s="79">
        <f>SUM(CN72,CK72,CH72,CE72,CB72,BY72,BV72,BS72,BP72,BM72,BJ72,BG72,BD72,BA72,AX72,AU72,AR72,AO72,AL72,AI72,AF72,AC72,Z72,W72,T72,Q72,N72,K72,H72,E72,B72)</f>
        <v>371.04</v>
      </c>
      <c r="CS72" s="69" t="s">
        <v>444</v>
      </c>
      <c r="CT72" s="79">
        <f>185.52+185.52</f>
        <v>371.04</v>
      </c>
      <c r="CV72" s="83">
        <f>CQ72-CT72</f>
        <v>0</v>
      </c>
    </row>
    <row r="73" spans="1:100" x14ac:dyDescent="0.2">
      <c r="A73" s="77" t="s">
        <v>542</v>
      </c>
      <c r="B73" s="78">
        <f>SUM(B70:B72)</f>
        <v>0</v>
      </c>
      <c r="D73" s="77" t="s">
        <v>542</v>
      </c>
      <c r="E73" s="78">
        <f>SUM(E70:E72)</f>
        <v>0</v>
      </c>
      <c r="G73" s="77" t="s">
        <v>542</v>
      </c>
      <c r="H73" s="78">
        <f>SUM(H70:H72)</f>
        <v>0</v>
      </c>
      <c r="J73" s="77" t="s">
        <v>542</v>
      </c>
      <c r="K73" s="78">
        <f>SUM(K70:K72)</f>
        <v>0</v>
      </c>
      <c r="M73" s="77" t="s">
        <v>542</v>
      </c>
      <c r="N73" s="78">
        <f>SUM(N70:N72)</f>
        <v>0</v>
      </c>
      <c r="P73" s="77" t="s">
        <v>542</v>
      </c>
      <c r="Q73" s="78">
        <f>SUM(Q70:Q72)</f>
        <v>0</v>
      </c>
      <c r="S73" s="77" t="s">
        <v>542</v>
      </c>
      <c r="T73" s="78">
        <f>SUM(T70:T72)</f>
        <v>1855.23</v>
      </c>
      <c r="V73" s="77" t="s">
        <v>542</v>
      </c>
      <c r="W73" s="78">
        <f>SUM(W70:W72)</f>
        <v>0</v>
      </c>
      <c r="Y73" s="77" t="s">
        <v>542</v>
      </c>
      <c r="Z73" s="78">
        <f>SUM(Z70:Z72)</f>
        <v>0</v>
      </c>
      <c r="AB73" s="77" t="s">
        <v>542</v>
      </c>
      <c r="AC73" s="78">
        <f>SUM(AC70:AC72)</f>
        <v>0</v>
      </c>
      <c r="AE73" s="77" t="s">
        <v>542</v>
      </c>
      <c r="AF73" s="78">
        <f>SUM(AF70:AF72)</f>
        <v>100</v>
      </c>
      <c r="AH73" s="77" t="s">
        <v>542</v>
      </c>
      <c r="AI73" s="78">
        <f>SUM(AI70:AI72)</f>
        <v>0</v>
      </c>
      <c r="AK73" s="77" t="s">
        <v>542</v>
      </c>
      <c r="AL73" s="78">
        <f>SUM(AL70:AL72)</f>
        <v>0</v>
      </c>
      <c r="AN73" s="77" t="s">
        <v>542</v>
      </c>
      <c r="AO73" s="78">
        <f>SUM(AO70:AO72)</f>
        <v>0</v>
      </c>
      <c r="AQ73" s="77" t="s">
        <v>542</v>
      </c>
      <c r="AR73" s="78">
        <f>SUM(AR70:AR72)</f>
        <v>0</v>
      </c>
      <c r="AT73" s="77" t="s">
        <v>542</v>
      </c>
      <c r="AU73" s="78">
        <f>SUM(AU70:AU72)</f>
        <v>0</v>
      </c>
      <c r="AW73" s="77" t="s">
        <v>542</v>
      </c>
      <c r="AX73" s="78">
        <f>SUM(AX70:AX72)</f>
        <v>0</v>
      </c>
      <c r="AZ73" s="77" t="s">
        <v>542</v>
      </c>
      <c r="BA73" s="78">
        <f>SUM(BA70:BA72)</f>
        <v>0</v>
      </c>
      <c r="BC73" s="77" t="s">
        <v>542</v>
      </c>
      <c r="BD73" s="78">
        <f>SUM(BD70:BD72)</f>
        <v>0</v>
      </c>
      <c r="BF73" s="77" t="s">
        <v>542</v>
      </c>
      <c r="BG73" s="78">
        <f>SUM(BG70:BG72)</f>
        <v>0</v>
      </c>
      <c r="BI73" s="77" t="s">
        <v>542</v>
      </c>
      <c r="BJ73" s="78">
        <f>SUM(BJ70:BJ72)</f>
        <v>1855.23</v>
      </c>
      <c r="BL73" s="77" t="s">
        <v>542</v>
      </c>
      <c r="BM73" s="78">
        <f>SUM(BM70:BM72)</f>
        <v>0</v>
      </c>
      <c r="BO73" s="77" t="s">
        <v>542</v>
      </c>
      <c r="BP73" s="78">
        <f>SUM(BP70:BP72)</f>
        <v>0</v>
      </c>
      <c r="BR73" s="77" t="s">
        <v>542</v>
      </c>
      <c r="BS73" s="78">
        <f>SUM(BS70:BS72)</f>
        <v>7.0000000000000007E-2</v>
      </c>
      <c r="BU73" s="77" t="s">
        <v>542</v>
      </c>
      <c r="BV73" s="78">
        <f>SUM(BV70:BV72)</f>
        <v>0</v>
      </c>
      <c r="BX73" s="77" t="s">
        <v>542</v>
      </c>
      <c r="BY73" s="78">
        <f>SUM(BY70:BY72)</f>
        <v>0</v>
      </c>
      <c r="CA73" s="77" t="s">
        <v>542</v>
      </c>
      <c r="CB73" s="78">
        <f>SUM(CB70:CB72)</f>
        <v>472</v>
      </c>
      <c r="CD73" s="77" t="s">
        <v>542</v>
      </c>
      <c r="CE73" s="78">
        <f>SUM(CE70:CE72)</f>
        <v>0</v>
      </c>
      <c r="CG73" s="77" t="s">
        <v>542</v>
      </c>
      <c r="CH73" s="78">
        <f>SUM(CH70:CH72)</f>
        <v>0</v>
      </c>
      <c r="CJ73" s="77" t="s">
        <v>542</v>
      </c>
      <c r="CK73" s="78">
        <f>SUM(CK70:CK72)</f>
        <v>0</v>
      </c>
      <c r="CM73" s="77" t="s">
        <v>542</v>
      </c>
      <c r="CN73" s="78">
        <f>SUM(CN70:CN72)</f>
        <v>165</v>
      </c>
      <c r="CP73" s="77" t="s">
        <v>492</v>
      </c>
      <c r="CQ73" s="78">
        <f>SUM(CQ70:CQ72)</f>
        <v>4447.5300000000007</v>
      </c>
      <c r="CS73" s="77" t="s">
        <v>492</v>
      </c>
      <c r="CT73" s="78">
        <f>SUM(CT70:CT72)</f>
        <v>3710.46</v>
      </c>
      <c r="CV73" s="88">
        <f>CQ73-CT73</f>
        <v>737.07000000000062</v>
      </c>
    </row>
    <row r="74" spans="1:100" x14ac:dyDescent="0.2">
      <c r="A74" s="176" t="s">
        <v>447</v>
      </c>
      <c r="B74" s="177"/>
      <c r="D74" s="176" t="s">
        <v>447</v>
      </c>
      <c r="E74" s="177"/>
      <c r="G74" s="176" t="s">
        <v>447</v>
      </c>
      <c r="H74" s="177"/>
      <c r="J74" s="176" t="s">
        <v>447</v>
      </c>
      <c r="K74" s="177"/>
      <c r="M74" s="176" t="s">
        <v>447</v>
      </c>
      <c r="N74" s="177"/>
      <c r="P74" s="176" t="s">
        <v>447</v>
      </c>
      <c r="Q74" s="177"/>
      <c r="S74" s="176" t="s">
        <v>447</v>
      </c>
      <c r="T74" s="177"/>
      <c r="V74" s="176" t="s">
        <v>447</v>
      </c>
      <c r="W74" s="177"/>
      <c r="Y74" s="176" t="s">
        <v>447</v>
      </c>
      <c r="Z74" s="177"/>
      <c r="AB74" s="176" t="s">
        <v>447</v>
      </c>
      <c r="AC74" s="177"/>
      <c r="AE74" s="176" t="s">
        <v>447</v>
      </c>
      <c r="AF74" s="177"/>
      <c r="AH74" s="176" t="s">
        <v>447</v>
      </c>
      <c r="AI74" s="177"/>
      <c r="AK74" s="176" t="s">
        <v>447</v>
      </c>
      <c r="AL74" s="177"/>
      <c r="AN74" s="176" t="s">
        <v>447</v>
      </c>
      <c r="AO74" s="177"/>
      <c r="AQ74" s="176" t="s">
        <v>447</v>
      </c>
      <c r="AR74" s="177"/>
      <c r="AT74" s="176" t="s">
        <v>447</v>
      </c>
      <c r="AU74" s="177"/>
      <c r="AW74" s="176" t="s">
        <v>447</v>
      </c>
      <c r="AX74" s="177"/>
      <c r="AZ74" s="176" t="s">
        <v>447</v>
      </c>
      <c r="BA74" s="177"/>
      <c r="BC74" s="176" t="s">
        <v>447</v>
      </c>
      <c r="BD74" s="177"/>
      <c r="BF74" s="176" t="s">
        <v>447</v>
      </c>
      <c r="BG74" s="177"/>
      <c r="BI74" s="176" t="s">
        <v>447</v>
      </c>
      <c r="BJ74" s="177"/>
      <c r="BL74" s="176" t="s">
        <v>447</v>
      </c>
      <c r="BM74" s="177"/>
      <c r="BO74" s="176" t="s">
        <v>447</v>
      </c>
      <c r="BP74" s="177"/>
      <c r="BR74" s="176" t="s">
        <v>447</v>
      </c>
      <c r="BS74" s="177"/>
      <c r="BU74" s="176" t="s">
        <v>447</v>
      </c>
      <c r="BV74" s="177"/>
      <c r="BX74" s="176" t="s">
        <v>447</v>
      </c>
      <c r="BY74" s="177"/>
      <c r="CA74" s="176" t="s">
        <v>447</v>
      </c>
      <c r="CB74" s="177"/>
      <c r="CD74" s="176" t="s">
        <v>447</v>
      </c>
      <c r="CE74" s="177"/>
      <c r="CG74" s="176" t="s">
        <v>447</v>
      </c>
      <c r="CH74" s="177"/>
      <c r="CJ74" s="176" t="s">
        <v>447</v>
      </c>
      <c r="CK74" s="177"/>
      <c r="CM74" s="176" t="s">
        <v>447</v>
      </c>
      <c r="CN74" s="177"/>
      <c r="CP74" s="176" t="s">
        <v>447</v>
      </c>
      <c r="CQ74" s="177"/>
      <c r="CS74" s="176" t="s">
        <v>447</v>
      </c>
      <c r="CT74" s="177"/>
      <c r="CV74" s="66"/>
    </row>
    <row r="75" spans="1:100" x14ac:dyDescent="0.2">
      <c r="A75" s="70" t="s">
        <v>445</v>
      </c>
      <c r="B75" s="67">
        <v>0</v>
      </c>
      <c r="D75" s="70" t="s">
        <v>445</v>
      </c>
      <c r="E75" s="67">
        <v>0</v>
      </c>
      <c r="G75" s="70" t="s">
        <v>445</v>
      </c>
      <c r="H75" s="67">
        <v>0</v>
      </c>
      <c r="J75" s="70" t="s">
        <v>445</v>
      </c>
      <c r="K75" s="67">
        <v>0</v>
      </c>
      <c r="M75" s="70" t="s">
        <v>445</v>
      </c>
      <c r="N75" s="67">
        <v>0</v>
      </c>
      <c r="P75" s="70" t="s">
        <v>445</v>
      </c>
      <c r="Q75" s="67">
        <v>0</v>
      </c>
      <c r="S75" s="70" t="s">
        <v>445</v>
      </c>
      <c r="T75" s="67">
        <v>498.53</v>
      </c>
      <c r="V75" s="70" t="s">
        <v>445</v>
      </c>
      <c r="W75" s="67">
        <v>0</v>
      </c>
      <c r="Y75" s="70" t="s">
        <v>445</v>
      </c>
      <c r="Z75" s="67">
        <v>0</v>
      </c>
      <c r="AB75" s="70" t="s">
        <v>445</v>
      </c>
      <c r="AC75" s="67">
        <v>0</v>
      </c>
      <c r="AE75" s="70" t="s">
        <v>445</v>
      </c>
      <c r="AF75" s="67">
        <v>0</v>
      </c>
      <c r="AH75" s="70" t="s">
        <v>445</v>
      </c>
      <c r="AI75" s="67">
        <v>0</v>
      </c>
      <c r="AK75" s="70" t="s">
        <v>445</v>
      </c>
      <c r="AL75" s="67">
        <v>0</v>
      </c>
      <c r="AN75" s="70" t="s">
        <v>445</v>
      </c>
      <c r="AO75" s="67">
        <v>0</v>
      </c>
      <c r="AQ75" s="70" t="s">
        <v>445</v>
      </c>
      <c r="AR75" s="67">
        <v>0</v>
      </c>
      <c r="AT75" s="70" t="s">
        <v>445</v>
      </c>
      <c r="AU75" s="67">
        <v>0</v>
      </c>
      <c r="AW75" s="70" t="s">
        <v>445</v>
      </c>
      <c r="AX75" s="67">
        <v>0</v>
      </c>
      <c r="AZ75" s="70" t="s">
        <v>445</v>
      </c>
      <c r="BA75" s="67">
        <v>0</v>
      </c>
      <c r="BC75" s="70" t="s">
        <v>445</v>
      </c>
      <c r="BD75" s="67">
        <v>0</v>
      </c>
      <c r="BF75" s="70" t="s">
        <v>445</v>
      </c>
      <c r="BG75" s="67">
        <v>0</v>
      </c>
      <c r="BI75" s="70" t="s">
        <v>445</v>
      </c>
      <c r="BJ75" s="67">
        <v>452.13</v>
      </c>
      <c r="BL75" s="70" t="s">
        <v>445</v>
      </c>
      <c r="BM75" s="67">
        <v>0</v>
      </c>
      <c r="BO75" s="70" t="s">
        <v>445</v>
      </c>
      <c r="BP75" s="67">
        <v>0</v>
      </c>
      <c r="BR75" s="70" t="s">
        <v>445</v>
      </c>
      <c r="BS75" s="67">
        <v>0</v>
      </c>
      <c r="BU75" s="70" t="s">
        <v>445</v>
      </c>
      <c r="BV75" s="67">
        <v>0</v>
      </c>
      <c r="BX75" s="70" t="s">
        <v>445</v>
      </c>
      <c r="BY75" s="67">
        <v>0</v>
      </c>
      <c r="CA75" s="70" t="s">
        <v>445</v>
      </c>
      <c r="CB75" s="67">
        <v>0</v>
      </c>
      <c r="CD75" s="70" t="s">
        <v>445</v>
      </c>
      <c r="CE75" s="67">
        <v>0</v>
      </c>
      <c r="CG75" s="70" t="s">
        <v>445</v>
      </c>
      <c r="CH75" s="67">
        <v>0</v>
      </c>
      <c r="CJ75" s="70" t="s">
        <v>445</v>
      </c>
      <c r="CK75" s="67">
        <v>0</v>
      </c>
      <c r="CM75" s="70" t="s">
        <v>445</v>
      </c>
      <c r="CN75" s="67">
        <v>0</v>
      </c>
      <c r="CP75" s="70" t="s">
        <v>445</v>
      </c>
      <c r="CQ75" s="79">
        <f>SUM(CN75,CK75,CH75,CE75,CB75,BY75,BV75,BS75,BP75,BM75,BJ75,BG75,BD75,BA75,AX75,AU75,AR75,AO75,AL75,AI75,AF75,AC75,Z75,W75,T75,Q75,N75,K75,H75,E75,B75)</f>
        <v>950.66</v>
      </c>
      <c r="CS75" s="70" t="s">
        <v>445</v>
      </c>
      <c r="CT75" s="67">
        <f>498.53+452.13</f>
        <v>950.66</v>
      </c>
      <c r="CV75" s="83">
        <f>CT75-CQ75</f>
        <v>0</v>
      </c>
    </row>
    <row r="76" spans="1:100" x14ac:dyDescent="0.2">
      <c r="A76" s="77" t="s">
        <v>454</v>
      </c>
      <c r="B76" s="78">
        <f>SUM(B75)</f>
        <v>0</v>
      </c>
      <c r="D76" s="77" t="s">
        <v>454</v>
      </c>
      <c r="E76" s="78">
        <f>SUM(E75)</f>
        <v>0</v>
      </c>
      <c r="G76" s="77" t="s">
        <v>454</v>
      </c>
      <c r="H76" s="78">
        <f>SUM(H75)</f>
        <v>0</v>
      </c>
      <c r="J76" s="77" t="s">
        <v>454</v>
      </c>
      <c r="K76" s="78">
        <f>SUM(K75)</f>
        <v>0</v>
      </c>
      <c r="M76" s="77" t="s">
        <v>454</v>
      </c>
      <c r="N76" s="78">
        <f>SUM(N75)</f>
        <v>0</v>
      </c>
      <c r="P76" s="77" t="s">
        <v>454</v>
      </c>
      <c r="Q76" s="78">
        <f>SUM(Q75)</f>
        <v>0</v>
      </c>
      <c r="S76" s="77" t="s">
        <v>454</v>
      </c>
      <c r="T76" s="78">
        <f>SUM(T75)</f>
        <v>498.53</v>
      </c>
      <c r="V76" s="77" t="s">
        <v>454</v>
      </c>
      <c r="W76" s="78">
        <f>SUM(W75)</f>
        <v>0</v>
      </c>
      <c r="Y76" s="77" t="s">
        <v>454</v>
      </c>
      <c r="Z76" s="78">
        <f>SUM(Z75)</f>
        <v>0</v>
      </c>
      <c r="AB76" s="77" t="s">
        <v>454</v>
      </c>
      <c r="AC76" s="78">
        <f>SUM(AC75)</f>
        <v>0</v>
      </c>
      <c r="AE76" s="77" t="s">
        <v>454</v>
      </c>
      <c r="AF76" s="78">
        <f>SUM(AF75)</f>
        <v>0</v>
      </c>
      <c r="AH76" s="77" t="s">
        <v>454</v>
      </c>
      <c r="AI76" s="78">
        <f>SUM(AI75)</f>
        <v>0</v>
      </c>
      <c r="AK76" s="77" t="s">
        <v>454</v>
      </c>
      <c r="AL76" s="78">
        <f>SUM(AL75)</f>
        <v>0</v>
      </c>
      <c r="AN76" s="77" t="s">
        <v>454</v>
      </c>
      <c r="AO76" s="78">
        <f>SUM(AO75)</f>
        <v>0</v>
      </c>
      <c r="AQ76" s="77" t="s">
        <v>454</v>
      </c>
      <c r="AR76" s="78">
        <f>SUM(AR75)</f>
        <v>0</v>
      </c>
      <c r="AT76" s="77" t="s">
        <v>454</v>
      </c>
      <c r="AU76" s="78">
        <f>SUM(AU75)</f>
        <v>0</v>
      </c>
      <c r="AW76" s="77" t="s">
        <v>454</v>
      </c>
      <c r="AX76" s="78">
        <f>SUM(AX75)</f>
        <v>0</v>
      </c>
      <c r="AZ76" s="77" t="s">
        <v>454</v>
      </c>
      <c r="BA76" s="78">
        <f>SUM(BA75)</f>
        <v>0</v>
      </c>
      <c r="BC76" s="77" t="s">
        <v>454</v>
      </c>
      <c r="BD76" s="78">
        <f>SUM(BD75)</f>
        <v>0</v>
      </c>
      <c r="BF76" s="77" t="s">
        <v>454</v>
      </c>
      <c r="BG76" s="78">
        <f>SUM(BG75)</f>
        <v>0</v>
      </c>
      <c r="BI76" s="77" t="s">
        <v>454</v>
      </c>
      <c r="BJ76" s="78">
        <f>SUM(BJ75)</f>
        <v>452.13</v>
      </c>
      <c r="BL76" s="77" t="s">
        <v>454</v>
      </c>
      <c r="BM76" s="78">
        <f>SUM(BM75)</f>
        <v>0</v>
      </c>
      <c r="BO76" s="77" t="s">
        <v>454</v>
      </c>
      <c r="BP76" s="78">
        <f>SUM(BP75)</f>
        <v>0</v>
      </c>
      <c r="BR76" s="77" t="s">
        <v>454</v>
      </c>
      <c r="BS76" s="78">
        <f>SUM(BS75)</f>
        <v>0</v>
      </c>
      <c r="BU76" s="77" t="s">
        <v>454</v>
      </c>
      <c r="BV76" s="78">
        <f>SUM(BV75)</f>
        <v>0</v>
      </c>
      <c r="BX76" s="77" t="s">
        <v>454</v>
      </c>
      <c r="BY76" s="78">
        <f>SUM(BY75)</f>
        <v>0</v>
      </c>
      <c r="CA76" s="77" t="s">
        <v>454</v>
      </c>
      <c r="CB76" s="78">
        <f>SUM(CB75)</f>
        <v>0</v>
      </c>
      <c r="CD76" s="77" t="s">
        <v>454</v>
      </c>
      <c r="CE76" s="78">
        <f>SUM(CE75)</f>
        <v>0</v>
      </c>
      <c r="CG76" s="77" t="s">
        <v>454</v>
      </c>
      <c r="CH76" s="78">
        <f>SUM(CH75)</f>
        <v>0</v>
      </c>
      <c r="CJ76" s="77" t="s">
        <v>454</v>
      </c>
      <c r="CK76" s="78">
        <f>SUM(CK75)</f>
        <v>0</v>
      </c>
      <c r="CM76" s="77" t="s">
        <v>454</v>
      </c>
      <c r="CN76" s="78">
        <f>SUM(CN75)</f>
        <v>0</v>
      </c>
      <c r="CP76" s="77" t="s">
        <v>493</v>
      </c>
      <c r="CQ76" s="78">
        <f>SUM(CQ75)</f>
        <v>950.66</v>
      </c>
      <c r="CS76" s="77" t="s">
        <v>493</v>
      </c>
      <c r="CT76" s="78">
        <f>SUM(CT75)</f>
        <v>950.66</v>
      </c>
      <c r="CV76" s="83">
        <f>CT76-CQ76</f>
        <v>0</v>
      </c>
    </row>
    <row r="77" spans="1:100" x14ac:dyDescent="0.2">
      <c r="A77" s="176" t="s">
        <v>455</v>
      </c>
      <c r="B77" s="177"/>
      <c r="D77" s="176" t="s">
        <v>455</v>
      </c>
      <c r="E77" s="177"/>
      <c r="G77" s="176" t="s">
        <v>455</v>
      </c>
      <c r="H77" s="177"/>
      <c r="J77" s="176" t="s">
        <v>455</v>
      </c>
      <c r="K77" s="177"/>
      <c r="M77" s="176" t="s">
        <v>455</v>
      </c>
      <c r="N77" s="177"/>
      <c r="P77" s="176" t="s">
        <v>455</v>
      </c>
      <c r="Q77" s="177"/>
      <c r="S77" s="176" t="s">
        <v>455</v>
      </c>
      <c r="T77" s="177"/>
      <c r="V77" s="176" t="s">
        <v>455</v>
      </c>
      <c r="W77" s="177"/>
      <c r="Y77" s="176" t="s">
        <v>455</v>
      </c>
      <c r="Z77" s="177"/>
      <c r="AB77" s="176" t="s">
        <v>455</v>
      </c>
      <c r="AC77" s="177"/>
      <c r="AE77" s="176" t="s">
        <v>455</v>
      </c>
      <c r="AF77" s="177"/>
      <c r="AH77" s="176" t="s">
        <v>455</v>
      </c>
      <c r="AI77" s="177"/>
      <c r="AK77" s="176" t="s">
        <v>455</v>
      </c>
      <c r="AL77" s="177"/>
      <c r="AN77" s="176" t="s">
        <v>455</v>
      </c>
      <c r="AO77" s="177"/>
      <c r="AQ77" s="176" t="s">
        <v>455</v>
      </c>
      <c r="AR77" s="177"/>
      <c r="AT77" s="176" t="s">
        <v>455</v>
      </c>
      <c r="AU77" s="177"/>
      <c r="AW77" s="176" t="s">
        <v>455</v>
      </c>
      <c r="AX77" s="177"/>
      <c r="AZ77" s="176" t="s">
        <v>455</v>
      </c>
      <c r="BA77" s="177"/>
      <c r="BC77" s="176" t="s">
        <v>455</v>
      </c>
      <c r="BD77" s="177"/>
      <c r="BF77" s="176" t="s">
        <v>455</v>
      </c>
      <c r="BG77" s="177"/>
      <c r="BI77" s="176" t="s">
        <v>455</v>
      </c>
      <c r="BJ77" s="177"/>
      <c r="BL77" s="176" t="s">
        <v>455</v>
      </c>
      <c r="BM77" s="177"/>
      <c r="BO77" s="176" t="s">
        <v>455</v>
      </c>
      <c r="BP77" s="177"/>
      <c r="BR77" s="176" t="s">
        <v>455</v>
      </c>
      <c r="BS77" s="177"/>
      <c r="BU77" s="176" t="s">
        <v>455</v>
      </c>
      <c r="BV77" s="177"/>
      <c r="BX77" s="176" t="s">
        <v>455</v>
      </c>
      <c r="BY77" s="177"/>
      <c r="CA77" s="176" t="s">
        <v>455</v>
      </c>
      <c r="CB77" s="177"/>
      <c r="CD77" s="176" t="s">
        <v>455</v>
      </c>
      <c r="CE77" s="177"/>
      <c r="CG77" s="176" t="s">
        <v>455</v>
      </c>
      <c r="CH77" s="177"/>
      <c r="CJ77" s="176" t="s">
        <v>455</v>
      </c>
      <c r="CK77" s="177"/>
      <c r="CM77" s="176" t="s">
        <v>455</v>
      </c>
      <c r="CN77" s="177"/>
      <c r="CP77" s="176" t="s">
        <v>455</v>
      </c>
      <c r="CQ77" s="177"/>
      <c r="CS77" s="176" t="s">
        <v>455</v>
      </c>
      <c r="CT77" s="177"/>
      <c r="CV77" s="66"/>
    </row>
    <row r="78" spans="1:100" x14ac:dyDescent="0.2">
      <c r="A78" s="71" t="s">
        <v>156</v>
      </c>
      <c r="B78" s="67">
        <v>817.04</v>
      </c>
      <c r="D78" s="71" t="s">
        <v>156</v>
      </c>
      <c r="E78" s="67">
        <v>0</v>
      </c>
      <c r="G78" s="71" t="s">
        <v>156</v>
      </c>
      <c r="H78" s="67">
        <v>0</v>
      </c>
      <c r="J78" s="71" t="s">
        <v>156</v>
      </c>
      <c r="K78" s="67">
        <v>0</v>
      </c>
      <c r="M78" s="71" t="s">
        <v>156</v>
      </c>
      <c r="N78" s="67">
        <v>0</v>
      </c>
      <c r="P78" s="71" t="s">
        <v>156</v>
      </c>
      <c r="Q78" s="67">
        <v>0</v>
      </c>
      <c r="S78" s="71" t="s">
        <v>156</v>
      </c>
      <c r="T78" s="67">
        <v>0</v>
      </c>
      <c r="V78" s="71" t="s">
        <v>156</v>
      </c>
      <c r="W78" s="67">
        <v>0</v>
      </c>
      <c r="Y78" s="71" t="s">
        <v>156</v>
      </c>
      <c r="Z78" s="67">
        <v>0</v>
      </c>
      <c r="AB78" s="71" t="s">
        <v>156</v>
      </c>
      <c r="AC78" s="67">
        <v>0</v>
      </c>
      <c r="AE78" s="71" t="s">
        <v>156</v>
      </c>
      <c r="AF78" s="67">
        <v>0</v>
      </c>
      <c r="AH78" s="71" t="s">
        <v>156</v>
      </c>
      <c r="AI78" s="67">
        <v>0</v>
      </c>
      <c r="AK78" s="71" t="s">
        <v>156</v>
      </c>
      <c r="AL78" s="67">
        <v>0</v>
      </c>
      <c r="AN78" s="71" t="s">
        <v>156</v>
      </c>
      <c r="AO78" s="67">
        <v>0</v>
      </c>
      <c r="AQ78" s="71" t="s">
        <v>156</v>
      </c>
      <c r="AR78" s="67">
        <v>0</v>
      </c>
      <c r="AT78" s="71" t="s">
        <v>156</v>
      </c>
      <c r="AU78" s="67">
        <v>0</v>
      </c>
      <c r="AW78" s="71" t="s">
        <v>156</v>
      </c>
      <c r="AX78" s="67">
        <v>0</v>
      </c>
      <c r="AZ78" s="71" t="s">
        <v>156</v>
      </c>
      <c r="BA78" s="67">
        <v>0</v>
      </c>
      <c r="BC78" s="71" t="s">
        <v>156</v>
      </c>
      <c r="BD78" s="67">
        <v>0</v>
      </c>
      <c r="BF78" s="71" t="s">
        <v>156</v>
      </c>
      <c r="BG78" s="67">
        <v>0</v>
      </c>
      <c r="BI78" s="71" t="s">
        <v>156</v>
      </c>
      <c r="BJ78" s="67">
        <v>0</v>
      </c>
      <c r="BL78" s="71" t="s">
        <v>156</v>
      </c>
      <c r="BM78" s="67">
        <v>0</v>
      </c>
      <c r="BO78" s="71" t="s">
        <v>156</v>
      </c>
      <c r="BP78" s="67">
        <v>0</v>
      </c>
      <c r="BR78" s="71" t="s">
        <v>156</v>
      </c>
      <c r="BS78" s="67">
        <v>0</v>
      </c>
      <c r="BU78" s="71" t="s">
        <v>156</v>
      </c>
      <c r="BV78" s="67">
        <v>0</v>
      </c>
      <c r="BX78" s="71" t="s">
        <v>156</v>
      </c>
      <c r="BY78" s="67">
        <v>0</v>
      </c>
      <c r="CA78" s="71" t="s">
        <v>156</v>
      </c>
      <c r="CB78" s="67">
        <v>0</v>
      </c>
      <c r="CD78" s="71" t="s">
        <v>156</v>
      </c>
      <c r="CE78" s="67">
        <v>0</v>
      </c>
      <c r="CG78" s="71" t="s">
        <v>156</v>
      </c>
      <c r="CH78" s="67">
        <v>0</v>
      </c>
      <c r="CJ78" s="71" t="s">
        <v>156</v>
      </c>
      <c r="CK78" s="67">
        <v>0</v>
      </c>
      <c r="CM78" s="71" t="s">
        <v>156</v>
      </c>
      <c r="CN78" s="67">
        <v>0</v>
      </c>
      <c r="CP78" s="71" t="s">
        <v>156</v>
      </c>
      <c r="CQ78" s="79">
        <f>SUM(CN78,CK78,CH78,CE78,CB78,BY78,BV78,BS78,BP78,BM78,BJ78,BG78,BD78,BA78,AX78,AU78,AR78,AO78,AL78,AI78,AF78,AC78,Z78,W78,T78,Q78,N78,K78,H78,E78,B78)</f>
        <v>817.04</v>
      </c>
      <c r="CS78" s="71" t="s">
        <v>156</v>
      </c>
      <c r="CT78" s="67">
        <v>817.04</v>
      </c>
      <c r="CV78" s="83">
        <f t="shared" ref="CV78:CV94" si="2">CT78-CQ78</f>
        <v>0</v>
      </c>
    </row>
    <row r="79" spans="1:100" x14ac:dyDescent="0.2">
      <c r="A79" s="71" t="s">
        <v>449</v>
      </c>
      <c r="B79" s="67">
        <v>0</v>
      </c>
      <c r="D79" s="71" t="s">
        <v>449</v>
      </c>
      <c r="E79" s="67">
        <v>0</v>
      </c>
      <c r="G79" s="71" t="s">
        <v>449</v>
      </c>
      <c r="H79" s="67">
        <v>0</v>
      </c>
      <c r="J79" s="71" t="s">
        <v>449</v>
      </c>
      <c r="K79" s="67">
        <v>0</v>
      </c>
      <c r="M79" s="71" t="s">
        <v>449</v>
      </c>
      <c r="N79" s="67">
        <v>192.26</v>
      </c>
      <c r="P79" s="71" t="s">
        <v>449</v>
      </c>
      <c r="Q79" s="67">
        <v>0</v>
      </c>
      <c r="S79" s="71" t="s">
        <v>449</v>
      </c>
      <c r="T79" s="67">
        <v>0</v>
      </c>
      <c r="V79" s="71" t="s">
        <v>449</v>
      </c>
      <c r="W79" s="67">
        <v>0</v>
      </c>
      <c r="Y79" s="71" t="s">
        <v>449</v>
      </c>
      <c r="Z79" s="67">
        <v>0</v>
      </c>
      <c r="AB79" s="71" t="s">
        <v>449</v>
      </c>
      <c r="AC79" s="67">
        <v>0</v>
      </c>
      <c r="AE79" s="71" t="s">
        <v>449</v>
      </c>
      <c r="AF79" s="67">
        <v>0</v>
      </c>
      <c r="AH79" s="71" t="s">
        <v>449</v>
      </c>
      <c r="AI79" s="67">
        <v>0</v>
      </c>
      <c r="AK79" s="71" t="s">
        <v>449</v>
      </c>
      <c r="AL79" s="67">
        <v>0</v>
      </c>
      <c r="AN79" s="71" t="s">
        <v>449</v>
      </c>
      <c r="AO79" s="67">
        <v>0</v>
      </c>
      <c r="AQ79" s="71" t="s">
        <v>449</v>
      </c>
      <c r="AR79" s="67">
        <v>0</v>
      </c>
      <c r="AT79" s="71" t="s">
        <v>449</v>
      </c>
      <c r="AU79" s="67">
        <v>0</v>
      </c>
      <c r="AW79" s="71" t="s">
        <v>449</v>
      </c>
      <c r="AX79" s="67">
        <v>0</v>
      </c>
      <c r="AZ79" s="71" t="s">
        <v>449</v>
      </c>
      <c r="BA79" s="67">
        <v>0</v>
      </c>
      <c r="BC79" s="71" t="s">
        <v>449</v>
      </c>
      <c r="BD79" s="67">
        <v>0</v>
      </c>
      <c r="BF79" s="71" t="s">
        <v>449</v>
      </c>
      <c r="BG79" s="67">
        <v>0</v>
      </c>
      <c r="BI79" s="71" t="s">
        <v>449</v>
      </c>
      <c r="BJ79" s="67">
        <v>0</v>
      </c>
      <c r="BL79" s="71" t="s">
        <v>449</v>
      </c>
      <c r="BM79" s="67">
        <v>0</v>
      </c>
      <c r="BO79" s="71" t="s">
        <v>449</v>
      </c>
      <c r="BP79" s="67">
        <v>0</v>
      </c>
      <c r="BR79" s="71" t="s">
        <v>449</v>
      </c>
      <c r="BS79" s="67">
        <v>0</v>
      </c>
      <c r="BU79" s="71" t="s">
        <v>449</v>
      </c>
      <c r="BV79" s="67">
        <v>0</v>
      </c>
      <c r="BX79" s="71" t="s">
        <v>449</v>
      </c>
      <c r="BY79" s="67">
        <v>0</v>
      </c>
      <c r="CA79" s="71" t="s">
        <v>449</v>
      </c>
      <c r="CB79" s="67">
        <v>0</v>
      </c>
      <c r="CD79" s="71" t="s">
        <v>449</v>
      </c>
      <c r="CE79" s="67">
        <v>0</v>
      </c>
      <c r="CG79" s="71" t="s">
        <v>449</v>
      </c>
      <c r="CH79" s="67">
        <v>0</v>
      </c>
      <c r="CJ79" s="71" t="s">
        <v>449</v>
      </c>
      <c r="CK79" s="67">
        <v>0</v>
      </c>
      <c r="CM79" s="71" t="s">
        <v>449</v>
      </c>
      <c r="CN79" s="67">
        <v>0</v>
      </c>
      <c r="CP79" s="71" t="s">
        <v>449</v>
      </c>
      <c r="CQ79" s="79">
        <f>SUM(CN79,CK79,CH79,CE79,CB79,BY79,BV79,BS79,BP79,BM79,BJ79,BG79,BD79,BA79,AX79,AU79,AR79,AO79,AL79,AI79,AF79,AC79,Z79,W79,T79,Q79,N79,K79,H79,E79,B79)</f>
        <v>192.26</v>
      </c>
      <c r="CS79" s="71" t="s">
        <v>449</v>
      </c>
      <c r="CT79" s="67">
        <v>140</v>
      </c>
      <c r="CV79" s="89">
        <f t="shared" si="2"/>
        <v>-52.259999999999991</v>
      </c>
    </row>
    <row r="80" spans="1:100" x14ac:dyDescent="0.2">
      <c r="A80" s="71" t="s">
        <v>450</v>
      </c>
      <c r="B80" s="67">
        <v>0</v>
      </c>
      <c r="D80" s="71" t="s">
        <v>450</v>
      </c>
      <c r="E80" s="67">
        <v>0</v>
      </c>
      <c r="G80" s="71" t="s">
        <v>450</v>
      </c>
      <c r="H80" s="67">
        <v>0</v>
      </c>
      <c r="J80" s="71" t="s">
        <v>450</v>
      </c>
      <c r="K80" s="67">
        <v>0</v>
      </c>
      <c r="M80" s="71" t="s">
        <v>450</v>
      </c>
      <c r="N80" s="67">
        <v>0</v>
      </c>
      <c r="P80" s="71" t="s">
        <v>450</v>
      </c>
      <c r="Q80" s="67">
        <v>0</v>
      </c>
      <c r="S80" s="71" t="s">
        <v>450</v>
      </c>
      <c r="T80" s="67">
        <v>0</v>
      </c>
      <c r="V80" s="71" t="s">
        <v>450</v>
      </c>
      <c r="W80" s="67">
        <v>0</v>
      </c>
      <c r="Y80" s="71" t="s">
        <v>450</v>
      </c>
      <c r="Z80" s="67">
        <v>108.99</v>
      </c>
      <c r="AB80" s="71" t="s">
        <v>450</v>
      </c>
      <c r="AC80" s="67">
        <v>0</v>
      </c>
      <c r="AE80" s="71" t="s">
        <v>450</v>
      </c>
      <c r="AF80" s="67">
        <v>0</v>
      </c>
      <c r="AH80" s="71" t="s">
        <v>450</v>
      </c>
      <c r="AI80" s="67">
        <v>0</v>
      </c>
      <c r="AK80" s="71" t="s">
        <v>450</v>
      </c>
      <c r="AL80" s="67">
        <v>0</v>
      </c>
      <c r="AN80" s="71" t="s">
        <v>450</v>
      </c>
      <c r="AO80" s="67">
        <v>0</v>
      </c>
      <c r="AQ80" s="71" t="s">
        <v>450</v>
      </c>
      <c r="AR80" s="67">
        <v>0</v>
      </c>
      <c r="AT80" s="71" t="s">
        <v>450</v>
      </c>
      <c r="AU80" s="67">
        <v>0</v>
      </c>
      <c r="AW80" s="71" t="s">
        <v>450</v>
      </c>
      <c r="AX80" s="67">
        <v>0</v>
      </c>
      <c r="AZ80" s="71" t="s">
        <v>450</v>
      </c>
      <c r="BA80" s="67">
        <v>0</v>
      </c>
      <c r="BC80" s="71" t="s">
        <v>450</v>
      </c>
      <c r="BD80" s="67">
        <v>0</v>
      </c>
      <c r="BF80" s="71" t="s">
        <v>450</v>
      </c>
      <c r="BG80" s="67">
        <v>0</v>
      </c>
      <c r="BI80" s="71" t="s">
        <v>450</v>
      </c>
      <c r="BJ80" s="67">
        <v>0</v>
      </c>
      <c r="BL80" s="71" t="s">
        <v>450</v>
      </c>
      <c r="BM80" s="67">
        <v>0</v>
      </c>
      <c r="BO80" s="71" t="s">
        <v>450</v>
      </c>
      <c r="BP80" s="67">
        <v>0</v>
      </c>
      <c r="BR80" s="71" t="s">
        <v>450</v>
      </c>
      <c r="BS80" s="67">
        <v>0</v>
      </c>
      <c r="BU80" s="71" t="s">
        <v>450</v>
      </c>
      <c r="BV80" s="67">
        <v>0</v>
      </c>
      <c r="BX80" s="71" t="s">
        <v>450</v>
      </c>
      <c r="BY80" s="67">
        <v>0</v>
      </c>
      <c r="CA80" s="71" t="s">
        <v>450</v>
      </c>
      <c r="CB80" s="67">
        <v>0</v>
      </c>
      <c r="CD80" s="71" t="s">
        <v>450</v>
      </c>
      <c r="CE80" s="67">
        <v>0</v>
      </c>
      <c r="CG80" s="71" t="s">
        <v>450</v>
      </c>
      <c r="CH80" s="67">
        <v>0</v>
      </c>
      <c r="CJ80" s="71" t="s">
        <v>450</v>
      </c>
      <c r="CK80" s="67">
        <v>0</v>
      </c>
      <c r="CM80" s="71" t="s">
        <v>450</v>
      </c>
      <c r="CN80" s="67">
        <v>0</v>
      </c>
      <c r="CP80" s="71" t="s">
        <v>450</v>
      </c>
      <c r="CQ80" s="79">
        <f>SUM(CN80,CK80,CH80,CE80,CB80,BY80,BV80,BS80,BP80,BM80,BJ80,BG80,BD80,BA80,AX80,AU80,AR80,AO80,AL80,AI80,AF80,AC80,Z80,W80,T80,Q80,N80,K80,H80,E80,B80)</f>
        <v>108.99</v>
      </c>
      <c r="CS80" s="71" t="s">
        <v>450</v>
      </c>
      <c r="CT80" s="67">
        <v>109</v>
      </c>
      <c r="CV80" s="88">
        <f t="shared" si="2"/>
        <v>1.0000000000005116E-2</v>
      </c>
    </row>
    <row r="81" spans="1:101" x14ac:dyDescent="0.2">
      <c r="A81" s="71" t="s">
        <v>4</v>
      </c>
      <c r="B81" s="67">
        <v>0</v>
      </c>
      <c r="D81" s="71" t="s">
        <v>4</v>
      </c>
      <c r="E81" s="67">
        <v>34.770000000000003</v>
      </c>
      <c r="G81" s="71" t="s">
        <v>4</v>
      </c>
      <c r="H81" s="67">
        <v>0</v>
      </c>
      <c r="J81" s="71" t="s">
        <v>4</v>
      </c>
      <c r="K81" s="67">
        <v>0</v>
      </c>
      <c r="M81" s="71" t="s">
        <v>4</v>
      </c>
      <c r="N81" s="67">
        <v>0</v>
      </c>
      <c r="P81" s="71" t="s">
        <v>4</v>
      </c>
      <c r="Q81" s="67">
        <v>0</v>
      </c>
      <c r="S81" s="71" t="s">
        <v>4</v>
      </c>
      <c r="T81" s="67">
        <v>0</v>
      </c>
      <c r="V81" s="71" t="s">
        <v>4</v>
      </c>
      <c r="W81" s="67">
        <v>0</v>
      </c>
      <c r="Y81" s="71" t="s">
        <v>4</v>
      </c>
      <c r="Z81" s="67">
        <v>0</v>
      </c>
      <c r="AB81" s="71" t="s">
        <v>4</v>
      </c>
      <c r="AC81" s="67">
        <v>0</v>
      </c>
      <c r="AE81" s="71" t="s">
        <v>4</v>
      </c>
      <c r="AF81" s="67">
        <v>0</v>
      </c>
      <c r="AH81" s="71" t="s">
        <v>4</v>
      </c>
      <c r="AI81" s="67">
        <v>0</v>
      </c>
      <c r="AK81" s="71" t="s">
        <v>4</v>
      </c>
      <c r="AL81" s="67">
        <v>0</v>
      </c>
      <c r="AN81" s="71" t="s">
        <v>4</v>
      </c>
      <c r="AO81" s="67">
        <v>0</v>
      </c>
      <c r="AQ81" s="71" t="s">
        <v>4</v>
      </c>
      <c r="AR81" s="67">
        <v>0</v>
      </c>
      <c r="AT81" s="71" t="s">
        <v>4</v>
      </c>
      <c r="AU81" s="67">
        <v>16.29</v>
      </c>
      <c r="AW81" s="71" t="s">
        <v>4</v>
      </c>
      <c r="AX81" s="67">
        <v>0</v>
      </c>
      <c r="AZ81" s="71" t="s">
        <v>4</v>
      </c>
      <c r="BA81" s="67">
        <v>0</v>
      </c>
      <c r="BC81" s="71" t="s">
        <v>4</v>
      </c>
      <c r="BD81" s="67">
        <v>0</v>
      </c>
      <c r="BF81" s="71" t="s">
        <v>4</v>
      </c>
      <c r="BG81" s="67">
        <v>0</v>
      </c>
      <c r="BI81" s="71" t="s">
        <v>4</v>
      </c>
      <c r="BJ81" s="67">
        <v>0</v>
      </c>
      <c r="BL81" s="71" t="s">
        <v>4</v>
      </c>
      <c r="BM81" s="67">
        <v>0</v>
      </c>
      <c r="BO81" s="71" t="s">
        <v>4</v>
      </c>
      <c r="BP81" s="67">
        <v>35</v>
      </c>
      <c r="BR81" s="71" t="s">
        <v>4</v>
      </c>
      <c r="BS81" s="67">
        <v>0</v>
      </c>
      <c r="BU81" s="71" t="s">
        <v>4</v>
      </c>
      <c r="BV81" s="67">
        <v>0</v>
      </c>
      <c r="BX81" s="71" t="s">
        <v>4</v>
      </c>
      <c r="BY81" s="67">
        <v>0</v>
      </c>
      <c r="CA81" s="71" t="s">
        <v>4</v>
      </c>
      <c r="CB81" s="67">
        <v>0</v>
      </c>
      <c r="CD81" s="71" t="s">
        <v>4</v>
      </c>
      <c r="CE81" s="67">
        <v>0</v>
      </c>
      <c r="CG81" s="71" t="s">
        <v>4</v>
      </c>
      <c r="CH81" s="67">
        <v>0</v>
      </c>
      <c r="CJ81" s="71" t="s">
        <v>4</v>
      </c>
      <c r="CK81" s="67">
        <v>29.61</v>
      </c>
      <c r="CM81" s="71" t="s">
        <v>4</v>
      </c>
      <c r="CN81" s="67">
        <v>0</v>
      </c>
      <c r="CP81" s="71" t="s">
        <v>4</v>
      </c>
      <c r="CQ81" s="79">
        <f>SUM(CN81,CK81,CH81,CE81,CB81,BY81,BV81,BS81,BP81,BM81,BJ81,BG81,BD81,BA81,AX81,AU81,AR81,AO81,AL81,AI81,AF81,AC81,Z81,W81,T81,Q81,N81,K81,H81,E81,B81)</f>
        <v>115.67000000000002</v>
      </c>
      <c r="CS81" s="71" t="s">
        <v>4</v>
      </c>
      <c r="CT81" s="67">
        <v>225</v>
      </c>
      <c r="CV81" s="88">
        <f t="shared" si="2"/>
        <v>109.32999999999998</v>
      </c>
      <c r="CW81" s="87" t="s">
        <v>336</v>
      </c>
    </row>
    <row r="82" spans="1:101" x14ac:dyDescent="0.2">
      <c r="A82" s="71" t="s">
        <v>5</v>
      </c>
      <c r="B82" s="67">
        <f>SUM(B83:B85)</f>
        <v>39.33</v>
      </c>
      <c r="D82" s="71" t="s">
        <v>5</v>
      </c>
      <c r="E82" s="67">
        <f>SUM(E83:E85)</f>
        <v>36</v>
      </c>
      <c r="G82" s="71" t="s">
        <v>5</v>
      </c>
      <c r="H82" s="67">
        <f>SUM(H83:H85)</f>
        <v>0</v>
      </c>
      <c r="J82" s="71" t="s">
        <v>5</v>
      </c>
      <c r="K82" s="67">
        <f>SUM(K83:K85)</f>
        <v>0</v>
      </c>
      <c r="M82" s="71" t="s">
        <v>5</v>
      </c>
      <c r="N82" s="67">
        <f>SUM(N83:N85)</f>
        <v>0</v>
      </c>
      <c r="P82" s="71" t="s">
        <v>5</v>
      </c>
      <c r="Q82" s="67">
        <f>SUM(Q83:Q85)</f>
        <v>0</v>
      </c>
      <c r="S82" s="71" t="s">
        <v>5</v>
      </c>
      <c r="T82" s="67">
        <f>SUM(T83:T85)</f>
        <v>0</v>
      </c>
      <c r="V82" s="71" t="s">
        <v>5</v>
      </c>
      <c r="W82" s="67">
        <f>SUM(W83:W85)</f>
        <v>0</v>
      </c>
      <c r="Y82" s="71" t="s">
        <v>5</v>
      </c>
      <c r="Z82" s="67">
        <f>SUM(Z83:Z85)</f>
        <v>0</v>
      </c>
      <c r="AB82" s="71" t="s">
        <v>5</v>
      </c>
      <c r="AC82" s="67">
        <f>SUM(AC83:AC85)</f>
        <v>0</v>
      </c>
      <c r="AE82" s="71" t="s">
        <v>5</v>
      </c>
      <c r="AF82" s="67">
        <f>SUM(AF83:AF85)</f>
        <v>0</v>
      </c>
      <c r="AH82" s="71" t="s">
        <v>5</v>
      </c>
      <c r="AI82" s="67">
        <f>SUM(AI83:AI85)</f>
        <v>0</v>
      </c>
      <c r="AK82" s="71" t="s">
        <v>5</v>
      </c>
      <c r="AL82" s="67">
        <f>SUM(AL83:AL85)</f>
        <v>0</v>
      </c>
      <c r="AN82" s="71" t="s">
        <v>5</v>
      </c>
      <c r="AO82" s="67">
        <f>SUM(AO83:AO85)</f>
        <v>0</v>
      </c>
      <c r="AQ82" s="71" t="s">
        <v>5</v>
      </c>
      <c r="AR82" s="67">
        <f>SUM(AR83:AR85)</f>
        <v>0</v>
      </c>
      <c r="AT82" s="71" t="s">
        <v>5</v>
      </c>
      <c r="AU82" s="67">
        <f>SUM(AU83:AU85)</f>
        <v>0</v>
      </c>
      <c r="AW82" s="71" t="s">
        <v>5</v>
      </c>
      <c r="AX82" s="67">
        <f>SUM(AX83:AX85)</f>
        <v>14.01</v>
      </c>
      <c r="AZ82" s="71" t="s">
        <v>5</v>
      </c>
      <c r="BA82" s="67">
        <f>SUM(BA83:BA85)</f>
        <v>0</v>
      </c>
      <c r="BC82" s="71" t="s">
        <v>5</v>
      </c>
      <c r="BD82" s="67">
        <f>SUM(BD83:BD85)</f>
        <v>0</v>
      </c>
      <c r="BF82" s="71" t="s">
        <v>5</v>
      </c>
      <c r="BG82" s="67">
        <f>SUM(BG83:BG85)</f>
        <v>0</v>
      </c>
      <c r="BI82" s="71" t="s">
        <v>5</v>
      </c>
      <c r="BJ82" s="67">
        <f>SUM(BJ83:BJ85)</f>
        <v>0</v>
      </c>
      <c r="BL82" s="71" t="s">
        <v>5</v>
      </c>
      <c r="BM82" s="67">
        <f>SUM(BM83:BM85)</f>
        <v>0</v>
      </c>
      <c r="BO82" s="71" t="s">
        <v>5</v>
      </c>
      <c r="BP82" s="67">
        <f>SUM(BP83:BP85)</f>
        <v>0</v>
      </c>
      <c r="BR82" s="71" t="s">
        <v>5</v>
      </c>
      <c r="BS82" s="67">
        <f>SUM(BS83:BS85)</f>
        <v>0</v>
      </c>
      <c r="BU82" s="71" t="s">
        <v>5</v>
      </c>
      <c r="BV82" s="67">
        <f>SUM(BV83:BV85)</f>
        <v>0</v>
      </c>
      <c r="BX82" s="71" t="s">
        <v>5</v>
      </c>
      <c r="BY82" s="67">
        <f>SUM(BY83:BY85)</f>
        <v>40</v>
      </c>
      <c r="CA82" s="71" t="s">
        <v>5</v>
      </c>
      <c r="CB82" s="67">
        <f>SUM(CB83:CB85)</f>
        <v>0</v>
      </c>
      <c r="CD82" s="71" t="s">
        <v>5</v>
      </c>
      <c r="CE82" s="67">
        <f>SUM(CE83:CE85)</f>
        <v>0</v>
      </c>
      <c r="CG82" s="71" t="s">
        <v>5</v>
      </c>
      <c r="CH82" s="67">
        <f>SUM(CH83:CH85)</f>
        <v>0</v>
      </c>
      <c r="CJ82" s="71" t="s">
        <v>5</v>
      </c>
      <c r="CK82" s="67">
        <f>SUM(CK83:CK85)</f>
        <v>42</v>
      </c>
      <c r="CM82" s="71" t="s">
        <v>5</v>
      </c>
      <c r="CN82" s="67">
        <f>SUM(CN83:CN85)</f>
        <v>0</v>
      </c>
      <c r="CP82" s="71" t="s">
        <v>5</v>
      </c>
      <c r="CQ82" s="67">
        <f>SUM(CQ83:CQ85)</f>
        <v>171.33999999999997</v>
      </c>
      <c r="CS82" s="71" t="s">
        <v>5</v>
      </c>
      <c r="CT82" s="67">
        <f>SUM(CT83:CT85)</f>
        <v>214.32999999999998</v>
      </c>
      <c r="CV82" s="88">
        <f t="shared" si="2"/>
        <v>42.990000000000009</v>
      </c>
    </row>
    <row r="83" spans="1:101" x14ac:dyDescent="0.2">
      <c r="A83" s="68" t="s">
        <v>207</v>
      </c>
      <c r="B83" s="67">
        <v>0</v>
      </c>
      <c r="D83" s="68" t="s">
        <v>207</v>
      </c>
      <c r="E83" s="67">
        <v>36</v>
      </c>
      <c r="G83" s="68" t="s">
        <v>207</v>
      </c>
      <c r="H83" s="67">
        <v>0</v>
      </c>
      <c r="J83" s="68" t="s">
        <v>207</v>
      </c>
      <c r="K83" s="67">
        <v>0</v>
      </c>
      <c r="M83" s="68" t="s">
        <v>207</v>
      </c>
      <c r="N83" s="67">
        <v>0</v>
      </c>
      <c r="P83" s="68" t="s">
        <v>207</v>
      </c>
      <c r="Q83" s="67">
        <v>0</v>
      </c>
      <c r="S83" s="68" t="s">
        <v>207</v>
      </c>
      <c r="T83" s="67">
        <v>0</v>
      </c>
      <c r="V83" s="68" t="s">
        <v>207</v>
      </c>
      <c r="W83" s="67">
        <v>0</v>
      </c>
      <c r="Y83" s="68" t="s">
        <v>207</v>
      </c>
      <c r="Z83" s="67">
        <v>0</v>
      </c>
      <c r="AB83" s="68" t="s">
        <v>207</v>
      </c>
      <c r="AC83" s="67">
        <v>0</v>
      </c>
      <c r="AE83" s="68" t="s">
        <v>207</v>
      </c>
      <c r="AF83" s="67">
        <v>0</v>
      </c>
      <c r="AH83" s="68" t="s">
        <v>207</v>
      </c>
      <c r="AI83" s="67">
        <v>0</v>
      </c>
      <c r="AK83" s="68" t="s">
        <v>207</v>
      </c>
      <c r="AL83" s="67">
        <v>0</v>
      </c>
      <c r="AN83" s="68" t="s">
        <v>207</v>
      </c>
      <c r="AO83" s="67">
        <v>0</v>
      </c>
      <c r="AQ83" s="68" t="s">
        <v>207</v>
      </c>
      <c r="AR83" s="67">
        <v>0</v>
      </c>
      <c r="AT83" s="68" t="s">
        <v>207</v>
      </c>
      <c r="AU83" s="67">
        <v>0</v>
      </c>
      <c r="AW83" s="68" t="s">
        <v>207</v>
      </c>
      <c r="AX83" s="67">
        <v>14.01</v>
      </c>
      <c r="AZ83" s="68" t="s">
        <v>207</v>
      </c>
      <c r="BA83" s="67">
        <v>0</v>
      </c>
      <c r="BC83" s="68" t="s">
        <v>207</v>
      </c>
      <c r="BD83" s="67">
        <v>0</v>
      </c>
      <c r="BF83" s="68" t="s">
        <v>207</v>
      </c>
      <c r="BG83" s="67">
        <v>0</v>
      </c>
      <c r="BI83" s="68" t="s">
        <v>207</v>
      </c>
      <c r="BJ83" s="67">
        <v>0</v>
      </c>
      <c r="BL83" s="68" t="s">
        <v>207</v>
      </c>
      <c r="BM83" s="67">
        <v>0</v>
      </c>
      <c r="BO83" s="68" t="s">
        <v>207</v>
      </c>
      <c r="BP83" s="67">
        <v>0</v>
      </c>
      <c r="BR83" s="68" t="s">
        <v>207</v>
      </c>
      <c r="BS83" s="67">
        <v>0</v>
      </c>
      <c r="BU83" s="68" t="s">
        <v>207</v>
      </c>
      <c r="BV83" s="67">
        <v>0</v>
      </c>
      <c r="BX83" s="68" t="s">
        <v>207</v>
      </c>
      <c r="BY83" s="67">
        <v>40</v>
      </c>
      <c r="CA83" s="68" t="s">
        <v>207</v>
      </c>
      <c r="CB83" s="67">
        <v>0</v>
      </c>
      <c r="CD83" s="68" t="s">
        <v>207</v>
      </c>
      <c r="CE83" s="67">
        <v>0</v>
      </c>
      <c r="CG83" s="68" t="s">
        <v>207</v>
      </c>
      <c r="CH83" s="67">
        <v>0</v>
      </c>
      <c r="CJ83" s="68" t="s">
        <v>207</v>
      </c>
      <c r="CK83" s="67">
        <v>42</v>
      </c>
      <c r="CM83" s="68" t="s">
        <v>207</v>
      </c>
      <c r="CN83" s="67">
        <v>0</v>
      </c>
      <c r="CP83" s="68" t="s">
        <v>207</v>
      </c>
      <c r="CQ83" s="79">
        <f>SUM(CN83,CK83,CH83,CE83,CB83,BY83,BV83,BS83,BP83,BM83,BJ83,BG83,BD83,BA83,AX83,AU83,AR83,AO83,AL83,AI83,AF83,AC83,Z83,W83,T83,Q83,N83,K83,H83,E83,B83)</f>
        <v>132.01</v>
      </c>
      <c r="CS83" s="68" t="s">
        <v>207</v>
      </c>
      <c r="CT83" s="67">
        <v>175</v>
      </c>
      <c r="CV83" s="81">
        <f t="shared" si="2"/>
        <v>42.990000000000009</v>
      </c>
    </row>
    <row r="84" spans="1:101" x14ac:dyDescent="0.2">
      <c r="A84" s="72" t="s">
        <v>448</v>
      </c>
      <c r="B84" s="90">
        <v>39.33</v>
      </c>
      <c r="D84" s="72" t="s">
        <v>448</v>
      </c>
      <c r="E84" s="67">
        <v>0</v>
      </c>
      <c r="G84" s="72" t="s">
        <v>448</v>
      </c>
      <c r="H84" s="67">
        <v>0</v>
      </c>
      <c r="J84" s="72" t="s">
        <v>448</v>
      </c>
      <c r="K84" s="67">
        <v>0</v>
      </c>
      <c r="M84" s="72" t="s">
        <v>448</v>
      </c>
      <c r="N84" s="67">
        <v>0</v>
      </c>
      <c r="P84" s="72" t="s">
        <v>448</v>
      </c>
      <c r="Q84" s="67">
        <v>0</v>
      </c>
      <c r="S84" s="72" t="s">
        <v>448</v>
      </c>
      <c r="T84" s="67">
        <v>0</v>
      </c>
      <c r="V84" s="72" t="s">
        <v>448</v>
      </c>
      <c r="W84" s="67">
        <v>0</v>
      </c>
      <c r="Y84" s="72" t="s">
        <v>448</v>
      </c>
      <c r="Z84" s="67">
        <v>0</v>
      </c>
      <c r="AB84" s="72" t="s">
        <v>448</v>
      </c>
      <c r="AC84" s="67">
        <v>0</v>
      </c>
      <c r="AE84" s="72" t="s">
        <v>448</v>
      </c>
      <c r="AF84" s="67">
        <v>0</v>
      </c>
      <c r="AH84" s="72" t="s">
        <v>448</v>
      </c>
      <c r="AI84" s="67">
        <v>0</v>
      </c>
      <c r="AK84" s="72" t="s">
        <v>448</v>
      </c>
      <c r="AL84" s="67">
        <v>0</v>
      </c>
      <c r="AN84" s="72" t="s">
        <v>448</v>
      </c>
      <c r="AO84" s="67">
        <v>0</v>
      </c>
      <c r="AQ84" s="72" t="s">
        <v>448</v>
      </c>
      <c r="AR84" s="67">
        <v>0</v>
      </c>
      <c r="AT84" s="72" t="s">
        <v>448</v>
      </c>
      <c r="AU84" s="67">
        <v>0</v>
      </c>
      <c r="AW84" s="72" t="s">
        <v>448</v>
      </c>
      <c r="AX84" s="67">
        <v>0</v>
      </c>
      <c r="AZ84" s="72" t="s">
        <v>448</v>
      </c>
      <c r="BA84" s="67">
        <v>0</v>
      </c>
      <c r="BC84" s="72" t="s">
        <v>448</v>
      </c>
      <c r="BD84" s="67">
        <v>0</v>
      </c>
      <c r="BF84" s="72" t="s">
        <v>448</v>
      </c>
      <c r="BG84" s="67">
        <v>0</v>
      </c>
      <c r="BI84" s="72" t="s">
        <v>448</v>
      </c>
      <c r="BJ84" s="67">
        <v>0</v>
      </c>
      <c r="BL84" s="72" t="s">
        <v>448</v>
      </c>
      <c r="BM84" s="67">
        <v>0</v>
      </c>
      <c r="BO84" s="72" t="s">
        <v>448</v>
      </c>
      <c r="BP84" s="67">
        <v>0</v>
      </c>
      <c r="BR84" s="72" t="s">
        <v>448</v>
      </c>
      <c r="BS84" s="67">
        <v>0</v>
      </c>
      <c r="BU84" s="72" t="s">
        <v>448</v>
      </c>
      <c r="BV84" s="67">
        <v>0</v>
      </c>
      <c r="BX84" s="72" t="s">
        <v>448</v>
      </c>
      <c r="BY84" s="67">
        <v>0</v>
      </c>
      <c r="CA84" s="72" t="s">
        <v>448</v>
      </c>
      <c r="CB84" s="67">
        <v>0</v>
      </c>
      <c r="CD84" s="72" t="s">
        <v>448</v>
      </c>
      <c r="CE84" s="67">
        <v>0</v>
      </c>
      <c r="CG84" s="72" t="s">
        <v>448</v>
      </c>
      <c r="CH84" s="67">
        <v>0</v>
      </c>
      <c r="CJ84" s="72" t="s">
        <v>448</v>
      </c>
      <c r="CK84" s="67">
        <v>0</v>
      </c>
      <c r="CM84" s="72" t="s">
        <v>448</v>
      </c>
      <c r="CN84" s="67">
        <v>0</v>
      </c>
      <c r="CP84" s="72" t="s">
        <v>448</v>
      </c>
      <c r="CQ84" s="79">
        <f>SUM(CN84,CK84,CH84,CE84,CB84,BY84,BV84,BS84,BP84,BM84,BJ84,BG84,BD84,BA84,AX84,AU84,AR84,AO84,AL84,AI84,AF84,AC84,Z84,W84,T84,Q84,N84,K84,H84,E84,B84)</f>
        <v>39.33</v>
      </c>
      <c r="CS84" s="72" t="s">
        <v>448</v>
      </c>
      <c r="CT84" s="67">
        <v>39.33</v>
      </c>
      <c r="CV84" s="81">
        <f t="shared" si="2"/>
        <v>0</v>
      </c>
    </row>
    <row r="85" spans="1:101" x14ac:dyDescent="0.2">
      <c r="A85" s="72" t="s">
        <v>456</v>
      </c>
      <c r="B85" s="79">
        <v>0</v>
      </c>
      <c r="D85" s="72" t="s">
        <v>456</v>
      </c>
      <c r="E85" s="79">
        <v>0</v>
      </c>
      <c r="G85" s="72" t="s">
        <v>456</v>
      </c>
      <c r="H85" s="79">
        <v>0</v>
      </c>
      <c r="J85" s="72" t="s">
        <v>456</v>
      </c>
      <c r="K85" s="79">
        <v>0</v>
      </c>
      <c r="M85" s="72" t="s">
        <v>456</v>
      </c>
      <c r="N85" s="79">
        <v>0</v>
      </c>
      <c r="P85" s="72" t="s">
        <v>456</v>
      </c>
      <c r="Q85" s="79">
        <v>0</v>
      </c>
      <c r="S85" s="72" t="s">
        <v>456</v>
      </c>
      <c r="T85" s="79">
        <v>0</v>
      </c>
      <c r="V85" s="72" t="s">
        <v>456</v>
      </c>
      <c r="W85" s="79">
        <v>0</v>
      </c>
      <c r="Y85" s="72" t="s">
        <v>456</v>
      </c>
      <c r="Z85" s="79">
        <v>0</v>
      </c>
      <c r="AB85" s="72" t="s">
        <v>456</v>
      </c>
      <c r="AC85" s="79">
        <v>0</v>
      </c>
      <c r="AE85" s="72" t="s">
        <v>456</v>
      </c>
      <c r="AF85" s="79">
        <v>0</v>
      </c>
      <c r="AH85" s="72" t="s">
        <v>456</v>
      </c>
      <c r="AI85" s="79">
        <v>0</v>
      </c>
      <c r="AK85" s="72" t="s">
        <v>456</v>
      </c>
      <c r="AL85" s="79">
        <v>0</v>
      </c>
      <c r="AN85" s="72" t="s">
        <v>456</v>
      </c>
      <c r="AO85" s="79">
        <v>0</v>
      </c>
      <c r="AQ85" s="72" t="s">
        <v>456</v>
      </c>
      <c r="AR85" s="79">
        <v>0</v>
      </c>
      <c r="AT85" s="72" t="s">
        <v>456</v>
      </c>
      <c r="AU85" s="79">
        <v>0</v>
      </c>
      <c r="AW85" s="72" t="s">
        <v>456</v>
      </c>
      <c r="AX85" s="79">
        <v>0</v>
      </c>
      <c r="AZ85" s="72" t="s">
        <v>456</v>
      </c>
      <c r="BA85" s="79">
        <v>0</v>
      </c>
      <c r="BC85" s="72" t="s">
        <v>456</v>
      </c>
      <c r="BD85" s="79">
        <v>0</v>
      </c>
      <c r="BF85" s="72" t="s">
        <v>456</v>
      </c>
      <c r="BG85" s="79">
        <v>0</v>
      </c>
      <c r="BI85" s="72" t="s">
        <v>456</v>
      </c>
      <c r="BJ85" s="79">
        <v>0</v>
      </c>
      <c r="BL85" s="72" t="s">
        <v>456</v>
      </c>
      <c r="BM85" s="79">
        <v>0</v>
      </c>
      <c r="BO85" s="72" t="s">
        <v>456</v>
      </c>
      <c r="BP85" s="79">
        <v>0</v>
      </c>
      <c r="BR85" s="72" t="s">
        <v>456</v>
      </c>
      <c r="BS85" s="79">
        <v>0</v>
      </c>
      <c r="BU85" s="72" t="s">
        <v>456</v>
      </c>
      <c r="BV85" s="79">
        <v>0</v>
      </c>
      <c r="BX85" s="72" t="s">
        <v>456</v>
      </c>
      <c r="BY85" s="79">
        <v>0</v>
      </c>
      <c r="CA85" s="72" t="s">
        <v>456</v>
      </c>
      <c r="CB85" s="79">
        <v>0</v>
      </c>
      <c r="CD85" s="72" t="s">
        <v>456</v>
      </c>
      <c r="CE85" s="79">
        <v>0</v>
      </c>
      <c r="CG85" s="72" t="s">
        <v>456</v>
      </c>
      <c r="CH85" s="79">
        <v>0</v>
      </c>
      <c r="CJ85" s="72" t="s">
        <v>456</v>
      </c>
      <c r="CK85" s="79">
        <v>0</v>
      </c>
      <c r="CM85" s="72" t="s">
        <v>456</v>
      </c>
      <c r="CN85" s="79">
        <v>0</v>
      </c>
      <c r="CP85" s="72" t="s">
        <v>456</v>
      </c>
      <c r="CQ85" s="79">
        <f>SUM(CN85,CK85,CH85,CE85,CB85,BY85,BV85,BS85,BP85,BM85,BJ85,BG85,BD85,BA85,AX85,AU85,AR85,AO85,AL85,AI85,AF85,AC85,Z85,W85,T85,Q85,N85,K85,H85,E85,B85)</f>
        <v>0</v>
      </c>
      <c r="CS85" s="72" t="s">
        <v>456</v>
      </c>
      <c r="CT85" s="79">
        <v>0</v>
      </c>
      <c r="CV85" s="81">
        <f t="shared" si="2"/>
        <v>0</v>
      </c>
    </row>
    <row r="86" spans="1:101" x14ac:dyDescent="0.2">
      <c r="A86" s="71" t="s">
        <v>6</v>
      </c>
      <c r="B86" s="67">
        <v>0</v>
      </c>
      <c r="D86" s="71" t="s">
        <v>6</v>
      </c>
      <c r="E86" s="67">
        <v>0</v>
      </c>
      <c r="G86" s="71" t="s">
        <v>6</v>
      </c>
      <c r="H86" s="67">
        <v>0</v>
      </c>
      <c r="J86" s="71" t="s">
        <v>6</v>
      </c>
      <c r="K86" s="67">
        <v>0</v>
      </c>
      <c r="M86" s="71" t="s">
        <v>6</v>
      </c>
      <c r="N86" s="67">
        <v>0</v>
      </c>
      <c r="P86" s="71" t="s">
        <v>6</v>
      </c>
      <c r="Q86" s="67">
        <v>0</v>
      </c>
      <c r="S86" s="71" t="s">
        <v>6</v>
      </c>
      <c r="T86" s="67">
        <v>0</v>
      </c>
      <c r="V86" s="71" t="s">
        <v>6</v>
      </c>
      <c r="W86" s="67">
        <v>0</v>
      </c>
      <c r="Y86" s="71" t="s">
        <v>6</v>
      </c>
      <c r="Z86" s="67">
        <v>0</v>
      </c>
      <c r="AB86" s="71" t="s">
        <v>6</v>
      </c>
      <c r="AC86" s="67">
        <v>0</v>
      </c>
      <c r="AE86" s="71" t="s">
        <v>6</v>
      </c>
      <c r="AF86" s="67">
        <v>0</v>
      </c>
      <c r="AH86" s="71" t="s">
        <v>6</v>
      </c>
      <c r="AI86" s="67">
        <v>0</v>
      </c>
      <c r="AK86" s="71" t="s">
        <v>6</v>
      </c>
      <c r="AL86" s="67">
        <v>0</v>
      </c>
      <c r="AN86" s="71" t="s">
        <v>6</v>
      </c>
      <c r="AO86" s="67">
        <v>0</v>
      </c>
      <c r="AQ86" s="71" t="s">
        <v>6</v>
      </c>
      <c r="AR86" s="67">
        <v>0</v>
      </c>
      <c r="AT86" s="71" t="s">
        <v>6</v>
      </c>
      <c r="AU86" s="67">
        <v>0</v>
      </c>
      <c r="AW86" s="71" t="s">
        <v>6</v>
      </c>
      <c r="AX86" s="67">
        <v>0</v>
      </c>
      <c r="AZ86" s="71" t="s">
        <v>6</v>
      </c>
      <c r="BA86" s="67">
        <v>0</v>
      </c>
      <c r="BC86" s="71" t="s">
        <v>6</v>
      </c>
      <c r="BD86" s="67">
        <v>40</v>
      </c>
      <c r="BF86" s="71" t="s">
        <v>6</v>
      </c>
      <c r="BG86" s="67">
        <v>0</v>
      </c>
      <c r="BI86" s="71" t="s">
        <v>6</v>
      </c>
      <c r="BJ86" s="67">
        <v>0</v>
      </c>
      <c r="BL86" s="71" t="s">
        <v>6</v>
      </c>
      <c r="BM86" s="67">
        <v>0</v>
      </c>
      <c r="BO86" s="71" t="s">
        <v>6</v>
      </c>
      <c r="BP86" s="67">
        <v>0</v>
      </c>
      <c r="BR86" s="71" t="s">
        <v>6</v>
      </c>
      <c r="BS86" s="67">
        <v>0</v>
      </c>
      <c r="BU86" s="71" t="s">
        <v>6</v>
      </c>
      <c r="BV86" s="67">
        <v>0</v>
      </c>
      <c r="BX86" s="71" t="s">
        <v>6</v>
      </c>
      <c r="BY86" s="67">
        <v>0</v>
      </c>
      <c r="CA86" s="71" t="s">
        <v>6</v>
      </c>
      <c r="CB86" s="67">
        <v>0</v>
      </c>
      <c r="CD86" s="71" t="s">
        <v>6</v>
      </c>
      <c r="CE86" s="67">
        <v>0</v>
      </c>
      <c r="CG86" s="71" t="s">
        <v>6</v>
      </c>
      <c r="CH86" s="67">
        <v>0</v>
      </c>
      <c r="CJ86" s="71" t="s">
        <v>6</v>
      </c>
      <c r="CK86" s="67">
        <v>0</v>
      </c>
      <c r="CM86" s="71" t="s">
        <v>6</v>
      </c>
      <c r="CN86" s="67">
        <v>0</v>
      </c>
      <c r="CP86" s="71" t="s">
        <v>6</v>
      </c>
      <c r="CQ86" s="79">
        <f>SUM(CN86,CK86,CH86,CE86,CB86,BY86,BV86,BS86,BP86,BM86,BJ86,BG86,BD86,BA86,AX86,AU86,AR86,AO86,AL86,AI86,AF86,AC86,Z86,W86,T86,Q86,N86,K86,H86,E86,B86)</f>
        <v>40</v>
      </c>
      <c r="CS86" s="71" t="s">
        <v>6</v>
      </c>
      <c r="CT86" s="67">
        <v>40</v>
      </c>
      <c r="CV86" s="81">
        <f t="shared" si="2"/>
        <v>0</v>
      </c>
    </row>
    <row r="87" spans="1:101" x14ac:dyDescent="0.2">
      <c r="A87" s="71" t="s">
        <v>8</v>
      </c>
      <c r="B87" s="67">
        <v>0</v>
      </c>
      <c r="D87" s="71" t="s">
        <v>8</v>
      </c>
      <c r="E87" s="67">
        <v>0</v>
      </c>
      <c r="G87" s="71" t="s">
        <v>8</v>
      </c>
      <c r="H87" s="67">
        <v>0</v>
      </c>
      <c r="J87" s="71" t="s">
        <v>8</v>
      </c>
      <c r="K87" s="67">
        <v>0</v>
      </c>
      <c r="M87" s="71" t="s">
        <v>8</v>
      </c>
      <c r="N87" s="67">
        <v>0</v>
      </c>
      <c r="P87" s="71" t="s">
        <v>8</v>
      </c>
      <c r="Q87" s="67">
        <v>0</v>
      </c>
      <c r="S87" s="71" t="s">
        <v>8</v>
      </c>
      <c r="T87" s="67">
        <v>0</v>
      </c>
      <c r="V87" s="71" t="s">
        <v>8</v>
      </c>
      <c r="W87" s="67">
        <v>0</v>
      </c>
      <c r="Y87" s="71" t="s">
        <v>8</v>
      </c>
      <c r="Z87" s="67">
        <v>0</v>
      </c>
      <c r="AB87" s="71" t="s">
        <v>8</v>
      </c>
      <c r="AC87" s="67">
        <v>0</v>
      </c>
      <c r="AE87" s="71" t="s">
        <v>8</v>
      </c>
      <c r="AF87" s="67">
        <v>0</v>
      </c>
      <c r="AH87" s="71" t="s">
        <v>8</v>
      </c>
      <c r="AI87" s="67">
        <v>0</v>
      </c>
      <c r="AK87" s="71" t="s">
        <v>8</v>
      </c>
      <c r="AL87" s="67">
        <v>0</v>
      </c>
      <c r="AN87" s="71" t="s">
        <v>8</v>
      </c>
      <c r="AO87" s="67">
        <v>0</v>
      </c>
      <c r="AQ87" s="71" t="s">
        <v>8</v>
      </c>
      <c r="AR87" s="67">
        <v>0</v>
      </c>
      <c r="AT87" s="71" t="s">
        <v>8</v>
      </c>
      <c r="AU87" s="67">
        <v>0</v>
      </c>
      <c r="AW87" s="71" t="s">
        <v>8</v>
      </c>
      <c r="AX87" s="67">
        <v>0</v>
      </c>
      <c r="AZ87" s="71" t="s">
        <v>8</v>
      </c>
      <c r="BA87" s="67">
        <v>0</v>
      </c>
      <c r="BC87" s="71" t="s">
        <v>8</v>
      </c>
      <c r="BD87" s="67">
        <v>0</v>
      </c>
      <c r="BF87" s="71" t="s">
        <v>8</v>
      </c>
      <c r="BG87" s="67">
        <v>0</v>
      </c>
      <c r="BI87" s="71" t="s">
        <v>8</v>
      </c>
      <c r="BJ87" s="67">
        <v>0</v>
      </c>
      <c r="BL87" s="71" t="s">
        <v>8</v>
      </c>
      <c r="BM87" s="67">
        <v>0</v>
      </c>
      <c r="BO87" s="71" t="s">
        <v>8</v>
      </c>
      <c r="BP87" s="67">
        <v>0</v>
      </c>
      <c r="BR87" s="71" t="s">
        <v>8</v>
      </c>
      <c r="BS87" s="67">
        <v>0</v>
      </c>
      <c r="BU87" s="71" t="s">
        <v>8</v>
      </c>
      <c r="BV87" s="67">
        <v>0</v>
      </c>
      <c r="BX87" s="71" t="s">
        <v>8</v>
      </c>
      <c r="BY87" s="67">
        <v>0</v>
      </c>
      <c r="CA87" s="71" t="s">
        <v>8</v>
      </c>
      <c r="CB87" s="67">
        <v>0</v>
      </c>
      <c r="CD87" s="71" t="s">
        <v>8</v>
      </c>
      <c r="CE87" s="67">
        <v>0</v>
      </c>
      <c r="CG87" s="71" t="s">
        <v>8</v>
      </c>
      <c r="CH87" s="67">
        <v>0</v>
      </c>
      <c r="CJ87" s="71" t="s">
        <v>8</v>
      </c>
      <c r="CK87" s="67">
        <v>0</v>
      </c>
      <c r="CM87" s="71" t="s">
        <v>8</v>
      </c>
      <c r="CN87" s="67">
        <v>0</v>
      </c>
      <c r="CP87" s="71" t="s">
        <v>8</v>
      </c>
      <c r="CQ87" s="79">
        <f>SUM(CN87,CK87,CH87,CE87,CB87,BY87,BV87,BS87,BP87,BM87,BJ87,BG87,BD87,BA87,AX87,AU87,AR87,AO87,AL87,AI87,AF87,AC87,Z87,W87,T87,Q87,N87,K87,H87,E87,B87)</f>
        <v>0</v>
      </c>
      <c r="CS87" s="71" t="s">
        <v>8</v>
      </c>
      <c r="CT87" s="67">
        <v>100</v>
      </c>
      <c r="CV87" s="88">
        <f t="shared" si="2"/>
        <v>100</v>
      </c>
    </row>
    <row r="88" spans="1:101" x14ac:dyDescent="0.2">
      <c r="A88" s="71" t="s">
        <v>451</v>
      </c>
      <c r="B88" s="67">
        <f>SUM(B89:B93)</f>
        <v>81.22</v>
      </c>
      <c r="D88" s="71" t="s">
        <v>451</v>
      </c>
      <c r="E88" s="67">
        <f>SUM(E89:E93)</f>
        <v>0</v>
      </c>
      <c r="G88" s="71" t="s">
        <v>451</v>
      </c>
      <c r="H88" s="67">
        <f>SUM(H89:H93)</f>
        <v>13.59</v>
      </c>
      <c r="J88" s="71" t="s">
        <v>451</v>
      </c>
      <c r="K88" s="67">
        <f>SUM(K89:K93)</f>
        <v>0</v>
      </c>
      <c r="M88" s="71" t="s">
        <v>451</v>
      </c>
      <c r="N88" s="67">
        <f>SUM(N89:N93)</f>
        <v>0</v>
      </c>
      <c r="P88" s="71" t="s">
        <v>451</v>
      </c>
      <c r="Q88" s="67">
        <f>SUM(Q89:Q93)</f>
        <v>20.350000000000001</v>
      </c>
      <c r="S88" s="71" t="s">
        <v>451</v>
      </c>
      <c r="T88" s="67">
        <f>SUM(T89:T93)</f>
        <v>58.36</v>
      </c>
      <c r="V88" s="71" t="s">
        <v>451</v>
      </c>
      <c r="W88" s="67">
        <f>SUM(W89:W93)</f>
        <v>6</v>
      </c>
      <c r="Y88" s="71" t="s">
        <v>451</v>
      </c>
      <c r="Z88" s="67">
        <f>SUM(Z89:Z93)</f>
        <v>0</v>
      </c>
      <c r="AB88" s="71" t="s">
        <v>451</v>
      </c>
      <c r="AC88" s="67">
        <f>SUM(AC89:AC93)</f>
        <v>0</v>
      </c>
      <c r="AE88" s="71" t="s">
        <v>451</v>
      </c>
      <c r="AF88" s="67">
        <f>SUM(AF89:AF93)</f>
        <v>63.1</v>
      </c>
      <c r="AH88" s="71" t="s">
        <v>451</v>
      </c>
      <c r="AI88" s="67">
        <f>SUM(AI89:AI93)</f>
        <v>3</v>
      </c>
      <c r="AK88" s="71" t="s">
        <v>451</v>
      </c>
      <c r="AL88" s="67">
        <f>SUM(AL89:AL93)</f>
        <v>0</v>
      </c>
      <c r="AN88" s="71" t="s">
        <v>451</v>
      </c>
      <c r="AO88" s="67">
        <f>SUM(AO89:AO93)</f>
        <v>21</v>
      </c>
      <c r="AQ88" s="71" t="s">
        <v>451</v>
      </c>
      <c r="AR88" s="67">
        <f>SUM(AR89:AR93)</f>
        <v>0</v>
      </c>
      <c r="AT88" s="71" t="s">
        <v>451</v>
      </c>
      <c r="AU88" s="67">
        <f>SUM(AU89:AU93)</f>
        <v>32</v>
      </c>
      <c r="AW88" s="71" t="s">
        <v>451</v>
      </c>
      <c r="AX88" s="67">
        <f>SUM(AX89:AX93)</f>
        <v>0</v>
      </c>
      <c r="AZ88" s="71" t="s">
        <v>451</v>
      </c>
      <c r="BA88" s="67">
        <f>SUM(BA89:BA93)</f>
        <v>24.27</v>
      </c>
      <c r="BC88" s="71" t="s">
        <v>451</v>
      </c>
      <c r="BD88" s="67">
        <f>SUM(BD89:BD93)</f>
        <v>11.48</v>
      </c>
      <c r="BF88" s="71" t="s">
        <v>451</v>
      </c>
      <c r="BG88" s="67">
        <f>SUM(BG89:BG93)</f>
        <v>0</v>
      </c>
      <c r="BI88" s="71" t="s">
        <v>451</v>
      </c>
      <c r="BJ88" s="67">
        <f>SUM(BJ89:BJ93)</f>
        <v>37.5</v>
      </c>
      <c r="BL88" s="71" t="s">
        <v>451</v>
      </c>
      <c r="BM88" s="67">
        <f>SUM(BM89:BM93)</f>
        <v>721.61</v>
      </c>
      <c r="BO88" s="71" t="s">
        <v>451</v>
      </c>
      <c r="BP88" s="67">
        <f>SUM(BP89:BP93)</f>
        <v>0</v>
      </c>
      <c r="BR88" s="71" t="s">
        <v>451</v>
      </c>
      <c r="BS88" s="67">
        <f>SUM(BS89:BS93)</f>
        <v>0</v>
      </c>
      <c r="BU88" s="71" t="s">
        <v>451</v>
      </c>
      <c r="BV88" s="67">
        <f>SUM(BV89:BV93)</f>
        <v>7.35</v>
      </c>
      <c r="BX88" s="71" t="s">
        <v>451</v>
      </c>
      <c r="BY88" s="67">
        <f>SUM(BY89:BY93)</f>
        <v>0</v>
      </c>
      <c r="CA88" s="71" t="s">
        <v>451</v>
      </c>
      <c r="CB88" s="67">
        <f>SUM(CB89:CB93)</f>
        <v>7</v>
      </c>
      <c r="CD88" s="71" t="s">
        <v>451</v>
      </c>
      <c r="CE88" s="67">
        <f>SUM(CE89:CE93)</f>
        <v>69.94</v>
      </c>
      <c r="CG88" s="71" t="s">
        <v>451</v>
      </c>
      <c r="CH88" s="67">
        <f>SUM(CH89:CH93)</f>
        <v>44.98</v>
      </c>
      <c r="CJ88" s="71" t="s">
        <v>451</v>
      </c>
      <c r="CK88" s="67">
        <f>SUM(CK89:CK93)</f>
        <v>40</v>
      </c>
      <c r="CM88" s="71" t="s">
        <v>451</v>
      </c>
      <c r="CN88" s="67">
        <f>SUM(CN89:CN93)</f>
        <v>7.63</v>
      </c>
      <c r="CP88" s="71" t="s">
        <v>451</v>
      </c>
      <c r="CQ88" s="67">
        <f>SUM(CQ89:CQ93)</f>
        <v>1270.3799999999997</v>
      </c>
      <c r="CS88" s="71" t="s">
        <v>451</v>
      </c>
      <c r="CT88" s="67">
        <f>SUM(CT89:CT93)</f>
        <v>456.74</v>
      </c>
      <c r="CV88" s="89">
        <f t="shared" si="2"/>
        <v>-813.63999999999965</v>
      </c>
    </row>
    <row r="89" spans="1:101" x14ac:dyDescent="0.2">
      <c r="A89" s="68" t="s">
        <v>452</v>
      </c>
      <c r="B89" s="67">
        <v>81.22</v>
      </c>
      <c r="D89" s="68" t="s">
        <v>452</v>
      </c>
      <c r="E89" s="67">
        <v>0</v>
      </c>
      <c r="G89" s="68" t="s">
        <v>452</v>
      </c>
      <c r="H89" s="67">
        <v>13.59</v>
      </c>
      <c r="J89" s="68" t="s">
        <v>452</v>
      </c>
      <c r="K89" s="67">
        <v>0</v>
      </c>
      <c r="M89" s="68" t="s">
        <v>452</v>
      </c>
      <c r="N89" s="67">
        <v>0</v>
      </c>
      <c r="P89" s="68" t="s">
        <v>452</v>
      </c>
      <c r="Q89" s="67">
        <v>20.350000000000001</v>
      </c>
      <c r="S89" s="68" t="s">
        <v>452</v>
      </c>
      <c r="T89" s="67">
        <v>58.36</v>
      </c>
      <c r="V89" s="68" t="s">
        <v>452</v>
      </c>
      <c r="W89" s="67">
        <v>6</v>
      </c>
      <c r="Y89" s="68" t="s">
        <v>452</v>
      </c>
      <c r="Z89" s="67">
        <v>0</v>
      </c>
      <c r="AB89" s="68" t="s">
        <v>452</v>
      </c>
      <c r="AC89" s="67">
        <v>0</v>
      </c>
      <c r="AE89" s="68" t="s">
        <v>452</v>
      </c>
      <c r="AF89" s="67">
        <v>63.1</v>
      </c>
      <c r="AH89" s="68" t="s">
        <v>452</v>
      </c>
      <c r="AI89" s="67">
        <v>3</v>
      </c>
      <c r="AK89" s="68" t="s">
        <v>452</v>
      </c>
      <c r="AL89" s="67">
        <v>0</v>
      </c>
      <c r="AN89" s="68" t="s">
        <v>452</v>
      </c>
      <c r="AO89" s="67">
        <v>21</v>
      </c>
      <c r="AQ89" s="68" t="s">
        <v>452</v>
      </c>
      <c r="AR89" s="67">
        <v>0</v>
      </c>
      <c r="AT89" s="68" t="s">
        <v>452</v>
      </c>
      <c r="AU89" s="67">
        <v>32</v>
      </c>
      <c r="AW89" s="68" t="s">
        <v>452</v>
      </c>
      <c r="AX89" s="67">
        <v>0</v>
      </c>
      <c r="AZ89" s="68" t="s">
        <v>452</v>
      </c>
      <c r="BA89" s="67">
        <v>4.28</v>
      </c>
      <c r="BC89" s="68" t="s">
        <v>452</v>
      </c>
      <c r="BD89" s="67">
        <v>11.48</v>
      </c>
      <c r="BF89" s="68" t="s">
        <v>452</v>
      </c>
      <c r="BG89" s="67">
        <v>0</v>
      </c>
      <c r="BI89" s="68" t="s">
        <v>452</v>
      </c>
      <c r="BJ89" s="67">
        <v>37.5</v>
      </c>
      <c r="BL89" s="68" t="s">
        <v>452</v>
      </c>
      <c r="BM89" s="67">
        <v>713.62</v>
      </c>
      <c r="BO89" s="68" t="s">
        <v>452</v>
      </c>
      <c r="BP89" s="67">
        <v>0</v>
      </c>
      <c r="BR89" s="68" t="s">
        <v>452</v>
      </c>
      <c r="BS89" s="67">
        <v>0</v>
      </c>
      <c r="BU89" s="68" t="s">
        <v>452</v>
      </c>
      <c r="BV89" s="67">
        <v>7.35</v>
      </c>
      <c r="BX89" s="68" t="s">
        <v>452</v>
      </c>
      <c r="BY89" s="67">
        <v>0</v>
      </c>
      <c r="CA89" s="68" t="s">
        <v>452</v>
      </c>
      <c r="CB89" s="67">
        <v>7</v>
      </c>
      <c r="CD89" s="68" t="s">
        <v>452</v>
      </c>
      <c r="CE89" s="67">
        <v>69.94</v>
      </c>
      <c r="CG89" s="68" t="s">
        <v>452</v>
      </c>
      <c r="CH89" s="67">
        <v>44.98</v>
      </c>
      <c r="CJ89" s="68" t="s">
        <v>452</v>
      </c>
      <c r="CK89" s="67">
        <v>40</v>
      </c>
      <c r="CM89" s="68" t="s">
        <v>452</v>
      </c>
      <c r="CN89" s="67">
        <v>7.63</v>
      </c>
      <c r="CP89" s="68" t="s">
        <v>452</v>
      </c>
      <c r="CQ89" s="79">
        <f>SUM(CN89,CK89,CH89,CE89,CB89,BY89,BV89,BS89,BP89,BM89,BJ89,BG89,BD89,BA89,AX89,AU89,AR89,AO89,AL89,AI89,AF89,AC89,Z89,W89,T89,Q89,N89,K89,H89,E89,B89)</f>
        <v>1242.3999999999996</v>
      </c>
      <c r="CS89" s="68" t="s">
        <v>452</v>
      </c>
      <c r="CT89" s="67">
        <v>428.76</v>
      </c>
      <c r="CV89" s="81">
        <f t="shared" si="2"/>
        <v>-813.63999999999965</v>
      </c>
    </row>
    <row r="90" spans="1:101" x14ac:dyDescent="0.2">
      <c r="A90" s="68" t="s">
        <v>211</v>
      </c>
      <c r="B90" s="67">
        <v>0</v>
      </c>
      <c r="D90" s="68" t="s">
        <v>211</v>
      </c>
      <c r="E90" s="67">
        <v>0</v>
      </c>
      <c r="G90" s="68" t="s">
        <v>211</v>
      </c>
      <c r="H90" s="67">
        <v>0</v>
      </c>
      <c r="J90" s="68" t="s">
        <v>211</v>
      </c>
      <c r="K90" s="67">
        <v>0</v>
      </c>
      <c r="M90" s="68" t="s">
        <v>211</v>
      </c>
      <c r="N90" s="67">
        <v>0</v>
      </c>
      <c r="P90" s="68" t="s">
        <v>211</v>
      </c>
      <c r="Q90" s="67">
        <v>0</v>
      </c>
      <c r="S90" s="68" t="s">
        <v>211</v>
      </c>
      <c r="T90" s="67">
        <v>0</v>
      </c>
      <c r="V90" s="68" t="s">
        <v>211</v>
      </c>
      <c r="W90" s="67">
        <v>0</v>
      </c>
      <c r="Y90" s="68" t="s">
        <v>211</v>
      </c>
      <c r="Z90" s="67">
        <v>0</v>
      </c>
      <c r="AB90" s="68" t="s">
        <v>211</v>
      </c>
      <c r="AC90" s="67">
        <v>0</v>
      </c>
      <c r="AE90" s="68" t="s">
        <v>211</v>
      </c>
      <c r="AF90" s="67">
        <v>0</v>
      </c>
      <c r="AH90" s="68" t="s">
        <v>211</v>
      </c>
      <c r="AI90" s="67">
        <v>0</v>
      </c>
      <c r="AK90" s="68" t="s">
        <v>211</v>
      </c>
      <c r="AL90" s="67">
        <v>0</v>
      </c>
      <c r="AN90" s="68" t="s">
        <v>211</v>
      </c>
      <c r="AO90" s="67">
        <v>0</v>
      </c>
      <c r="AQ90" s="68" t="s">
        <v>211</v>
      </c>
      <c r="AR90" s="67">
        <v>0</v>
      </c>
      <c r="AT90" s="68" t="s">
        <v>211</v>
      </c>
      <c r="AU90" s="67">
        <v>0</v>
      </c>
      <c r="AW90" s="68" t="s">
        <v>211</v>
      </c>
      <c r="AX90" s="67">
        <v>0</v>
      </c>
      <c r="AZ90" s="68" t="s">
        <v>211</v>
      </c>
      <c r="BA90" s="67">
        <v>0</v>
      </c>
      <c r="BC90" s="68" t="s">
        <v>211</v>
      </c>
      <c r="BD90" s="67">
        <v>0</v>
      </c>
      <c r="BF90" s="68" t="s">
        <v>211</v>
      </c>
      <c r="BG90" s="67">
        <v>0</v>
      </c>
      <c r="BI90" s="68" t="s">
        <v>211</v>
      </c>
      <c r="BJ90" s="67">
        <v>0</v>
      </c>
      <c r="BL90" s="68" t="s">
        <v>211</v>
      </c>
      <c r="BM90" s="67">
        <v>7.99</v>
      </c>
      <c r="BO90" s="68" t="s">
        <v>211</v>
      </c>
      <c r="BP90" s="67">
        <v>0</v>
      </c>
      <c r="BR90" s="68" t="s">
        <v>211</v>
      </c>
      <c r="BS90" s="67">
        <v>0</v>
      </c>
      <c r="BU90" s="68" t="s">
        <v>211</v>
      </c>
      <c r="BV90" s="67">
        <v>0</v>
      </c>
      <c r="BX90" s="68" t="s">
        <v>211</v>
      </c>
      <c r="BY90" s="67">
        <v>0</v>
      </c>
      <c r="CA90" s="68" t="s">
        <v>211</v>
      </c>
      <c r="CB90" s="67">
        <v>0</v>
      </c>
      <c r="CD90" s="68" t="s">
        <v>211</v>
      </c>
      <c r="CE90" s="67">
        <v>0</v>
      </c>
      <c r="CG90" s="68" t="s">
        <v>211</v>
      </c>
      <c r="CH90" s="67">
        <v>0</v>
      </c>
      <c r="CJ90" s="68" t="s">
        <v>211</v>
      </c>
      <c r="CK90" s="67">
        <v>0</v>
      </c>
      <c r="CM90" s="68" t="s">
        <v>211</v>
      </c>
      <c r="CN90" s="67">
        <v>0</v>
      </c>
      <c r="CP90" s="68" t="s">
        <v>211</v>
      </c>
      <c r="CQ90" s="79">
        <f>SUM(CN90,CK90,CH90,CE90,CB90,BY90,BV90,BS90,BP90,BM90,BJ90,BG90,BD90,BA90,AX90,AU90,AR90,AO90,AL90,AI90,AF90,AC90,Z90,W90,T90,Q90,N90,K90,H90,E90,B90)</f>
        <v>7.99</v>
      </c>
      <c r="CS90" s="68" t="s">
        <v>211</v>
      </c>
      <c r="CT90" s="67">
        <v>7.99</v>
      </c>
      <c r="CV90" s="81">
        <f t="shared" si="2"/>
        <v>0</v>
      </c>
    </row>
    <row r="91" spans="1:101" x14ac:dyDescent="0.2">
      <c r="A91" s="68" t="s">
        <v>212</v>
      </c>
      <c r="B91" s="67">
        <v>0</v>
      </c>
      <c r="D91" s="68" t="s">
        <v>212</v>
      </c>
      <c r="E91" s="67">
        <v>0</v>
      </c>
      <c r="G91" s="68" t="s">
        <v>212</v>
      </c>
      <c r="H91" s="67">
        <v>0</v>
      </c>
      <c r="J91" s="68" t="s">
        <v>212</v>
      </c>
      <c r="K91" s="67">
        <v>0</v>
      </c>
      <c r="M91" s="68" t="s">
        <v>212</v>
      </c>
      <c r="N91" s="67">
        <v>0</v>
      </c>
      <c r="P91" s="68" t="s">
        <v>212</v>
      </c>
      <c r="Q91" s="67">
        <v>0</v>
      </c>
      <c r="S91" s="68" t="s">
        <v>212</v>
      </c>
      <c r="T91" s="67">
        <v>0</v>
      </c>
      <c r="V91" s="68" t="s">
        <v>212</v>
      </c>
      <c r="W91" s="67">
        <v>0</v>
      </c>
      <c r="Y91" s="68" t="s">
        <v>212</v>
      </c>
      <c r="Z91" s="67">
        <v>0</v>
      </c>
      <c r="AB91" s="68" t="s">
        <v>212</v>
      </c>
      <c r="AC91" s="67">
        <v>0</v>
      </c>
      <c r="AE91" s="68" t="s">
        <v>212</v>
      </c>
      <c r="AF91" s="67">
        <v>0</v>
      </c>
      <c r="AH91" s="68" t="s">
        <v>212</v>
      </c>
      <c r="AI91" s="67">
        <v>0</v>
      </c>
      <c r="AK91" s="68" t="s">
        <v>212</v>
      </c>
      <c r="AL91" s="67">
        <v>0</v>
      </c>
      <c r="AN91" s="68" t="s">
        <v>212</v>
      </c>
      <c r="AO91" s="67">
        <v>0</v>
      </c>
      <c r="AQ91" s="68" t="s">
        <v>212</v>
      </c>
      <c r="AR91" s="67">
        <v>0</v>
      </c>
      <c r="AT91" s="68" t="s">
        <v>212</v>
      </c>
      <c r="AU91" s="67">
        <v>0</v>
      </c>
      <c r="AW91" s="68" t="s">
        <v>212</v>
      </c>
      <c r="AX91" s="67">
        <v>0</v>
      </c>
      <c r="AZ91" s="68" t="s">
        <v>212</v>
      </c>
      <c r="BA91" s="67">
        <v>19.989999999999998</v>
      </c>
      <c r="BC91" s="68" t="s">
        <v>212</v>
      </c>
      <c r="BD91" s="67">
        <v>0</v>
      </c>
      <c r="BF91" s="68" t="s">
        <v>212</v>
      </c>
      <c r="BG91" s="67">
        <v>0</v>
      </c>
      <c r="BI91" s="68" t="s">
        <v>212</v>
      </c>
      <c r="BJ91" s="67">
        <v>0</v>
      </c>
      <c r="BL91" s="68" t="s">
        <v>212</v>
      </c>
      <c r="BM91" s="67">
        <v>0</v>
      </c>
      <c r="BO91" s="68" t="s">
        <v>212</v>
      </c>
      <c r="BP91" s="67">
        <v>0</v>
      </c>
      <c r="BR91" s="68" t="s">
        <v>212</v>
      </c>
      <c r="BS91" s="67">
        <v>0</v>
      </c>
      <c r="BU91" s="68" t="s">
        <v>212</v>
      </c>
      <c r="BV91" s="67">
        <v>0</v>
      </c>
      <c r="BX91" s="68" t="s">
        <v>212</v>
      </c>
      <c r="BY91" s="67">
        <v>0</v>
      </c>
      <c r="CA91" s="68" t="s">
        <v>212</v>
      </c>
      <c r="CB91" s="67">
        <v>0</v>
      </c>
      <c r="CD91" s="68" t="s">
        <v>212</v>
      </c>
      <c r="CE91" s="67">
        <v>0</v>
      </c>
      <c r="CG91" s="68" t="s">
        <v>212</v>
      </c>
      <c r="CH91" s="67">
        <v>0</v>
      </c>
      <c r="CJ91" s="68" t="s">
        <v>212</v>
      </c>
      <c r="CK91" s="67">
        <v>0</v>
      </c>
      <c r="CM91" s="68" t="s">
        <v>212</v>
      </c>
      <c r="CN91" s="67">
        <v>0</v>
      </c>
      <c r="CP91" s="68" t="s">
        <v>212</v>
      </c>
      <c r="CQ91" s="79">
        <f>SUM(CN91,CK91,CH91,CE91,CB91,BY91,BV91,BS91,BP91,BM91,BJ91,BG91,BD91,BA91,AX91,AU91,AR91,AO91,AL91,AI91,AF91,AC91,Z91,W91,T91,Q91,N91,K91,H91,E91,B91)</f>
        <v>19.989999999999998</v>
      </c>
      <c r="CS91" s="68" t="s">
        <v>212</v>
      </c>
      <c r="CT91" s="67">
        <v>19.989999999999998</v>
      </c>
      <c r="CV91" s="81">
        <f t="shared" si="2"/>
        <v>0</v>
      </c>
    </row>
    <row r="92" spans="1:101" x14ac:dyDescent="0.2">
      <c r="A92" s="72" t="s">
        <v>456</v>
      </c>
      <c r="B92" s="79">
        <v>0</v>
      </c>
      <c r="D92" s="72" t="s">
        <v>456</v>
      </c>
      <c r="E92" s="79">
        <v>0</v>
      </c>
      <c r="G92" s="72" t="s">
        <v>456</v>
      </c>
      <c r="H92" s="79">
        <v>0</v>
      </c>
      <c r="J92" s="72" t="s">
        <v>456</v>
      </c>
      <c r="K92" s="79">
        <v>0</v>
      </c>
      <c r="M92" s="72" t="s">
        <v>456</v>
      </c>
      <c r="N92" s="79">
        <v>0</v>
      </c>
      <c r="P92" s="72" t="s">
        <v>456</v>
      </c>
      <c r="Q92" s="79">
        <v>0</v>
      </c>
      <c r="S92" s="72" t="s">
        <v>456</v>
      </c>
      <c r="T92" s="79">
        <v>0</v>
      </c>
      <c r="V92" s="72" t="s">
        <v>456</v>
      </c>
      <c r="W92" s="79">
        <v>0</v>
      </c>
      <c r="Y92" s="72" t="s">
        <v>456</v>
      </c>
      <c r="Z92" s="79">
        <v>0</v>
      </c>
      <c r="AB92" s="72" t="s">
        <v>456</v>
      </c>
      <c r="AC92" s="79">
        <v>0</v>
      </c>
      <c r="AE92" s="72" t="s">
        <v>456</v>
      </c>
      <c r="AF92" s="79">
        <v>0</v>
      </c>
      <c r="AH92" s="72" t="s">
        <v>456</v>
      </c>
      <c r="AI92" s="79">
        <v>0</v>
      </c>
      <c r="AK92" s="72" t="s">
        <v>456</v>
      </c>
      <c r="AL92" s="79">
        <v>0</v>
      </c>
      <c r="AN92" s="72" t="s">
        <v>456</v>
      </c>
      <c r="AO92" s="79">
        <v>0</v>
      </c>
      <c r="AQ92" s="72" t="s">
        <v>456</v>
      </c>
      <c r="AR92" s="79">
        <v>0</v>
      </c>
      <c r="AT92" s="72" t="s">
        <v>456</v>
      </c>
      <c r="AU92" s="79">
        <v>0</v>
      </c>
      <c r="AW92" s="72" t="s">
        <v>456</v>
      </c>
      <c r="AX92" s="79">
        <v>0</v>
      </c>
      <c r="AZ92" s="72" t="s">
        <v>456</v>
      </c>
      <c r="BA92" s="79">
        <v>0</v>
      </c>
      <c r="BC92" s="72" t="s">
        <v>456</v>
      </c>
      <c r="BD92" s="79">
        <v>0</v>
      </c>
      <c r="BF92" s="72" t="s">
        <v>456</v>
      </c>
      <c r="BG92" s="79">
        <v>0</v>
      </c>
      <c r="BI92" s="72" t="s">
        <v>456</v>
      </c>
      <c r="BJ92" s="79">
        <v>0</v>
      </c>
      <c r="BL92" s="72" t="s">
        <v>456</v>
      </c>
      <c r="BM92" s="79">
        <v>0</v>
      </c>
      <c r="BO92" s="72" t="s">
        <v>456</v>
      </c>
      <c r="BP92" s="79">
        <v>0</v>
      </c>
      <c r="BR92" s="72" t="s">
        <v>456</v>
      </c>
      <c r="BS92" s="79">
        <v>0</v>
      </c>
      <c r="BU92" s="72" t="s">
        <v>456</v>
      </c>
      <c r="BV92" s="79">
        <v>0</v>
      </c>
      <c r="BX92" s="72" t="s">
        <v>456</v>
      </c>
      <c r="BY92" s="79">
        <v>0</v>
      </c>
      <c r="CA92" s="72" t="s">
        <v>456</v>
      </c>
      <c r="CB92" s="79">
        <v>0</v>
      </c>
      <c r="CD92" s="72" t="s">
        <v>456</v>
      </c>
      <c r="CE92" s="79">
        <v>0</v>
      </c>
      <c r="CG92" s="72" t="s">
        <v>456</v>
      </c>
      <c r="CH92" s="79">
        <v>0</v>
      </c>
      <c r="CJ92" s="72" t="s">
        <v>456</v>
      </c>
      <c r="CK92" s="79">
        <v>0</v>
      </c>
      <c r="CM92" s="72" t="s">
        <v>456</v>
      </c>
      <c r="CN92" s="79">
        <v>0</v>
      </c>
      <c r="CP92" s="72" t="s">
        <v>456</v>
      </c>
      <c r="CQ92" s="79">
        <f>SUM(CN92,CK92,CH92,CE92,CB92,BY92,BV92,BS92,BP92,BM92,BJ92,BG92,BD92,BA92,AX92,AU92,AR92,AO92,AL92,AI92,AF92,AC92,Z92,W92,T92,Q92,N92,K92,H92,E92,B92)</f>
        <v>0</v>
      </c>
      <c r="CS92" s="72" t="s">
        <v>456</v>
      </c>
      <c r="CT92" s="79">
        <v>0</v>
      </c>
      <c r="CV92" s="81">
        <f t="shared" si="2"/>
        <v>0</v>
      </c>
    </row>
    <row r="93" spans="1:101" x14ac:dyDescent="0.2">
      <c r="A93" s="72" t="s">
        <v>456</v>
      </c>
      <c r="B93" s="79">
        <v>0</v>
      </c>
      <c r="D93" s="72" t="s">
        <v>456</v>
      </c>
      <c r="E93" s="79">
        <v>0</v>
      </c>
      <c r="G93" s="72" t="s">
        <v>456</v>
      </c>
      <c r="H93" s="79">
        <v>0</v>
      </c>
      <c r="J93" s="72" t="s">
        <v>456</v>
      </c>
      <c r="K93" s="79">
        <v>0</v>
      </c>
      <c r="M93" s="72" t="s">
        <v>456</v>
      </c>
      <c r="N93" s="79">
        <v>0</v>
      </c>
      <c r="P93" s="72" t="s">
        <v>456</v>
      </c>
      <c r="Q93" s="79">
        <v>0</v>
      </c>
      <c r="S93" s="72" t="s">
        <v>456</v>
      </c>
      <c r="T93" s="79">
        <v>0</v>
      </c>
      <c r="V93" s="72" t="s">
        <v>456</v>
      </c>
      <c r="W93" s="79">
        <v>0</v>
      </c>
      <c r="Y93" s="72" t="s">
        <v>456</v>
      </c>
      <c r="Z93" s="79">
        <v>0</v>
      </c>
      <c r="AB93" s="72" t="s">
        <v>456</v>
      </c>
      <c r="AC93" s="79">
        <v>0</v>
      </c>
      <c r="AE93" s="72" t="s">
        <v>456</v>
      </c>
      <c r="AF93" s="79">
        <v>0</v>
      </c>
      <c r="AH93" s="72" t="s">
        <v>456</v>
      </c>
      <c r="AI93" s="79">
        <v>0</v>
      </c>
      <c r="AK93" s="72" t="s">
        <v>456</v>
      </c>
      <c r="AL93" s="79">
        <v>0</v>
      </c>
      <c r="AN93" s="72" t="s">
        <v>456</v>
      </c>
      <c r="AO93" s="79">
        <v>0</v>
      </c>
      <c r="AQ93" s="72" t="s">
        <v>456</v>
      </c>
      <c r="AR93" s="79">
        <v>0</v>
      </c>
      <c r="AT93" s="72" t="s">
        <v>456</v>
      </c>
      <c r="AU93" s="79">
        <v>0</v>
      </c>
      <c r="AW93" s="72" t="s">
        <v>456</v>
      </c>
      <c r="AX93" s="79">
        <v>0</v>
      </c>
      <c r="AZ93" s="72" t="s">
        <v>456</v>
      </c>
      <c r="BA93" s="79">
        <v>0</v>
      </c>
      <c r="BC93" s="72" t="s">
        <v>456</v>
      </c>
      <c r="BD93" s="79">
        <v>0</v>
      </c>
      <c r="BF93" s="72" t="s">
        <v>456</v>
      </c>
      <c r="BG93" s="79">
        <v>0</v>
      </c>
      <c r="BI93" s="72" t="s">
        <v>456</v>
      </c>
      <c r="BJ93" s="79">
        <v>0</v>
      </c>
      <c r="BL93" s="72" t="s">
        <v>456</v>
      </c>
      <c r="BM93" s="79">
        <v>0</v>
      </c>
      <c r="BO93" s="72" t="s">
        <v>456</v>
      </c>
      <c r="BP93" s="79">
        <v>0</v>
      </c>
      <c r="BR93" s="72" t="s">
        <v>456</v>
      </c>
      <c r="BS93" s="79">
        <v>0</v>
      </c>
      <c r="BU93" s="72" t="s">
        <v>456</v>
      </c>
      <c r="BV93" s="79">
        <v>0</v>
      </c>
      <c r="BX93" s="72" t="s">
        <v>456</v>
      </c>
      <c r="BY93" s="79">
        <v>0</v>
      </c>
      <c r="CA93" s="72" t="s">
        <v>456</v>
      </c>
      <c r="CB93" s="79">
        <v>0</v>
      </c>
      <c r="CD93" s="72" t="s">
        <v>456</v>
      </c>
      <c r="CE93" s="79">
        <v>0</v>
      </c>
      <c r="CG93" s="72" t="s">
        <v>456</v>
      </c>
      <c r="CH93" s="79">
        <v>0</v>
      </c>
      <c r="CJ93" s="72" t="s">
        <v>456</v>
      </c>
      <c r="CK93" s="79">
        <v>0</v>
      </c>
      <c r="CM93" s="72" t="s">
        <v>456</v>
      </c>
      <c r="CN93" s="79">
        <v>0</v>
      </c>
      <c r="CP93" s="72" t="s">
        <v>456</v>
      </c>
      <c r="CQ93" s="79">
        <f>SUM(CN93,CK93,CH93,CE93,CB93,BY93,BV93,BS93,BP93,BM93,BJ93,BG93,BD93,BA93,AX93,AU93,AR93,AO93,AL93,AI93,AF93,AC93,Z93,W93,T93,Q93,N93,K93,H93,E93,B93)</f>
        <v>0</v>
      </c>
      <c r="CS93" s="72" t="s">
        <v>456</v>
      </c>
      <c r="CT93" s="79">
        <v>0</v>
      </c>
      <c r="CV93" s="81">
        <f t="shared" si="2"/>
        <v>0</v>
      </c>
    </row>
    <row r="94" spans="1:101" x14ac:dyDescent="0.2">
      <c r="A94" s="73" t="s">
        <v>453</v>
      </c>
      <c r="B94" s="74">
        <f>SUM(B78,B79,B80,B81,B82,B86,B87,B88)</f>
        <v>937.59</v>
      </c>
      <c r="D94" s="73" t="s">
        <v>453</v>
      </c>
      <c r="E94" s="74">
        <f>SUM(E78,E79,E80,E81,E82,E86,E87,E88)</f>
        <v>70.77000000000001</v>
      </c>
      <c r="G94" s="73" t="s">
        <v>453</v>
      </c>
      <c r="H94" s="74">
        <f>SUM(H78,H79,H80,H81,H82,H86,H87,H88)</f>
        <v>13.59</v>
      </c>
      <c r="J94" s="73" t="s">
        <v>453</v>
      </c>
      <c r="K94" s="74">
        <f>SUM(K78,K79,K80,K81,K82,K86,K87,K88)</f>
        <v>0</v>
      </c>
      <c r="M94" s="73" t="s">
        <v>453</v>
      </c>
      <c r="N94" s="74">
        <f>SUM(N78,N79,N80,N81,N82,N86,N87,N88)</f>
        <v>192.26</v>
      </c>
      <c r="P94" s="73" t="s">
        <v>453</v>
      </c>
      <c r="Q94" s="74">
        <f>SUM(Q78,Q79,Q80,Q81,Q82,Q86,Q87,Q88)</f>
        <v>20.350000000000001</v>
      </c>
      <c r="S94" s="73" t="s">
        <v>453</v>
      </c>
      <c r="T94" s="74">
        <f>SUM(T78,T79,T80,T81,T82,T86,T87,T88)</f>
        <v>58.36</v>
      </c>
      <c r="V94" s="73" t="s">
        <v>453</v>
      </c>
      <c r="W94" s="74">
        <f>SUM(W78,W79,W80,W81,W82,W86,W87,W88)</f>
        <v>6</v>
      </c>
      <c r="Y94" s="73" t="s">
        <v>453</v>
      </c>
      <c r="Z94" s="74">
        <f>SUM(Z78,Z79,Z80,Z81,Z82,Z86,Z87,Z88)</f>
        <v>108.99</v>
      </c>
      <c r="AB94" s="73" t="s">
        <v>453</v>
      </c>
      <c r="AC94" s="74">
        <f>SUM(AC78,AC79,AC80,AC81,AC82,AC86,AC87,AC88)</f>
        <v>0</v>
      </c>
      <c r="AE94" s="73" t="s">
        <v>453</v>
      </c>
      <c r="AF94" s="74">
        <f>SUM(AF78,AF79,AF80,AF81,AF82,AF86,AF87,AF88)</f>
        <v>63.1</v>
      </c>
      <c r="AH94" s="73" t="s">
        <v>453</v>
      </c>
      <c r="AI94" s="74">
        <f>SUM(AI78,AI79,AI80,AI81,AI82,AI86,AI87,AI88)</f>
        <v>3</v>
      </c>
      <c r="AK94" s="73" t="s">
        <v>453</v>
      </c>
      <c r="AL94" s="74">
        <f>SUM(AL78,AL79,AL80,AL81,AL82,AL86,AL87,AL88)</f>
        <v>0</v>
      </c>
      <c r="AN94" s="73" t="s">
        <v>453</v>
      </c>
      <c r="AO94" s="74">
        <f>SUM(AO78,AO79,AO80,AO81,AO82,AO86,AO87,AO88)</f>
        <v>21</v>
      </c>
      <c r="AQ94" s="73" t="s">
        <v>453</v>
      </c>
      <c r="AR94" s="74">
        <f>SUM(AR78,AR79,AR80,AR81,AR82,AR86,AR87,AR88)</f>
        <v>0</v>
      </c>
      <c r="AT94" s="73" t="s">
        <v>453</v>
      </c>
      <c r="AU94" s="74">
        <f>SUM(AU78,AU79,AU80,AU81,AU82,AU86,AU87,AU88)</f>
        <v>48.29</v>
      </c>
      <c r="AW94" s="73" t="s">
        <v>453</v>
      </c>
      <c r="AX94" s="74">
        <f>SUM(AX78,AX79,AX80,AX81,AX82,AX86,AX87,AX88)</f>
        <v>14.01</v>
      </c>
      <c r="AZ94" s="73" t="s">
        <v>453</v>
      </c>
      <c r="BA94" s="74">
        <f>SUM(BA78,BA79,BA80,BA81,BA82,BA86,BA87,BA88)</f>
        <v>24.27</v>
      </c>
      <c r="BC94" s="73" t="s">
        <v>453</v>
      </c>
      <c r="BD94" s="74">
        <f>SUM(BD78,BD79,BD80,BD81,BD82,BD86,BD87,BD88)</f>
        <v>51.480000000000004</v>
      </c>
      <c r="BF94" s="73" t="s">
        <v>453</v>
      </c>
      <c r="BG94" s="74">
        <f>SUM(BG78,BG79,BG80,BG81,BG82,BG86,BG87,BG88)</f>
        <v>0</v>
      </c>
      <c r="BI94" s="73" t="s">
        <v>453</v>
      </c>
      <c r="BJ94" s="74">
        <f>SUM(BJ78,BJ79,BJ80,BJ81,BJ82,BJ86,BJ87,BJ88)</f>
        <v>37.5</v>
      </c>
      <c r="BL94" s="73" t="s">
        <v>453</v>
      </c>
      <c r="BM94" s="74">
        <f>SUM(BM78,BM79,BM80,BM81,BM82,BM86,BM87,BM88)</f>
        <v>721.61</v>
      </c>
      <c r="BO94" s="73" t="s">
        <v>453</v>
      </c>
      <c r="BP94" s="74">
        <f>SUM(BP78,BP79,BP80,BP81,BP82,BP86,BP87,BP88)</f>
        <v>35</v>
      </c>
      <c r="BR94" s="73" t="s">
        <v>453</v>
      </c>
      <c r="BS94" s="74">
        <f>SUM(BS78,BS79,BS80,BS81,BS82,BS86,BS87,BS88)</f>
        <v>0</v>
      </c>
      <c r="BU94" s="73" t="s">
        <v>453</v>
      </c>
      <c r="BV94" s="74">
        <f>SUM(BV78,BV79,BV80,BV81,BV82,BV86,BV87,BV88)</f>
        <v>7.35</v>
      </c>
      <c r="BX94" s="73" t="s">
        <v>453</v>
      </c>
      <c r="BY94" s="74">
        <f>SUM(BY78,BY79,BY80,BY81,BY82,BY86,BY87,BY88)</f>
        <v>40</v>
      </c>
      <c r="CA94" s="73" t="s">
        <v>453</v>
      </c>
      <c r="CB94" s="74">
        <f>SUM(CB78,CB79,CB80,CB81,CB82,CB86,CB87,CB88)</f>
        <v>7</v>
      </c>
      <c r="CD94" s="73" t="s">
        <v>453</v>
      </c>
      <c r="CE94" s="74">
        <f>SUM(CE78,CE79,CE80,CE81,CE82,CE86,CE87,CE88)</f>
        <v>69.94</v>
      </c>
      <c r="CG94" s="73" t="s">
        <v>453</v>
      </c>
      <c r="CH94" s="74">
        <f>SUM(CH78,CH79,CH80,CH81,CH82,CH86,CH87,CH88)</f>
        <v>44.98</v>
      </c>
      <c r="CJ94" s="73" t="s">
        <v>453</v>
      </c>
      <c r="CK94" s="74">
        <f>SUM(CK78,CK79,CK80,CK81,CK82,CK86,CK87,CK88)</f>
        <v>111.61</v>
      </c>
      <c r="CM94" s="73" t="s">
        <v>453</v>
      </c>
      <c r="CN94" s="74">
        <f>SUM(CN78,CN79,CN80,CN81,CN82,CN86,CN87,CN88)</f>
        <v>7.63</v>
      </c>
      <c r="CP94" s="73" t="s">
        <v>494</v>
      </c>
      <c r="CQ94" s="74">
        <f>SUM(CQ78,CQ79,CQ80,CQ81,CQ82,CQ86,CQ87,CQ88)</f>
        <v>2715.6799999999994</v>
      </c>
      <c r="CS94" s="77" t="s">
        <v>494</v>
      </c>
      <c r="CT94" s="78">
        <f>SUM(CT78,CT79,CT80,CT81,CT82,CT86,CT87,CT88)</f>
        <v>2102.1099999999997</v>
      </c>
      <c r="CV94" s="89">
        <f t="shared" si="2"/>
        <v>-613.56999999999971</v>
      </c>
    </row>
    <row r="95" spans="1:101" x14ac:dyDescent="0.2">
      <c r="A95" s="91" t="s">
        <v>457</v>
      </c>
      <c r="B95" s="92">
        <f>B73-B76-B94</f>
        <v>-937.59</v>
      </c>
      <c r="D95" s="91" t="s">
        <v>457</v>
      </c>
      <c r="E95" s="92">
        <f>E73-E76-E94</f>
        <v>-70.77000000000001</v>
      </c>
      <c r="G95" s="91" t="s">
        <v>457</v>
      </c>
      <c r="H95" s="92">
        <f>H73-H76-H94</f>
        <v>-13.59</v>
      </c>
      <c r="J95" s="75" t="s">
        <v>457</v>
      </c>
      <c r="K95" s="76">
        <f>K73-K76-K94</f>
        <v>0</v>
      </c>
      <c r="M95" s="91" t="s">
        <v>457</v>
      </c>
      <c r="N95" s="92">
        <f>N73-N76-N94</f>
        <v>-192.26</v>
      </c>
      <c r="P95" s="91" t="s">
        <v>457</v>
      </c>
      <c r="Q95" s="92">
        <f>Q73-Q76-Q94</f>
        <v>-20.350000000000001</v>
      </c>
      <c r="S95" s="91" t="s">
        <v>457</v>
      </c>
      <c r="T95" s="92">
        <f>T73-T76-T94</f>
        <v>1298.3400000000001</v>
      </c>
      <c r="V95" s="91" t="s">
        <v>457</v>
      </c>
      <c r="W95" s="92">
        <f>W73-W76-W94</f>
        <v>-6</v>
      </c>
      <c r="Y95" s="91" t="s">
        <v>457</v>
      </c>
      <c r="Z95" s="92">
        <f>Z73-Z76-Z94</f>
        <v>-108.99</v>
      </c>
      <c r="AB95" s="75" t="s">
        <v>457</v>
      </c>
      <c r="AC95" s="76">
        <f>AC73-AC76-AC94</f>
        <v>0</v>
      </c>
      <c r="AE95" s="93" t="s">
        <v>457</v>
      </c>
      <c r="AF95" s="94">
        <f>AF73-AF76-AF94</f>
        <v>36.9</v>
      </c>
      <c r="AH95" s="91" t="s">
        <v>457</v>
      </c>
      <c r="AI95" s="92">
        <f>AI73-AI76-AI94</f>
        <v>-3</v>
      </c>
      <c r="AK95" s="75" t="s">
        <v>457</v>
      </c>
      <c r="AL95" s="76">
        <f>AL73-AL76-AL94</f>
        <v>0</v>
      </c>
      <c r="AN95" s="91" t="s">
        <v>457</v>
      </c>
      <c r="AO95" s="92">
        <f>AO73-AO76-AO94</f>
        <v>-21</v>
      </c>
      <c r="AQ95" s="75" t="s">
        <v>457</v>
      </c>
      <c r="AR95" s="76">
        <f>AR73-AR76-AR94</f>
        <v>0</v>
      </c>
      <c r="AT95" s="91" t="s">
        <v>457</v>
      </c>
      <c r="AU95" s="92">
        <f>AU73-AU76-AU94</f>
        <v>-48.29</v>
      </c>
      <c r="AW95" s="91" t="s">
        <v>457</v>
      </c>
      <c r="AX95" s="92">
        <f>AX73-AX76-AX94</f>
        <v>-14.01</v>
      </c>
      <c r="AZ95" s="91" t="s">
        <v>457</v>
      </c>
      <c r="BA95" s="92">
        <f>BA73-BA76-BA94</f>
        <v>-24.27</v>
      </c>
      <c r="BC95" s="91" t="s">
        <v>457</v>
      </c>
      <c r="BD95" s="92">
        <f>BD73-BD76-BD94</f>
        <v>-51.480000000000004</v>
      </c>
      <c r="BF95" s="75" t="s">
        <v>457</v>
      </c>
      <c r="BG95" s="76">
        <f>BG73-BG76-BG94</f>
        <v>0</v>
      </c>
      <c r="BI95" s="93" t="s">
        <v>457</v>
      </c>
      <c r="BJ95" s="94">
        <f>BJ73-BJ76-BJ94</f>
        <v>1365.6</v>
      </c>
      <c r="BL95" s="91" t="s">
        <v>457</v>
      </c>
      <c r="BM95" s="92">
        <f>BM73-BM76-BM94</f>
        <v>-721.61</v>
      </c>
      <c r="BO95" s="91" t="s">
        <v>457</v>
      </c>
      <c r="BP95" s="92">
        <f>BP73-BP76-BP94</f>
        <v>-35</v>
      </c>
      <c r="BR95" s="93" t="s">
        <v>457</v>
      </c>
      <c r="BS95" s="94">
        <f>BS73-BS76-BS94</f>
        <v>7.0000000000000007E-2</v>
      </c>
      <c r="BU95" s="91" t="s">
        <v>457</v>
      </c>
      <c r="BV95" s="92">
        <f>BV73-BV76-BV94</f>
        <v>-7.35</v>
      </c>
      <c r="BX95" s="91" t="s">
        <v>457</v>
      </c>
      <c r="BY95" s="92">
        <f>BY73-BY76-BY94</f>
        <v>-40</v>
      </c>
      <c r="CA95" s="93" t="s">
        <v>457</v>
      </c>
      <c r="CB95" s="94">
        <f>CB73-CB76-CB94</f>
        <v>465</v>
      </c>
      <c r="CD95" s="91" t="s">
        <v>457</v>
      </c>
      <c r="CE95" s="92">
        <f>CE73-CE76-CE94</f>
        <v>-69.94</v>
      </c>
      <c r="CG95" s="91" t="s">
        <v>457</v>
      </c>
      <c r="CH95" s="92">
        <f>CH73-CH76-CH94</f>
        <v>-44.98</v>
      </c>
      <c r="CJ95" s="91" t="s">
        <v>457</v>
      </c>
      <c r="CK95" s="92">
        <f>CK73-CK76-CK94</f>
        <v>-111.61</v>
      </c>
      <c r="CM95" s="93" t="s">
        <v>457</v>
      </c>
      <c r="CN95" s="94">
        <f>CN73-CN76-CN94</f>
        <v>157.37</v>
      </c>
      <c r="CP95" s="93" t="s">
        <v>491</v>
      </c>
      <c r="CQ95" s="94">
        <f>CQ73-CQ76-CQ94</f>
        <v>781.19000000000142</v>
      </c>
      <c r="CS95" s="85" t="s">
        <v>496</v>
      </c>
      <c r="CT95" s="84">
        <f>CT70-CT76-CT94</f>
        <v>0</v>
      </c>
    </row>
    <row r="96" spans="1:101" x14ac:dyDescent="0.2">
      <c r="A96" s="209" t="s">
        <v>343</v>
      </c>
      <c r="B96" s="210"/>
      <c r="D96" s="190"/>
      <c r="E96" s="191"/>
      <c r="G96" s="190" t="s">
        <v>321</v>
      </c>
      <c r="H96" s="191"/>
      <c r="J96" s="190"/>
      <c r="K96" s="191"/>
      <c r="M96" s="190"/>
      <c r="N96" s="191"/>
      <c r="P96" s="190" t="s">
        <v>518</v>
      </c>
      <c r="Q96" s="191"/>
      <c r="S96" s="190" t="s">
        <v>344</v>
      </c>
      <c r="T96" s="191"/>
      <c r="V96" s="190" t="s">
        <v>192</v>
      </c>
      <c r="W96" s="191"/>
      <c r="Y96" s="190"/>
      <c r="Z96" s="191"/>
      <c r="AB96" s="190"/>
      <c r="AC96" s="191"/>
      <c r="AE96" s="209" t="s">
        <v>345</v>
      </c>
      <c r="AF96" s="210"/>
      <c r="AH96" s="190" t="s">
        <v>346</v>
      </c>
      <c r="AI96" s="191"/>
      <c r="AK96" s="190"/>
      <c r="AL96" s="191"/>
      <c r="AN96" s="190" t="s">
        <v>347</v>
      </c>
      <c r="AO96" s="191"/>
      <c r="AQ96" s="190"/>
      <c r="AR96" s="191"/>
      <c r="AT96" s="209" t="s">
        <v>348</v>
      </c>
      <c r="AU96" s="210"/>
      <c r="AW96" s="190"/>
      <c r="AX96" s="191"/>
      <c r="AZ96" s="190" t="s">
        <v>519</v>
      </c>
      <c r="BA96" s="191"/>
      <c r="BC96" s="190" t="s">
        <v>349</v>
      </c>
      <c r="BD96" s="191"/>
      <c r="BF96" s="190"/>
      <c r="BG96" s="191"/>
      <c r="BI96" s="190"/>
      <c r="BJ96" s="191"/>
      <c r="BL96" s="190" t="s">
        <v>350</v>
      </c>
      <c r="BM96" s="191"/>
      <c r="BO96" s="190"/>
      <c r="BP96" s="191"/>
      <c r="BR96" s="190" t="s">
        <v>203</v>
      </c>
      <c r="BS96" s="191"/>
      <c r="BU96" s="190" t="s">
        <v>320</v>
      </c>
      <c r="BV96" s="191"/>
      <c r="BX96" s="190"/>
      <c r="BY96" s="191"/>
      <c r="CA96" s="209" t="s">
        <v>351</v>
      </c>
      <c r="CB96" s="210"/>
      <c r="CD96" s="209" t="s">
        <v>352</v>
      </c>
      <c r="CE96" s="210"/>
      <c r="CG96" s="209" t="s">
        <v>353</v>
      </c>
      <c r="CH96" s="210"/>
      <c r="CJ96" s="209" t="s">
        <v>392</v>
      </c>
      <c r="CK96" s="210"/>
      <c r="CM96" s="190"/>
      <c r="CN96" s="191"/>
      <c r="CP96" s="91" t="s">
        <v>517</v>
      </c>
      <c r="CQ96" s="92">
        <f>CQ70-CQ76-CQ94</f>
        <v>-41.499999999999091</v>
      </c>
      <c r="CS96" s="199" t="s">
        <v>495</v>
      </c>
      <c r="CT96" s="200"/>
      <c r="CV96" s="82"/>
    </row>
    <row r="97" spans="1:100" x14ac:dyDescent="0.2">
      <c r="A97" s="210"/>
      <c r="B97" s="210"/>
      <c r="D97" s="180"/>
      <c r="E97" s="181"/>
      <c r="G97" s="180"/>
      <c r="H97" s="181"/>
      <c r="J97" s="180"/>
      <c r="K97" s="181"/>
      <c r="M97" s="180"/>
      <c r="N97" s="181"/>
      <c r="P97" s="180"/>
      <c r="Q97" s="181"/>
      <c r="S97" s="180"/>
      <c r="T97" s="181"/>
      <c r="V97" s="180"/>
      <c r="W97" s="181"/>
      <c r="Y97" s="180"/>
      <c r="Z97" s="181"/>
      <c r="AB97" s="180"/>
      <c r="AC97" s="181"/>
      <c r="AE97" s="210"/>
      <c r="AF97" s="210"/>
      <c r="AH97" s="180"/>
      <c r="AI97" s="181"/>
      <c r="AK97" s="180"/>
      <c r="AL97" s="181"/>
      <c r="AN97" s="180"/>
      <c r="AO97" s="181"/>
      <c r="AQ97" s="180"/>
      <c r="AR97" s="181"/>
      <c r="AT97" s="210"/>
      <c r="AU97" s="210"/>
      <c r="AW97" s="180"/>
      <c r="AX97" s="181"/>
      <c r="AZ97" s="180"/>
      <c r="BA97" s="181"/>
      <c r="BC97" s="180"/>
      <c r="BD97" s="181"/>
      <c r="BF97" s="180"/>
      <c r="BG97" s="181"/>
      <c r="BI97" s="180"/>
      <c r="BJ97" s="181"/>
      <c r="BL97" s="180"/>
      <c r="BM97" s="181"/>
      <c r="BO97" s="180"/>
      <c r="BP97" s="181"/>
      <c r="BR97" s="180"/>
      <c r="BS97" s="181"/>
      <c r="BU97" s="180"/>
      <c r="BV97" s="181"/>
      <c r="BX97" s="180"/>
      <c r="BY97" s="181"/>
      <c r="CA97" s="210"/>
      <c r="CB97" s="210"/>
      <c r="CD97" s="210"/>
      <c r="CE97" s="210"/>
      <c r="CG97" s="210"/>
      <c r="CH97" s="210"/>
      <c r="CJ97" s="210"/>
      <c r="CK97" s="210"/>
      <c r="CM97" s="180"/>
      <c r="CN97" s="181"/>
      <c r="CP97" s="101"/>
      <c r="CQ97" s="102"/>
      <c r="CS97" s="199"/>
      <c r="CT97" s="200"/>
      <c r="CV97" s="82"/>
    </row>
    <row r="98" spans="1:100" x14ac:dyDescent="0.2">
      <c r="A98" s="210"/>
      <c r="B98" s="210"/>
      <c r="D98" s="182"/>
      <c r="E98" s="183"/>
      <c r="G98" s="182"/>
      <c r="H98" s="183"/>
      <c r="J98" s="182"/>
      <c r="K98" s="183"/>
      <c r="M98" s="182"/>
      <c r="N98" s="183"/>
      <c r="P98" s="182"/>
      <c r="Q98" s="183"/>
      <c r="S98" s="182"/>
      <c r="T98" s="183"/>
      <c r="V98" s="182"/>
      <c r="W98" s="183"/>
      <c r="Y98" s="182"/>
      <c r="Z98" s="183"/>
      <c r="AB98" s="182"/>
      <c r="AC98" s="183"/>
      <c r="AE98" s="210"/>
      <c r="AF98" s="210"/>
      <c r="AH98" s="182"/>
      <c r="AI98" s="183"/>
      <c r="AK98" s="182"/>
      <c r="AL98" s="183"/>
      <c r="AN98" s="182"/>
      <c r="AO98" s="183"/>
      <c r="AQ98" s="182"/>
      <c r="AR98" s="183"/>
      <c r="AT98" s="210"/>
      <c r="AU98" s="210"/>
      <c r="AW98" s="182"/>
      <c r="AX98" s="183"/>
      <c r="AZ98" s="182"/>
      <c r="BA98" s="183"/>
      <c r="BC98" s="182"/>
      <c r="BD98" s="183"/>
      <c r="BF98" s="182"/>
      <c r="BG98" s="183"/>
      <c r="BI98" s="182"/>
      <c r="BJ98" s="183"/>
      <c r="BL98" s="182"/>
      <c r="BM98" s="183"/>
      <c r="BO98" s="182"/>
      <c r="BP98" s="183"/>
      <c r="BR98" s="182"/>
      <c r="BS98" s="183"/>
      <c r="BU98" s="182"/>
      <c r="BV98" s="183"/>
      <c r="BX98" s="182"/>
      <c r="BY98" s="183"/>
      <c r="CA98" s="210"/>
      <c r="CB98" s="210"/>
      <c r="CD98" s="210"/>
      <c r="CE98" s="210"/>
      <c r="CG98" s="210"/>
      <c r="CH98" s="210"/>
      <c r="CJ98" s="210"/>
      <c r="CK98" s="210"/>
      <c r="CM98" s="182"/>
      <c r="CN98" s="183"/>
      <c r="CP98" s="99"/>
      <c r="CQ98" s="100"/>
      <c r="CS98" s="201"/>
      <c r="CT98" s="202"/>
      <c r="CV98" s="82"/>
    </row>
    <row r="100" spans="1:100" ht="21" x14ac:dyDescent="0.25">
      <c r="A100" s="36" t="s">
        <v>500</v>
      </c>
    </row>
    <row r="101" spans="1:100" x14ac:dyDescent="0.2">
      <c r="A101" s="172" t="s">
        <v>93</v>
      </c>
      <c r="B101" s="173"/>
      <c r="D101" s="172" t="s">
        <v>108</v>
      </c>
      <c r="E101" s="173"/>
      <c r="G101" s="172" t="s">
        <v>109</v>
      </c>
      <c r="H101" s="173"/>
      <c r="J101" s="172" t="s">
        <v>110</v>
      </c>
      <c r="K101" s="173"/>
      <c r="M101" s="172" t="s">
        <v>111</v>
      </c>
      <c r="N101" s="173"/>
      <c r="P101" s="172" t="s">
        <v>112</v>
      </c>
      <c r="Q101" s="173"/>
      <c r="S101" s="172" t="s">
        <v>113</v>
      </c>
      <c r="T101" s="173"/>
      <c r="V101" s="172" t="s">
        <v>114</v>
      </c>
      <c r="W101" s="173"/>
      <c r="Y101" s="172" t="s">
        <v>115</v>
      </c>
      <c r="Z101" s="173"/>
      <c r="AB101" s="172" t="s">
        <v>116</v>
      </c>
      <c r="AC101" s="173"/>
      <c r="AE101" s="172" t="s">
        <v>117</v>
      </c>
      <c r="AF101" s="173"/>
      <c r="AH101" s="172" t="s">
        <v>118</v>
      </c>
      <c r="AI101" s="173"/>
      <c r="AK101" s="172" t="s">
        <v>119</v>
      </c>
      <c r="AL101" s="173"/>
      <c r="AN101" s="172" t="s">
        <v>120</v>
      </c>
      <c r="AO101" s="173"/>
      <c r="AQ101" s="172" t="s">
        <v>121</v>
      </c>
      <c r="AR101" s="173"/>
      <c r="AT101" s="172" t="s">
        <v>122</v>
      </c>
      <c r="AU101" s="173"/>
      <c r="AW101" s="172" t="s">
        <v>123</v>
      </c>
      <c r="AX101" s="173"/>
      <c r="AZ101" s="172" t="s">
        <v>124</v>
      </c>
      <c r="BA101" s="173"/>
      <c r="BC101" s="172" t="s">
        <v>125</v>
      </c>
      <c r="BD101" s="173"/>
      <c r="BF101" s="172" t="s">
        <v>126</v>
      </c>
      <c r="BG101" s="173"/>
      <c r="BI101" s="172" t="s">
        <v>127</v>
      </c>
      <c r="BJ101" s="173"/>
      <c r="BL101" s="172" t="s">
        <v>128</v>
      </c>
      <c r="BM101" s="173"/>
      <c r="BO101" s="172" t="s">
        <v>129</v>
      </c>
      <c r="BP101" s="173"/>
      <c r="BR101" s="172" t="s">
        <v>130</v>
      </c>
      <c r="BS101" s="173"/>
      <c r="BU101" s="172" t="s">
        <v>131</v>
      </c>
      <c r="BV101" s="173"/>
      <c r="BX101" s="172" t="s">
        <v>132</v>
      </c>
      <c r="BY101" s="173"/>
      <c r="CA101" s="172" t="s">
        <v>133</v>
      </c>
      <c r="CB101" s="173"/>
      <c r="CD101" s="172" t="s">
        <v>134</v>
      </c>
      <c r="CE101" s="173"/>
      <c r="CG101" s="172" t="s">
        <v>135</v>
      </c>
      <c r="CH101" s="173"/>
      <c r="CJ101" s="172" t="s">
        <v>136</v>
      </c>
      <c r="CK101" s="173"/>
      <c r="CM101" s="172" t="s">
        <v>489</v>
      </c>
      <c r="CN101" s="173"/>
      <c r="CP101" s="188" t="s">
        <v>30</v>
      </c>
      <c r="CQ101" s="189"/>
      <c r="CS101" s="188" t="s">
        <v>490</v>
      </c>
      <c r="CT101" s="189"/>
      <c r="CV101" s="80" t="s">
        <v>32</v>
      </c>
    </row>
    <row r="102" spans="1:100" x14ac:dyDescent="0.2">
      <c r="A102" s="174" t="s">
        <v>446</v>
      </c>
      <c r="B102" s="175"/>
      <c r="D102" s="174" t="s">
        <v>446</v>
      </c>
      <c r="E102" s="175"/>
      <c r="G102" s="174" t="s">
        <v>446</v>
      </c>
      <c r="H102" s="175"/>
      <c r="J102" s="174" t="s">
        <v>446</v>
      </c>
      <c r="K102" s="175"/>
      <c r="M102" s="174" t="s">
        <v>446</v>
      </c>
      <c r="N102" s="175"/>
      <c r="P102" s="174" t="s">
        <v>446</v>
      </c>
      <c r="Q102" s="175"/>
      <c r="S102" s="174" t="s">
        <v>446</v>
      </c>
      <c r="T102" s="175"/>
      <c r="V102" s="174" t="s">
        <v>446</v>
      </c>
      <c r="W102" s="175"/>
      <c r="Y102" s="174" t="s">
        <v>446</v>
      </c>
      <c r="Z102" s="175"/>
      <c r="AB102" s="174" t="s">
        <v>446</v>
      </c>
      <c r="AC102" s="175"/>
      <c r="AE102" s="174" t="s">
        <v>446</v>
      </c>
      <c r="AF102" s="175"/>
      <c r="AH102" s="174" t="s">
        <v>446</v>
      </c>
      <c r="AI102" s="175"/>
      <c r="AK102" s="174" t="s">
        <v>446</v>
      </c>
      <c r="AL102" s="175"/>
      <c r="AN102" s="174" t="s">
        <v>446</v>
      </c>
      <c r="AO102" s="175"/>
      <c r="AQ102" s="174" t="s">
        <v>446</v>
      </c>
      <c r="AR102" s="175"/>
      <c r="AT102" s="174" t="s">
        <v>446</v>
      </c>
      <c r="AU102" s="175"/>
      <c r="AW102" s="174" t="s">
        <v>446</v>
      </c>
      <c r="AX102" s="175"/>
      <c r="AZ102" s="174" t="s">
        <v>446</v>
      </c>
      <c r="BA102" s="175"/>
      <c r="BC102" s="174" t="s">
        <v>446</v>
      </c>
      <c r="BD102" s="175"/>
      <c r="BF102" s="174" t="s">
        <v>446</v>
      </c>
      <c r="BG102" s="175"/>
      <c r="BI102" s="174" t="s">
        <v>446</v>
      </c>
      <c r="BJ102" s="175"/>
      <c r="BL102" s="174" t="s">
        <v>446</v>
      </c>
      <c r="BM102" s="175"/>
      <c r="BO102" s="174" t="s">
        <v>446</v>
      </c>
      <c r="BP102" s="175"/>
      <c r="BR102" s="174" t="s">
        <v>446</v>
      </c>
      <c r="BS102" s="175"/>
      <c r="BU102" s="174" t="s">
        <v>446</v>
      </c>
      <c r="BV102" s="175"/>
      <c r="BX102" s="174" t="s">
        <v>446</v>
      </c>
      <c r="BY102" s="175"/>
      <c r="CA102" s="174" t="s">
        <v>446</v>
      </c>
      <c r="CB102" s="175"/>
      <c r="CD102" s="174" t="s">
        <v>446</v>
      </c>
      <c r="CE102" s="175"/>
      <c r="CG102" s="174" t="s">
        <v>446</v>
      </c>
      <c r="CH102" s="175"/>
      <c r="CJ102" s="174" t="s">
        <v>446</v>
      </c>
      <c r="CK102" s="175"/>
      <c r="CM102" s="174" t="s">
        <v>446</v>
      </c>
      <c r="CN102" s="175"/>
      <c r="CP102" s="174" t="s">
        <v>446</v>
      </c>
      <c r="CQ102" s="175"/>
      <c r="CS102" s="174" t="s">
        <v>446</v>
      </c>
      <c r="CT102" s="175"/>
    </row>
    <row r="103" spans="1:100" x14ac:dyDescent="0.2">
      <c r="A103" s="69" t="s">
        <v>460</v>
      </c>
      <c r="B103" s="79">
        <v>0</v>
      </c>
      <c r="D103" s="69" t="s">
        <v>460</v>
      </c>
      <c r="E103" s="79">
        <v>0</v>
      </c>
      <c r="G103" s="69" t="s">
        <v>460</v>
      </c>
      <c r="H103" s="79">
        <v>0</v>
      </c>
      <c r="J103" s="69" t="s">
        <v>460</v>
      </c>
      <c r="K103" s="79">
        <v>1529.17</v>
      </c>
      <c r="M103" s="69" t="s">
        <v>460</v>
      </c>
      <c r="N103" s="79">
        <v>0</v>
      </c>
      <c r="P103" s="69" t="s">
        <v>460</v>
      </c>
      <c r="Q103" s="79">
        <v>0</v>
      </c>
      <c r="S103" s="69" t="s">
        <v>460</v>
      </c>
      <c r="T103" s="79">
        <v>0</v>
      </c>
      <c r="V103" s="69" t="s">
        <v>460</v>
      </c>
      <c r="W103" s="79">
        <v>0</v>
      </c>
      <c r="Y103" s="69" t="s">
        <v>460</v>
      </c>
      <c r="Z103" s="79">
        <v>0</v>
      </c>
      <c r="AB103" s="69" t="s">
        <v>460</v>
      </c>
      <c r="AC103" s="79">
        <v>0</v>
      </c>
      <c r="AE103" s="69" t="s">
        <v>460</v>
      </c>
      <c r="AF103" s="79">
        <v>0</v>
      </c>
      <c r="AH103" s="69" t="s">
        <v>460</v>
      </c>
      <c r="AI103" s="79">
        <v>0</v>
      </c>
      <c r="AK103" s="69" t="s">
        <v>460</v>
      </c>
      <c r="AL103" s="79">
        <v>0</v>
      </c>
      <c r="AN103" s="69" t="s">
        <v>460</v>
      </c>
      <c r="AO103" s="79">
        <v>1225</v>
      </c>
      <c r="AQ103" s="69" t="s">
        <v>460</v>
      </c>
      <c r="AR103" s="79">
        <v>0</v>
      </c>
      <c r="AT103" s="69" t="s">
        <v>460</v>
      </c>
      <c r="AU103" s="79">
        <v>0</v>
      </c>
      <c r="AW103" s="69" t="s">
        <v>460</v>
      </c>
      <c r="AX103" s="79">
        <v>-0.17</v>
      </c>
      <c r="AZ103" s="69" t="s">
        <v>460</v>
      </c>
      <c r="BA103" s="79">
        <v>1523.6</v>
      </c>
      <c r="BC103" s="69" t="s">
        <v>460</v>
      </c>
      <c r="BD103" s="79">
        <v>0</v>
      </c>
      <c r="BF103" s="69" t="s">
        <v>460</v>
      </c>
      <c r="BG103" s="79">
        <v>0</v>
      </c>
      <c r="BI103" s="69" t="s">
        <v>460</v>
      </c>
      <c r="BJ103" s="79">
        <v>0</v>
      </c>
      <c r="BL103" s="69" t="s">
        <v>460</v>
      </c>
      <c r="BM103" s="79">
        <v>0.12</v>
      </c>
      <c r="BO103" s="69" t="s">
        <v>460</v>
      </c>
      <c r="BP103" s="79">
        <v>0</v>
      </c>
      <c r="BR103" s="69" t="s">
        <v>460</v>
      </c>
      <c r="BS103" s="79">
        <v>0</v>
      </c>
      <c r="BU103" s="69" t="s">
        <v>460</v>
      </c>
      <c r="BV103" s="79">
        <v>0</v>
      </c>
      <c r="BX103" s="69" t="s">
        <v>460</v>
      </c>
      <c r="BY103" s="79">
        <v>0</v>
      </c>
      <c r="CA103" s="69" t="s">
        <v>460</v>
      </c>
      <c r="CB103" s="79">
        <v>0</v>
      </c>
      <c r="CD103" s="69" t="s">
        <v>460</v>
      </c>
      <c r="CE103" s="79">
        <v>0</v>
      </c>
      <c r="CG103" s="69" t="s">
        <v>460</v>
      </c>
      <c r="CH103" s="79">
        <v>0</v>
      </c>
      <c r="CJ103" s="69" t="s">
        <v>460</v>
      </c>
      <c r="CK103" s="79">
        <f>-500-297.58</f>
        <v>-797.57999999999993</v>
      </c>
      <c r="CM103" s="69" t="s">
        <v>460</v>
      </c>
      <c r="CN103" s="79">
        <v>0</v>
      </c>
      <c r="CP103" s="69" t="s">
        <v>460</v>
      </c>
      <c r="CQ103" s="79">
        <f>SUM(CN103,CK103,CH103,CE103,CB103,BY103,BV103,BS103,BP103,BM103,BJ103,BG103,BD103,BA103,AX103,AU103,AR103,AO103,AL103,AI103,AF103,AC103,Z103,W103,T103,Q103,N103,K103,H103,E103,B103)</f>
        <v>3480.1400000000003</v>
      </c>
      <c r="CS103" s="69" t="s">
        <v>460</v>
      </c>
      <c r="CT103" s="79">
        <f>1523.6+1529.17</f>
        <v>3052.77</v>
      </c>
      <c r="CV103" s="83">
        <f>CQ103-CT103</f>
        <v>427.37000000000035</v>
      </c>
    </row>
    <row r="104" spans="1:100" x14ac:dyDescent="0.2">
      <c r="A104" s="69" t="s">
        <v>443</v>
      </c>
      <c r="B104" s="79">
        <v>0</v>
      </c>
      <c r="D104" s="69" t="s">
        <v>443</v>
      </c>
      <c r="E104" s="79">
        <v>0</v>
      </c>
      <c r="G104" s="69" t="s">
        <v>443</v>
      </c>
      <c r="H104" s="79">
        <v>0</v>
      </c>
      <c r="J104" s="69" t="s">
        <v>443</v>
      </c>
      <c r="K104" s="79">
        <v>140.54</v>
      </c>
      <c r="M104" s="69" t="s">
        <v>443</v>
      </c>
      <c r="N104" s="79">
        <v>0</v>
      </c>
      <c r="P104" s="69" t="s">
        <v>443</v>
      </c>
      <c r="Q104" s="79">
        <v>0</v>
      </c>
      <c r="S104" s="69" t="s">
        <v>443</v>
      </c>
      <c r="T104" s="79">
        <v>0</v>
      </c>
      <c r="V104" s="69" t="s">
        <v>443</v>
      </c>
      <c r="W104" s="79">
        <v>0</v>
      </c>
      <c r="Y104" s="69" t="s">
        <v>443</v>
      </c>
      <c r="Z104" s="79">
        <v>0</v>
      </c>
      <c r="AB104" s="69" t="s">
        <v>443</v>
      </c>
      <c r="AC104" s="79">
        <v>0</v>
      </c>
      <c r="AE104" s="69" t="s">
        <v>443</v>
      </c>
      <c r="AF104" s="79">
        <v>0</v>
      </c>
      <c r="AH104" s="69" t="s">
        <v>443</v>
      </c>
      <c r="AI104" s="79">
        <v>0</v>
      </c>
      <c r="AK104" s="69" t="s">
        <v>443</v>
      </c>
      <c r="AL104" s="79">
        <v>0</v>
      </c>
      <c r="AN104" s="69" t="s">
        <v>443</v>
      </c>
      <c r="AO104" s="79">
        <v>0</v>
      </c>
      <c r="AQ104" s="69" t="s">
        <v>443</v>
      </c>
      <c r="AR104" s="79">
        <v>0</v>
      </c>
      <c r="AT104" s="69" t="s">
        <v>443</v>
      </c>
      <c r="AU104" s="79">
        <v>0</v>
      </c>
      <c r="AW104" s="69" t="s">
        <v>443</v>
      </c>
      <c r="AX104" s="79">
        <v>85.17</v>
      </c>
      <c r="AZ104" s="69" t="s">
        <v>443</v>
      </c>
      <c r="BA104" s="79">
        <v>146.11000000000001</v>
      </c>
      <c r="BC104" s="69" t="s">
        <v>443</v>
      </c>
      <c r="BD104" s="79">
        <v>0</v>
      </c>
      <c r="BF104" s="69" t="s">
        <v>443</v>
      </c>
      <c r="BG104" s="79">
        <v>0</v>
      </c>
      <c r="BI104" s="69" t="s">
        <v>443</v>
      </c>
      <c r="BJ104" s="79">
        <v>0</v>
      </c>
      <c r="BL104" s="69" t="s">
        <v>443</v>
      </c>
      <c r="BM104" s="79">
        <v>0</v>
      </c>
      <c r="BO104" s="69" t="s">
        <v>443</v>
      </c>
      <c r="BP104" s="79">
        <v>0</v>
      </c>
      <c r="BR104" s="69" t="s">
        <v>443</v>
      </c>
      <c r="BS104" s="79">
        <v>0</v>
      </c>
      <c r="BU104" s="69" t="s">
        <v>443</v>
      </c>
      <c r="BV104" s="79">
        <v>0</v>
      </c>
      <c r="BX104" s="69" t="s">
        <v>443</v>
      </c>
      <c r="BY104" s="79">
        <v>0</v>
      </c>
      <c r="CA104" s="69" t="s">
        <v>443</v>
      </c>
      <c r="CB104" s="79">
        <v>0</v>
      </c>
      <c r="CD104" s="69" t="s">
        <v>443</v>
      </c>
      <c r="CE104" s="79">
        <v>0</v>
      </c>
      <c r="CG104" s="69" t="s">
        <v>443</v>
      </c>
      <c r="CH104" s="79">
        <v>0</v>
      </c>
      <c r="CJ104" s="69" t="s">
        <v>443</v>
      </c>
      <c r="CK104" s="79">
        <v>500</v>
      </c>
      <c r="CM104" s="69" t="s">
        <v>443</v>
      </c>
      <c r="CN104" s="79">
        <v>0</v>
      </c>
      <c r="CP104" s="69" t="s">
        <v>443</v>
      </c>
      <c r="CQ104" s="79">
        <f>SUM(CN104,CK104,CH104,CE104,CB104,BY104,BV104,BS104,BP104,BM104,BJ104,BG104,BD104,BA104,AX104,AU104,AR104,AO104,AL104,AI104,AF104,AC104,Z104,W104,T104,Q104,N104,K104,H104,E104,B104)</f>
        <v>871.81999999999994</v>
      </c>
      <c r="CS104" s="69" t="s">
        <v>443</v>
      </c>
      <c r="CT104" s="79">
        <v>286.64999999999998</v>
      </c>
      <c r="CV104" s="83">
        <f>CQ104-CT104</f>
        <v>585.16999999999996</v>
      </c>
    </row>
    <row r="105" spans="1:100" x14ac:dyDescent="0.2">
      <c r="A105" s="69" t="s">
        <v>444</v>
      </c>
      <c r="B105" s="79">
        <v>0</v>
      </c>
      <c r="D105" s="69" t="s">
        <v>444</v>
      </c>
      <c r="E105" s="79">
        <v>0</v>
      </c>
      <c r="G105" s="69" t="s">
        <v>444</v>
      </c>
      <c r="H105" s="79">
        <v>0</v>
      </c>
      <c r="J105" s="69" t="s">
        <v>444</v>
      </c>
      <c r="K105" s="79">
        <v>185.52</v>
      </c>
      <c r="M105" s="69" t="s">
        <v>444</v>
      </c>
      <c r="N105" s="79">
        <v>0</v>
      </c>
      <c r="P105" s="69" t="s">
        <v>444</v>
      </c>
      <c r="Q105" s="79">
        <v>0</v>
      </c>
      <c r="S105" s="69" t="s">
        <v>444</v>
      </c>
      <c r="T105" s="79">
        <v>0</v>
      </c>
      <c r="V105" s="69" t="s">
        <v>444</v>
      </c>
      <c r="W105" s="79">
        <v>0</v>
      </c>
      <c r="Y105" s="69" t="s">
        <v>444</v>
      </c>
      <c r="Z105" s="79">
        <v>0</v>
      </c>
      <c r="AB105" s="69" t="s">
        <v>444</v>
      </c>
      <c r="AC105" s="79">
        <v>0</v>
      </c>
      <c r="AE105" s="69" t="s">
        <v>444</v>
      </c>
      <c r="AF105" s="79">
        <v>0</v>
      </c>
      <c r="AH105" s="69" t="s">
        <v>444</v>
      </c>
      <c r="AI105" s="79">
        <v>0</v>
      </c>
      <c r="AK105" s="69" t="s">
        <v>444</v>
      </c>
      <c r="AL105" s="79">
        <v>0</v>
      </c>
      <c r="AN105" s="69" t="s">
        <v>444</v>
      </c>
      <c r="AO105" s="79">
        <v>0</v>
      </c>
      <c r="AQ105" s="69" t="s">
        <v>444</v>
      </c>
      <c r="AR105" s="79">
        <v>0</v>
      </c>
      <c r="AT105" s="69" t="s">
        <v>444</v>
      </c>
      <c r="AU105" s="79">
        <v>0</v>
      </c>
      <c r="AW105" s="69" t="s">
        <v>444</v>
      </c>
      <c r="AX105" s="79">
        <v>0</v>
      </c>
      <c r="AZ105" s="69" t="s">
        <v>444</v>
      </c>
      <c r="BA105" s="79">
        <v>185.52</v>
      </c>
      <c r="BC105" s="69" t="s">
        <v>444</v>
      </c>
      <c r="BD105" s="79">
        <v>0</v>
      </c>
      <c r="BF105" s="69" t="s">
        <v>444</v>
      </c>
      <c r="BG105" s="79">
        <v>0</v>
      </c>
      <c r="BI105" s="69" t="s">
        <v>444</v>
      </c>
      <c r="BJ105" s="79">
        <v>0</v>
      </c>
      <c r="BL105" s="69" t="s">
        <v>444</v>
      </c>
      <c r="BM105" s="79">
        <v>0</v>
      </c>
      <c r="BO105" s="69" t="s">
        <v>444</v>
      </c>
      <c r="BP105" s="79">
        <v>0</v>
      </c>
      <c r="BR105" s="69" t="s">
        <v>444</v>
      </c>
      <c r="BS105" s="79">
        <v>0</v>
      </c>
      <c r="BU105" s="69" t="s">
        <v>444</v>
      </c>
      <c r="BV105" s="79">
        <v>0</v>
      </c>
      <c r="BX105" s="69" t="s">
        <v>444</v>
      </c>
      <c r="BY105" s="79">
        <v>0</v>
      </c>
      <c r="CA105" s="69" t="s">
        <v>444</v>
      </c>
      <c r="CB105" s="79">
        <v>0</v>
      </c>
      <c r="CD105" s="69" t="s">
        <v>444</v>
      </c>
      <c r="CE105" s="79">
        <v>0</v>
      </c>
      <c r="CG105" s="69" t="s">
        <v>444</v>
      </c>
      <c r="CH105" s="79">
        <v>0</v>
      </c>
      <c r="CJ105" s="69" t="s">
        <v>444</v>
      </c>
      <c r="CK105" s="79">
        <v>297.58</v>
      </c>
      <c r="CM105" s="69" t="s">
        <v>444</v>
      </c>
      <c r="CN105" s="79">
        <v>0</v>
      </c>
      <c r="CP105" s="69" t="s">
        <v>444</v>
      </c>
      <c r="CQ105" s="79">
        <f>SUM(CN105,CK105,CH105,CE105,CB105,BY105,BV105,BS105,BP105,BM105,BJ105,BG105,BD105,BA105,AX105,AU105,AR105,AO105,AL105,AI105,AF105,AC105,Z105,W105,T105,Q105,N105,K105,H105,E105,B105)</f>
        <v>668.62</v>
      </c>
      <c r="CS105" s="69" t="s">
        <v>444</v>
      </c>
      <c r="CT105" s="79">
        <f>185.52+185.52</f>
        <v>371.04</v>
      </c>
      <c r="CV105" s="83">
        <f>CQ105-CT105</f>
        <v>297.58</v>
      </c>
    </row>
    <row r="106" spans="1:100" x14ac:dyDescent="0.2">
      <c r="A106" s="77" t="s">
        <v>542</v>
      </c>
      <c r="B106" s="78">
        <f>SUM(B103:B105)</f>
        <v>0</v>
      </c>
      <c r="D106" s="77" t="s">
        <v>542</v>
      </c>
      <c r="E106" s="78">
        <f>SUM(E103:E105)</f>
        <v>0</v>
      </c>
      <c r="G106" s="77" t="s">
        <v>542</v>
      </c>
      <c r="H106" s="78">
        <f>SUM(H103:H105)</f>
        <v>0</v>
      </c>
      <c r="J106" s="77" t="s">
        <v>542</v>
      </c>
      <c r="K106" s="78">
        <f>SUM(K103:K105)</f>
        <v>1855.23</v>
      </c>
      <c r="M106" s="77" t="s">
        <v>542</v>
      </c>
      <c r="N106" s="78">
        <f>SUM(N103:N105)</f>
        <v>0</v>
      </c>
      <c r="P106" s="77" t="s">
        <v>542</v>
      </c>
      <c r="Q106" s="78">
        <f>SUM(Q103:Q105)</f>
        <v>0</v>
      </c>
      <c r="S106" s="77" t="s">
        <v>542</v>
      </c>
      <c r="T106" s="78">
        <f>SUM(T103:T105)</f>
        <v>0</v>
      </c>
      <c r="V106" s="77" t="s">
        <v>542</v>
      </c>
      <c r="W106" s="78">
        <f>SUM(W103:W105)</f>
        <v>0</v>
      </c>
      <c r="Y106" s="77" t="s">
        <v>542</v>
      </c>
      <c r="Z106" s="78">
        <f>SUM(Z103:Z105)</f>
        <v>0</v>
      </c>
      <c r="AB106" s="77" t="s">
        <v>542</v>
      </c>
      <c r="AC106" s="78">
        <f>SUM(AC103:AC105)</f>
        <v>0</v>
      </c>
      <c r="AE106" s="77" t="s">
        <v>542</v>
      </c>
      <c r="AF106" s="78">
        <f>SUM(AF103:AF105)</f>
        <v>0</v>
      </c>
      <c r="AH106" s="77" t="s">
        <v>542</v>
      </c>
      <c r="AI106" s="78">
        <f>SUM(AI103:AI105)</f>
        <v>0</v>
      </c>
      <c r="AK106" s="77" t="s">
        <v>542</v>
      </c>
      <c r="AL106" s="78">
        <f>SUM(AL103:AL105)</f>
        <v>0</v>
      </c>
      <c r="AN106" s="77" t="s">
        <v>542</v>
      </c>
      <c r="AO106" s="78">
        <f>SUM(AO103:AO105)</f>
        <v>1225</v>
      </c>
      <c r="AQ106" s="77" t="s">
        <v>542</v>
      </c>
      <c r="AR106" s="78">
        <f>SUM(AR103:AR105)</f>
        <v>0</v>
      </c>
      <c r="AT106" s="77" t="s">
        <v>542</v>
      </c>
      <c r="AU106" s="78">
        <f>SUM(AU103:AU105)</f>
        <v>0</v>
      </c>
      <c r="AW106" s="77" t="s">
        <v>542</v>
      </c>
      <c r="AX106" s="78">
        <f>SUM(AX103:AX105)</f>
        <v>85</v>
      </c>
      <c r="AZ106" s="77" t="s">
        <v>542</v>
      </c>
      <c r="BA106" s="78">
        <f>SUM(BA103:BA105)</f>
        <v>1855.23</v>
      </c>
      <c r="BC106" s="77" t="s">
        <v>542</v>
      </c>
      <c r="BD106" s="78">
        <f>SUM(BD103:BD105)</f>
        <v>0</v>
      </c>
      <c r="BF106" s="77" t="s">
        <v>542</v>
      </c>
      <c r="BG106" s="78">
        <f>SUM(BG103:BG105)</f>
        <v>0</v>
      </c>
      <c r="BI106" s="77" t="s">
        <v>542</v>
      </c>
      <c r="BJ106" s="78">
        <f>SUM(BJ103:BJ105)</f>
        <v>0</v>
      </c>
      <c r="BL106" s="77" t="s">
        <v>542</v>
      </c>
      <c r="BM106" s="78">
        <f>SUM(BM103:BM105)</f>
        <v>0.12</v>
      </c>
      <c r="BO106" s="77" t="s">
        <v>542</v>
      </c>
      <c r="BP106" s="78">
        <f>SUM(BP103:BP105)</f>
        <v>0</v>
      </c>
      <c r="BR106" s="77" t="s">
        <v>542</v>
      </c>
      <c r="BS106" s="78">
        <f>SUM(BS103:BS105)</f>
        <v>0</v>
      </c>
      <c r="BU106" s="77" t="s">
        <v>542</v>
      </c>
      <c r="BV106" s="78">
        <f>SUM(BV103:BV105)</f>
        <v>0</v>
      </c>
      <c r="BX106" s="77" t="s">
        <v>542</v>
      </c>
      <c r="BY106" s="78">
        <f>SUM(BY103:BY105)</f>
        <v>0</v>
      </c>
      <c r="CA106" s="77" t="s">
        <v>542</v>
      </c>
      <c r="CB106" s="78">
        <f>SUM(CB103:CB105)</f>
        <v>0</v>
      </c>
      <c r="CD106" s="77" t="s">
        <v>542</v>
      </c>
      <c r="CE106" s="78">
        <f>SUM(CE103:CE105)</f>
        <v>0</v>
      </c>
      <c r="CG106" s="77" t="s">
        <v>542</v>
      </c>
      <c r="CH106" s="78">
        <f>SUM(CH103:CH105)</f>
        <v>0</v>
      </c>
      <c r="CJ106" s="77" t="s">
        <v>542</v>
      </c>
      <c r="CK106" s="78">
        <f>SUM(CK103:CK105)</f>
        <v>0</v>
      </c>
      <c r="CM106" s="77" t="s">
        <v>542</v>
      </c>
      <c r="CN106" s="78">
        <f>SUM(CN103:CN105)</f>
        <v>0</v>
      </c>
      <c r="CP106" s="77" t="s">
        <v>492</v>
      </c>
      <c r="CQ106" s="78">
        <f>SUM(CQ103:CQ105)</f>
        <v>5020.58</v>
      </c>
      <c r="CS106" s="77" t="s">
        <v>492</v>
      </c>
      <c r="CT106" s="78">
        <f>SUM(CT103:CT105)</f>
        <v>3710.46</v>
      </c>
      <c r="CV106" s="88">
        <f>CQ106-CT106</f>
        <v>1310.1199999999999</v>
      </c>
    </row>
    <row r="107" spans="1:100" x14ac:dyDescent="0.2">
      <c r="A107" s="176" t="s">
        <v>447</v>
      </c>
      <c r="B107" s="177"/>
      <c r="D107" s="176" t="s">
        <v>447</v>
      </c>
      <c r="E107" s="177"/>
      <c r="G107" s="176" t="s">
        <v>447</v>
      </c>
      <c r="H107" s="177"/>
      <c r="J107" s="176" t="s">
        <v>447</v>
      </c>
      <c r="K107" s="177"/>
      <c r="M107" s="176" t="s">
        <v>447</v>
      </c>
      <c r="N107" s="177"/>
      <c r="P107" s="176" t="s">
        <v>447</v>
      </c>
      <c r="Q107" s="177"/>
      <c r="S107" s="176" t="s">
        <v>447</v>
      </c>
      <c r="T107" s="177"/>
      <c r="V107" s="176" t="s">
        <v>447</v>
      </c>
      <c r="W107" s="177"/>
      <c r="Y107" s="176" t="s">
        <v>447</v>
      </c>
      <c r="Z107" s="177"/>
      <c r="AB107" s="176" t="s">
        <v>447</v>
      </c>
      <c r="AC107" s="177"/>
      <c r="AE107" s="176" t="s">
        <v>447</v>
      </c>
      <c r="AF107" s="177"/>
      <c r="AH107" s="176" t="s">
        <v>447</v>
      </c>
      <c r="AI107" s="177"/>
      <c r="AK107" s="176" t="s">
        <v>447</v>
      </c>
      <c r="AL107" s="177"/>
      <c r="AN107" s="176" t="s">
        <v>447</v>
      </c>
      <c r="AO107" s="177"/>
      <c r="AQ107" s="176" t="s">
        <v>447</v>
      </c>
      <c r="AR107" s="177"/>
      <c r="AT107" s="176" t="s">
        <v>447</v>
      </c>
      <c r="AU107" s="177"/>
      <c r="AW107" s="176" t="s">
        <v>447</v>
      </c>
      <c r="AX107" s="177"/>
      <c r="AZ107" s="176" t="s">
        <v>447</v>
      </c>
      <c r="BA107" s="177"/>
      <c r="BC107" s="176" t="s">
        <v>447</v>
      </c>
      <c r="BD107" s="177"/>
      <c r="BF107" s="176" t="s">
        <v>447</v>
      </c>
      <c r="BG107" s="177"/>
      <c r="BI107" s="176" t="s">
        <v>447</v>
      </c>
      <c r="BJ107" s="177"/>
      <c r="BL107" s="176" t="s">
        <v>447</v>
      </c>
      <c r="BM107" s="177"/>
      <c r="BO107" s="176" t="s">
        <v>447</v>
      </c>
      <c r="BP107" s="177"/>
      <c r="BR107" s="176" t="s">
        <v>447</v>
      </c>
      <c r="BS107" s="177"/>
      <c r="BU107" s="176" t="s">
        <v>447</v>
      </c>
      <c r="BV107" s="177"/>
      <c r="BX107" s="176" t="s">
        <v>447</v>
      </c>
      <c r="BY107" s="177"/>
      <c r="CA107" s="176" t="s">
        <v>447</v>
      </c>
      <c r="CB107" s="177"/>
      <c r="CD107" s="176" t="s">
        <v>447</v>
      </c>
      <c r="CE107" s="177"/>
      <c r="CG107" s="176" t="s">
        <v>447</v>
      </c>
      <c r="CH107" s="177"/>
      <c r="CJ107" s="176" t="s">
        <v>447</v>
      </c>
      <c r="CK107" s="177"/>
      <c r="CM107" s="176" t="s">
        <v>447</v>
      </c>
      <c r="CN107" s="177"/>
      <c r="CP107" s="176" t="s">
        <v>447</v>
      </c>
      <c r="CQ107" s="177"/>
      <c r="CS107" s="176" t="s">
        <v>447</v>
      </c>
      <c r="CT107" s="177"/>
      <c r="CV107" s="66"/>
    </row>
    <row r="108" spans="1:100" x14ac:dyDescent="0.2">
      <c r="A108" s="70" t="s">
        <v>445</v>
      </c>
      <c r="B108" s="67">
        <v>0</v>
      </c>
      <c r="D108" s="70" t="s">
        <v>445</v>
      </c>
      <c r="E108" s="67">
        <v>0</v>
      </c>
      <c r="G108" s="70" t="s">
        <v>445</v>
      </c>
      <c r="H108" s="67">
        <v>0</v>
      </c>
      <c r="J108" s="70" t="s">
        <v>445</v>
      </c>
      <c r="K108" s="67">
        <v>498.53</v>
      </c>
      <c r="M108" s="70" t="s">
        <v>445</v>
      </c>
      <c r="N108" s="67">
        <v>0</v>
      </c>
      <c r="P108" s="70" t="s">
        <v>445</v>
      </c>
      <c r="Q108" s="67">
        <v>0</v>
      </c>
      <c r="S108" s="70" t="s">
        <v>445</v>
      </c>
      <c r="T108" s="67">
        <v>0</v>
      </c>
      <c r="V108" s="70" t="s">
        <v>445</v>
      </c>
      <c r="W108" s="67">
        <v>0</v>
      </c>
      <c r="Y108" s="70" t="s">
        <v>445</v>
      </c>
      <c r="Z108" s="67">
        <v>0</v>
      </c>
      <c r="AB108" s="70" t="s">
        <v>445</v>
      </c>
      <c r="AC108" s="67">
        <v>0</v>
      </c>
      <c r="AE108" s="70" t="s">
        <v>445</v>
      </c>
      <c r="AF108" s="67">
        <v>0</v>
      </c>
      <c r="AH108" s="70" t="s">
        <v>445</v>
      </c>
      <c r="AI108" s="67">
        <v>0</v>
      </c>
      <c r="AK108" s="70" t="s">
        <v>445</v>
      </c>
      <c r="AL108" s="67">
        <v>0</v>
      </c>
      <c r="AN108" s="70" t="s">
        <v>445</v>
      </c>
      <c r="AO108" s="67">
        <v>0</v>
      </c>
      <c r="AQ108" s="70" t="s">
        <v>445</v>
      </c>
      <c r="AR108" s="67">
        <v>0</v>
      </c>
      <c r="AT108" s="70" t="s">
        <v>445</v>
      </c>
      <c r="AU108" s="67">
        <v>0</v>
      </c>
      <c r="AW108" s="70" t="s">
        <v>445</v>
      </c>
      <c r="AX108" s="67">
        <v>0</v>
      </c>
      <c r="AZ108" s="70" t="s">
        <v>445</v>
      </c>
      <c r="BA108" s="67">
        <v>452.13</v>
      </c>
      <c r="BC108" s="70" t="s">
        <v>445</v>
      </c>
      <c r="BD108" s="67">
        <v>0</v>
      </c>
      <c r="BF108" s="70" t="s">
        <v>445</v>
      </c>
      <c r="BG108" s="67">
        <v>0</v>
      </c>
      <c r="BI108" s="70" t="s">
        <v>445</v>
      </c>
      <c r="BJ108" s="67">
        <v>0</v>
      </c>
      <c r="BL108" s="70" t="s">
        <v>445</v>
      </c>
      <c r="BM108" s="67">
        <v>0</v>
      </c>
      <c r="BO108" s="70" t="s">
        <v>445</v>
      </c>
      <c r="BP108" s="67">
        <v>0</v>
      </c>
      <c r="BR108" s="70" t="s">
        <v>445</v>
      </c>
      <c r="BS108" s="67">
        <v>0</v>
      </c>
      <c r="BU108" s="70" t="s">
        <v>445</v>
      </c>
      <c r="BV108" s="67">
        <v>0</v>
      </c>
      <c r="BX108" s="70" t="s">
        <v>445</v>
      </c>
      <c r="BY108" s="67">
        <v>0</v>
      </c>
      <c r="CA108" s="70" t="s">
        <v>445</v>
      </c>
      <c r="CB108" s="67">
        <v>0</v>
      </c>
      <c r="CD108" s="70" t="s">
        <v>445</v>
      </c>
      <c r="CE108" s="67">
        <v>0</v>
      </c>
      <c r="CG108" s="70" t="s">
        <v>445</v>
      </c>
      <c r="CH108" s="67">
        <v>0</v>
      </c>
      <c r="CJ108" s="70" t="s">
        <v>445</v>
      </c>
      <c r="CK108" s="67">
        <v>0</v>
      </c>
      <c r="CM108" s="70" t="s">
        <v>445</v>
      </c>
      <c r="CN108" s="67">
        <v>0</v>
      </c>
      <c r="CP108" s="70" t="s">
        <v>445</v>
      </c>
      <c r="CQ108" s="79">
        <f>SUM(CN108,CK108,CH108,CE108,CB108,BY108,BV108,BS108,BP108,BM108,BJ108,BG108,BD108,BA108,AX108,AU108,AR108,AO108,AL108,AI108,AF108,AC108,Z108,W108,T108,Q108,N108,K108,H108,E108,B108)</f>
        <v>950.66</v>
      </c>
      <c r="CS108" s="70" t="s">
        <v>445</v>
      </c>
      <c r="CT108" s="67">
        <f>498.53+452.13</f>
        <v>950.66</v>
      </c>
      <c r="CV108" s="83">
        <f>CT108-CQ108</f>
        <v>0</v>
      </c>
    </row>
    <row r="109" spans="1:100" x14ac:dyDescent="0.2">
      <c r="A109" s="77" t="s">
        <v>454</v>
      </c>
      <c r="B109" s="78">
        <f>SUM(B108)</f>
        <v>0</v>
      </c>
      <c r="D109" s="77" t="s">
        <v>454</v>
      </c>
      <c r="E109" s="78">
        <f>SUM(E108)</f>
        <v>0</v>
      </c>
      <c r="G109" s="77" t="s">
        <v>454</v>
      </c>
      <c r="H109" s="78">
        <f>SUM(H108)</f>
        <v>0</v>
      </c>
      <c r="J109" s="77" t="s">
        <v>454</v>
      </c>
      <c r="K109" s="78">
        <f>SUM(K108)</f>
        <v>498.53</v>
      </c>
      <c r="M109" s="77" t="s">
        <v>454</v>
      </c>
      <c r="N109" s="78">
        <f>SUM(N108)</f>
        <v>0</v>
      </c>
      <c r="P109" s="77" t="s">
        <v>454</v>
      </c>
      <c r="Q109" s="78">
        <f>SUM(Q108)</f>
        <v>0</v>
      </c>
      <c r="S109" s="77" t="s">
        <v>454</v>
      </c>
      <c r="T109" s="78">
        <f>SUM(T108)</f>
        <v>0</v>
      </c>
      <c r="V109" s="77" t="s">
        <v>454</v>
      </c>
      <c r="W109" s="78">
        <f>SUM(W108)</f>
        <v>0</v>
      </c>
      <c r="Y109" s="77" t="s">
        <v>454</v>
      </c>
      <c r="Z109" s="78">
        <f>SUM(Z108)</f>
        <v>0</v>
      </c>
      <c r="AB109" s="77" t="s">
        <v>454</v>
      </c>
      <c r="AC109" s="78">
        <f>SUM(AC108)</f>
        <v>0</v>
      </c>
      <c r="AE109" s="77" t="s">
        <v>454</v>
      </c>
      <c r="AF109" s="78">
        <f>SUM(AF108)</f>
        <v>0</v>
      </c>
      <c r="AH109" s="77" t="s">
        <v>454</v>
      </c>
      <c r="AI109" s="78">
        <f>SUM(AI108)</f>
        <v>0</v>
      </c>
      <c r="AK109" s="77" t="s">
        <v>454</v>
      </c>
      <c r="AL109" s="78">
        <f>SUM(AL108)</f>
        <v>0</v>
      </c>
      <c r="AN109" s="77" t="s">
        <v>454</v>
      </c>
      <c r="AO109" s="78">
        <f>SUM(AO108)</f>
        <v>0</v>
      </c>
      <c r="AQ109" s="77" t="s">
        <v>454</v>
      </c>
      <c r="AR109" s="78">
        <f>SUM(AR108)</f>
        <v>0</v>
      </c>
      <c r="AT109" s="77" t="s">
        <v>454</v>
      </c>
      <c r="AU109" s="78">
        <f>SUM(AU108)</f>
        <v>0</v>
      </c>
      <c r="AW109" s="77" t="s">
        <v>454</v>
      </c>
      <c r="AX109" s="78">
        <f>SUM(AX108)</f>
        <v>0</v>
      </c>
      <c r="AZ109" s="77" t="s">
        <v>454</v>
      </c>
      <c r="BA109" s="78">
        <f>SUM(BA108)</f>
        <v>452.13</v>
      </c>
      <c r="BC109" s="77" t="s">
        <v>454</v>
      </c>
      <c r="BD109" s="78">
        <f>SUM(BD108)</f>
        <v>0</v>
      </c>
      <c r="BF109" s="77" t="s">
        <v>454</v>
      </c>
      <c r="BG109" s="78">
        <f>SUM(BG108)</f>
        <v>0</v>
      </c>
      <c r="BI109" s="77" t="s">
        <v>454</v>
      </c>
      <c r="BJ109" s="78">
        <f>SUM(BJ108)</f>
        <v>0</v>
      </c>
      <c r="BL109" s="77" t="s">
        <v>454</v>
      </c>
      <c r="BM109" s="78">
        <f>SUM(BM108)</f>
        <v>0</v>
      </c>
      <c r="BO109" s="77" t="s">
        <v>454</v>
      </c>
      <c r="BP109" s="78">
        <f>SUM(BP108)</f>
        <v>0</v>
      </c>
      <c r="BR109" s="77" t="s">
        <v>454</v>
      </c>
      <c r="BS109" s="78">
        <f>SUM(BS108)</f>
        <v>0</v>
      </c>
      <c r="BU109" s="77" t="s">
        <v>454</v>
      </c>
      <c r="BV109" s="78">
        <f>SUM(BV108)</f>
        <v>0</v>
      </c>
      <c r="BX109" s="77" t="s">
        <v>454</v>
      </c>
      <c r="BY109" s="78">
        <f>SUM(BY108)</f>
        <v>0</v>
      </c>
      <c r="CA109" s="77" t="s">
        <v>454</v>
      </c>
      <c r="CB109" s="78">
        <f>SUM(CB108)</f>
        <v>0</v>
      </c>
      <c r="CD109" s="77" t="s">
        <v>454</v>
      </c>
      <c r="CE109" s="78">
        <f>SUM(CE108)</f>
        <v>0</v>
      </c>
      <c r="CG109" s="77" t="s">
        <v>454</v>
      </c>
      <c r="CH109" s="78">
        <f>SUM(CH108)</f>
        <v>0</v>
      </c>
      <c r="CJ109" s="77" t="s">
        <v>454</v>
      </c>
      <c r="CK109" s="78">
        <f>SUM(CK108)</f>
        <v>0</v>
      </c>
      <c r="CM109" s="77" t="s">
        <v>454</v>
      </c>
      <c r="CN109" s="78">
        <f>SUM(CN108)</f>
        <v>0</v>
      </c>
      <c r="CP109" s="77" t="s">
        <v>493</v>
      </c>
      <c r="CQ109" s="78">
        <f>SUM(CQ108)</f>
        <v>950.66</v>
      </c>
      <c r="CS109" s="77" t="s">
        <v>493</v>
      </c>
      <c r="CT109" s="78">
        <f>SUM(CT108)</f>
        <v>950.66</v>
      </c>
      <c r="CV109" s="83">
        <f>CT109-CQ109</f>
        <v>0</v>
      </c>
    </row>
    <row r="110" spans="1:100" x14ac:dyDescent="0.2">
      <c r="A110" s="176" t="s">
        <v>455</v>
      </c>
      <c r="B110" s="177"/>
      <c r="D110" s="176" t="s">
        <v>455</v>
      </c>
      <c r="E110" s="177"/>
      <c r="G110" s="176" t="s">
        <v>455</v>
      </c>
      <c r="H110" s="177"/>
      <c r="J110" s="176" t="s">
        <v>455</v>
      </c>
      <c r="K110" s="177"/>
      <c r="M110" s="176" t="s">
        <v>455</v>
      </c>
      <c r="N110" s="177"/>
      <c r="P110" s="176" t="s">
        <v>455</v>
      </c>
      <c r="Q110" s="177"/>
      <c r="S110" s="176" t="s">
        <v>455</v>
      </c>
      <c r="T110" s="177"/>
      <c r="V110" s="176" t="s">
        <v>455</v>
      </c>
      <c r="W110" s="177"/>
      <c r="Y110" s="176" t="s">
        <v>455</v>
      </c>
      <c r="Z110" s="177"/>
      <c r="AB110" s="176" t="s">
        <v>455</v>
      </c>
      <c r="AC110" s="177"/>
      <c r="AE110" s="176" t="s">
        <v>455</v>
      </c>
      <c r="AF110" s="177"/>
      <c r="AH110" s="176" t="s">
        <v>455</v>
      </c>
      <c r="AI110" s="177"/>
      <c r="AK110" s="176" t="s">
        <v>455</v>
      </c>
      <c r="AL110" s="177"/>
      <c r="AN110" s="176" t="s">
        <v>455</v>
      </c>
      <c r="AO110" s="177"/>
      <c r="AQ110" s="176" t="s">
        <v>455</v>
      </c>
      <c r="AR110" s="177"/>
      <c r="AT110" s="176" t="s">
        <v>455</v>
      </c>
      <c r="AU110" s="177"/>
      <c r="AW110" s="176" t="s">
        <v>455</v>
      </c>
      <c r="AX110" s="177"/>
      <c r="AZ110" s="176" t="s">
        <v>455</v>
      </c>
      <c r="BA110" s="177"/>
      <c r="BC110" s="176" t="s">
        <v>455</v>
      </c>
      <c r="BD110" s="177"/>
      <c r="BF110" s="176" t="s">
        <v>455</v>
      </c>
      <c r="BG110" s="177"/>
      <c r="BI110" s="176" t="s">
        <v>455</v>
      </c>
      <c r="BJ110" s="177"/>
      <c r="BL110" s="176" t="s">
        <v>455</v>
      </c>
      <c r="BM110" s="177"/>
      <c r="BO110" s="176" t="s">
        <v>455</v>
      </c>
      <c r="BP110" s="177"/>
      <c r="BR110" s="176" t="s">
        <v>455</v>
      </c>
      <c r="BS110" s="177"/>
      <c r="BU110" s="176" t="s">
        <v>455</v>
      </c>
      <c r="BV110" s="177"/>
      <c r="BX110" s="176" t="s">
        <v>455</v>
      </c>
      <c r="BY110" s="177"/>
      <c r="CA110" s="176" t="s">
        <v>455</v>
      </c>
      <c r="CB110" s="177"/>
      <c r="CD110" s="176" t="s">
        <v>455</v>
      </c>
      <c r="CE110" s="177"/>
      <c r="CG110" s="176" t="s">
        <v>455</v>
      </c>
      <c r="CH110" s="177"/>
      <c r="CJ110" s="176" t="s">
        <v>455</v>
      </c>
      <c r="CK110" s="177"/>
      <c r="CM110" s="176" t="s">
        <v>455</v>
      </c>
      <c r="CN110" s="177"/>
      <c r="CP110" s="176" t="s">
        <v>455</v>
      </c>
      <c r="CQ110" s="177"/>
      <c r="CS110" s="176" t="s">
        <v>455</v>
      </c>
      <c r="CT110" s="177"/>
      <c r="CV110" s="66"/>
    </row>
    <row r="111" spans="1:100" x14ac:dyDescent="0.2">
      <c r="A111" s="71" t="s">
        <v>156</v>
      </c>
      <c r="B111" s="67">
        <v>817.04</v>
      </c>
      <c r="D111" s="71" t="s">
        <v>156</v>
      </c>
      <c r="E111" s="67">
        <v>0</v>
      </c>
      <c r="G111" s="71" t="s">
        <v>156</v>
      </c>
      <c r="H111" s="67">
        <v>0</v>
      </c>
      <c r="J111" s="71" t="s">
        <v>156</v>
      </c>
      <c r="K111" s="67">
        <v>0</v>
      </c>
      <c r="M111" s="71" t="s">
        <v>156</v>
      </c>
      <c r="N111" s="67">
        <v>0</v>
      </c>
      <c r="P111" s="71" t="s">
        <v>156</v>
      </c>
      <c r="Q111" s="67">
        <v>0</v>
      </c>
      <c r="S111" s="71" t="s">
        <v>156</v>
      </c>
      <c r="T111" s="67">
        <v>0</v>
      </c>
      <c r="V111" s="71" t="s">
        <v>156</v>
      </c>
      <c r="W111" s="67">
        <v>0</v>
      </c>
      <c r="Y111" s="71" t="s">
        <v>156</v>
      </c>
      <c r="Z111" s="67">
        <v>0</v>
      </c>
      <c r="AB111" s="71" t="s">
        <v>156</v>
      </c>
      <c r="AC111" s="67">
        <v>0</v>
      </c>
      <c r="AE111" s="71" t="s">
        <v>156</v>
      </c>
      <c r="AF111" s="67">
        <v>0</v>
      </c>
      <c r="AH111" s="71" t="s">
        <v>156</v>
      </c>
      <c r="AI111" s="67">
        <v>0</v>
      </c>
      <c r="AK111" s="71" t="s">
        <v>156</v>
      </c>
      <c r="AL111" s="67">
        <v>0</v>
      </c>
      <c r="AN111" s="71" t="s">
        <v>156</v>
      </c>
      <c r="AO111" s="67">
        <v>0</v>
      </c>
      <c r="AQ111" s="71" t="s">
        <v>156</v>
      </c>
      <c r="AR111" s="67">
        <v>0</v>
      </c>
      <c r="AT111" s="71" t="s">
        <v>156</v>
      </c>
      <c r="AU111" s="67">
        <v>0</v>
      </c>
      <c r="AW111" s="71" t="s">
        <v>156</v>
      </c>
      <c r="AX111" s="67">
        <v>0</v>
      </c>
      <c r="AZ111" s="71" t="s">
        <v>156</v>
      </c>
      <c r="BA111" s="67">
        <v>0</v>
      </c>
      <c r="BC111" s="71" t="s">
        <v>156</v>
      </c>
      <c r="BD111" s="67">
        <v>0</v>
      </c>
      <c r="BF111" s="71" t="s">
        <v>156</v>
      </c>
      <c r="BG111" s="67">
        <v>0</v>
      </c>
      <c r="BI111" s="71" t="s">
        <v>156</v>
      </c>
      <c r="BJ111" s="67">
        <v>0</v>
      </c>
      <c r="BL111" s="71" t="s">
        <v>156</v>
      </c>
      <c r="BM111" s="67">
        <v>0</v>
      </c>
      <c r="BO111" s="71" t="s">
        <v>156</v>
      </c>
      <c r="BP111" s="67">
        <v>0</v>
      </c>
      <c r="BR111" s="71" t="s">
        <v>156</v>
      </c>
      <c r="BS111" s="67">
        <v>0</v>
      </c>
      <c r="BU111" s="71" t="s">
        <v>156</v>
      </c>
      <c r="BV111" s="67">
        <v>0</v>
      </c>
      <c r="BX111" s="71" t="s">
        <v>156</v>
      </c>
      <c r="BY111" s="67">
        <v>0</v>
      </c>
      <c r="CA111" s="71" t="s">
        <v>156</v>
      </c>
      <c r="CB111" s="67">
        <v>0</v>
      </c>
      <c r="CD111" s="71" t="s">
        <v>156</v>
      </c>
      <c r="CE111" s="67">
        <v>0</v>
      </c>
      <c r="CG111" s="71" t="s">
        <v>156</v>
      </c>
      <c r="CH111" s="67">
        <v>0</v>
      </c>
      <c r="CJ111" s="71" t="s">
        <v>156</v>
      </c>
      <c r="CK111" s="67">
        <v>0</v>
      </c>
      <c r="CM111" s="71" t="s">
        <v>156</v>
      </c>
      <c r="CN111" s="67">
        <v>0</v>
      </c>
      <c r="CP111" s="71" t="s">
        <v>156</v>
      </c>
      <c r="CQ111" s="79">
        <f>SUM(CN111,CK111,CH111,CE111,CB111,BY111,BV111,BS111,BP111,BM111,BJ111,BG111,BD111,BA111,AX111,AU111,AR111,AO111,AL111,AI111,AF111,AC111,Z111,W111,T111,Q111,N111,K111,H111,E111,B111)</f>
        <v>817.04</v>
      </c>
      <c r="CS111" s="71" t="s">
        <v>156</v>
      </c>
      <c r="CT111" s="67">
        <v>817.04</v>
      </c>
      <c r="CV111" s="83">
        <f t="shared" ref="CV111:CV127" si="3">CT111-CQ111</f>
        <v>0</v>
      </c>
    </row>
    <row r="112" spans="1:100" x14ac:dyDescent="0.2">
      <c r="A112" s="71" t="s">
        <v>449</v>
      </c>
      <c r="B112" s="67">
        <v>0</v>
      </c>
      <c r="D112" s="71" t="s">
        <v>449</v>
      </c>
      <c r="E112" s="67">
        <v>0</v>
      </c>
      <c r="G112" s="71" t="s">
        <v>449</v>
      </c>
      <c r="H112" s="67">
        <v>150.41999999999999</v>
      </c>
      <c r="J112" s="71" t="s">
        <v>449</v>
      </c>
      <c r="K112" s="67">
        <v>0</v>
      </c>
      <c r="M112" s="71" t="s">
        <v>449</v>
      </c>
      <c r="N112" s="67">
        <v>0</v>
      </c>
      <c r="P112" s="71" t="s">
        <v>449</v>
      </c>
      <c r="Q112" s="67">
        <v>0</v>
      </c>
      <c r="S112" s="71" t="s">
        <v>449</v>
      </c>
      <c r="T112" s="67">
        <v>0</v>
      </c>
      <c r="V112" s="71" t="s">
        <v>449</v>
      </c>
      <c r="W112" s="67">
        <v>0</v>
      </c>
      <c r="Y112" s="71" t="s">
        <v>449</v>
      </c>
      <c r="Z112" s="67">
        <v>0</v>
      </c>
      <c r="AB112" s="71" t="s">
        <v>449</v>
      </c>
      <c r="AC112" s="67">
        <v>0</v>
      </c>
      <c r="AE112" s="71" t="s">
        <v>449</v>
      </c>
      <c r="AF112" s="67">
        <v>0</v>
      </c>
      <c r="AH112" s="71" t="s">
        <v>449</v>
      </c>
      <c r="AI112" s="67">
        <v>0</v>
      </c>
      <c r="AK112" s="71" t="s">
        <v>449</v>
      </c>
      <c r="AL112" s="67">
        <v>0</v>
      </c>
      <c r="AN112" s="71" t="s">
        <v>449</v>
      </c>
      <c r="AO112" s="67">
        <v>0</v>
      </c>
      <c r="AQ112" s="71" t="s">
        <v>449</v>
      </c>
      <c r="AR112" s="67">
        <v>0</v>
      </c>
      <c r="AT112" s="71" t="s">
        <v>449</v>
      </c>
      <c r="AU112" s="67">
        <v>0</v>
      </c>
      <c r="AW112" s="71" t="s">
        <v>449</v>
      </c>
      <c r="AX112" s="67">
        <v>0</v>
      </c>
      <c r="AZ112" s="71" t="s">
        <v>449</v>
      </c>
      <c r="BA112" s="67">
        <v>0</v>
      </c>
      <c r="BC112" s="71" t="s">
        <v>449</v>
      </c>
      <c r="BD112" s="67">
        <v>0</v>
      </c>
      <c r="BF112" s="71" t="s">
        <v>449</v>
      </c>
      <c r="BG112" s="67">
        <v>0</v>
      </c>
      <c r="BI112" s="71" t="s">
        <v>449</v>
      </c>
      <c r="BJ112" s="67">
        <v>0</v>
      </c>
      <c r="BL112" s="71" t="s">
        <v>449</v>
      </c>
      <c r="BM112" s="67">
        <v>0</v>
      </c>
      <c r="BO112" s="71" t="s">
        <v>449</v>
      </c>
      <c r="BP112" s="67">
        <v>0</v>
      </c>
      <c r="BR112" s="71" t="s">
        <v>449</v>
      </c>
      <c r="BS112" s="67">
        <v>0</v>
      </c>
      <c r="BU112" s="71" t="s">
        <v>449</v>
      </c>
      <c r="BV112" s="67">
        <v>0</v>
      </c>
      <c r="BX112" s="71" t="s">
        <v>449</v>
      </c>
      <c r="BY112" s="67">
        <v>0</v>
      </c>
      <c r="CA112" s="71" t="s">
        <v>449</v>
      </c>
      <c r="CB112" s="67">
        <v>0</v>
      </c>
      <c r="CD112" s="71" t="s">
        <v>449</v>
      </c>
      <c r="CE112" s="67">
        <v>0</v>
      </c>
      <c r="CG112" s="71" t="s">
        <v>449</v>
      </c>
      <c r="CH112" s="67">
        <v>0</v>
      </c>
      <c r="CJ112" s="71" t="s">
        <v>449</v>
      </c>
      <c r="CK112" s="67">
        <v>0</v>
      </c>
      <c r="CM112" s="71" t="s">
        <v>449</v>
      </c>
      <c r="CN112" s="67">
        <v>0</v>
      </c>
      <c r="CP112" s="71" t="s">
        <v>449</v>
      </c>
      <c r="CQ112" s="79">
        <f>SUM(CN112,CK112,CH112,CE112,CB112,BY112,BV112,BS112,BP112,BM112,BJ112,BG112,BD112,BA112,AX112,AU112,AR112,AO112,AL112,AI112,AF112,AC112,Z112,W112,T112,Q112,N112,K112,H112,E112,B112)</f>
        <v>150.41999999999999</v>
      </c>
      <c r="CS112" s="71" t="s">
        <v>449</v>
      </c>
      <c r="CT112" s="67">
        <v>140</v>
      </c>
      <c r="CV112" s="89">
        <f t="shared" si="3"/>
        <v>-10.419999999999987</v>
      </c>
    </row>
    <row r="113" spans="1:101" x14ac:dyDescent="0.2">
      <c r="A113" s="71" t="s">
        <v>450</v>
      </c>
      <c r="B113" s="67">
        <v>0</v>
      </c>
      <c r="D113" s="71" t="s">
        <v>450</v>
      </c>
      <c r="E113" s="67">
        <v>0</v>
      </c>
      <c r="G113" s="71" t="s">
        <v>450</v>
      </c>
      <c r="H113" s="67">
        <v>0</v>
      </c>
      <c r="J113" s="71" t="s">
        <v>450</v>
      </c>
      <c r="K113" s="67">
        <v>0</v>
      </c>
      <c r="M113" s="71" t="s">
        <v>450</v>
      </c>
      <c r="N113" s="67">
        <v>0</v>
      </c>
      <c r="P113" s="71" t="s">
        <v>450</v>
      </c>
      <c r="Q113" s="67">
        <v>0</v>
      </c>
      <c r="S113" s="71" t="s">
        <v>450</v>
      </c>
      <c r="T113" s="67">
        <v>0</v>
      </c>
      <c r="V113" s="71" t="s">
        <v>450</v>
      </c>
      <c r="W113" s="67">
        <v>0</v>
      </c>
      <c r="Y113" s="71" t="s">
        <v>450</v>
      </c>
      <c r="Z113" s="67">
        <v>108.99</v>
      </c>
      <c r="AB113" s="71" t="s">
        <v>450</v>
      </c>
      <c r="AC113" s="67">
        <v>0</v>
      </c>
      <c r="AE113" s="71" t="s">
        <v>450</v>
      </c>
      <c r="AF113" s="67">
        <v>0</v>
      </c>
      <c r="AH113" s="71" t="s">
        <v>450</v>
      </c>
      <c r="AI113" s="67">
        <v>0</v>
      </c>
      <c r="AK113" s="71" t="s">
        <v>450</v>
      </c>
      <c r="AL113" s="67">
        <v>0</v>
      </c>
      <c r="AN113" s="71" t="s">
        <v>450</v>
      </c>
      <c r="AO113" s="67">
        <v>0</v>
      </c>
      <c r="AQ113" s="71" t="s">
        <v>450</v>
      </c>
      <c r="AR113" s="67">
        <v>0</v>
      </c>
      <c r="AT113" s="71" t="s">
        <v>450</v>
      </c>
      <c r="AU113" s="67">
        <v>0</v>
      </c>
      <c r="AW113" s="71" t="s">
        <v>450</v>
      </c>
      <c r="AX113" s="67">
        <v>0</v>
      </c>
      <c r="AZ113" s="71" t="s">
        <v>450</v>
      </c>
      <c r="BA113" s="67">
        <v>0</v>
      </c>
      <c r="BC113" s="71" t="s">
        <v>450</v>
      </c>
      <c r="BD113" s="67">
        <v>0</v>
      </c>
      <c r="BF113" s="71" t="s">
        <v>450</v>
      </c>
      <c r="BG113" s="67">
        <v>0</v>
      </c>
      <c r="BI113" s="71" t="s">
        <v>450</v>
      </c>
      <c r="BJ113" s="67">
        <v>0</v>
      </c>
      <c r="BL113" s="71" t="s">
        <v>450</v>
      </c>
      <c r="BM113" s="67">
        <v>0</v>
      </c>
      <c r="BO113" s="71" t="s">
        <v>450</v>
      </c>
      <c r="BP113" s="67">
        <v>0</v>
      </c>
      <c r="BR113" s="71" t="s">
        <v>450</v>
      </c>
      <c r="BS113" s="67">
        <v>0</v>
      </c>
      <c r="BU113" s="71" t="s">
        <v>450</v>
      </c>
      <c r="BV113" s="67">
        <v>0</v>
      </c>
      <c r="BX113" s="71" t="s">
        <v>450</v>
      </c>
      <c r="BY113" s="67">
        <v>0</v>
      </c>
      <c r="CA113" s="71" t="s">
        <v>450</v>
      </c>
      <c r="CB113" s="67">
        <v>0</v>
      </c>
      <c r="CD113" s="71" t="s">
        <v>450</v>
      </c>
      <c r="CE113" s="67">
        <v>0</v>
      </c>
      <c r="CG113" s="71" t="s">
        <v>450</v>
      </c>
      <c r="CH113" s="67">
        <v>0</v>
      </c>
      <c r="CJ113" s="71" t="s">
        <v>450</v>
      </c>
      <c r="CK113" s="67">
        <v>0</v>
      </c>
      <c r="CM113" s="71" t="s">
        <v>450</v>
      </c>
      <c r="CN113" s="67">
        <v>0</v>
      </c>
      <c r="CP113" s="71" t="s">
        <v>450</v>
      </c>
      <c r="CQ113" s="79">
        <f>SUM(CN113,CK113,CH113,CE113,CB113,BY113,BV113,BS113,BP113,BM113,BJ113,BG113,BD113,BA113,AX113,AU113,AR113,AO113,AL113,AI113,AF113,AC113,Z113,W113,T113,Q113,N113,K113,H113,E113,B113)</f>
        <v>108.99</v>
      </c>
      <c r="CS113" s="71" t="s">
        <v>450</v>
      </c>
      <c r="CT113" s="67">
        <v>109</v>
      </c>
      <c r="CV113" s="88">
        <f t="shared" si="3"/>
        <v>1.0000000000005116E-2</v>
      </c>
    </row>
    <row r="114" spans="1:101" x14ac:dyDescent="0.2">
      <c r="A114" s="71" t="s">
        <v>4</v>
      </c>
      <c r="B114" s="67">
        <v>0</v>
      </c>
      <c r="D114" s="71" t="s">
        <v>4</v>
      </c>
      <c r="E114" s="67">
        <v>0</v>
      </c>
      <c r="G114" s="71" t="s">
        <v>4</v>
      </c>
      <c r="H114" s="67">
        <v>0</v>
      </c>
      <c r="J114" s="71" t="s">
        <v>4</v>
      </c>
      <c r="K114" s="67">
        <v>0</v>
      </c>
      <c r="M114" s="71" t="s">
        <v>4</v>
      </c>
      <c r="N114" s="67">
        <v>25.08</v>
      </c>
      <c r="P114" s="71" t="s">
        <v>4</v>
      </c>
      <c r="Q114" s="67">
        <v>0</v>
      </c>
      <c r="S114" s="71" t="s">
        <v>4</v>
      </c>
      <c r="T114" s="67">
        <v>0</v>
      </c>
      <c r="V114" s="71" t="s">
        <v>4</v>
      </c>
      <c r="W114" s="67">
        <v>0</v>
      </c>
      <c r="Y114" s="71" t="s">
        <v>4</v>
      </c>
      <c r="Z114" s="67">
        <v>0</v>
      </c>
      <c r="AB114" s="71" t="s">
        <v>4</v>
      </c>
      <c r="AC114" s="67">
        <v>0</v>
      </c>
      <c r="AE114" s="71" t="s">
        <v>4</v>
      </c>
      <c r="AF114" s="67">
        <v>0</v>
      </c>
      <c r="AH114" s="71" t="s">
        <v>4</v>
      </c>
      <c r="AI114" s="67">
        <v>0</v>
      </c>
      <c r="AK114" s="71" t="s">
        <v>4</v>
      </c>
      <c r="AL114" s="67">
        <v>36.1</v>
      </c>
      <c r="AN114" s="71" t="s">
        <v>4</v>
      </c>
      <c r="AO114" s="67">
        <v>0</v>
      </c>
      <c r="AQ114" s="71" t="s">
        <v>4</v>
      </c>
      <c r="AR114" s="67">
        <v>0</v>
      </c>
      <c r="AT114" s="71" t="s">
        <v>4</v>
      </c>
      <c r="AU114" s="67">
        <v>0</v>
      </c>
      <c r="AW114" s="71" t="s">
        <v>4</v>
      </c>
      <c r="AX114" s="67">
        <v>0</v>
      </c>
      <c r="AZ114" s="71" t="s">
        <v>4</v>
      </c>
      <c r="BA114" s="67">
        <v>0</v>
      </c>
      <c r="BC114" s="71" t="s">
        <v>4</v>
      </c>
      <c r="BD114" s="67">
        <v>0</v>
      </c>
      <c r="BF114" s="71" t="s">
        <v>4</v>
      </c>
      <c r="BG114" s="67">
        <v>0</v>
      </c>
      <c r="BI114" s="71" t="s">
        <v>4</v>
      </c>
      <c r="BJ114" s="67">
        <v>0</v>
      </c>
      <c r="BL114" s="71" t="s">
        <v>4</v>
      </c>
      <c r="BM114" s="67">
        <v>0</v>
      </c>
      <c r="BO114" s="71" t="s">
        <v>4</v>
      </c>
      <c r="BP114" s="67">
        <v>0</v>
      </c>
      <c r="BR114" s="71" t="s">
        <v>4</v>
      </c>
      <c r="BS114" s="67">
        <v>0</v>
      </c>
      <c r="BU114" s="71" t="s">
        <v>4</v>
      </c>
      <c r="BV114" s="67">
        <v>0</v>
      </c>
      <c r="BX114" s="71" t="s">
        <v>4</v>
      </c>
      <c r="BY114" s="67">
        <v>0</v>
      </c>
      <c r="CA114" s="71" t="s">
        <v>4</v>
      </c>
      <c r="CB114" s="67">
        <v>12.95</v>
      </c>
      <c r="CD114" s="71" t="s">
        <v>4</v>
      </c>
      <c r="CE114" s="67">
        <v>3</v>
      </c>
      <c r="CG114" s="71" t="s">
        <v>4</v>
      </c>
      <c r="CH114" s="67">
        <v>0</v>
      </c>
      <c r="CJ114" s="71" t="s">
        <v>4</v>
      </c>
      <c r="CK114" s="67">
        <v>0</v>
      </c>
      <c r="CM114" s="71" t="s">
        <v>4</v>
      </c>
      <c r="CN114" s="67">
        <v>0</v>
      </c>
      <c r="CP114" s="71" t="s">
        <v>4</v>
      </c>
      <c r="CQ114" s="79">
        <f>SUM(CN114,CK114,CH114,CE114,CB114,BY114,BV114,BS114,BP114,BM114,BJ114,BG114,BD114,BA114,AX114,AU114,AR114,AO114,AL114,AI114,AF114,AC114,Z114,W114,T114,Q114,N114,K114,H114,E114,B114)</f>
        <v>77.13</v>
      </c>
      <c r="CS114" s="71" t="s">
        <v>4</v>
      </c>
      <c r="CT114" s="67">
        <v>200</v>
      </c>
      <c r="CV114" s="88">
        <f t="shared" si="3"/>
        <v>122.87</v>
      </c>
      <c r="CW114" s="87" t="s">
        <v>520</v>
      </c>
    </row>
    <row r="115" spans="1:101" x14ac:dyDescent="0.2">
      <c r="A115" s="71" t="s">
        <v>5</v>
      </c>
      <c r="B115" s="67">
        <f>SUM(B116:B118)</f>
        <v>39.33</v>
      </c>
      <c r="D115" s="71" t="s">
        <v>5</v>
      </c>
      <c r="E115" s="67">
        <f>SUM(E116:E118)</f>
        <v>0</v>
      </c>
      <c r="G115" s="71" t="s">
        <v>5</v>
      </c>
      <c r="H115" s="67">
        <f>SUM(H116:H118)</f>
        <v>0</v>
      </c>
      <c r="J115" s="71" t="s">
        <v>5</v>
      </c>
      <c r="K115" s="67">
        <f>SUM(K116:K118)</f>
        <v>0</v>
      </c>
      <c r="M115" s="71" t="s">
        <v>5</v>
      </c>
      <c r="N115" s="67">
        <f>SUM(N116:N118)</f>
        <v>35.020000000000003</v>
      </c>
      <c r="P115" s="71" t="s">
        <v>5</v>
      </c>
      <c r="Q115" s="67">
        <f>SUM(Q116:Q118)</f>
        <v>0</v>
      </c>
      <c r="S115" s="71" t="s">
        <v>5</v>
      </c>
      <c r="T115" s="67">
        <f>SUM(T116:T118)</f>
        <v>0</v>
      </c>
      <c r="V115" s="71" t="s">
        <v>5</v>
      </c>
      <c r="W115" s="67">
        <f>SUM(W116:W118)</f>
        <v>0</v>
      </c>
      <c r="Y115" s="71" t="s">
        <v>5</v>
      </c>
      <c r="Z115" s="67">
        <f>SUM(Z116:Z118)</f>
        <v>0</v>
      </c>
      <c r="AB115" s="71" t="s">
        <v>5</v>
      </c>
      <c r="AC115" s="67">
        <f>SUM(AC116:AC118)</f>
        <v>0</v>
      </c>
      <c r="AE115" s="71" t="s">
        <v>5</v>
      </c>
      <c r="AF115" s="67">
        <f>SUM(AF116:AF118)</f>
        <v>0</v>
      </c>
      <c r="AH115" s="71" t="s">
        <v>5</v>
      </c>
      <c r="AI115" s="67">
        <f>SUM(AI116:AI118)</f>
        <v>0</v>
      </c>
      <c r="AK115" s="71" t="s">
        <v>5</v>
      </c>
      <c r="AL115" s="67">
        <f>SUM(AL116:AL118)</f>
        <v>35.04</v>
      </c>
      <c r="AN115" s="71" t="s">
        <v>5</v>
      </c>
      <c r="AO115" s="67">
        <f>SUM(AO116:AO118)</f>
        <v>0</v>
      </c>
      <c r="AQ115" s="71" t="s">
        <v>5</v>
      </c>
      <c r="AR115" s="67">
        <f>SUM(AR116:AR118)</f>
        <v>0</v>
      </c>
      <c r="AT115" s="71" t="s">
        <v>5</v>
      </c>
      <c r="AU115" s="67">
        <f>SUM(AU116:AU118)</f>
        <v>0</v>
      </c>
      <c r="AW115" s="71" t="s">
        <v>5</v>
      </c>
      <c r="AX115" s="67">
        <f>SUM(AX116:AX118)</f>
        <v>0</v>
      </c>
      <c r="AZ115" s="71" t="s">
        <v>5</v>
      </c>
      <c r="BA115" s="67">
        <f>SUM(BA116:BA118)</f>
        <v>0</v>
      </c>
      <c r="BC115" s="71" t="s">
        <v>5</v>
      </c>
      <c r="BD115" s="67">
        <f>SUM(BD116:BD118)</f>
        <v>0</v>
      </c>
      <c r="BF115" s="71" t="s">
        <v>5</v>
      </c>
      <c r="BG115" s="67">
        <f>SUM(BG116:BG118)</f>
        <v>35</v>
      </c>
      <c r="BI115" s="71" t="s">
        <v>5</v>
      </c>
      <c r="BJ115" s="67">
        <f>SUM(BJ116:BJ118)</f>
        <v>0</v>
      </c>
      <c r="BL115" s="71" t="s">
        <v>5</v>
      </c>
      <c r="BM115" s="67">
        <f>SUM(BM116:BM118)</f>
        <v>0</v>
      </c>
      <c r="BO115" s="71" t="s">
        <v>5</v>
      </c>
      <c r="BP115" s="67">
        <f>SUM(BP116:BP118)</f>
        <v>0</v>
      </c>
      <c r="BR115" s="71" t="s">
        <v>5</v>
      </c>
      <c r="BS115" s="67">
        <f>SUM(BS116:BS118)</f>
        <v>0</v>
      </c>
      <c r="BU115" s="71" t="s">
        <v>5</v>
      </c>
      <c r="BV115" s="67">
        <f>SUM(BV116:BV118)</f>
        <v>0</v>
      </c>
      <c r="BX115" s="71" t="s">
        <v>5</v>
      </c>
      <c r="BY115" s="67">
        <f>SUM(BY116:BY118)</f>
        <v>0</v>
      </c>
      <c r="CA115" s="71" t="s">
        <v>5</v>
      </c>
      <c r="CB115" s="67">
        <f>SUM(CB116:CB118)</f>
        <v>42.01</v>
      </c>
      <c r="CD115" s="71" t="s">
        <v>5</v>
      </c>
      <c r="CE115" s="67">
        <f>SUM(CE116:CE118)</f>
        <v>0</v>
      </c>
      <c r="CG115" s="71" t="s">
        <v>5</v>
      </c>
      <c r="CH115" s="67">
        <f>SUM(CH116:CH118)</f>
        <v>0</v>
      </c>
      <c r="CJ115" s="71" t="s">
        <v>5</v>
      </c>
      <c r="CK115" s="67">
        <f>SUM(CK116:CK118)</f>
        <v>0</v>
      </c>
      <c r="CM115" s="71" t="s">
        <v>5</v>
      </c>
      <c r="CN115" s="67">
        <f>SUM(CN116:CN118)</f>
        <v>0</v>
      </c>
      <c r="CP115" s="71" t="s">
        <v>5</v>
      </c>
      <c r="CQ115" s="67">
        <f>SUM(CQ116:CQ118)</f>
        <v>186.39999999999998</v>
      </c>
      <c r="CS115" s="71" t="s">
        <v>5</v>
      </c>
      <c r="CT115" s="67">
        <f>SUM(CT116:CT118)</f>
        <v>214.32999999999998</v>
      </c>
      <c r="CV115" s="88">
        <f t="shared" si="3"/>
        <v>27.930000000000007</v>
      </c>
    </row>
    <row r="116" spans="1:101" x14ac:dyDescent="0.2">
      <c r="A116" s="68" t="s">
        <v>207</v>
      </c>
      <c r="B116" s="103">
        <v>0</v>
      </c>
      <c r="D116" s="68" t="s">
        <v>207</v>
      </c>
      <c r="E116" s="67">
        <v>0</v>
      </c>
      <c r="G116" s="68" t="s">
        <v>207</v>
      </c>
      <c r="H116" s="67">
        <v>0</v>
      </c>
      <c r="J116" s="68" t="s">
        <v>207</v>
      </c>
      <c r="K116" s="67">
        <v>0</v>
      </c>
      <c r="M116" s="68" t="s">
        <v>207</v>
      </c>
      <c r="N116" s="67">
        <v>35.020000000000003</v>
      </c>
      <c r="P116" s="68" t="s">
        <v>207</v>
      </c>
      <c r="Q116" s="67">
        <v>0</v>
      </c>
      <c r="S116" s="68" t="s">
        <v>207</v>
      </c>
      <c r="T116" s="67">
        <v>0</v>
      </c>
      <c r="V116" s="68" t="s">
        <v>207</v>
      </c>
      <c r="W116" s="67">
        <v>0</v>
      </c>
      <c r="Y116" s="68" t="s">
        <v>207</v>
      </c>
      <c r="Z116" s="67">
        <v>0</v>
      </c>
      <c r="AB116" s="68" t="s">
        <v>207</v>
      </c>
      <c r="AC116" s="67">
        <v>0</v>
      </c>
      <c r="AE116" s="68" t="s">
        <v>207</v>
      </c>
      <c r="AF116" s="67">
        <v>0</v>
      </c>
      <c r="AH116" s="68" t="s">
        <v>207</v>
      </c>
      <c r="AI116" s="67">
        <v>0</v>
      </c>
      <c r="AK116" s="68" t="s">
        <v>207</v>
      </c>
      <c r="AL116" s="67">
        <v>35.04</v>
      </c>
      <c r="AN116" s="68" t="s">
        <v>207</v>
      </c>
      <c r="AO116" s="67">
        <v>0</v>
      </c>
      <c r="AQ116" s="68" t="s">
        <v>207</v>
      </c>
      <c r="AR116" s="67">
        <v>0</v>
      </c>
      <c r="AT116" s="68" t="s">
        <v>207</v>
      </c>
      <c r="AU116" s="67">
        <v>0</v>
      </c>
      <c r="AW116" s="68" t="s">
        <v>207</v>
      </c>
      <c r="AX116" s="67">
        <v>0</v>
      </c>
      <c r="AZ116" s="68" t="s">
        <v>207</v>
      </c>
      <c r="BA116" s="67">
        <v>0</v>
      </c>
      <c r="BC116" s="68" t="s">
        <v>207</v>
      </c>
      <c r="BD116" s="67">
        <v>0</v>
      </c>
      <c r="BF116" s="68" t="s">
        <v>207</v>
      </c>
      <c r="BG116" s="67">
        <v>35</v>
      </c>
      <c r="BI116" s="68" t="s">
        <v>207</v>
      </c>
      <c r="BJ116" s="67">
        <v>0</v>
      </c>
      <c r="BL116" s="68" t="s">
        <v>207</v>
      </c>
      <c r="BM116" s="67">
        <v>0</v>
      </c>
      <c r="BO116" s="68" t="s">
        <v>207</v>
      </c>
      <c r="BP116" s="67">
        <v>0</v>
      </c>
      <c r="BR116" s="68" t="s">
        <v>207</v>
      </c>
      <c r="BS116" s="67">
        <v>0</v>
      </c>
      <c r="BU116" s="68" t="s">
        <v>207</v>
      </c>
      <c r="BV116" s="67">
        <v>0</v>
      </c>
      <c r="BX116" s="68" t="s">
        <v>207</v>
      </c>
      <c r="BY116" s="67">
        <v>0</v>
      </c>
      <c r="CA116" s="68" t="s">
        <v>207</v>
      </c>
      <c r="CB116" s="67">
        <v>42.01</v>
      </c>
      <c r="CD116" s="68" t="s">
        <v>207</v>
      </c>
      <c r="CE116" s="67">
        <v>0</v>
      </c>
      <c r="CG116" s="68" t="s">
        <v>207</v>
      </c>
      <c r="CH116" s="67">
        <v>0</v>
      </c>
      <c r="CJ116" s="68" t="s">
        <v>207</v>
      </c>
      <c r="CK116" s="67">
        <v>0</v>
      </c>
      <c r="CM116" s="68" t="s">
        <v>207</v>
      </c>
      <c r="CN116" s="67">
        <v>0</v>
      </c>
      <c r="CP116" s="68" t="s">
        <v>207</v>
      </c>
      <c r="CQ116" s="79">
        <f>SUM(CN116,CK116,CH116,CE116,CB116,BY116,BV116,BS116,BP116,BM116,BJ116,BG116,BD116,BA116,AX116,AU116,AR116,AO116,AL116,AI116,AF116,AC116,Z116,W116,T116,Q116,N116,K116,H116,E116,B116)</f>
        <v>147.07</v>
      </c>
      <c r="CS116" s="68" t="s">
        <v>207</v>
      </c>
      <c r="CT116" s="67">
        <v>175</v>
      </c>
      <c r="CV116" s="81">
        <f t="shared" si="3"/>
        <v>27.930000000000007</v>
      </c>
    </row>
    <row r="117" spans="1:101" x14ac:dyDescent="0.2">
      <c r="A117" s="72" t="s">
        <v>448</v>
      </c>
      <c r="B117" s="90">
        <v>39.33</v>
      </c>
      <c r="D117" s="72" t="s">
        <v>448</v>
      </c>
      <c r="E117" s="67">
        <v>0</v>
      </c>
      <c r="G117" s="72" t="s">
        <v>448</v>
      </c>
      <c r="H117" s="67">
        <v>0</v>
      </c>
      <c r="J117" s="72" t="s">
        <v>448</v>
      </c>
      <c r="K117" s="67">
        <v>0</v>
      </c>
      <c r="M117" s="72" t="s">
        <v>448</v>
      </c>
      <c r="N117" s="67">
        <v>0</v>
      </c>
      <c r="P117" s="72" t="s">
        <v>448</v>
      </c>
      <c r="Q117" s="67">
        <v>0</v>
      </c>
      <c r="S117" s="72" t="s">
        <v>448</v>
      </c>
      <c r="T117" s="67">
        <v>0</v>
      </c>
      <c r="V117" s="72" t="s">
        <v>448</v>
      </c>
      <c r="W117" s="67">
        <v>0</v>
      </c>
      <c r="Y117" s="72" t="s">
        <v>448</v>
      </c>
      <c r="Z117" s="67">
        <v>0</v>
      </c>
      <c r="AB117" s="72" t="s">
        <v>448</v>
      </c>
      <c r="AC117" s="67">
        <v>0</v>
      </c>
      <c r="AE117" s="72" t="s">
        <v>448</v>
      </c>
      <c r="AF117" s="67">
        <v>0</v>
      </c>
      <c r="AH117" s="72" t="s">
        <v>448</v>
      </c>
      <c r="AI117" s="67">
        <v>0</v>
      </c>
      <c r="AK117" s="72" t="s">
        <v>448</v>
      </c>
      <c r="AL117" s="67">
        <v>0</v>
      </c>
      <c r="AN117" s="72" t="s">
        <v>448</v>
      </c>
      <c r="AO117" s="67">
        <v>0</v>
      </c>
      <c r="AQ117" s="72" t="s">
        <v>448</v>
      </c>
      <c r="AR117" s="67">
        <v>0</v>
      </c>
      <c r="AT117" s="72" t="s">
        <v>448</v>
      </c>
      <c r="AU117" s="67">
        <v>0</v>
      </c>
      <c r="AW117" s="72" t="s">
        <v>448</v>
      </c>
      <c r="AX117" s="67">
        <v>0</v>
      </c>
      <c r="AZ117" s="72" t="s">
        <v>448</v>
      </c>
      <c r="BA117" s="67">
        <v>0</v>
      </c>
      <c r="BC117" s="72" t="s">
        <v>448</v>
      </c>
      <c r="BD117" s="67">
        <v>0</v>
      </c>
      <c r="BF117" s="72" t="s">
        <v>448</v>
      </c>
      <c r="BG117" s="67">
        <v>0</v>
      </c>
      <c r="BI117" s="72" t="s">
        <v>448</v>
      </c>
      <c r="BJ117" s="67">
        <v>0</v>
      </c>
      <c r="BL117" s="72" t="s">
        <v>448</v>
      </c>
      <c r="BM117" s="67">
        <v>0</v>
      </c>
      <c r="BO117" s="72" t="s">
        <v>448</v>
      </c>
      <c r="BP117" s="67">
        <v>0</v>
      </c>
      <c r="BR117" s="72" t="s">
        <v>448</v>
      </c>
      <c r="BS117" s="67">
        <v>0</v>
      </c>
      <c r="BU117" s="72" t="s">
        <v>448</v>
      </c>
      <c r="BV117" s="67">
        <v>0</v>
      </c>
      <c r="BX117" s="72" t="s">
        <v>448</v>
      </c>
      <c r="BY117" s="67">
        <v>0</v>
      </c>
      <c r="CA117" s="72" t="s">
        <v>448</v>
      </c>
      <c r="CB117" s="67">
        <v>0</v>
      </c>
      <c r="CD117" s="72" t="s">
        <v>448</v>
      </c>
      <c r="CE117" s="67">
        <v>0</v>
      </c>
      <c r="CG117" s="72" t="s">
        <v>448</v>
      </c>
      <c r="CH117" s="67">
        <v>0</v>
      </c>
      <c r="CJ117" s="72" t="s">
        <v>448</v>
      </c>
      <c r="CK117" s="67">
        <v>0</v>
      </c>
      <c r="CM117" s="72" t="s">
        <v>448</v>
      </c>
      <c r="CN117" s="67">
        <v>0</v>
      </c>
      <c r="CP117" s="72" t="s">
        <v>448</v>
      </c>
      <c r="CQ117" s="104">
        <f>SUM(CN117,CK117,CH117,CE117,CB117,BY117,BV117,BS117,BP117,BM117,BJ117,BG117,BD117,BA117,AX117,AU117,AR117,AO117,AL117,AI117,AF117,AC117,Z117,W117,T117,Q117,N117,K117,H117,E117,B117)</f>
        <v>39.33</v>
      </c>
      <c r="CS117" s="72" t="s">
        <v>448</v>
      </c>
      <c r="CT117" s="67">
        <v>39.33</v>
      </c>
      <c r="CV117" s="81">
        <f t="shared" si="3"/>
        <v>0</v>
      </c>
    </row>
    <row r="118" spans="1:101" x14ac:dyDescent="0.2">
      <c r="A118" s="72" t="s">
        <v>456</v>
      </c>
      <c r="B118" s="79">
        <v>0</v>
      </c>
      <c r="D118" s="72" t="s">
        <v>456</v>
      </c>
      <c r="E118" s="79">
        <v>0</v>
      </c>
      <c r="G118" s="72" t="s">
        <v>456</v>
      </c>
      <c r="H118" s="79">
        <v>0</v>
      </c>
      <c r="J118" s="72" t="s">
        <v>456</v>
      </c>
      <c r="K118" s="79">
        <v>0</v>
      </c>
      <c r="M118" s="72" t="s">
        <v>456</v>
      </c>
      <c r="N118" s="79">
        <v>0</v>
      </c>
      <c r="P118" s="72" t="s">
        <v>456</v>
      </c>
      <c r="Q118" s="79">
        <v>0</v>
      </c>
      <c r="S118" s="72" t="s">
        <v>456</v>
      </c>
      <c r="T118" s="79">
        <v>0</v>
      </c>
      <c r="V118" s="72" t="s">
        <v>456</v>
      </c>
      <c r="W118" s="79">
        <v>0</v>
      </c>
      <c r="Y118" s="72" t="s">
        <v>456</v>
      </c>
      <c r="Z118" s="79">
        <v>0</v>
      </c>
      <c r="AB118" s="72" t="s">
        <v>456</v>
      </c>
      <c r="AC118" s="79">
        <v>0</v>
      </c>
      <c r="AE118" s="72" t="s">
        <v>456</v>
      </c>
      <c r="AF118" s="79">
        <v>0</v>
      </c>
      <c r="AH118" s="72" t="s">
        <v>456</v>
      </c>
      <c r="AI118" s="79">
        <v>0</v>
      </c>
      <c r="AK118" s="72" t="s">
        <v>456</v>
      </c>
      <c r="AL118" s="79">
        <v>0</v>
      </c>
      <c r="AN118" s="72" t="s">
        <v>456</v>
      </c>
      <c r="AO118" s="79">
        <v>0</v>
      </c>
      <c r="AQ118" s="72" t="s">
        <v>456</v>
      </c>
      <c r="AR118" s="79">
        <v>0</v>
      </c>
      <c r="AT118" s="72" t="s">
        <v>456</v>
      </c>
      <c r="AU118" s="79">
        <v>0</v>
      </c>
      <c r="AW118" s="72" t="s">
        <v>456</v>
      </c>
      <c r="AX118" s="79">
        <v>0</v>
      </c>
      <c r="AZ118" s="72" t="s">
        <v>456</v>
      </c>
      <c r="BA118" s="79">
        <v>0</v>
      </c>
      <c r="BC118" s="72" t="s">
        <v>456</v>
      </c>
      <c r="BD118" s="79">
        <v>0</v>
      </c>
      <c r="BF118" s="72" t="s">
        <v>456</v>
      </c>
      <c r="BG118" s="79">
        <v>0</v>
      </c>
      <c r="BI118" s="72" t="s">
        <v>456</v>
      </c>
      <c r="BJ118" s="79">
        <v>0</v>
      </c>
      <c r="BL118" s="72" t="s">
        <v>456</v>
      </c>
      <c r="BM118" s="79">
        <v>0</v>
      </c>
      <c r="BO118" s="72" t="s">
        <v>456</v>
      </c>
      <c r="BP118" s="79">
        <v>0</v>
      </c>
      <c r="BR118" s="72" t="s">
        <v>456</v>
      </c>
      <c r="BS118" s="79">
        <v>0</v>
      </c>
      <c r="BU118" s="72" t="s">
        <v>456</v>
      </c>
      <c r="BV118" s="79">
        <v>0</v>
      </c>
      <c r="BX118" s="72" t="s">
        <v>456</v>
      </c>
      <c r="BY118" s="79">
        <v>0</v>
      </c>
      <c r="CA118" s="72" t="s">
        <v>456</v>
      </c>
      <c r="CB118" s="79">
        <v>0</v>
      </c>
      <c r="CD118" s="72" t="s">
        <v>456</v>
      </c>
      <c r="CE118" s="79">
        <v>0</v>
      </c>
      <c r="CG118" s="72" t="s">
        <v>456</v>
      </c>
      <c r="CH118" s="79">
        <v>0</v>
      </c>
      <c r="CJ118" s="72" t="s">
        <v>456</v>
      </c>
      <c r="CK118" s="79">
        <v>0</v>
      </c>
      <c r="CM118" s="72" t="s">
        <v>456</v>
      </c>
      <c r="CN118" s="79">
        <v>0</v>
      </c>
      <c r="CP118" s="72" t="s">
        <v>456</v>
      </c>
      <c r="CQ118" s="79">
        <f>SUM(CN118,CK118,CH118,CE118,CB118,BY118,BV118,BS118,BP118,BM118,BJ118,BG118,BD118,BA118,AX118,AU118,AR118,AO118,AL118,AI118,AF118,AC118,Z118,W118,T118,Q118,N118,K118,H118,E118,B118)</f>
        <v>0</v>
      </c>
      <c r="CS118" s="72" t="s">
        <v>456</v>
      </c>
      <c r="CT118" s="79">
        <v>0</v>
      </c>
      <c r="CV118" s="81">
        <f t="shared" si="3"/>
        <v>0</v>
      </c>
    </row>
    <row r="119" spans="1:101" x14ac:dyDescent="0.2">
      <c r="A119" s="71" t="s">
        <v>6</v>
      </c>
      <c r="B119" s="67">
        <v>0</v>
      </c>
      <c r="D119" s="71" t="s">
        <v>6</v>
      </c>
      <c r="E119" s="67">
        <v>0</v>
      </c>
      <c r="G119" s="71" t="s">
        <v>6</v>
      </c>
      <c r="H119" s="67">
        <v>0</v>
      </c>
      <c r="J119" s="71" t="s">
        <v>6</v>
      </c>
      <c r="K119" s="67">
        <v>0</v>
      </c>
      <c r="M119" s="71" t="s">
        <v>6</v>
      </c>
      <c r="N119" s="67">
        <v>0</v>
      </c>
      <c r="P119" s="71" t="s">
        <v>6</v>
      </c>
      <c r="Q119" s="67">
        <v>0</v>
      </c>
      <c r="S119" s="71" t="s">
        <v>6</v>
      </c>
      <c r="T119" s="67">
        <v>0</v>
      </c>
      <c r="V119" s="71" t="s">
        <v>6</v>
      </c>
      <c r="W119" s="67">
        <v>0</v>
      </c>
      <c r="Y119" s="71" t="s">
        <v>6</v>
      </c>
      <c r="Z119" s="67">
        <v>0</v>
      </c>
      <c r="AB119" s="71" t="s">
        <v>6</v>
      </c>
      <c r="AC119" s="67">
        <v>0</v>
      </c>
      <c r="AE119" s="71" t="s">
        <v>6</v>
      </c>
      <c r="AF119" s="67">
        <v>0</v>
      </c>
      <c r="AH119" s="71" t="s">
        <v>6</v>
      </c>
      <c r="AI119" s="67">
        <v>0</v>
      </c>
      <c r="AK119" s="71" t="s">
        <v>6</v>
      </c>
      <c r="AL119" s="67">
        <v>0</v>
      </c>
      <c r="AN119" s="71" t="s">
        <v>6</v>
      </c>
      <c r="AO119" s="67">
        <v>0</v>
      </c>
      <c r="AQ119" s="71" t="s">
        <v>6</v>
      </c>
      <c r="AR119" s="67">
        <v>0</v>
      </c>
      <c r="AT119" s="71" t="s">
        <v>6</v>
      </c>
      <c r="AU119" s="67">
        <v>0</v>
      </c>
      <c r="AW119" s="71" t="s">
        <v>6</v>
      </c>
      <c r="AX119" s="67">
        <v>0</v>
      </c>
      <c r="AZ119" s="71" t="s">
        <v>6</v>
      </c>
      <c r="BA119" s="67">
        <v>0</v>
      </c>
      <c r="BC119" s="71" t="s">
        <v>6</v>
      </c>
      <c r="BD119" s="67">
        <v>0</v>
      </c>
      <c r="BF119" s="71" t="s">
        <v>6</v>
      </c>
      <c r="BG119" s="67">
        <v>0</v>
      </c>
      <c r="BI119" s="71" t="s">
        <v>6</v>
      </c>
      <c r="BJ119" s="67">
        <v>0</v>
      </c>
      <c r="BL119" s="71" t="s">
        <v>6</v>
      </c>
      <c r="BM119" s="67">
        <v>0</v>
      </c>
      <c r="BO119" s="71" t="s">
        <v>6</v>
      </c>
      <c r="BP119" s="67">
        <v>0</v>
      </c>
      <c r="BR119" s="71" t="s">
        <v>6</v>
      </c>
      <c r="BS119" s="67">
        <v>0</v>
      </c>
      <c r="BU119" s="71" t="s">
        <v>6</v>
      </c>
      <c r="BV119" s="67">
        <v>0</v>
      </c>
      <c r="BX119" s="71" t="s">
        <v>6</v>
      </c>
      <c r="BY119" s="67">
        <v>0</v>
      </c>
      <c r="CA119" s="71" t="s">
        <v>6</v>
      </c>
      <c r="CB119" s="67">
        <v>0</v>
      </c>
      <c r="CD119" s="71" t="s">
        <v>6</v>
      </c>
      <c r="CE119" s="67">
        <v>0</v>
      </c>
      <c r="CG119" s="71" t="s">
        <v>6</v>
      </c>
      <c r="CH119" s="67">
        <v>0</v>
      </c>
      <c r="CJ119" s="71" t="s">
        <v>6</v>
      </c>
      <c r="CK119" s="67">
        <v>0</v>
      </c>
      <c r="CM119" s="71" t="s">
        <v>6</v>
      </c>
      <c r="CN119" s="67">
        <v>0</v>
      </c>
      <c r="CP119" s="71" t="s">
        <v>6</v>
      </c>
      <c r="CQ119" s="79">
        <f>SUM(CN119,CK119,CH119,CE119,CB119,BY119,BV119,BS119,BP119,BM119,BJ119,BG119,BD119,BA119,AX119,AU119,AR119,AO119,AL119,AI119,AF119,AC119,Z119,W119,T119,Q119,N119,K119,H119,E119,B119)</f>
        <v>0</v>
      </c>
      <c r="CS119" s="71" t="s">
        <v>6</v>
      </c>
      <c r="CT119" s="67">
        <v>0</v>
      </c>
      <c r="CV119" s="81">
        <f t="shared" si="3"/>
        <v>0</v>
      </c>
      <c r="CW119" s="87" t="s">
        <v>521</v>
      </c>
    </row>
    <row r="120" spans="1:101" x14ac:dyDescent="0.2">
      <c r="A120" s="71" t="s">
        <v>8</v>
      </c>
      <c r="B120" s="67">
        <v>0</v>
      </c>
      <c r="D120" s="71" t="s">
        <v>8</v>
      </c>
      <c r="E120" s="67">
        <v>0</v>
      </c>
      <c r="G120" s="71" t="s">
        <v>8</v>
      </c>
      <c r="H120" s="67">
        <v>0</v>
      </c>
      <c r="J120" s="71" t="s">
        <v>8</v>
      </c>
      <c r="K120" s="67">
        <v>0</v>
      </c>
      <c r="M120" s="71" t="s">
        <v>8</v>
      </c>
      <c r="N120" s="67">
        <v>0</v>
      </c>
      <c r="P120" s="71" t="s">
        <v>8</v>
      </c>
      <c r="Q120" s="67">
        <v>0</v>
      </c>
      <c r="S120" s="71" t="s">
        <v>8</v>
      </c>
      <c r="T120" s="67">
        <v>0</v>
      </c>
      <c r="V120" s="71" t="s">
        <v>8</v>
      </c>
      <c r="W120" s="67">
        <v>0</v>
      </c>
      <c r="Y120" s="71" t="s">
        <v>8</v>
      </c>
      <c r="Z120" s="67">
        <v>0</v>
      </c>
      <c r="AB120" s="71" t="s">
        <v>8</v>
      </c>
      <c r="AC120" s="67">
        <v>0</v>
      </c>
      <c r="AE120" s="71" t="s">
        <v>8</v>
      </c>
      <c r="AF120" s="67">
        <v>0</v>
      </c>
      <c r="AH120" s="71" t="s">
        <v>8</v>
      </c>
      <c r="AI120" s="67">
        <v>0</v>
      </c>
      <c r="AK120" s="71" t="s">
        <v>8</v>
      </c>
      <c r="AL120" s="67">
        <v>0</v>
      </c>
      <c r="AN120" s="71" t="s">
        <v>8</v>
      </c>
      <c r="AO120" s="67">
        <v>0</v>
      </c>
      <c r="AQ120" s="71" t="s">
        <v>8</v>
      </c>
      <c r="AR120" s="67">
        <v>0</v>
      </c>
      <c r="AT120" s="71" t="s">
        <v>8</v>
      </c>
      <c r="AU120" s="67">
        <v>0</v>
      </c>
      <c r="AW120" s="71" t="s">
        <v>8</v>
      </c>
      <c r="AX120" s="67">
        <v>30.5</v>
      </c>
      <c r="AZ120" s="71" t="s">
        <v>8</v>
      </c>
      <c r="BA120" s="67">
        <v>0</v>
      </c>
      <c r="BC120" s="71" t="s">
        <v>8</v>
      </c>
      <c r="BD120" s="67">
        <v>0</v>
      </c>
      <c r="BF120" s="71" t="s">
        <v>8</v>
      </c>
      <c r="BG120" s="67">
        <v>0</v>
      </c>
      <c r="BI120" s="71" t="s">
        <v>8</v>
      </c>
      <c r="BJ120" s="67">
        <v>0</v>
      </c>
      <c r="BL120" s="71" t="s">
        <v>8</v>
      </c>
      <c r="BM120" s="67">
        <v>0</v>
      </c>
      <c r="BO120" s="71" t="s">
        <v>8</v>
      </c>
      <c r="BP120" s="67">
        <v>0</v>
      </c>
      <c r="BR120" s="71" t="s">
        <v>8</v>
      </c>
      <c r="BS120" s="67">
        <v>0</v>
      </c>
      <c r="BU120" s="71" t="s">
        <v>8</v>
      </c>
      <c r="BV120" s="67">
        <v>0</v>
      </c>
      <c r="BX120" s="71" t="s">
        <v>8</v>
      </c>
      <c r="BY120" s="67">
        <v>0</v>
      </c>
      <c r="CA120" s="71" t="s">
        <v>8</v>
      </c>
      <c r="CB120" s="67">
        <v>0</v>
      </c>
      <c r="CD120" s="71" t="s">
        <v>8</v>
      </c>
      <c r="CE120" s="67">
        <v>0</v>
      </c>
      <c r="CG120" s="71" t="s">
        <v>8</v>
      </c>
      <c r="CH120" s="67">
        <v>0</v>
      </c>
      <c r="CJ120" s="71" t="s">
        <v>8</v>
      </c>
      <c r="CK120" s="67">
        <v>0</v>
      </c>
      <c r="CM120" s="71" t="s">
        <v>8</v>
      </c>
      <c r="CN120" s="67">
        <v>0</v>
      </c>
      <c r="CP120" s="71" t="s">
        <v>8</v>
      </c>
      <c r="CQ120" s="79">
        <f>SUM(CN120,CK120,CH120,CE120,CB120,BY120,BV120,BS120,BP120,BM120,BJ120,BG120,BD120,BA120,AX120,AU120,AR120,AO120,AL120,AI120,AF120,AC120,Z120,W120,T120,Q120,N120,K120,H120,E120,B120)</f>
        <v>30.5</v>
      </c>
      <c r="CS120" s="71" t="s">
        <v>8</v>
      </c>
      <c r="CT120" s="67">
        <v>100</v>
      </c>
      <c r="CV120" s="88">
        <f t="shared" si="3"/>
        <v>69.5</v>
      </c>
    </row>
    <row r="121" spans="1:101" x14ac:dyDescent="0.2">
      <c r="A121" s="71" t="s">
        <v>451</v>
      </c>
      <c r="B121" s="67">
        <f>SUM(B122:B126)</f>
        <v>20.09</v>
      </c>
      <c r="D121" s="71" t="s">
        <v>451</v>
      </c>
      <c r="E121" s="67">
        <f>SUM(E122:E126)</f>
        <v>0</v>
      </c>
      <c r="G121" s="71" t="s">
        <v>451</v>
      </c>
      <c r="H121" s="67">
        <f>SUM(H122:H126)</f>
        <v>0</v>
      </c>
      <c r="J121" s="71" t="s">
        <v>451</v>
      </c>
      <c r="K121" s="67">
        <f>SUM(K122:K126)</f>
        <v>83.45</v>
      </c>
      <c r="M121" s="71" t="s">
        <v>451</v>
      </c>
      <c r="N121" s="67">
        <f>SUM(N122:N126)</f>
        <v>21.79</v>
      </c>
      <c r="P121" s="71" t="s">
        <v>451</v>
      </c>
      <c r="Q121" s="67">
        <f>SUM(Q122:Q126)</f>
        <v>0</v>
      </c>
      <c r="S121" s="71" t="s">
        <v>451</v>
      </c>
      <c r="T121" s="67">
        <f>SUM(T122:T126)</f>
        <v>0</v>
      </c>
      <c r="V121" s="71" t="s">
        <v>451</v>
      </c>
      <c r="W121" s="67">
        <f>SUM(W122:W126)</f>
        <v>12.85</v>
      </c>
      <c r="Y121" s="71" t="s">
        <v>451</v>
      </c>
      <c r="Z121" s="67">
        <f>SUM(Z122:Z126)</f>
        <v>0</v>
      </c>
      <c r="AB121" s="71" t="s">
        <v>451</v>
      </c>
      <c r="AC121" s="67">
        <f>SUM(AC122:AC126)</f>
        <v>14</v>
      </c>
      <c r="AE121" s="71" t="s">
        <v>451</v>
      </c>
      <c r="AF121" s="67">
        <f>SUM(AF122:AF126)</f>
        <v>15.32</v>
      </c>
      <c r="AH121" s="71" t="s">
        <v>451</v>
      </c>
      <c r="AI121" s="67">
        <f>SUM(AI122:AI126)</f>
        <v>31.73</v>
      </c>
      <c r="AK121" s="71" t="s">
        <v>451</v>
      </c>
      <c r="AL121" s="67">
        <f>SUM(AL122:AL126)</f>
        <v>0</v>
      </c>
      <c r="AN121" s="71" t="s">
        <v>451</v>
      </c>
      <c r="AO121" s="67">
        <f>SUM(AO122:AO126)</f>
        <v>0</v>
      </c>
      <c r="AQ121" s="71" t="s">
        <v>451</v>
      </c>
      <c r="AR121" s="67">
        <f>SUM(AR122:AR126)</f>
        <v>0</v>
      </c>
      <c r="AT121" s="71" t="s">
        <v>451</v>
      </c>
      <c r="AU121" s="67">
        <f>SUM(AU122:AU126)</f>
        <v>0</v>
      </c>
      <c r="AW121" s="71" t="s">
        <v>451</v>
      </c>
      <c r="AX121" s="67">
        <f>SUM(AX122:AX126)</f>
        <v>18.350000000000001</v>
      </c>
      <c r="AZ121" s="71" t="s">
        <v>451</v>
      </c>
      <c r="BA121" s="67">
        <f>SUM(BA122:BA126)</f>
        <v>19.989999999999998</v>
      </c>
      <c r="BC121" s="71" t="s">
        <v>451</v>
      </c>
      <c r="BD121" s="67">
        <f>SUM(BD122:BD126)</f>
        <v>0</v>
      </c>
      <c r="BF121" s="71" t="s">
        <v>451</v>
      </c>
      <c r="BG121" s="67">
        <f>SUM(BG122:BG126)</f>
        <v>0</v>
      </c>
      <c r="BI121" s="71" t="s">
        <v>451</v>
      </c>
      <c r="BJ121" s="67">
        <f>SUM(BJ122:BJ126)</f>
        <v>61.66</v>
      </c>
      <c r="BL121" s="71" t="s">
        <v>451</v>
      </c>
      <c r="BM121" s="67">
        <f>SUM(BM122:BM126)</f>
        <v>160</v>
      </c>
      <c r="BO121" s="71" t="s">
        <v>451</v>
      </c>
      <c r="BP121" s="67">
        <f>SUM(BP122:BP126)</f>
        <v>228.91</v>
      </c>
      <c r="BR121" s="71" t="s">
        <v>451</v>
      </c>
      <c r="BS121" s="67">
        <f>SUM(BS122:BS126)</f>
        <v>69.959999999999994</v>
      </c>
      <c r="BU121" s="71" t="s">
        <v>451</v>
      </c>
      <c r="BV121" s="67">
        <f>SUM(BV122:BV126)</f>
        <v>35.53</v>
      </c>
      <c r="BX121" s="71" t="s">
        <v>451</v>
      </c>
      <c r="BY121" s="67">
        <f>SUM(BY122:BY126)</f>
        <v>25.5</v>
      </c>
      <c r="CA121" s="71" t="s">
        <v>451</v>
      </c>
      <c r="CB121" s="67">
        <f>SUM(CB122:CB126)</f>
        <v>230.9</v>
      </c>
      <c r="CD121" s="71" t="s">
        <v>451</v>
      </c>
      <c r="CE121" s="67">
        <f>SUM(CE122:CE126)</f>
        <v>10.47</v>
      </c>
      <c r="CG121" s="71" t="s">
        <v>451</v>
      </c>
      <c r="CH121" s="67">
        <f>SUM(CH122:CH126)</f>
        <v>7</v>
      </c>
      <c r="CJ121" s="71" t="s">
        <v>451</v>
      </c>
      <c r="CK121" s="67">
        <f>SUM(CK122:CK126)</f>
        <v>10.71</v>
      </c>
      <c r="CM121" s="71" t="s">
        <v>451</v>
      </c>
      <c r="CN121" s="67">
        <f>SUM(CN122:CN126)</f>
        <v>0</v>
      </c>
      <c r="CP121" s="71" t="s">
        <v>451</v>
      </c>
      <c r="CQ121" s="67">
        <f>SUM(CQ122:CQ126)</f>
        <v>1078.2100000000003</v>
      </c>
      <c r="CS121" s="71" t="s">
        <v>451</v>
      </c>
      <c r="CT121" s="67">
        <f>SUM(CT122:CT126)</f>
        <v>521.74</v>
      </c>
      <c r="CV121" s="89">
        <f t="shared" si="3"/>
        <v>-556.47000000000025</v>
      </c>
    </row>
    <row r="122" spans="1:101" x14ac:dyDescent="0.2">
      <c r="A122" s="68" t="s">
        <v>452</v>
      </c>
      <c r="B122" s="67">
        <v>20.09</v>
      </c>
      <c r="D122" s="68" t="s">
        <v>452</v>
      </c>
      <c r="E122" s="67">
        <v>0</v>
      </c>
      <c r="G122" s="68" t="s">
        <v>452</v>
      </c>
      <c r="H122" s="67">
        <v>0</v>
      </c>
      <c r="J122" s="68" t="s">
        <v>452</v>
      </c>
      <c r="K122" s="67">
        <v>83.45</v>
      </c>
      <c r="M122" s="68" t="s">
        <v>452</v>
      </c>
      <c r="N122" s="67">
        <v>21.79</v>
      </c>
      <c r="P122" s="68" t="s">
        <v>452</v>
      </c>
      <c r="Q122" s="67">
        <v>0</v>
      </c>
      <c r="S122" s="68" t="s">
        <v>452</v>
      </c>
      <c r="T122" s="67">
        <v>0</v>
      </c>
      <c r="V122" s="68" t="s">
        <v>452</v>
      </c>
      <c r="W122" s="67">
        <v>12.85</v>
      </c>
      <c r="Y122" s="68" t="s">
        <v>452</v>
      </c>
      <c r="Z122" s="67">
        <v>0</v>
      </c>
      <c r="AB122" s="68" t="s">
        <v>452</v>
      </c>
      <c r="AC122" s="67">
        <v>14</v>
      </c>
      <c r="AE122" s="68" t="s">
        <v>452</v>
      </c>
      <c r="AF122" s="67">
        <v>15.32</v>
      </c>
      <c r="AH122" s="68" t="s">
        <v>452</v>
      </c>
      <c r="AI122" s="67">
        <v>31.73</v>
      </c>
      <c r="AK122" s="68" t="s">
        <v>452</v>
      </c>
      <c r="AL122" s="67">
        <v>0</v>
      </c>
      <c r="AN122" s="68" t="s">
        <v>452</v>
      </c>
      <c r="AO122" s="67">
        <v>0</v>
      </c>
      <c r="AQ122" s="68" t="s">
        <v>452</v>
      </c>
      <c r="AR122" s="67">
        <v>0</v>
      </c>
      <c r="AT122" s="68" t="s">
        <v>452</v>
      </c>
      <c r="AU122" s="67">
        <v>0</v>
      </c>
      <c r="AW122" s="68" t="s">
        <v>452</v>
      </c>
      <c r="AX122" s="67">
        <v>18.350000000000001</v>
      </c>
      <c r="AZ122" s="68" t="s">
        <v>452</v>
      </c>
      <c r="BA122" s="67">
        <v>0</v>
      </c>
      <c r="BC122" s="68" t="s">
        <v>452</v>
      </c>
      <c r="BD122" s="67">
        <v>0</v>
      </c>
      <c r="BF122" s="68" t="s">
        <v>452</v>
      </c>
      <c r="BG122" s="67">
        <v>0</v>
      </c>
      <c r="BI122" s="68" t="s">
        <v>452</v>
      </c>
      <c r="BJ122" s="67">
        <v>61.66</v>
      </c>
      <c r="BL122" s="68" t="s">
        <v>452</v>
      </c>
      <c r="BM122" s="67">
        <v>160</v>
      </c>
      <c r="BO122" s="68" t="s">
        <v>452</v>
      </c>
      <c r="BP122" s="67">
        <v>228.91</v>
      </c>
      <c r="BR122" s="68" t="s">
        <v>452</v>
      </c>
      <c r="BS122" s="67">
        <v>61.97</v>
      </c>
      <c r="BU122" s="68" t="s">
        <v>452</v>
      </c>
      <c r="BV122" s="67">
        <v>35.53</v>
      </c>
      <c r="BX122" s="68" t="s">
        <v>452</v>
      </c>
      <c r="BY122" s="67">
        <v>25.5</v>
      </c>
      <c r="CA122" s="68" t="s">
        <v>452</v>
      </c>
      <c r="CB122" s="67">
        <v>0</v>
      </c>
      <c r="CD122" s="68" t="s">
        <v>452</v>
      </c>
      <c r="CE122" s="67">
        <v>10.47</v>
      </c>
      <c r="CG122" s="68" t="s">
        <v>452</v>
      </c>
      <c r="CH122" s="67">
        <v>7</v>
      </c>
      <c r="CJ122" s="68" t="s">
        <v>452</v>
      </c>
      <c r="CK122" s="67">
        <v>10.71</v>
      </c>
      <c r="CM122" s="68" t="s">
        <v>452</v>
      </c>
      <c r="CN122" s="67">
        <v>0</v>
      </c>
      <c r="CP122" s="68" t="s">
        <v>452</v>
      </c>
      <c r="CQ122" s="79">
        <f>SUM(CN122,CK122,CH122,CE122,CB122,BY122,BV122,BS122,BP122,BM122,BJ122,BG122,BD122,BA122,AX122,AU122,AR122,AO122,AL122,AI122,AF122,AC122,Z122,W122,T122,Q122,N122,K122,H122,E122,B122)</f>
        <v>819.33000000000015</v>
      </c>
      <c r="CS122" s="68" t="s">
        <v>452</v>
      </c>
      <c r="CT122" s="67">
        <v>252.86</v>
      </c>
      <c r="CV122" s="81">
        <f t="shared" si="3"/>
        <v>-566.47000000000014</v>
      </c>
    </row>
    <row r="123" spans="1:101" x14ac:dyDescent="0.2">
      <c r="A123" s="68" t="s">
        <v>211</v>
      </c>
      <c r="B123" s="67">
        <v>0</v>
      </c>
      <c r="D123" s="68" t="s">
        <v>211</v>
      </c>
      <c r="E123" s="67">
        <v>0</v>
      </c>
      <c r="G123" s="68" t="s">
        <v>211</v>
      </c>
      <c r="H123" s="67">
        <v>0</v>
      </c>
      <c r="J123" s="68" t="s">
        <v>211</v>
      </c>
      <c r="K123" s="67">
        <v>0</v>
      </c>
      <c r="M123" s="68" t="s">
        <v>211</v>
      </c>
      <c r="N123" s="67">
        <v>0</v>
      </c>
      <c r="P123" s="68" t="s">
        <v>211</v>
      </c>
      <c r="Q123" s="67">
        <v>0</v>
      </c>
      <c r="S123" s="68" t="s">
        <v>211</v>
      </c>
      <c r="T123" s="67">
        <v>0</v>
      </c>
      <c r="V123" s="68" t="s">
        <v>211</v>
      </c>
      <c r="W123" s="67">
        <v>0</v>
      </c>
      <c r="Y123" s="68" t="s">
        <v>211</v>
      </c>
      <c r="Z123" s="67">
        <v>0</v>
      </c>
      <c r="AB123" s="68" t="s">
        <v>211</v>
      </c>
      <c r="AC123" s="67">
        <v>0</v>
      </c>
      <c r="AE123" s="68" t="s">
        <v>211</v>
      </c>
      <c r="AF123" s="67">
        <v>0</v>
      </c>
      <c r="AH123" s="68" t="s">
        <v>211</v>
      </c>
      <c r="AI123" s="67">
        <v>0</v>
      </c>
      <c r="AK123" s="68" t="s">
        <v>211</v>
      </c>
      <c r="AL123" s="67">
        <v>0</v>
      </c>
      <c r="AN123" s="68" t="s">
        <v>211</v>
      </c>
      <c r="AO123" s="67">
        <v>0</v>
      </c>
      <c r="AQ123" s="68" t="s">
        <v>211</v>
      </c>
      <c r="AR123" s="67">
        <v>0</v>
      </c>
      <c r="AT123" s="68" t="s">
        <v>211</v>
      </c>
      <c r="AU123" s="67">
        <v>0</v>
      </c>
      <c r="AW123" s="68" t="s">
        <v>211</v>
      </c>
      <c r="AX123" s="67">
        <v>0</v>
      </c>
      <c r="AZ123" s="68" t="s">
        <v>211</v>
      </c>
      <c r="BA123" s="67">
        <v>0</v>
      </c>
      <c r="BC123" s="68" t="s">
        <v>211</v>
      </c>
      <c r="BD123" s="67">
        <v>0</v>
      </c>
      <c r="BF123" s="68" t="s">
        <v>211</v>
      </c>
      <c r="BG123" s="67">
        <v>0</v>
      </c>
      <c r="BI123" s="68" t="s">
        <v>211</v>
      </c>
      <c r="BJ123" s="67">
        <v>0</v>
      </c>
      <c r="BL123" s="68" t="s">
        <v>211</v>
      </c>
      <c r="BM123" s="67">
        <v>0</v>
      </c>
      <c r="BO123" s="68" t="s">
        <v>211</v>
      </c>
      <c r="BP123" s="67">
        <v>0</v>
      </c>
      <c r="BR123" s="68" t="s">
        <v>211</v>
      </c>
      <c r="BS123" s="67">
        <v>7.99</v>
      </c>
      <c r="BU123" s="68" t="s">
        <v>211</v>
      </c>
      <c r="BV123" s="67">
        <v>0</v>
      </c>
      <c r="BX123" s="68" t="s">
        <v>211</v>
      </c>
      <c r="BY123" s="67">
        <v>0</v>
      </c>
      <c r="CA123" s="68" t="s">
        <v>211</v>
      </c>
      <c r="CB123" s="67">
        <v>0</v>
      </c>
      <c r="CD123" s="68" t="s">
        <v>211</v>
      </c>
      <c r="CE123" s="67">
        <v>0</v>
      </c>
      <c r="CG123" s="68" t="s">
        <v>211</v>
      </c>
      <c r="CH123" s="67">
        <v>0</v>
      </c>
      <c r="CJ123" s="68" t="s">
        <v>211</v>
      </c>
      <c r="CK123" s="67">
        <v>0</v>
      </c>
      <c r="CM123" s="68" t="s">
        <v>211</v>
      </c>
      <c r="CN123" s="67">
        <v>0</v>
      </c>
      <c r="CP123" s="68" t="s">
        <v>211</v>
      </c>
      <c r="CQ123" s="79">
        <f>SUM(CN123,CK123,CH123,CE123,CB123,BY123,BV123,BS123,BP123,BM123,BJ123,BG123,BD123,BA123,AX123,AU123,AR123,AO123,AL123,AI123,AF123,AC123,Z123,W123,T123,Q123,N123,K123,H123,E123,B123)</f>
        <v>7.99</v>
      </c>
      <c r="CS123" s="68" t="s">
        <v>211</v>
      </c>
      <c r="CT123" s="67">
        <v>7.99</v>
      </c>
      <c r="CV123" s="81">
        <f t="shared" si="3"/>
        <v>0</v>
      </c>
    </row>
    <row r="124" spans="1:101" x14ac:dyDescent="0.2">
      <c r="A124" s="68" t="s">
        <v>212</v>
      </c>
      <c r="B124" s="67">
        <v>0</v>
      </c>
      <c r="D124" s="68" t="s">
        <v>212</v>
      </c>
      <c r="E124" s="67">
        <v>0</v>
      </c>
      <c r="G124" s="68" t="s">
        <v>212</v>
      </c>
      <c r="H124" s="67">
        <v>0</v>
      </c>
      <c r="J124" s="68" t="s">
        <v>212</v>
      </c>
      <c r="K124" s="67">
        <v>0</v>
      </c>
      <c r="M124" s="68" t="s">
        <v>212</v>
      </c>
      <c r="N124" s="67">
        <v>0</v>
      </c>
      <c r="P124" s="68" t="s">
        <v>212</v>
      </c>
      <c r="Q124" s="67">
        <v>0</v>
      </c>
      <c r="S124" s="68" t="s">
        <v>212</v>
      </c>
      <c r="T124" s="67">
        <v>0</v>
      </c>
      <c r="V124" s="68" t="s">
        <v>212</v>
      </c>
      <c r="W124" s="67">
        <v>0</v>
      </c>
      <c r="Y124" s="68" t="s">
        <v>212</v>
      </c>
      <c r="Z124" s="67">
        <v>0</v>
      </c>
      <c r="AB124" s="68" t="s">
        <v>212</v>
      </c>
      <c r="AC124" s="67">
        <v>0</v>
      </c>
      <c r="AE124" s="68" t="s">
        <v>212</v>
      </c>
      <c r="AF124" s="67">
        <v>0</v>
      </c>
      <c r="AH124" s="68" t="s">
        <v>212</v>
      </c>
      <c r="AI124" s="67">
        <v>0</v>
      </c>
      <c r="AK124" s="68" t="s">
        <v>212</v>
      </c>
      <c r="AL124" s="67">
        <v>0</v>
      </c>
      <c r="AN124" s="68" t="s">
        <v>212</v>
      </c>
      <c r="AO124" s="67">
        <v>0</v>
      </c>
      <c r="AQ124" s="68" t="s">
        <v>212</v>
      </c>
      <c r="AR124" s="67">
        <v>0</v>
      </c>
      <c r="AT124" s="68" t="s">
        <v>212</v>
      </c>
      <c r="AU124" s="67">
        <v>0</v>
      </c>
      <c r="AW124" s="68" t="s">
        <v>212</v>
      </c>
      <c r="AX124" s="67">
        <v>0</v>
      </c>
      <c r="AZ124" s="68" t="s">
        <v>212</v>
      </c>
      <c r="BA124" s="67">
        <v>19.989999999999998</v>
      </c>
      <c r="BC124" s="68" t="s">
        <v>212</v>
      </c>
      <c r="BD124" s="67">
        <v>0</v>
      </c>
      <c r="BF124" s="68" t="s">
        <v>212</v>
      </c>
      <c r="BG124" s="67">
        <v>0</v>
      </c>
      <c r="BI124" s="68" t="s">
        <v>212</v>
      </c>
      <c r="BJ124" s="67">
        <v>0</v>
      </c>
      <c r="BL124" s="68" t="s">
        <v>212</v>
      </c>
      <c r="BM124" s="67">
        <v>0</v>
      </c>
      <c r="BO124" s="68" t="s">
        <v>212</v>
      </c>
      <c r="BP124" s="67">
        <v>0</v>
      </c>
      <c r="BR124" s="68" t="s">
        <v>212</v>
      </c>
      <c r="BS124" s="67">
        <v>0</v>
      </c>
      <c r="BU124" s="68" t="s">
        <v>212</v>
      </c>
      <c r="BV124" s="67">
        <v>0</v>
      </c>
      <c r="BX124" s="68" t="s">
        <v>212</v>
      </c>
      <c r="BY124" s="67">
        <v>0</v>
      </c>
      <c r="CA124" s="68" t="s">
        <v>212</v>
      </c>
      <c r="CB124" s="67">
        <v>0</v>
      </c>
      <c r="CD124" s="68" t="s">
        <v>212</v>
      </c>
      <c r="CE124" s="67">
        <v>0</v>
      </c>
      <c r="CG124" s="68" t="s">
        <v>212</v>
      </c>
      <c r="CH124" s="67">
        <v>0</v>
      </c>
      <c r="CJ124" s="68" t="s">
        <v>212</v>
      </c>
      <c r="CK124" s="67">
        <v>0</v>
      </c>
      <c r="CM124" s="68" t="s">
        <v>212</v>
      </c>
      <c r="CN124" s="67">
        <v>0</v>
      </c>
      <c r="CP124" s="68" t="s">
        <v>212</v>
      </c>
      <c r="CQ124" s="79">
        <f>SUM(CN124,CK124,CH124,CE124,CB124,BY124,BV124,BS124,BP124,BM124,BJ124,BG124,BD124,BA124,AX124,AU124,AR124,AO124,AL124,AI124,AF124,AC124,Z124,W124,T124,Q124,N124,K124,H124,E124,B124)</f>
        <v>19.989999999999998</v>
      </c>
      <c r="CS124" s="68" t="s">
        <v>212</v>
      </c>
      <c r="CT124" s="67">
        <v>19.989999999999998</v>
      </c>
      <c r="CV124" s="81">
        <f t="shared" si="3"/>
        <v>0</v>
      </c>
    </row>
    <row r="125" spans="1:101" x14ac:dyDescent="0.2">
      <c r="A125" s="72" t="s">
        <v>456</v>
      </c>
      <c r="B125" s="79">
        <v>0</v>
      </c>
      <c r="D125" s="72" t="s">
        <v>456</v>
      </c>
      <c r="E125" s="79">
        <v>0</v>
      </c>
      <c r="G125" s="72" t="s">
        <v>456</v>
      </c>
      <c r="H125" s="79">
        <v>0</v>
      </c>
      <c r="J125" s="72" t="s">
        <v>456</v>
      </c>
      <c r="K125" s="79">
        <v>0</v>
      </c>
      <c r="M125" s="72" t="s">
        <v>456</v>
      </c>
      <c r="N125" s="79">
        <v>0</v>
      </c>
      <c r="P125" s="72" t="s">
        <v>456</v>
      </c>
      <c r="Q125" s="79">
        <v>0</v>
      </c>
      <c r="S125" s="72" t="s">
        <v>456</v>
      </c>
      <c r="T125" s="79">
        <v>0</v>
      </c>
      <c r="V125" s="72" t="s">
        <v>456</v>
      </c>
      <c r="W125" s="79">
        <v>0</v>
      </c>
      <c r="Y125" s="72" t="s">
        <v>456</v>
      </c>
      <c r="Z125" s="79">
        <v>0</v>
      </c>
      <c r="AB125" s="72" t="s">
        <v>456</v>
      </c>
      <c r="AC125" s="79">
        <v>0</v>
      </c>
      <c r="AE125" s="72" t="s">
        <v>456</v>
      </c>
      <c r="AF125" s="79">
        <v>0</v>
      </c>
      <c r="AH125" s="72" t="s">
        <v>456</v>
      </c>
      <c r="AI125" s="79">
        <v>0</v>
      </c>
      <c r="AK125" s="72" t="s">
        <v>456</v>
      </c>
      <c r="AL125" s="79">
        <v>0</v>
      </c>
      <c r="AN125" s="72" t="s">
        <v>456</v>
      </c>
      <c r="AO125" s="79">
        <v>0</v>
      </c>
      <c r="AQ125" s="72" t="s">
        <v>456</v>
      </c>
      <c r="AR125" s="79">
        <v>0</v>
      </c>
      <c r="AT125" s="72" t="s">
        <v>456</v>
      </c>
      <c r="AU125" s="79">
        <v>0</v>
      </c>
      <c r="AW125" s="72" t="s">
        <v>456</v>
      </c>
      <c r="AX125" s="79">
        <v>0</v>
      </c>
      <c r="AZ125" s="72" t="s">
        <v>456</v>
      </c>
      <c r="BA125" s="79">
        <v>0</v>
      </c>
      <c r="BC125" s="72" t="s">
        <v>456</v>
      </c>
      <c r="BD125" s="79">
        <v>0</v>
      </c>
      <c r="BF125" s="72" t="s">
        <v>456</v>
      </c>
      <c r="BG125" s="79">
        <v>0</v>
      </c>
      <c r="BI125" s="72" t="s">
        <v>456</v>
      </c>
      <c r="BJ125" s="79">
        <v>0</v>
      </c>
      <c r="BL125" s="72" t="s">
        <v>456</v>
      </c>
      <c r="BM125" s="79">
        <v>0</v>
      </c>
      <c r="BO125" s="72" t="s">
        <v>456</v>
      </c>
      <c r="BP125" s="79">
        <v>0</v>
      </c>
      <c r="BR125" s="72" t="s">
        <v>456</v>
      </c>
      <c r="BS125" s="79">
        <v>0</v>
      </c>
      <c r="BU125" s="72" t="s">
        <v>456</v>
      </c>
      <c r="BV125" s="79">
        <v>0</v>
      </c>
      <c r="BX125" s="72" t="s">
        <v>456</v>
      </c>
      <c r="BY125" s="79">
        <v>0</v>
      </c>
      <c r="CA125" s="72" t="s">
        <v>456</v>
      </c>
      <c r="CB125" s="79">
        <v>230.9</v>
      </c>
      <c r="CD125" s="72" t="s">
        <v>456</v>
      </c>
      <c r="CE125" s="79">
        <v>0</v>
      </c>
      <c r="CG125" s="72" t="s">
        <v>456</v>
      </c>
      <c r="CH125" s="79">
        <v>0</v>
      </c>
      <c r="CJ125" s="72" t="s">
        <v>456</v>
      </c>
      <c r="CK125" s="79">
        <v>0</v>
      </c>
      <c r="CM125" s="72" t="s">
        <v>456</v>
      </c>
      <c r="CN125" s="79">
        <v>0</v>
      </c>
      <c r="CP125" s="72" t="s">
        <v>456</v>
      </c>
      <c r="CQ125" s="79">
        <f>SUM(CN125,CK125,CH125,CE125,CB125,BY125,BV125,BS125,BP125,BM125,BJ125,BG125,BD125,BA125,AX125,AU125,AR125,AO125,AL125,AI125,AF125,AC125,Z125,W125,T125,Q125,N125,K125,H125,E125,B125)</f>
        <v>230.9</v>
      </c>
      <c r="CS125" s="72" t="s">
        <v>456</v>
      </c>
      <c r="CT125" s="79">
        <v>240.9</v>
      </c>
      <c r="CV125" s="81">
        <f t="shared" si="3"/>
        <v>10</v>
      </c>
    </row>
    <row r="126" spans="1:101" x14ac:dyDescent="0.2">
      <c r="A126" s="72" t="s">
        <v>456</v>
      </c>
      <c r="B126" s="79">
        <v>0</v>
      </c>
      <c r="D126" s="72" t="s">
        <v>456</v>
      </c>
      <c r="E126" s="79">
        <v>0</v>
      </c>
      <c r="G126" s="72" t="s">
        <v>456</v>
      </c>
      <c r="H126" s="79">
        <v>0</v>
      </c>
      <c r="J126" s="72" t="s">
        <v>456</v>
      </c>
      <c r="K126" s="79">
        <v>0</v>
      </c>
      <c r="M126" s="72" t="s">
        <v>456</v>
      </c>
      <c r="N126" s="79">
        <v>0</v>
      </c>
      <c r="P126" s="72" t="s">
        <v>456</v>
      </c>
      <c r="Q126" s="79">
        <v>0</v>
      </c>
      <c r="S126" s="72" t="s">
        <v>456</v>
      </c>
      <c r="T126" s="79">
        <v>0</v>
      </c>
      <c r="V126" s="72" t="s">
        <v>456</v>
      </c>
      <c r="W126" s="79">
        <v>0</v>
      </c>
      <c r="Y126" s="72" t="s">
        <v>456</v>
      </c>
      <c r="Z126" s="79">
        <v>0</v>
      </c>
      <c r="AB126" s="72" t="s">
        <v>456</v>
      </c>
      <c r="AC126" s="79">
        <v>0</v>
      </c>
      <c r="AE126" s="72" t="s">
        <v>456</v>
      </c>
      <c r="AF126" s="79">
        <v>0</v>
      </c>
      <c r="AH126" s="72" t="s">
        <v>456</v>
      </c>
      <c r="AI126" s="79">
        <v>0</v>
      </c>
      <c r="AK126" s="72" t="s">
        <v>456</v>
      </c>
      <c r="AL126" s="79">
        <v>0</v>
      </c>
      <c r="AN126" s="72" t="s">
        <v>456</v>
      </c>
      <c r="AO126" s="79">
        <v>0</v>
      </c>
      <c r="AQ126" s="72" t="s">
        <v>456</v>
      </c>
      <c r="AR126" s="79">
        <v>0</v>
      </c>
      <c r="AT126" s="72" t="s">
        <v>456</v>
      </c>
      <c r="AU126" s="79">
        <v>0</v>
      </c>
      <c r="AW126" s="72" t="s">
        <v>456</v>
      </c>
      <c r="AX126" s="79">
        <v>0</v>
      </c>
      <c r="AZ126" s="72" t="s">
        <v>456</v>
      </c>
      <c r="BA126" s="79">
        <v>0</v>
      </c>
      <c r="BC126" s="72" t="s">
        <v>456</v>
      </c>
      <c r="BD126" s="79">
        <v>0</v>
      </c>
      <c r="BF126" s="72" t="s">
        <v>456</v>
      </c>
      <c r="BG126" s="79">
        <v>0</v>
      </c>
      <c r="BI126" s="72" t="s">
        <v>456</v>
      </c>
      <c r="BJ126" s="79">
        <v>0</v>
      </c>
      <c r="BL126" s="72" t="s">
        <v>456</v>
      </c>
      <c r="BM126" s="79">
        <v>0</v>
      </c>
      <c r="BO126" s="72" t="s">
        <v>456</v>
      </c>
      <c r="BP126" s="79">
        <v>0</v>
      </c>
      <c r="BR126" s="72" t="s">
        <v>456</v>
      </c>
      <c r="BS126" s="79">
        <v>0</v>
      </c>
      <c r="BU126" s="72" t="s">
        <v>456</v>
      </c>
      <c r="BV126" s="79">
        <v>0</v>
      </c>
      <c r="BX126" s="72" t="s">
        <v>456</v>
      </c>
      <c r="BY126" s="79">
        <v>0</v>
      </c>
      <c r="CA126" s="72" t="s">
        <v>456</v>
      </c>
      <c r="CB126" s="79">
        <v>0</v>
      </c>
      <c r="CD126" s="72" t="s">
        <v>456</v>
      </c>
      <c r="CE126" s="79">
        <v>0</v>
      </c>
      <c r="CG126" s="72" t="s">
        <v>456</v>
      </c>
      <c r="CH126" s="79">
        <v>0</v>
      </c>
      <c r="CJ126" s="72" t="s">
        <v>456</v>
      </c>
      <c r="CK126" s="79">
        <v>0</v>
      </c>
      <c r="CM126" s="72" t="s">
        <v>456</v>
      </c>
      <c r="CN126" s="79">
        <v>0</v>
      </c>
      <c r="CP126" s="72" t="s">
        <v>456</v>
      </c>
      <c r="CQ126" s="79">
        <f>SUM(CN126,CK126,CH126,CE126,CB126,BY126,BV126,BS126,BP126,BM126,BJ126,BG126,BD126,BA126,AX126,AU126,AR126,AO126,AL126,AI126,AF126,AC126,Z126,W126,T126,Q126,N126,K126,H126,E126,B126)</f>
        <v>0</v>
      </c>
      <c r="CS126" s="72" t="s">
        <v>456</v>
      </c>
      <c r="CT126" s="79">
        <v>0</v>
      </c>
      <c r="CV126" s="81">
        <f t="shared" si="3"/>
        <v>0</v>
      </c>
    </row>
    <row r="127" spans="1:101" x14ac:dyDescent="0.2">
      <c r="A127" s="73" t="s">
        <v>453</v>
      </c>
      <c r="B127" s="74">
        <f>SUM(B111,B112,B113,B114,B115,B119,B120,B121)</f>
        <v>876.46</v>
      </c>
      <c r="D127" s="73" t="s">
        <v>453</v>
      </c>
      <c r="E127" s="74">
        <f>SUM(E111,E112,E113,E114,E115,E119,E120,E121)</f>
        <v>0</v>
      </c>
      <c r="G127" s="73" t="s">
        <v>453</v>
      </c>
      <c r="H127" s="74">
        <f>SUM(H111,H112,H113,H114,H115,H119,H120,H121)</f>
        <v>150.41999999999999</v>
      </c>
      <c r="J127" s="73" t="s">
        <v>453</v>
      </c>
      <c r="K127" s="74">
        <f>SUM(K111,K112,K113,K114,K115,K119,K120,K121)</f>
        <v>83.45</v>
      </c>
      <c r="M127" s="73" t="s">
        <v>453</v>
      </c>
      <c r="N127" s="74">
        <f>SUM(N111,N112,N113,N114,N115,N119,N120,N121)</f>
        <v>81.89</v>
      </c>
      <c r="P127" s="73" t="s">
        <v>453</v>
      </c>
      <c r="Q127" s="74">
        <f>SUM(Q111,Q112,Q113,Q114,Q115,Q119,Q120,Q121)</f>
        <v>0</v>
      </c>
      <c r="S127" s="73" t="s">
        <v>453</v>
      </c>
      <c r="T127" s="74">
        <f>SUM(T111,T112,T113,T114,T115,T119,T120,T121)</f>
        <v>0</v>
      </c>
      <c r="V127" s="73" t="s">
        <v>453</v>
      </c>
      <c r="W127" s="74">
        <f>SUM(W111,W112,W113,W114,W115,W119,W120,W121)</f>
        <v>12.85</v>
      </c>
      <c r="Y127" s="73" t="s">
        <v>453</v>
      </c>
      <c r="Z127" s="74">
        <f>SUM(Z111,Z112,Z113,Z114,Z115,Z119,Z120,Z121)</f>
        <v>108.99</v>
      </c>
      <c r="AB127" s="73" t="s">
        <v>453</v>
      </c>
      <c r="AC127" s="74">
        <f>SUM(AC111,AC112,AC113,AC114,AC115,AC119,AC120,AC121)</f>
        <v>14</v>
      </c>
      <c r="AE127" s="73" t="s">
        <v>453</v>
      </c>
      <c r="AF127" s="74">
        <f>SUM(AF111,AF112,AF113,AF114,AF115,AF119,AF120,AF121)</f>
        <v>15.32</v>
      </c>
      <c r="AH127" s="73" t="s">
        <v>453</v>
      </c>
      <c r="AI127" s="74">
        <f>SUM(AI111,AI112,AI113,AI114,AI115,AI119,AI120,AI121)</f>
        <v>31.73</v>
      </c>
      <c r="AK127" s="73" t="s">
        <v>453</v>
      </c>
      <c r="AL127" s="74">
        <f>SUM(AL111,AL112,AL113,AL114,AL115,AL119,AL120,AL121)</f>
        <v>71.14</v>
      </c>
      <c r="AN127" s="73" t="s">
        <v>453</v>
      </c>
      <c r="AO127" s="74">
        <f>SUM(AO111,AO112,AO113,AO114,AO115,AO119,AO120,AO121)</f>
        <v>0</v>
      </c>
      <c r="AQ127" s="73" t="s">
        <v>453</v>
      </c>
      <c r="AR127" s="74">
        <f>SUM(AR111,AR112,AR113,AR114,AR115,AR119,AR120,AR121)</f>
        <v>0</v>
      </c>
      <c r="AT127" s="73" t="s">
        <v>453</v>
      </c>
      <c r="AU127" s="74">
        <f>SUM(AU111,AU112,AU113,AU114,AU115,AU119,AU120,AU121)</f>
        <v>0</v>
      </c>
      <c r="AW127" s="73" t="s">
        <v>453</v>
      </c>
      <c r="AX127" s="74">
        <f>SUM(AX111,AX112,AX113,AX114,AX115,AX119,AX120,AX121)</f>
        <v>48.85</v>
      </c>
      <c r="AZ127" s="73" t="s">
        <v>453</v>
      </c>
      <c r="BA127" s="74">
        <f>SUM(BA111,BA112,BA113,BA114,BA115,BA119,BA120,BA121)</f>
        <v>19.989999999999998</v>
      </c>
      <c r="BC127" s="73" t="s">
        <v>453</v>
      </c>
      <c r="BD127" s="74">
        <f>SUM(BD111,BD112,BD113,BD114,BD115,BD119,BD120,BD121)</f>
        <v>0</v>
      </c>
      <c r="BF127" s="73" t="s">
        <v>453</v>
      </c>
      <c r="BG127" s="74">
        <f>SUM(BG111,BG112,BG113,BG114,BG115,BG119,BG120,BG121)</f>
        <v>35</v>
      </c>
      <c r="BI127" s="73" t="s">
        <v>453</v>
      </c>
      <c r="BJ127" s="74">
        <f>SUM(BJ111,BJ112,BJ113,BJ114,BJ115,BJ119,BJ120,BJ121)</f>
        <v>61.66</v>
      </c>
      <c r="BL127" s="73" t="s">
        <v>453</v>
      </c>
      <c r="BM127" s="74">
        <f>SUM(BM111,BM112,BM113,BM114,BM115,BM119,BM120,BM121)</f>
        <v>160</v>
      </c>
      <c r="BO127" s="73" t="s">
        <v>453</v>
      </c>
      <c r="BP127" s="74">
        <f>SUM(BP111,BP112,BP113,BP114,BP115,BP119,BP120,BP121)</f>
        <v>228.91</v>
      </c>
      <c r="BR127" s="73" t="s">
        <v>453</v>
      </c>
      <c r="BS127" s="74">
        <f>SUM(BS111,BS112,BS113,BS114,BS115,BS119,BS120,BS121)</f>
        <v>69.959999999999994</v>
      </c>
      <c r="BU127" s="73" t="s">
        <v>453</v>
      </c>
      <c r="BV127" s="74">
        <f>SUM(BV111,BV112,BV113,BV114,BV115,BV119,BV120,BV121)</f>
        <v>35.53</v>
      </c>
      <c r="BX127" s="73" t="s">
        <v>453</v>
      </c>
      <c r="BY127" s="74">
        <f>SUM(BY111,BY112,BY113,BY114,BY115,BY119,BY120,BY121)</f>
        <v>25.5</v>
      </c>
      <c r="CA127" s="73" t="s">
        <v>453</v>
      </c>
      <c r="CB127" s="74">
        <f>SUM(CB111,CB112,CB113,CB114,CB115,CB119,CB120,CB121)</f>
        <v>285.86</v>
      </c>
      <c r="CD127" s="73" t="s">
        <v>453</v>
      </c>
      <c r="CE127" s="74">
        <f>SUM(CE111,CE112,CE113,CE114,CE115,CE119,CE120,CE121)</f>
        <v>13.47</v>
      </c>
      <c r="CG127" s="73" t="s">
        <v>453</v>
      </c>
      <c r="CH127" s="74">
        <f>SUM(CH111,CH112,CH113,CH114,CH115,CH119,CH120,CH121)</f>
        <v>7</v>
      </c>
      <c r="CJ127" s="73" t="s">
        <v>453</v>
      </c>
      <c r="CK127" s="74">
        <f>SUM(CK111,CK112,CK113,CK114,CK115,CK119,CK120,CK121)</f>
        <v>10.71</v>
      </c>
      <c r="CM127" s="73" t="s">
        <v>453</v>
      </c>
      <c r="CN127" s="74">
        <f>SUM(CN111,CN112,CN113,CN114,CN115,CN119,CN120,CN121)</f>
        <v>0</v>
      </c>
      <c r="CP127" s="73" t="s">
        <v>494</v>
      </c>
      <c r="CQ127" s="74">
        <f>SUM(CQ111,CQ112,CQ113,CQ114,CQ115,CQ119,CQ120,CQ121)</f>
        <v>2448.6900000000005</v>
      </c>
      <c r="CS127" s="77" t="s">
        <v>494</v>
      </c>
      <c r="CT127" s="78">
        <f>SUM(CT111,CT112,CT113,CT114,CT115,CT119,CT120,CT121)</f>
        <v>2102.1099999999997</v>
      </c>
      <c r="CV127" s="89">
        <f t="shared" si="3"/>
        <v>-346.58000000000084</v>
      </c>
    </row>
    <row r="128" spans="1:101" x14ac:dyDescent="0.2">
      <c r="A128" s="91" t="s">
        <v>457</v>
      </c>
      <c r="B128" s="92">
        <f>B106-B109-B127</f>
        <v>-876.46</v>
      </c>
      <c r="D128" s="75" t="s">
        <v>457</v>
      </c>
      <c r="E128" s="76">
        <f>E106-E109-E127</f>
        <v>0</v>
      </c>
      <c r="G128" s="91" t="s">
        <v>457</v>
      </c>
      <c r="H128" s="92">
        <f>H106-H109-H127</f>
        <v>-150.41999999999999</v>
      </c>
      <c r="J128" s="93" t="s">
        <v>457</v>
      </c>
      <c r="K128" s="94">
        <f>K106-K109-K127</f>
        <v>1273.25</v>
      </c>
      <c r="M128" s="91" t="s">
        <v>457</v>
      </c>
      <c r="N128" s="92">
        <f>N106-N109-N127</f>
        <v>-81.89</v>
      </c>
      <c r="P128" s="75" t="s">
        <v>457</v>
      </c>
      <c r="Q128" s="76">
        <f>Q106-Q109-Q127</f>
        <v>0</v>
      </c>
      <c r="S128" s="75" t="s">
        <v>457</v>
      </c>
      <c r="T128" s="76">
        <f>T106-T109-T127</f>
        <v>0</v>
      </c>
      <c r="V128" s="91" t="s">
        <v>457</v>
      </c>
      <c r="W128" s="92">
        <f>W106-W109-W127</f>
        <v>-12.85</v>
      </c>
      <c r="Y128" s="91" t="s">
        <v>457</v>
      </c>
      <c r="Z128" s="92">
        <f>Z106-Z109-Z127</f>
        <v>-108.99</v>
      </c>
      <c r="AB128" s="91" t="s">
        <v>457</v>
      </c>
      <c r="AC128" s="92">
        <f>AC106-AC109-AC127</f>
        <v>-14</v>
      </c>
      <c r="AE128" s="91" t="s">
        <v>457</v>
      </c>
      <c r="AF128" s="92">
        <f>AF106-AF109-AF127</f>
        <v>-15.32</v>
      </c>
      <c r="AH128" s="91" t="s">
        <v>457</v>
      </c>
      <c r="AI128" s="92">
        <f>AI106-AI109-AI127</f>
        <v>-31.73</v>
      </c>
      <c r="AK128" s="91" t="s">
        <v>457</v>
      </c>
      <c r="AL128" s="92">
        <f>AL106-AL109-AL127</f>
        <v>-71.14</v>
      </c>
      <c r="AN128" s="93" t="s">
        <v>457</v>
      </c>
      <c r="AO128" s="94">
        <f>AO106-AO109-AO127</f>
        <v>1225</v>
      </c>
      <c r="AQ128" s="75" t="s">
        <v>457</v>
      </c>
      <c r="AR128" s="76">
        <f>AR106-AR109-AR127</f>
        <v>0</v>
      </c>
      <c r="AT128" s="75" t="s">
        <v>457</v>
      </c>
      <c r="AU128" s="76">
        <f>AU106-AU109-AU127</f>
        <v>0</v>
      </c>
      <c r="AW128" s="93" t="s">
        <v>457</v>
      </c>
      <c r="AX128" s="94">
        <f>AX106-AX109-AX127</f>
        <v>36.15</v>
      </c>
      <c r="AZ128" s="93" t="s">
        <v>457</v>
      </c>
      <c r="BA128" s="94">
        <f>BA106-BA109-BA127</f>
        <v>1383.11</v>
      </c>
      <c r="BC128" s="75" t="s">
        <v>457</v>
      </c>
      <c r="BD128" s="76">
        <f>BD106-BD109-BD127</f>
        <v>0</v>
      </c>
      <c r="BF128" s="91" t="s">
        <v>457</v>
      </c>
      <c r="BG128" s="92">
        <f>BG106-BG109-BG127</f>
        <v>-35</v>
      </c>
      <c r="BI128" s="91" t="s">
        <v>457</v>
      </c>
      <c r="BJ128" s="92">
        <f>BJ106-BJ109-BJ127</f>
        <v>-61.66</v>
      </c>
      <c r="BL128" s="91" t="s">
        <v>457</v>
      </c>
      <c r="BM128" s="92">
        <f>BM106-BM109-BM127</f>
        <v>-159.88</v>
      </c>
      <c r="BO128" s="91" t="s">
        <v>457</v>
      </c>
      <c r="BP128" s="92">
        <f>BP106-BP109-BP127</f>
        <v>-228.91</v>
      </c>
      <c r="BR128" s="91" t="s">
        <v>457</v>
      </c>
      <c r="BS128" s="92">
        <f>BS106-BS109-BS127</f>
        <v>-69.959999999999994</v>
      </c>
      <c r="BU128" s="91" t="s">
        <v>457</v>
      </c>
      <c r="BV128" s="92">
        <f>BV106-BV109-BV127</f>
        <v>-35.53</v>
      </c>
      <c r="BX128" s="91" t="s">
        <v>457</v>
      </c>
      <c r="BY128" s="92">
        <f>BY106-BY109-BY127</f>
        <v>-25.5</v>
      </c>
      <c r="CA128" s="91" t="s">
        <v>457</v>
      </c>
      <c r="CB128" s="92">
        <f>CB106-CB109-CB127</f>
        <v>-285.86</v>
      </c>
      <c r="CD128" s="91" t="s">
        <v>457</v>
      </c>
      <c r="CE128" s="92">
        <f>CE106-CE109-CE127</f>
        <v>-13.47</v>
      </c>
      <c r="CG128" s="91" t="s">
        <v>457</v>
      </c>
      <c r="CH128" s="92">
        <f>CH106-CH109-CH127</f>
        <v>-7</v>
      </c>
      <c r="CJ128" s="91" t="s">
        <v>457</v>
      </c>
      <c r="CK128" s="92">
        <f>CK106-CK109-CK127</f>
        <v>-10.71</v>
      </c>
      <c r="CM128" s="75" t="s">
        <v>457</v>
      </c>
      <c r="CN128" s="76">
        <f>CN106-CN109-CN127</f>
        <v>0</v>
      </c>
      <c r="CP128" s="93" t="s">
        <v>491</v>
      </c>
      <c r="CQ128" s="94">
        <f>CQ106-CQ109-CQ127</f>
        <v>1621.2299999999996</v>
      </c>
      <c r="CS128" s="85" t="s">
        <v>496</v>
      </c>
      <c r="CT128" s="84">
        <f>CT103-CT109-CT127</f>
        <v>0</v>
      </c>
    </row>
    <row r="129" spans="1:100" x14ac:dyDescent="0.2">
      <c r="A129" s="209" t="s">
        <v>361</v>
      </c>
      <c r="B129" s="210"/>
      <c r="D129" s="190"/>
      <c r="E129" s="191"/>
      <c r="G129" s="190"/>
      <c r="H129" s="191"/>
      <c r="J129" s="209" t="s">
        <v>354</v>
      </c>
      <c r="K129" s="210"/>
      <c r="M129" s="190" t="s">
        <v>355</v>
      </c>
      <c r="N129" s="191"/>
      <c r="P129" s="209" t="s">
        <v>356</v>
      </c>
      <c r="Q129" s="210"/>
      <c r="S129" s="190"/>
      <c r="T129" s="191"/>
      <c r="V129" s="190" t="s">
        <v>357</v>
      </c>
      <c r="W129" s="191"/>
      <c r="Y129" s="190"/>
      <c r="Z129" s="191"/>
      <c r="AB129" s="190" t="s">
        <v>340</v>
      </c>
      <c r="AC129" s="191"/>
      <c r="AE129" s="209" t="s">
        <v>358</v>
      </c>
      <c r="AF129" s="210"/>
      <c r="AH129" s="209" t="s">
        <v>359</v>
      </c>
      <c r="AI129" s="210"/>
      <c r="AK129" s="190"/>
      <c r="AL129" s="191"/>
      <c r="AN129" s="209" t="s">
        <v>360</v>
      </c>
      <c r="AO129" s="210"/>
      <c r="AQ129" s="190"/>
      <c r="AR129" s="191"/>
      <c r="AT129" s="190"/>
      <c r="AU129" s="191"/>
      <c r="AW129" s="209" t="s">
        <v>367</v>
      </c>
      <c r="AX129" s="210"/>
      <c r="AZ129" s="190"/>
      <c r="BA129" s="191"/>
      <c r="BC129" s="190"/>
      <c r="BD129" s="191"/>
      <c r="BF129" s="190"/>
      <c r="BG129" s="191"/>
      <c r="BI129" s="209" t="s">
        <v>393</v>
      </c>
      <c r="BJ129" s="210"/>
      <c r="BL129" s="209" t="s">
        <v>366</v>
      </c>
      <c r="BM129" s="210"/>
      <c r="BO129" s="209" t="s">
        <v>362</v>
      </c>
      <c r="BP129" s="210"/>
      <c r="BR129" s="209" t="s">
        <v>363</v>
      </c>
      <c r="BS129" s="210"/>
      <c r="BU129" s="209" t="s">
        <v>364</v>
      </c>
      <c r="BV129" s="210"/>
      <c r="BX129" s="209" t="s">
        <v>365</v>
      </c>
      <c r="BY129" s="210"/>
      <c r="CA129" s="209" t="s">
        <v>368</v>
      </c>
      <c r="CB129" s="210"/>
      <c r="CD129" s="209" t="s">
        <v>291</v>
      </c>
      <c r="CE129" s="210"/>
      <c r="CG129" s="209" t="s">
        <v>369</v>
      </c>
      <c r="CH129" s="210"/>
      <c r="CJ129" s="209" t="s">
        <v>370</v>
      </c>
      <c r="CK129" s="210"/>
      <c r="CM129" s="190"/>
      <c r="CN129" s="191"/>
      <c r="CP129" s="93" t="s">
        <v>517</v>
      </c>
      <c r="CQ129" s="94">
        <f>CQ103-CQ109-CQ127</f>
        <v>80.789999999999964</v>
      </c>
      <c r="CS129" s="199" t="s">
        <v>495</v>
      </c>
      <c r="CT129" s="200"/>
      <c r="CV129" s="82"/>
    </row>
    <row r="130" spans="1:100" x14ac:dyDescent="0.2">
      <c r="A130" s="210"/>
      <c r="B130" s="210"/>
      <c r="D130" s="180"/>
      <c r="E130" s="181"/>
      <c r="G130" s="180"/>
      <c r="H130" s="181"/>
      <c r="J130" s="210"/>
      <c r="K130" s="210"/>
      <c r="M130" s="180"/>
      <c r="N130" s="181"/>
      <c r="P130" s="210"/>
      <c r="Q130" s="210"/>
      <c r="S130" s="180"/>
      <c r="T130" s="181"/>
      <c r="V130" s="180"/>
      <c r="W130" s="181"/>
      <c r="Y130" s="180"/>
      <c r="Z130" s="181"/>
      <c r="AB130" s="180"/>
      <c r="AC130" s="181"/>
      <c r="AE130" s="210"/>
      <c r="AF130" s="210"/>
      <c r="AH130" s="210"/>
      <c r="AI130" s="210"/>
      <c r="AK130" s="180"/>
      <c r="AL130" s="181"/>
      <c r="AN130" s="210"/>
      <c r="AO130" s="210"/>
      <c r="AQ130" s="180"/>
      <c r="AR130" s="181"/>
      <c r="AT130" s="180"/>
      <c r="AU130" s="181"/>
      <c r="AW130" s="210"/>
      <c r="AX130" s="210"/>
      <c r="AZ130" s="180"/>
      <c r="BA130" s="181"/>
      <c r="BC130" s="180"/>
      <c r="BD130" s="181"/>
      <c r="BF130" s="180"/>
      <c r="BG130" s="181"/>
      <c r="BI130" s="210"/>
      <c r="BJ130" s="210"/>
      <c r="BL130" s="210"/>
      <c r="BM130" s="210"/>
      <c r="BO130" s="210"/>
      <c r="BP130" s="210"/>
      <c r="BR130" s="210"/>
      <c r="BS130" s="210"/>
      <c r="BU130" s="210"/>
      <c r="BV130" s="210"/>
      <c r="BX130" s="210"/>
      <c r="BY130" s="210"/>
      <c r="CA130" s="210"/>
      <c r="CB130" s="210"/>
      <c r="CD130" s="210"/>
      <c r="CE130" s="210"/>
      <c r="CG130" s="210"/>
      <c r="CH130" s="210"/>
      <c r="CJ130" s="210"/>
      <c r="CK130" s="210"/>
      <c r="CM130" s="180"/>
      <c r="CN130" s="181"/>
      <c r="CP130" s="101"/>
      <c r="CQ130" s="102"/>
      <c r="CS130" s="199"/>
      <c r="CT130" s="200"/>
      <c r="CV130" s="82"/>
    </row>
    <row r="131" spans="1:100" x14ac:dyDescent="0.2">
      <c r="A131" s="210"/>
      <c r="B131" s="210"/>
      <c r="D131" s="182"/>
      <c r="E131" s="183"/>
      <c r="G131" s="182"/>
      <c r="H131" s="183"/>
      <c r="J131" s="210"/>
      <c r="K131" s="210"/>
      <c r="M131" s="182"/>
      <c r="N131" s="183"/>
      <c r="P131" s="210"/>
      <c r="Q131" s="210"/>
      <c r="S131" s="182"/>
      <c r="T131" s="183"/>
      <c r="V131" s="182"/>
      <c r="W131" s="183"/>
      <c r="Y131" s="182"/>
      <c r="Z131" s="183"/>
      <c r="AB131" s="182"/>
      <c r="AC131" s="183"/>
      <c r="AE131" s="210"/>
      <c r="AF131" s="210"/>
      <c r="AH131" s="210"/>
      <c r="AI131" s="210"/>
      <c r="AK131" s="182"/>
      <c r="AL131" s="183"/>
      <c r="AN131" s="210"/>
      <c r="AO131" s="210"/>
      <c r="AQ131" s="182"/>
      <c r="AR131" s="183"/>
      <c r="AT131" s="182"/>
      <c r="AU131" s="183"/>
      <c r="AW131" s="210"/>
      <c r="AX131" s="210"/>
      <c r="AZ131" s="182"/>
      <c r="BA131" s="183"/>
      <c r="BC131" s="182"/>
      <c r="BD131" s="183"/>
      <c r="BF131" s="182"/>
      <c r="BG131" s="183"/>
      <c r="BI131" s="210"/>
      <c r="BJ131" s="210"/>
      <c r="BL131" s="210"/>
      <c r="BM131" s="210"/>
      <c r="BO131" s="210"/>
      <c r="BP131" s="210"/>
      <c r="BR131" s="210"/>
      <c r="BS131" s="210"/>
      <c r="BU131" s="210"/>
      <c r="BV131" s="210"/>
      <c r="BX131" s="210"/>
      <c r="BY131" s="210"/>
      <c r="CA131" s="210"/>
      <c r="CB131" s="210"/>
      <c r="CD131" s="210"/>
      <c r="CE131" s="210"/>
      <c r="CG131" s="210"/>
      <c r="CH131" s="210"/>
      <c r="CJ131" s="210"/>
      <c r="CK131" s="210"/>
      <c r="CM131" s="182"/>
      <c r="CN131" s="183"/>
      <c r="CP131" s="99"/>
      <c r="CQ131" s="100"/>
      <c r="CS131" s="201"/>
      <c r="CT131" s="202"/>
      <c r="CV131" s="82"/>
    </row>
    <row r="133" spans="1:100" ht="21" x14ac:dyDescent="0.25">
      <c r="A133" s="36" t="s">
        <v>501</v>
      </c>
    </row>
    <row r="134" spans="1:100" x14ac:dyDescent="0.2">
      <c r="A134" s="172" t="s">
        <v>11</v>
      </c>
      <c r="B134" s="173"/>
      <c r="D134" s="172" t="s">
        <v>12</v>
      </c>
      <c r="E134" s="173"/>
      <c r="G134" s="172" t="s">
        <v>13</v>
      </c>
      <c r="H134" s="173"/>
      <c r="J134" s="172" t="s">
        <v>14</v>
      </c>
      <c r="K134" s="173"/>
      <c r="M134" s="172" t="s">
        <v>15</v>
      </c>
      <c r="N134" s="173"/>
      <c r="P134" s="172" t="s">
        <v>16</v>
      </c>
      <c r="Q134" s="173"/>
      <c r="S134" s="172" t="s">
        <v>17</v>
      </c>
      <c r="T134" s="173"/>
      <c r="V134" s="172" t="s">
        <v>18</v>
      </c>
      <c r="W134" s="173"/>
      <c r="Y134" s="172" t="s">
        <v>19</v>
      </c>
      <c r="Z134" s="173"/>
      <c r="AB134" s="172" t="s">
        <v>20</v>
      </c>
      <c r="AC134" s="173"/>
      <c r="AE134" s="172" t="s">
        <v>21</v>
      </c>
      <c r="AF134" s="173"/>
      <c r="AH134" s="172" t="s">
        <v>22</v>
      </c>
      <c r="AI134" s="173"/>
      <c r="AK134" s="172" t="s">
        <v>23</v>
      </c>
      <c r="AL134" s="173"/>
      <c r="AN134" s="172" t="s">
        <v>24</v>
      </c>
      <c r="AO134" s="173"/>
      <c r="AQ134" s="172" t="s">
        <v>25</v>
      </c>
      <c r="AR134" s="173"/>
      <c r="AT134" s="172" t="s">
        <v>2</v>
      </c>
      <c r="AU134" s="173"/>
      <c r="AW134" s="172" t="s">
        <v>26</v>
      </c>
      <c r="AX134" s="173"/>
      <c r="AZ134" s="172" t="s">
        <v>27</v>
      </c>
      <c r="BA134" s="173"/>
      <c r="BC134" s="172" t="s">
        <v>28</v>
      </c>
      <c r="BD134" s="173"/>
      <c r="BF134" s="172" t="s">
        <v>29</v>
      </c>
      <c r="BG134" s="173"/>
      <c r="BI134" s="172" t="s">
        <v>35</v>
      </c>
      <c r="BJ134" s="173"/>
      <c r="BL134" s="172" t="s">
        <v>36</v>
      </c>
      <c r="BM134" s="173"/>
      <c r="BO134" s="172" t="s">
        <v>37</v>
      </c>
      <c r="BP134" s="173"/>
      <c r="BR134" s="172" t="s">
        <v>38</v>
      </c>
      <c r="BS134" s="173"/>
      <c r="BU134" s="172" t="s">
        <v>39</v>
      </c>
      <c r="BV134" s="173"/>
      <c r="BX134" s="172" t="s">
        <v>40</v>
      </c>
      <c r="BY134" s="173"/>
      <c r="CA134" s="172" t="s">
        <v>41</v>
      </c>
      <c r="CB134" s="173"/>
      <c r="CD134" s="172" t="s">
        <v>42</v>
      </c>
      <c r="CE134" s="173"/>
      <c r="CG134" s="172" t="s">
        <v>43</v>
      </c>
      <c r="CH134" s="173"/>
      <c r="CJ134" s="172" t="s">
        <v>44</v>
      </c>
      <c r="CK134" s="173"/>
      <c r="CM134" s="172" t="s">
        <v>45</v>
      </c>
      <c r="CN134" s="173"/>
      <c r="CP134" s="188" t="s">
        <v>30</v>
      </c>
      <c r="CQ134" s="189"/>
      <c r="CS134" s="188" t="s">
        <v>490</v>
      </c>
      <c r="CT134" s="189"/>
      <c r="CV134" s="80" t="s">
        <v>32</v>
      </c>
    </row>
    <row r="135" spans="1:100" x14ac:dyDescent="0.2">
      <c r="A135" s="174" t="s">
        <v>446</v>
      </c>
      <c r="B135" s="175"/>
      <c r="D135" s="174" t="s">
        <v>446</v>
      </c>
      <c r="E135" s="175"/>
      <c r="G135" s="174" t="s">
        <v>446</v>
      </c>
      <c r="H135" s="175"/>
      <c r="J135" s="174" t="s">
        <v>446</v>
      </c>
      <c r="K135" s="175"/>
      <c r="M135" s="174" t="s">
        <v>446</v>
      </c>
      <c r="N135" s="175"/>
      <c r="P135" s="174" t="s">
        <v>446</v>
      </c>
      <c r="Q135" s="175"/>
      <c r="S135" s="174" t="s">
        <v>446</v>
      </c>
      <c r="T135" s="175"/>
      <c r="V135" s="174" t="s">
        <v>446</v>
      </c>
      <c r="W135" s="175"/>
      <c r="Y135" s="174" t="s">
        <v>446</v>
      </c>
      <c r="Z135" s="175"/>
      <c r="AB135" s="174" t="s">
        <v>446</v>
      </c>
      <c r="AC135" s="175"/>
      <c r="AE135" s="174" t="s">
        <v>446</v>
      </c>
      <c r="AF135" s="175"/>
      <c r="AH135" s="174" t="s">
        <v>446</v>
      </c>
      <c r="AI135" s="175"/>
      <c r="AK135" s="174" t="s">
        <v>446</v>
      </c>
      <c r="AL135" s="175"/>
      <c r="AN135" s="174" t="s">
        <v>446</v>
      </c>
      <c r="AO135" s="175"/>
      <c r="AQ135" s="174" t="s">
        <v>446</v>
      </c>
      <c r="AR135" s="175"/>
      <c r="AT135" s="174" t="s">
        <v>446</v>
      </c>
      <c r="AU135" s="175"/>
      <c r="AW135" s="174" t="s">
        <v>446</v>
      </c>
      <c r="AX135" s="175"/>
      <c r="AZ135" s="174" t="s">
        <v>446</v>
      </c>
      <c r="BA135" s="175"/>
      <c r="BC135" s="174" t="s">
        <v>446</v>
      </c>
      <c r="BD135" s="175"/>
      <c r="BF135" s="174" t="s">
        <v>446</v>
      </c>
      <c r="BG135" s="175"/>
      <c r="BI135" s="174" t="s">
        <v>446</v>
      </c>
      <c r="BJ135" s="175"/>
      <c r="BL135" s="174" t="s">
        <v>446</v>
      </c>
      <c r="BM135" s="175"/>
      <c r="BO135" s="174" t="s">
        <v>446</v>
      </c>
      <c r="BP135" s="175"/>
      <c r="BR135" s="174" t="s">
        <v>446</v>
      </c>
      <c r="BS135" s="175"/>
      <c r="BU135" s="174" t="s">
        <v>446</v>
      </c>
      <c r="BV135" s="175"/>
      <c r="BX135" s="174" t="s">
        <v>446</v>
      </c>
      <c r="BY135" s="175"/>
      <c r="CA135" s="174" t="s">
        <v>446</v>
      </c>
      <c r="CB135" s="175"/>
      <c r="CD135" s="174" t="s">
        <v>446</v>
      </c>
      <c r="CE135" s="175"/>
      <c r="CG135" s="174" t="s">
        <v>446</v>
      </c>
      <c r="CH135" s="175"/>
      <c r="CJ135" s="174" t="s">
        <v>446</v>
      </c>
      <c r="CK135" s="175"/>
      <c r="CM135" s="174" t="s">
        <v>446</v>
      </c>
      <c r="CN135" s="175"/>
      <c r="CP135" s="174" t="s">
        <v>446</v>
      </c>
      <c r="CQ135" s="175"/>
      <c r="CS135" s="174" t="s">
        <v>446</v>
      </c>
      <c r="CT135" s="175"/>
    </row>
    <row r="136" spans="1:100" x14ac:dyDescent="0.2">
      <c r="A136" s="69" t="s">
        <v>460</v>
      </c>
      <c r="B136" s="79">
        <v>0</v>
      </c>
      <c r="D136" s="69" t="s">
        <v>460</v>
      </c>
      <c r="E136" s="79">
        <v>1529.17</v>
      </c>
      <c r="G136" s="69" t="s">
        <v>460</v>
      </c>
      <c r="H136" s="79">
        <v>0</v>
      </c>
      <c r="J136" s="69" t="s">
        <v>460</v>
      </c>
      <c r="K136" s="79">
        <v>0</v>
      </c>
      <c r="M136" s="69" t="s">
        <v>460</v>
      </c>
      <c r="N136" s="79">
        <v>0</v>
      </c>
      <c r="P136" s="69" t="s">
        <v>460</v>
      </c>
      <c r="Q136" s="79">
        <v>0</v>
      </c>
      <c r="S136" s="69" t="s">
        <v>460</v>
      </c>
      <c r="T136" s="79">
        <v>0</v>
      </c>
      <c r="V136" s="69" t="s">
        <v>460</v>
      </c>
      <c r="W136" s="79">
        <v>0</v>
      </c>
      <c r="Y136" s="69" t="s">
        <v>460</v>
      </c>
      <c r="Z136" s="79">
        <v>0</v>
      </c>
      <c r="AB136" s="69" t="s">
        <v>460</v>
      </c>
      <c r="AC136" s="79">
        <v>0</v>
      </c>
      <c r="AE136" s="69" t="s">
        <v>460</v>
      </c>
      <c r="AF136" s="79">
        <v>1.18</v>
      </c>
      <c r="AH136" s="69" t="s">
        <v>460</v>
      </c>
      <c r="AI136" s="79">
        <v>0</v>
      </c>
      <c r="AK136" s="69" t="s">
        <v>460</v>
      </c>
      <c r="AL136" s="79">
        <v>-40</v>
      </c>
      <c r="AN136" s="69" t="s">
        <v>460</v>
      </c>
      <c r="AO136" s="79">
        <v>0</v>
      </c>
      <c r="AQ136" s="69" t="s">
        <v>460</v>
      </c>
      <c r="AR136" s="79">
        <v>0</v>
      </c>
      <c r="AT136" s="69" t="s">
        <v>460</v>
      </c>
      <c r="AU136" s="79">
        <v>1523.6</v>
      </c>
      <c r="AW136" s="69" t="s">
        <v>460</v>
      </c>
      <c r="AX136" s="79">
        <v>0</v>
      </c>
      <c r="AZ136" s="69" t="s">
        <v>460</v>
      </c>
      <c r="BA136" s="79">
        <v>0</v>
      </c>
      <c r="BC136" s="69" t="s">
        <v>460</v>
      </c>
      <c r="BD136" s="79">
        <v>0</v>
      </c>
      <c r="BF136" s="69" t="s">
        <v>460</v>
      </c>
      <c r="BG136" s="79">
        <v>0.67</v>
      </c>
      <c r="BI136" s="69" t="s">
        <v>460</v>
      </c>
      <c r="BJ136" s="79">
        <v>0.11</v>
      </c>
      <c r="BL136" s="69" t="s">
        <v>460</v>
      </c>
      <c r="BM136" s="79">
        <v>0</v>
      </c>
      <c r="BO136" s="69" t="s">
        <v>460</v>
      </c>
      <c r="BP136" s="79">
        <v>0</v>
      </c>
      <c r="BR136" s="69" t="s">
        <v>460</v>
      </c>
      <c r="BS136" s="79">
        <v>0</v>
      </c>
      <c r="BU136" s="69" t="s">
        <v>460</v>
      </c>
      <c r="BV136" s="79">
        <v>0</v>
      </c>
      <c r="BX136" s="69" t="s">
        <v>460</v>
      </c>
      <c r="BY136" s="79">
        <v>0</v>
      </c>
      <c r="CA136" s="69" t="s">
        <v>460</v>
      </c>
      <c r="CB136" s="79">
        <v>0</v>
      </c>
      <c r="CD136" s="69" t="s">
        <v>460</v>
      </c>
      <c r="CE136" s="79">
        <v>0</v>
      </c>
      <c r="CG136" s="69" t="s">
        <v>460</v>
      </c>
      <c r="CH136" s="79">
        <v>0</v>
      </c>
      <c r="CJ136" s="69" t="s">
        <v>460</v>
      </c>
      <c r="CK136" s="79">
        <v>1523.6</v>
      </c>
      <c r="CM136" s="69" t="s">
        <v>460</v>
      </c>
      <c r="CN136" s="79">
        <v>0</v>
      </c>
      <c r="CP136" s="69" t="s">
        <v>460</v>
      </c>
      <c r="CQ136" s="79">
        <f>SUM(CN136,CK136,CH136,CE136,CB136,BY136,BV136,BS136,BP136,BM136,BJ136,BG136,BD136,BA136,AX136,AU136,AR136,AO136,AL136,AI136,AF136,AC136,Z136,W136,T136,Q136,N136,K136,H136,E136,B136)</f>
        <v>4538.33</v>
      </c>
      <c r="CS136" s="69" t="s">
        <v>460</v>
      </c>
      <c r="CT136" s="79">
        <f>1523.6+1529.17+1529.17</f>
        <v>4581.9400000000005</v>
      </c>
      <c r="CV136" s="83">
        <f>CQ136-CT136</f>
        <v>-43.610000000000582</v>
      </c>
    </row>
    <row r="137" spans="1:100" x14ac:dyDescent="0.2">
      <c r="A137" s="69" t="s">
        <v>443</v>
      </c>
      <c r="B137" s="79">
        <v>0</v>
      </c>
      <c r="D137" s="69" t="s">
        <v>443</v>
      </c>
      <c r="E137" s="79">
        <v>140.54</v>
      </c>
      <c r="G137" s="69" t="s">
        <v>443</v>
      </c>
      <c r="H137" s="79">
        <v>40</v>
      </c>
      <c r="J137" s="69" t="s">
        <v>443</v>
      </c>
      <c r="K137" s="79">
        <v>0</v>
      </c>
      <c r="M137" s="69" t="s">
        <v>443</v>
      </c>
      <c r="N137" s="79">
        <v>0</v>
      </c>
      <c r="P137" s="69" t="s">
        <v>443</v>
      </c>
      <c r="Q137" s="79">
        <v>0</v>
      </c>
      <c r="S137" s="69" t="s">
        <v>443</v>
      </c>
      <c r="T137" s="79">
        <v>0</v>
      </c>
      <c r="V137" s="69" t="s">
        <v>443</v>
      </c>
      <c r="W137" s="79">
        <v>0</v>
      </c>
      <c r="Y137" s="69" t="s">
        <v>443</v>
      </c>
      <c r="Z137" s="79">
        <v>0</v>
      </c>
      <c r="AB137" s="69" t="s">
        <v>443</v>
      </c>
      <c r="AC137" s="79">
        <v>0</v>
      </c>
      <c r="AE137" s="69" t="s">
        <v>443</v>
      </c>
      <c r="AF137" s="79">
        <v>0</v>
      </c>
      <c r="AH137" s="69" t="s">
        <v>443</v>
      </c>
      <c r="AI137" s="79">
        <v>0</v>
      </c>
      <c r="AK137" s="69" t="s">
        <v>443</v>
      </c>
      <c r="AL137" s="79">
        <v>40</v>
      </c>
      <c r="AN137" s="69" t="s">
        <v>443</v>
      </c>
      <c r="AO137" s="79">
        <v>0</v>
      </c>
      <c r="AQ137" s="69" t="s">
        <v>443</v>
      </c>
      <c r="AR137" s="79">
        <v>0</v>
      </c>
      <c r="AT137" s="69" t="s">
        <v>443</v>
      </c>
      <c r="AU137" s="79">
        <v>146.11000000000001</v>
      </c>
      <c r="AW137" s="69" t="s">
        <v>443</v>
      </c>
      <c r="AX137" s="79">
        <v>0</v>
      </c>
      <c r="AZ137" s="69" t="s">
        <v>443</v>
      </c>
      <c r="BA137" s="79">
        <v>0</v>
      </c>
      <c r="BC137" s="69" t="s">
        <v>443</v>
      </c>
      <c r="BD137" s="79">
        <v>0.39</v>
      </c>
      <c r="BF137" s="69" t="s">
        <v>443</v>
      </c>
      <c r="BG137" s="79">
        <v>0</v>
      </c>
      <c r="BI137" s="69" t="s">
        <v>443</v>
      </c>
      <c r="BJ137" s="79">
        <v>0</v>
      </c>
      <c r="BL137" s="69" t="s">
        <v>443</v>
      </c>
      <c r="BM137" s="79">
        <v>0</v>
      </c>
      <c r="BO137" s="69" t="s">
        <v>443</v>
      </c>
      <c r="BP137" s="79">
        <v>0</v>
      </c>
      <c r="BR137" s="69" t="s">
        <v>443</v>
      </c>
      <c r="BS137" s="79">
        <v>0</v>
      </c>
      <c r="BU137" s="69" t="s">
        <v>443</v>
      </c>
      <c r="BV137" s="79">
        <v>0</v>
      </c>
      <c r="BX137" s="69" t="s">
        <v>443</v>
      </c>
      <c r="BY137" s="79">
        <v>0</v>
      </c>
      <c r="CA137" s="69" t="s">
        <v>443</v>
      </c>
      <c r="CB137" s="79">
        <v>0</v>
      </c>
      <c r="CD137" s="69" t="s">
        <v>443</v>
      </c>
      <c r="CE137" s="79">
        <v>0</v>
      </c>
      <c r="CG137" s="69" t="s">
        <v>443</v>
      </c>
      <c r="CH137" s="79">
        <v>0</v>
      </c>
      <c r="CJ137" s="69" t="s">
        <v>443</v>
      </c>
      <c r="CK137" s="79">
        <v>146.44999999999999</v>
      </c>
      <c r="CM137" s="69" t="s">
        <v>443</v>
      </c>
      <c r="CN137" s="79">
        <v>0</v>
      </c>
      <c r="CP137" s="69" t="s">
        <v>443</v>
      </c>
      <c r="CQ137" s="79">
        <f>SUM(CN137,CK137,CH137,CE137,CB137,BY137,BV137,BS137,BP137,BM137,BJ137,BG137,BD137,BA137,AX137,AU137,AR137,AO137,AL137,AI137,AF137,AC137,Z137,W137,T137,Q137,N137,K137,H137,E137,B137)</f>
        <v>513.49</v>
      </c>
      <c r="CS137" s="69" t="s">
        <v>443</v>
      </c>
      <c r="CT137" s="79">
        <f>140.54+146.45+146.45</f>
        <v>433.44</v>
      </c>
      <c r="CV137" s="83">
        <f>CQ137-CT137</f>
        <v>80.050000000000011</v>
      </c>
    </row>
    <row r="138" spans="1:100" x14ac:dyDescent="0.2">
      <c r="A138" s="69" t="s">
        <v>444</v>
      </c>
      <c r="B138" s="79">
        <v>0</v>
      </c>
      <c r="D138" s="69" t="s">
        <v>444</v>
      </c>
      <c r="E138" s="79">
        <v>185.52</v>
      </c>
      <c r="G138" s="69" t="s">
        <v>444</v>
      </c>
      <c r="H138" s="79">
        <v>0</v>
      </c>
      <c r="J138" s="69" t="s">
        <v>444</v>
      </c>
      <c r="K138" s="79">
        <v>0</v>
      </c>
      <c r="M138" s="69" t="s">
        <v>444</v>
      </c>
      <c r="N138" s="79">
        <v>0</v>
      </c>
      <c r="P138" s="69" t="s">
        <v>444</v>
      </c>
      <c r="Q138" s="79">
        <v>0</v>
      </c>
      <c r="S138" s="69" t="s">
        <v>444</v>
      </c>
      <c r="T138" s="79">
        <v>0</v>
      </c>
      <c r="V138" s="69" t="s">
        <v>444</v>
      </c>
      <c r="W138" s="79">
        <v>0</v>
      </c>
      <c r="Y138" s="69" t="s">
        <v>444</v>
      </c>
      <c r="Z138" s="79">
        <v>0</v>
      </c>
      <c r="AB138" s="69" t="s">
        <v>444</v>
      </c>
      <c r="AC138" s="79">
        <v>0</v>
      </c>
      <c r="AE138" s="69" t="s">
        <v>444</v>
      </c>
      <c r="AF138" s="79">
        <v>0</v>
      </c>
      <c r="AH138" s="69" t="s">
        <v>444</v>
      </c>
      <c r="AI138" s="79">
        <v>0</v>
      </c>
      <c r="AK138" s="69" t="s">
        <v>444</v>
      </c>
      <c r="AL138" s="79">
        <v>0</v>
      </c>
      <c r="AN138" s="69" t="s">
        <v>444</v>
      </c>
      <c r="AO138" s="79">
        <v>0</v>
      </c>
      <c r="AQ138" s="69" t="s">
        <v>444</v>
      </c>
      <c r="AR138" s="79">
        <v>0</v>
      </c>
      <c r="AT138" s="69" t="s">
        <v>444</v>
      </c>
      <c r="AU138" s="79">
        <v>185.52</v>
      </c>
      <c r="AW138" s="69" t="s">
        <v>444</v>
      </c>
      <c r="AX138" s="79">
        <v>0</v>
      </c>
      <c r="AZ138" s="69" t="s">
        <v>444</v>
      </c>
      <c r="BA138" s="79">
        <v>0</v>
      </c>
      <c r="BC138" s="69" t="s">
        <v>444</v>
      </c>
      <c r="BD138" s="79">
        <v>0</v>
      </c>
      <c r="BF138" s="69" t="s">
        <v>444</v>
      </c>
      <c r="BG138" s="79">
        <v>0</v>
      </c>
      <c r="BI138" s="69" t="s">
        <v>444</v>
      </c>
      <c r="BJ138" s="79">
        <v>0</v>
      </c>
      <c r="BL138" s="69" t="s">
        <v>444</v>
      </c>
      <c r="BM138" s="79">
        <v>0</v>
      </c>
      <c r="BO138" s="69" t="s">
        <v>444</v>
      </c>
      <c r="BP138" s="79">
        <v>0</v>
      </c>
      <c r="BR138" s="69" t="s">
        <v>444</v>
      </c>
      <c r="BS138" s="79">
        <v>0</v>
      </c>
      <c r="BU138" s="69" t="s">
        <v>444</v>
      </c>
      <c r="BV138" s="79">
        <v>0</v>
      </c>
      <c r="BX138" s="69" t="s">
        <v>444</v>
      </c>
      <c r="BY138" s="79">
        <v>0</v>
      </c>
      <c r="CA138" s="69" t="s">
        <v>444</v>
      </c>
      <c r="CB138" s="79">
        <v>0</v>
      </c>
      <c r="CD138" s="69" t="s">
        <v>444</v>
      </c>
      <c r="CE138" s="79">
        <v>0</v>
      </c>
      <c r="CG138" s="69" t="s">
        <v>444</v>
      </c>
      <c r="CH138" s="79">
        <v>0</v>
      </c>
      <c r="CJ138" s="69" t="s">
        <v>444</v>
      </c>
      <c r="CK138" s="79">
        <v>185.52</v>
      </c>
      <c r="CM138" s="69" t="s">
        <v>444</v>
      </c>
      <c r="CN138" s="79">
        <v>0</v>
      </c>
      <c r="CP138" s="69" t="s">
        <v>444</v>
      </c>
      <c r="CQ138" s="79">
        <f>SUM(CN138,CK138,CH138,CE138,CB138,BY138,BV138,BS138,BP138,BM138,BJ138,BG138,BD138,BA138,AX138,AU138,AR138,AO138,AL138,AI138,AF138,AC138,Z138,W138,T138,Q138,N138,K138,H138,E138,B138)</f>
        <v>556.56000000000006</v>
      </c>
      <c r="CS138" s="69" t="s">
        <v>444</v>
      </c>
      <c r="CT138" s="79">
        <f>185.52+185.52+185.52</f>
        <v>556.56000000000006</v>
      </c>
      <c r="CV138" s="83">
        <f>CQ138-CT138</f>
        <v>0</v>
      </c>
    </row>
    <row r="139" spans="1:100" x14ac:dyDescent="0.2">
      <c r="A139" s="77" t="s">
        <v>542</v>
      </c>
      <c r="B139" s="78">
        <f>SUM(B136:B138)</f>
        <v>0</v>
      </c>
      <c r="D139" s="77" t="s">
        <v>542</v>
      </c>
      <c r="E139" s="78">
        <f>SUM(E136:E138)</f>
        <v>1855.23</v>
      </c>
      <c r="G139" s="77" t="s">
        <v>542</v>
      </c>
      <c r="H139" s="78">
        <f>SUM(H136:H138)</f>
        <v>40</v>
      </c>
      <c r="J139" s="77" t="s">
        <v>542</v>
      </c>
      <c r="K139" s="78">
        <f>SUM(K136:K138)</f>
        <v>0</v>
      </c>
      <c r="M139" s="77" t="s">
        <v>542</v>
      </c>
      <c r="N139" s="78">
        <f>SUM(N136:N138)</f>
        <v>0</v>
      </c>
      <c r="P139" s="77" t="s">
        <v>542</v>
      </c>
      <c r="Q139" s="78">
        <f>SUM(Q136:Q138)</f>
        <v>0</v>
      </c>
      <c r="S139" s="77" t="s">
        <v>542</v>
      </c>
      <c r="T139" s="78">
        <f>SUM(T136:T138)</f>
        <v>0</v>
      </c>
      <c r="V139" s="77" t="s">
        <v>542</v>
      </c>
      <c r="W139" s="78">
        <f>SUM(W136:W138)</f>
        <v>0</v>
      </c>
      <c r="Y139" s="77" t="s">
        <v>542</v>
      </c>
      <c r="Z139" s="78">
        <f>SUM(Z136:Z138)</f>
        <v>0</v>
      </c>
      <c r="AB139" s="77" t="s">
        <v>542</v>
      </c>
      <c r="AC139" s="78">
        <f>SUM(AC136:AC138)</f>
        <v>0</v>
      </c>
      <c r="AE139" s="77" t="s">
        <v>542</v>
      </c>
      <c r="AF139" s="78">
        <f>SUM(AF136:AF138)</f>
        <v>1.18</v>
      </c>
      <c r="AH139" s="77" t="s">
        <v>542</v>
      </c>
      <c r="AI139" s="78">
        <f>SUM(AI136:AI138)</f>
        <v>0</v>
      </c>
      <c r="AK139" s="77" t="s">
        <v>542</v>
      </c>
      <c r="AL139" s="78">
        <f>SUM(AL136:AL138)</f>
        <v>0</v>
      </c>
      <c r="AN139" s="77" t="s">
        <v>542</v>
      </c>
      <c r="AO139" s="78">
        <f>SUM(AO136:AO138)</f>
        <v>0</v>
      </c>
      <c r="AQ139" s="77" t="s">
        <v>542</v>
      </c>
      <c r="AR139" s="78">
        <f>SUM(AR136:AR138)</f>
        <v>0</v>
      </c>
      <c r="AT139" s="77" t="s">
        <v>542</v>
      </c>
      <c r="AU139" s="78">
        <f>SUM(AU136:AU138)</f>
        <v>1855.23</v>
      </c>
      <c r="AW139" s="77" t="s">
        <v>542</v>
      </c>
      <c r="AX139" s="78">
        <f>SUM(AX136:AX138)</f>
        <v>0</v>
      </c>
      <c r="AZ139" s="77" t="s">
        <v>542</v>
      </c>
      <c r="BA139" s="78">
        <f>SUM(BA136:BA138)</f>
        <v>0</v>
      </c>
      <c r="BC139" s="77" t="s">
        <v>542</v>
      </c>
      <c r="BD139" s="78">
        <f>SUM(BD136:BD138)</f>
        <v>0.39</v>
      </c>
      <c r="BF139" s="77" t="s">
        <v>542</v>
      </c>
      <c r="BG139" s="78">
        <f>SUM(BG136:BG138)</f>
        <v>0.67</v>
      </c>
      <c r="BI139" s="77" t="s">
        <v>542</v>
      </c>
      <c r="BJ139" s="78">
        <f>SUM(BJ136:BJ138)</f>
        <v>0.11</v>
      </c>
      <c r="BL139" s="77" t="s">
        <v>542</v>
      </c>
      <c r="BM139" s="78">
        <f>SUM(BM136:BM138)</f>
        <v>0</v>
      </c>
      <c r="BO139" s="77" t="s">
        <v>542</v>
      </c>
      <c r="BP139" s="78">
        <f>SUM(BP136:BP138)</f>
        <v>0</v>
      </c>
      <c r="BR139" s="77" t="s">
        <v>542</v>
      </c>
      <c r="BS139" s="78">
        <f>SUM(BS136:BS138)</f>
        <v>0</v>
      </c>
      <c r="BU139" s="77" t="s">
        <v>542</v>
      </c>
      <c r="BV139" s="78">
        <f>SUM(BV136:BV138)</f>
        <v>0</v>
      </c>
      <c r="BX139" s="77" t="s">
        <v>542</v>
      </c>
      <c r="BY139" s="78">
        <f>SUM(BY136:BY138)</f>
        <v>0</v>
      </c>
      <c r="CA139" s="77" t="s">
        <v>542</v>
      </c>
      <c r="CB139" s="78">
        <f>SUM(CB136:CB138)</f>
        <v>0</v>
      </c>
      <c r="CD139" s="77" t="s">
        <v>542</v>
      </c>
      <c r="CE139" s="78">
        <f>SUM(CE136:CE138)</f>
        <v>0</v>
      </c>
      <c r="CG139" s="77" t="s">
        <v>542</v>
      </c>
      <c r="CH139" s="78">
        <f>SUM(CH136:CH138)</f>
        <v>0</v>
      </c>
      <c r="CJ139" s="77" t="s">
        <v>542</v>
      </c>
      <c r="CK139" s="78">
        <f>SUM(CK136:CK138)</f>
        <v>1855.57</v>
      </c>
      <c r="CM139" s="77" t="s">
        <v>542</v>
      </c>
      <c r="CN139" s="78">
        <f>SUM(CN136:CN138)</f>
        <v>0</v>
      </c>
      <c r="CP139" s="77" t="s">
        <v>492</v>
      </c>
      <c r="CQ139" s="78">
        <f>SUM(CQ136:CQ138)</f>
        <v>5608.38</v>
      </c>
      <c r="CS139" s="77" t="s">
        <v>492</v>
      </c>
      <c r="CT139" s="78">
        <f>SUM(CT136:CT138)</f>
        <v>5571.9400000000005</v>
      </c>
      <c r="CV139" s="88">
        <f>CQ139-CT139</f>
        <v>36.4399999999996</v>
      </c>
    </row>
    <row r="140" spans="1:100" x14ac:dyDescent="0.2">
      <c r="A140" s="176" t="s">
        <v>447</v>
      </c>
      <c r="B140" s="177"/>
      <c r="D140" s="176" t="s">
        <v>447</v>
      </c>
      <c r="E140" s="177"/>
      <c r="G140" s="176" t="s">
        <v>447</v>
      </c>
      <c r="H140" s="177"/>
      <c r="J140" s="176" t="s">
        <v>447</v>
      </c>
      <c r="K140" s="177"/>
      <c r="M140" s="176" t="s">
        <v>447</v>
      </c>
      <c r="N140" s="177"/>
      <c r="P140" s="176" t="s">
        <v>447</v>
      </c>
      <c r="Q140" s="177"/>
      <c r="S140" s="176" t="s">
        <v>447</v>
      </c>
      <c r="T140" s="177"/>
      <c r="V140" s="176" t="s">
        <v>447</v>
      </c>
      <c r="W140" s="177"/>
      <c r="Y140" s="176" t="s">
        <v>447</v>
      </c>
      <c r="Z140" s="177"/>
      <c r="AB140" s="176" t="s">
        <v>447</v>
      </c>
      <c r="AC140" s="177"/>
      <c r="AE140" s="176" t="s">
        <v>447</v>
      </c>
      <c r="AF140" s="177"/>
      <c r="AH140" s="176" t="s">
        <v>447</v>
      </c>
      <c r="AI140" s="177"/>
      <c r="AK140" s="176" t="s">
        <v>447</v>
      </c>
      <c r="AL140" s="177"/>
      <c r="AN140" s="176" t="s">
        <v>447</v>
      </c>
      <c r="AO140" s="177"/>
      <c r="AQ140" s="176" t="s">
        <v>447</v>
      </c>
      <c r="AR140" s="177"/>
      <c r="AT140" s="176" t="s">
        <v>447</v>
      </c>
      <c r="AU140" s="177"/>
      <c r="AW140" s="176" t="s">
        <v>447</v>
      </c>
      <c r="AX140" s="177"/>
      <c r="AZ140" s="176" t="s">
        <v>447</v>
      </c>
      <c r="BA140" s="177"/>
      <c r="BC140" s="176" t="s">
        <v>447</v>
      </c>
      <c r="BD140" s="177"/>
      <c r="BF140" s="176" t="s">
        <v>447</v>
      </c>
      <c r="BG140" s="177"/>
      <c r="BI140" s="176" t="s">
        <v>447</v>
      </c>
      <c r="BJ140" s="177"/>
      <c r="BL140" s="176" t="s">
        <v>447</v>
      </c>
      <c r="BM140" s="177"/>
      <c r="BO140" s="176" t="s">
        <v>447</v>
      </c>
      <c r="BP140" s="177"/>
      <c r="BR140" s="176" t="s">
        <v>447</v>
      </c>
      <c r="BS140" s="177"/>
      <c r="BU140" s="176" t="s">
        <v>447</v>
      </c>
      <c r="BV140" s="177"/>
      <c r="BX140" s="176" t="s">
        <v>447</v>
      </c>
      <c r="BY140" s="177"/>
      <c r="CA140" s="176" t="s">
        <v>447</v>
      </c>
      <c r="CB140" s="177"/>
      <c r="CD140" s="176" t="s">
        <v>447</v>
      </c>
      <c r="CE140" s="177"/>
      <c r="CG140" s="176" t="s">
        <v>447</v>
      </c>
      <c r="CH140" s="177"/>
      <c r="CJ140" s="176" t="s">
        <v>447</v>
      </c>
      <c r="CK140" s="177"/>
      <c r="CM140" s="176" t="s">
        <v>447</v>
      </c>
      <c r="CN140" s="177"/>
      <c r="CP140" s="176" t="s">
        <v>447</v>
      </c>
      <c r="CQ140" s="177"/>
      <c r="CS140" s="176" t="s">
        <v>447</v>
      </c>
      <c r="CT140" s="177"/>
      <c r="CV140" s="66"/>
    </row>
    <row r="141" spans="1:100" x14ac:dyDescent="0.2">
      <c r="A141" s="70" t="s">
        <v>445</v>
      </c>
      <c r="B141" s="67">
        <v>0</v>
      </c>
      <c r="D141" s="70" t="s">
        <v>445</v>
      </c>
      <c r="E141" s="67">
        <v>498.53</v>
      </c>
      <c r="G141" s="70" t="s">
        <v>445</v>
      </c>
      <c r="H141" s="67">
        <v>0</v>
      </c>
      <c r="J141" s="70" t="s">
        <v>445</v>
      </c>
      <c r="K141" s="67">
        <v>0</v>
      </c>
      <c r="M141" s="70" t="s">
        <v>445</v>
      </c>
      <c r="N141" s="67">
        <v>0</v>
      </c>
      <c r="P141" s="70" t="s">
        <v>445</v>
      </c>
      <c r="Q141" s="67">
        <v>0</v>
      </c>
      <c r="S141" s="70" t="s">
        <v>445</v>
      </c>
      <c r="T141" s="67">
        <v>0</v>
      </c>
      <c r="V141" s="70" t="s">
        <v>445</v>
      </c>
      <c r="W141" s="67">
        <v>0</v>
      </c>
      <c r="Y141" s="70" t="s">
        <v>445</v>
      </c>
      <c r="Z141" s="67">
        <v>0</v>
      </c>
      <c r="AB141" s="70" t="s">
        <v>445</v>
      </c>
      <c r="AC141" s="67">
        <v>0</v>
      </c>
      <c r="AE141" s="70" t="s">
        <v>445</v>
      </c>
      <c r="AF141" s="67">
        <v>0</v>
      </c>
      <c r="AH141" s="70" t="s">
        <v>445</v>
      </c>
      <c r="AI141" s="67">
        <v>0</v>
      </c>
      <c r="AK141" s="70" t="s">
        <v>445</v>
      </c>
      <c r="AL141" s="67">
        <v>0</v>
      </c>
      <c r="AN141" s="70" t="s">
        <v>445</v>
      </c>
      <c r="AO141" s="67">
        <v>0</v>
      </c>
      <c r="AQ141" s="70" t="s">
        <v>445</v>
      </c>
      <c r="AR141" s="67">
        <v>0</v>
      </c>
      <c r="AT141" s="70" t="s">
        <v>445</v>
      </c>
      <c r="AU141" s="67">
        <v>452.14</v>
      </c>
      <c r="AW141" s="70" t="s">
        <v>445</v>
      </c>
      <c r="AX141" s="67">
        <v>0</v>
      </c>
      <c r="AZ141" s="70" t="s">
        <v>445</v>
      </c>
      <c r="BA141" s="67">
        <v>0</v>
      </c>
      <c r="BC141" s="70" t="s">
        <v>445</v>
      </c>
      <c r="BD141" s="67">
        <v>0</v>
      </c>
      <c r="BF141" s="70" t="s">
        <v>445</v>
      </c>
      <c r="BG141" s="67">
        <v>0</v>
      </c>
      <c r="BI141" s="70" t="s">
        <v>445</v>
      </c>
      <c r="BJ141" s="67">
        <v>0</v>
      </c>
      <c r="BL141" s="70" t="s">
        <v>445</v>
      </c>
      <c r="BM141" s="67">
        <v>0</v>
      </c>
      <c r="BO141" s="70" t="s">
        <v>445</v>
      </c>
      <c r="BP141" s="67">
        <v>0</v>
      </c>
      <c r="BR141" s="70" t="s">
        <v>445</v>
      </c>
      <c r="BS141" s="67">
        <v>0</v>
      </c>
      <c r="BU141" s="70" t="s">
        <v>445</v>
      </c>
      <c r="BV141" s="67">
        <v>0</v>
      </c>
      <c r="BX141" s="70" t="s">
        <v>445</v>
      </c>
      <c r="BY141" s="67">
        <v>0</v>
      </c>
      <c r="CA141" s="70" t="s">
        <v>445</v>
      </c>
      <c r="CB141" s="67">
        <v>0</v>
      </c>
      <c r="CD141" s="70" t="s">
        <v>445</v>
      </c>
      <c r="CE141" s="67">
        <v>0</v>
      </c>
      <c r="CG141" s="70" t="s">
        <v>445</v>
      </c>
      <c r="CH141" s="67">
        <v>0</v>
      </c>
      <c r="CJ141" s="70" t="s">
        <v>445</v>
      </c>
      <c r="CK141" s="67">
        <v>449.31</v>
      </c>
      <c r="CM141" s="70" t="s">
        <v>445</v>
      </c>
      <c r="CN141" s="67">
        <v>0</v>
      </c>
      <c r="CP141" s="70" t="s">
        <v>445</v>
      </c>
      <c r="CQ141" s="79">
        <f>SUM(CN141,CK141,CH141,CE141,CB141,BY141,BV141,BS141,BP141,BM141,BJ141,BG141,BD141,BA141,AX141,AU141,AR141,AO141,AL141,AI141,AF141,AC141,Z141,W141,T141,Q141,N141,K141,H141,E141,B141)</f>
        <v>1399.98</v>
      </c>
      <c r="CS141" s="70" t="s">
        <v>445</v>
      </c>
      <c r="CT141" s="67">
        <f>498.53+452.13+452.13</f>
        <v>1402.79</v>
      </c>
      <c r="CV141" s="83">
        <f>CT141-CQ141</f>
        <v>2.8099999999999454</v>
      </c>
    </row>
    <row r="142" spans="1:100" x14ac:dyDescent="0.2">
      <c r="A142" s="77" t="s">
        <v>454</v>
      </c>
      <c r="B142" s="78">
        <f>SUM(B141)</f>
        <v>0</v>
      </c>
      <c r="D142" s="77" t="s">
        <v>454</v>
      </c>
      <c r="E142" s="78">
        <f>SUM(E141)</f>
        <v>498.53</v>
      </c>
      <c r="G142" s="77" t="s">
        <v>454</v>
      </c>
      <c r="H142" s="78">
        <f>SUM(H141)</f>
        <v>0</v>
      </c>
      <c r="J142" s="77" t="s">
        <v>454</v>
      </c>
      <c r="K142" s="78">
        <f>SUM(K141)</f>
        <v>0</v>
      </c>
      <c r="M142" s="77" t="s">
        <v>454</v>
      </c>
      <c r="N142" s="78">
        <f>SUM(N141)</f>
        <v>0</v>
      </c>
      <c r="P142" s="77" t="s">
        <v>454</v>
      </c>
      <c r="Q142" s="78">
        <f>SUM(Q141)</f>
        <v>0</v>
      </c>
      <c r="S142" s="77" t="s">
        <v>454</v>
      </c>
      <c r="T142" s="78">
        <f>SUM(T141)</f>
        <v>0</v>
      </c>
      <c r="V142" s="77" t="s">
        <v>454</v>
      </c>
      <c r="W142" s="78">
        <f>SUM(W141)</f>
        <v>0</v>
      </c>
      <c r="Y142" s="77" t="s">
        <v>454</v>
      </c>
      <c r="Z142" s="78">
        <f>SUM(Z141)</f>
        <v>0</v>
      </c>
      <c r="AB142" s="77" t="s">
        <v>454</v>
      </c>
      <c r="AC142" s="78">
        <f>SUM(AC141)</f>
        <v>0</v>
      </c>
      <c r="AE142" s="77" t="s">
        <v>454</v>
      </c>
      <c r="AF142" s="78">
        <f>SUM(AF141)</f>
        <v>0</v>
      </c>
      <c r="AH142" s="77" t="s">
        <v>454</v>
      </c>
      <c r="AI142" s="78">
        <f>SUM(AI141)</f>
        <v>0</v>
      </c>
      <c r="AK142" s="77" t="s">
        <v>454</v>
      </c>
      <c r="AL142" s="78">
        <f>SUM(AL141)</f>
        <v>0</v>
      </c>
      <c r="AN142" s="77" t="s">
        <v>454</v>
      </c>
      <c r="AO142" s="78">
        <f>SUM(AO141)</f>
        <v>0</v>
      </c>
      <c r="AQ142" s="77" t="s">
        <v>454</v>
      </c>
      <c r="AR142" s="78">
        <f>SUM(AR141)</f>
        <v>0</v>
      </c>
      <c r="AT142" s="77" t="s">
        <v>454</v>
      </c>
      <c r="AU142" s="78">
        <f>SUM(AU141)</f>
        <v>452.14</v>
      </c>
      <c r="AW142" s="77" t="s">
        <v>454</v>
      </c>
      <c r="AX142" s="78">
        <f>SUM(AX141)</f>
        <v>0</v>
      </c>
      <c r="AZ142" s="77" t="s">
        <v>454</v>
      </c>
      <c r="BA142" s="78">
        <f>SUM(BA141)</f>
        <v>0</v>
      </c>
      <c r="BC142" s="77" t="s">
        <v>454</v>
      </c>
      <c r="BD142" s="78">
        <f>SUM(BD141)</f>
        <v>0</v>
      </c>
      <c r="BF142" s="77" t="s">
        <v>454</v>
      </c>
      <c r="BG142" s="78">
        <f>SUM(BG141)</f>
        <v>0</v>
      </c>
      <c r="BI142" s="77" t="s">
        <v>454</v>
      </c>
      <c r="BJ142" s="78">
        <f>SUM(BJ141)</f>
        <v>0</v>
      </c>
      <c r="BL142" s="77" t="s">
        <v>454</v>
      </c>
      <c r="BM142" s="78">
        <f>SUM(BM141)</f>
        <v>0</v>
      </c>
      <c r="BO142" s="77" t="s">
        <v>454</v>
      </c>
      <c r="BP142" s="78">
        <f>SUM(BP141)</f>
        <v>0</v>
      </c>
      <c r="BR142" s="77" t="s">
        <v>454</v>
      </c>
      <c r="BS142" s="78">
        <f>SUM(BS141)</f>
        <v>0</v>
      </c>
      <c r="BU142" s="77" t="s">
        <v>454</v>
      </c>
      <c r="BV142" s="78">
        <f>SUM(BV141)</f>
        <v>0</v>
      </c>
      <c r="BX142" s="77" t="s">
        <v>454</v>
      </c>
      <c r="BY142" s="78">
        <f>SUM(BY141)</f>
        <v>0</v>
      </c>
      <c r="CA142" s="77" t="s">
        <v>454</v>
      </c>
      <c r="CB142" s="78">
        <f>SUM(CB141)</f>
        <v>0</v>
      </c>
      <c r="CD142" s="77" t="s">
        <v>454</v>
      </c>
      <c r="CE142" s="78">
        <f>SUM(CE141)</f>
        <v>0</v>
      </c>
      <c r="CG142" s="77" t="s">
        <v>454</v>
      </c>
      <c r="CH142" s="78">
        <f>SUM(CH141)</f>
        <v>0</v>
      </c>
      <c r="CJ142" s="77" t="s">
        <v>454</v>
      </c>
      <c r="CK142" s="78">
        <f>SUM(CK141)</f>
        <v>449.31</v>
      </c>
      <c r="CM142" s="77" t="s">
        <v>454</v>
      </c>
      <c r="CN142" s="78">
        <f>SUM(CN141)</f>
        <v>0</v>
      </c>
      <c r="CP142" s="77" t="s">
        <v>493</v>
      </c>
      <c r="CQ142" s="78">
        <f>SUM(CQ141)</f>
        <v>1399.98</v>
      </c>
      <c r="CS142" s="77" t="s">
        <v>493</v>
      </c>
      <c r="CT142" s="78">
        <f>SUM(CT141)</f>
        <v>1402.79</v>
      </c>
      <c r="CV142" s="88">
        <f>CT142-CQ142</f>
        <v>2.8099999999999454</v>
      </c>
    </row>
    <row r="143" spans="1:100" x14ac:dyDescent="0.2">
      <c r="A143" s="176" t="s">
        <v>455</v>
      </c>
      <c r="B143" s="177"/>
      <c r="D143" s="176" t="s">
        <v>455</v>
      </c>
      <c r="E143" s="177"/>
      <c r="G143" s="176" t="s">
        <v>455</v>
      </c>
      <c r="H143" s="177"/>
      <c r="J143" s="176" t="s">
        <v>455</v>
      </c>
      <c r="K143" s="177"/>
      <c r="M143" s="176" t="s">
        <v>455</v>
      </c>
      <c r="N143" s="177"/>
      <c r="P143" s="176" t="s">
        <v>455</v>
      </c>
      <c r="Q143" s="177"/>
      <c r="S143" s="176" t="s">
        <v>455</v>
      </c>
      <c r="T143" s="177"/>
      <c r="V143" s="176" t="s">
        <v>455</v>
      </c>
      <c r="W143" s="177"/>
      <c r="Y143" s="176" t="s">
        <v>455</v>
      </c>
      <c r="Z143" s="177"/>
      <c r="AB143" s="176" t="s">
        <v>455</v>
      </c>
      <c r="AC143" s="177"/>
      <c r="AE143" s="176" t="s">
        <v>455</v>
      </c>
      <c r="AF143" s="177"/>
      <c r="AH143" s="176" t="s">
        <v>455</v>
      </c>
      <c r="AI143" s="177"/>
      <c r="AK143" s="176" t="s">
        <v>455</v>
      </c>
      <c r="AL143" s="177"/>
      <c r="AN143" s="176" t="s">
        <v>455</v>
      </c>
      <c r="AO143" s="177"/>
      <c r="AQ143" s="176" t="s">
        <v>455</v>
      </c>
      <c r="AR143" s="177"/>
      <c r="AT143" s="176" t="s">
        <v>455</v>
      </c>
      <c r="AU143" s="177"/>
      <c r="AW143" s="176" t="s">
        <v>455</v>
      </c>
      <c r="AX143" s="177"/>
      <c r="AZ143" s="176" t="s">
        <v>455</v>
      </c>
      <c r="BA143" s="177"/>
      <c r="BC143" s="176" t="s">
        <v>455</v>
      </c>
      <c r="BD143" s="177"/>
      <c r="BF143" s="176" t="s">
        <v>455</v>
      </c>
      <c r="BG143" s="177"/>
      <c r="BI143" s="176" t="s">
        <v>455</v>
      </c>
      <c r="BJ143" s="177"/>
      <c r="BL143" s="176" t="s">
        <v>455</v>
      </c>
      <c r="BM143" s="177"/>
      <c r="BO143" s="176" t="s">
        <v>455</v>
      </c>
      <c r="BP143" s="177"/>
      <c r="BR143" s="176" t="s">
        <v>455</v>
      </c>
      <c r="BS143" s="177"/>
      <c r="BU143" s="176" t="s">
        <v>455</v>
      </c>
      <c r="BV143" s="177"/>
      <c r="BX143" s="176" t="s">
        <v>455</v>
      </c>
      <c r="BY143" s="177"/>
      <c r="CA143" s="176" t="s">
        <v>455</v>
      </c>
      <c r="CB143" s="177"/>
      <c r="CD143" s="176" t="s">
        <v>455</v>
      </c>
      <c r="CE143" s="177"/>
      <c r="CG143" s="176" t="s">
        <v>455</v>
      </c>
      <c r="CH143" s="177"/>
      <c r="CJ143" s="176" t="s">
        <v>455</v>
      </c>
      <c r="CK143" s="177"/>
      <c r="CM143" s="176" t="s">
        <v>455</v>
      </c>
      <c r="CN143" s="177"/>
      <c r="CP143" s="176" t="s">
        <v>455</v>
      </c>
      <c r="CQ143" s="177"/>
      <c r="CS143" s="176" t="s">
        <v>455</v>
      </c>
      <c r="CT143" s="177"/>
      <c r="CV143" s="66"/>
    </row>
    <row r="144" spans="1:100" x14ac:dyDescent="0.2">
      <c r="A144" s="71" t="s">
        <v>156</v>
      </c>
      <c r="B144" s="67">
        <v>817.04</v>
      </c>
      <c r="D144" s="71" t="s">
        <v>156</v>
      </c>
      <c r="E144" s="67">
        <v>0</v>
      </c>
      <c r="G144" s="71" t="s">
        <v>156</v>
      </c>
      <c r="H144" s="67">
        <v>0</v>
      </c>
      <c r="J144" s="71" t="s">
        <v>156</v>
      </c>
      <c r="K144" s="67">
        <v>0</v>
      </c>
      <c r="M144" s="71" t="s">
        <v>156</v>
      </c>
      <c r="N144" s="67">
        <v>0</v>
      </c>
      <c r="P144" s="71" t="s">
        <v>156</v>
      </c>
      <c r="Q144" s="67">
        <v>0</v>
      </c>
      <c r="S144" s="71" t="s">
        <v>156</v>
      </c>
      <c r="T144" s="67">
        <v>0</v>
      </c>
      <c r="V144" s="71" t="s">
        <v>156</v>
      </c>
      <c r="W144" s="67">
        <v>0</v>
      </c>
      <c r="Y144" s="71" t="s">
        <v>156</v>
      </c>
      <c r="Z144" s="67">
        <v>0</v>
      </c>
      <c r="AB144" s="71" t="s">
        <v>156</v>
      </c>
      <c r="AC144" s="67">
        <v>0</v>
      </c>
      <c r="AE144" s="71" t="s">
        <v>156</v>
      </c>
      <c r="AF144" s="67">
        <v>0</v>
      </c>
      <c r="AH144" s="71" t="s">
        <v>156</v>
      </c>
      <c r="AI144" s="67">
        <v>0</v>
      </c>
      <c r="AK144" s="71" t="s">
        <v>156</v>
      </c>
      <c r="AL144" s="67">
        <v>0</v>
      </c>
      <c r="AN144" s="71" t="s">
        <v>156</v>
      </c>
      <c r="AO144" s="67">
        <v>0</v>
      </c>
      <c r="AQ144" s="71" t="s">
        <v>156</v>
      </c>
      <c r="AR144" s="67">
        <v>0</v>
      </c>
      <c r="AT144" s="71" t="s">
        <v>156</v>
      </c>
      <c r="AU144" s="67">
        <v>0</v>
      </c>
      <c r="AW144" s="71" t="s">
        <v>156</v>
      </c>
      <c r="AX144" s="67">
        <v>10</v>
      </c>
      <c r="AZ144" s="71" t="s">
        <v>156</v>
      </c>
      <c r="BA144" s="67">
        <v>0</v>
      </c>
      <c r="BC144" s="71" t="s">
        <v>156</v>
      </c>
      <c r="BD144" s="67">
        <v>0</v>
      </c>
      <c r="BF144" s="71" t="s">
        <v>156</v>
      </c>
      <c r="BG144" s="67">
        <v>0</v>
      </c>
      <c r="BI144" s="71" t="s">
        <v>156</v>
      </c>
      <c r="BJ144" s="67">
        <v>0</v>
      </c>
      <c r="BL144" s="71" t="s">
        <v>156</v>
      </c>
      <c r="BM144" s="67">
        <v>0</v>
      </c>
      <c r="BO144" s="71" t="s">
        <v>156</v>
      </c>
      <c r="BP144" s="67">
        <v>0</v>
      </c>
      <c r="BR144" s="71" t="s">
        <v>156</v>
      </c>
      <c r="BS144" s="67">
        <v>0</v>
      </c>
      <c r="BU144" s="71" t="s">
        <v>156</v>
      </c>
      <c r="BV144" s="67">
        <v>0</v>
      </c>
      <c r="BX144" s="71" t="s">
        <v>156</v>
      </c>
      <c r="BY144" s="67">
        <v>0</v>
      </c>
      <c r="CA144" s="71" t="s">
        <v>156</v>
      </c>
      <c r="CB144" s="67">
        <v>0</v>
      </c>
      <c r="CD144" s="71" t="s">
        <v>156</v>
      </c>
      <c r="CE144" s="67">
        <v>0</v>
      </c>
      <c r="CG144" s="71" t="s">
        <v>156</v>
      </c>
      <c r="CH144" s="67">
        <v>0</v>
      </c>
      <c r="CJ144" s="71" t="s">
        <v>156</v>
      </c>
      <c r="CK144" s="67">
        <v>0</v>
      </c>
      <c r="CM144" s="71" t="s">
        <v>156</v>
      </c>
      <c r="CN144" s="67">
        <v>0</v>
      </c>
      <c r="CP144" s="71" t="s">
        <v>156</v>
      </c>
      <c r="CQ144" s="79">
        <f>SUM(CN144,CK144,CH144,CE144,CB144,BY144,BV144,BS144,BP144,BM144,BJ144,BG144,BD144,BA144,AX144,AU144,AR144,AO144,AL144,AI144,AF144,AC144,Z144,W144,T144,Q144,N144,K144,H144,E144,B144)</f>
        <v>827.04</v>
      </c>
      <c r="CS144" s="71" t="s">
        <v>156</v>
      </c>
      <c r="CT144" s="67">
        <v>817.04</v>
      </c>
      <c r="CV144" s="89">
        <f t="shared" ref="CV144:CV160" si="4">CT144-CQ144</f>
        <v>-10</v>
      </c>
    </row>
    <row r="145" spans="1:101" x14ac:dyDescent="0.2">
      <c r="A145" s="71" t="s">
        <v>449</v>
      </c>
      <c r="B145" s="67">
        <v>0</v>
      </c>
      <c r="D145" s="71" t="s">
        <v>449</v>
      </c>
      <c r="E145" s="67">
        <v>115.55</v>
      </c>
      <c r="G145" s="71" t="s">
        <v>449</v>
      </c>
      <c r="H145" s="67">
        <v>0</v>
      </c>
      <c r="J145" s="71" t="s">
        <v>449</v>
      </c>
      <c r="K145" s="67">
        <v>0</v>
      </c>
      <c r="M145" s="71" t="s">
        <v>449</v>
      </c>
      <c r="N145" s="67">
        <v>0</v>
      </c>
      <c r="P145" s="71" t="s">
        <v>449</v>
      </c>
      <c r="Q145" s="67">
        <v>0</v>
      </c>
      <c r="S145" s="71" t="s">
        <v>449</v>
      </c>
      <c r="T145" s="67">
        <v>0</v>
      </c>
      <c r="V145" s="71" t="s">
        <v>449</v>
      </c>
      <c r="W145" s="67">
        <v>0</v>
      </c>
      <c r="Y145" s="71" t="s">
        <v>449</v>
      </c>
      <c r="Z145" s="67">
        <v>0</v>
      </c>
      <c r="AB145" s="71" t="s">
        <v>449</v>
      </c>
      <c r="AC145" s="67">
        <v>0</v>
      </c>
      <c r="AE145" s="71" t="s">
        <v>449</v>
      </c>
      <c r="AF145" s="67">
        <v>0</v>
      </c>
      <c r="AH145" s="71" t="s">
        <v>449</v>
      </c>
      <c r="AI145" s="67">
        <v>0</v>
      </c>
      <c r="AK145" s="71" t="s">
        <v>449</v>
      </c>
      <c r="AL145" s="67">
        <v>0</v>
      </c>
      <c r="AN145" s="71" t="s">
        <v>449</v>
      </c>
      <c r="AO145" s="67">
        <v>0</v>
      </c>
      <c r="AQ145" s="71" t="s">
        <v>449</v>
      </c>
      <c r="AR145" s="67">
        <v>0</v>
      </c>
      <c r="AT145" s="71" t="s">
        <v>449</v>
      </c>
      <c r="AU145" s="67">
        <v>0</v>
      </c>
      <c r="AW145" s="71" t="s">
        <v>449</v>
      </c>
      <c r="AX145" s="67">
        <v>0</v>
      </c>
      <c r="AZ145" s="71" t="s">
        <v>449</v>
      </c>
      <c r="BA145" s="67">
        <v>0</v>
      </c>
      <c r="BC145" s="71" t="s">
        <v>449</v>
      </c>
      <c r="BD145" s="67">
        <v>0</v>
      </c>
      <c r="BF145" s="71" t="s">
        <v>449</v>
      </c>
      <c r="BG145" s="67">
        <v>0</v>
      </c>
      <c r="BI145" s="71" t="s">
        <v>449</v>
      </c>
      <c r="BJ145" s="67">
        <v>0</v>
      </c>
      <c r="BL145" s="71" t="s">
        <v>449</v>
      </c>
      <c r="BM145" s="67">
        <v>0</v>
      </c>
      <c r="BO145" s="71" t="s">
        <v>449</v>
      </c>
      <c r="BP145" s="67">
        <v>0</v>
      </c>
      <c r="BR145" s="71" t="s">
        <v>449</v>
      </c>
      <c r="BS145" s="67">
        <v>0</v>
      </c>
      <c r="BU145" s="71" t="s">
        <v>449</v>
      </c>
      <c r="BV145" s="67">
        <v>0</v>
      </c>
      <c r="BX145" s="71" t="s">
        <v>449</v>
      </c>
      <c r="BY145" s="67">
        <v>0</v>
      </c>
      <c r="CA145" s="71" t="s">
        <v>449</v>
      </c>
      <c r="CB145" s="67">
        <v>0</v>
      </c>
      <c r="CD145" s="71" t="s">
        <v>449</v>
      </c>
      <c r="CE145" s="67">
        <v>0</v>
      </c>
      <c r="CG145" s="71" t="s">
        <v>449</v>
      </c>
      <c r="CH145" s="67">
        <v>0</v>
      </c>
      <c r="CJ145" s="71" t="s">
        <v>449</v>
      </c>
      <c r="CK145" s="67">
        <v>0</v>
      </c>
      <c r="CM145" s="71" t="s">
        <v>449</v>
      </c>
      <c r="CN145" s="67">
        <v>0</v>
      </c>
      <c r="CP145" s="71" t="s">
        <v>449</v>
      </c>
      <c r="CQ145" s="79">
        <f>SUM(CN145,CK145,CH145,CE145,CB145,BY145,BV145,BS145,BP145,BM145,BJ145,BG145,BD145,BA145,AX145,AU145,AR145,AO145,AL145,AI145,AF145,AC145,Z145,W145,T145,Q145,N145,K145,H145,E145,B145)</f>
        <v>115.55</v>
      </c>
      <c r="CS145" s="71" t="s">
        <v>449</v>
      </c>
      <c r="CT145" s="67">
        <v>140</v>
      </c>
      <c r="CV145" s="88">
        <f t="shared" si="4"/>
        <v>24.450000000000003</v>
      </c>
    </row>
    <row r="146" spans="1:101" x14ac:dyDescent="0.2">
      <c r="A146" s="71" t="s">
        <v>450</v>
      </c>
      <c r="B146" s="67">
        <v>0</v>
      </c>
      <c r="D146" s="71" t="s">
        <v>450</v>
      </c>
      <c r="E146" s="67">
        <v>0</v>
      </c>
      <c r="G146" s="71" t="s">
        <v>450</v>
      </c>
      <c r="H146" s="67">
        <v>0</v>
      </c>
      <c r="J146" s="71" t="s">
        <v>450</v>
      </c>
      <c r="K146" s="67">
        <v>0</v>
      </c>
      <c r="M146" s="71" t="s">
        <v>450</v>
      </c>
      <c r="N146" s="67">
        <v>0</v>
      </c>
      <c r="P146" s="71" t="s">
        <v>450</v>
      </c>
      <c r="Q146" s="67">
        <v>0</v>
      </c>
      <c r="S146" s="71" t="s">
        <v>450</v>
      </c>
      <c r="T146" s="67">
        <v>0</v>
      </c>
      <c r="V146" s="71" t="s">
        <v>450</v>
      </c>
      <c r="W146" s="67">
        <v>0</v>
      </c>
      <c r="Y146" s="71" t="s">
        <v>450</v>
      </c>
      <c r="Z146" s="67">
        <v>109</v>
      </c>
      <c r="AB146" s="71" t="s">
        <v>450</v>
      </c>
      <c r="AC146" s="67">
        <v>0</v>
      </c>
      <c r="AE146" s="71" t="s">
        <v>450</v>
      </c>
      <c r="AF146" s="67">
        <v>0</v>
      </c>
      <c r="AH146" s="71" t="s">
        <v>450</v>
      </c>
      <c r="AI146" s="67">
        <v>0</v>
      </c>
      <c r="AK146" s="71" t="s">
        <v>450</v>
      </c>
      <c r="AL146" s="67">
        <v>0</v>
      </c>
      <c r="AN146" s="71" t="s">
        <v>450</v>
      </c>
      <c r="AO146" s="67">
        <v>0</v>
      </c>
      <c r="AQ146" s="71" t="s">
        <v>450</v>
      </c>
      <c r="AR146" s="67">
        <v>0</v>
      </c>
      <c r="AT146" s="71" t="s">
        <v>450</v>
      </c>
      <c r="AU146" s="67">
        <v>0</v>
      </c>
      <c r="AW146" s="71" t="s">
        <v>450</v>
      </c>
      <c r="AX146" s="67">
        <v>0</v>
      </c>
      <c r="AZ146" s="71" t="s">
        <v>450</v>
      </c>
      <c r="BA146" s="67">
        <v>0</v>
      </c>
      <c r="BC146" s="71" t="s">
        <v>450</v>
      </c>
      <c r="BD146" s="67">
        <v>0</v>
      </c>
      <c r="BF146" s="71" t="s">
        <v>450</v>
      </c>
      <c r="BG146" s="67">
        <v>0</v>
      </c>
      <c r="BI146" s="71" t="s">
        <v>450</v>
      </c>
      <c r="BJ146" s="67">
        <v>0</v>
      </c>
      <c r="BL146" s="71" t="s">
        <v>450</v>
      </c>
      <c r="BM146" s="67">
        <v>0</v>
      </c>
      <c r="BO146" s="71" t="s">
        <v>450</v>
      </c>
      <c r="BP146" s="67">
        <v>0</v>
      </c>
      <c r="BR146" s="71" t="s">
        <v>450</v>
      </c>
      <c r="BS146" s="67">
        <v>0</v>
      </c>
      <c r="BU146" s="71" t="s">
        <v>450</v>
      </c>
      <c r="BV146" s="67">
        <v>0</v>
      </c>
      <c r="BX146" s="71" t="s">
        <v>450</v>
      </c>
      <c r="BY146" s="67">
        <v>0</v>
      </c>
      <c r="CA146" s="71" t="s">
        <v>450</v>
      </c>
      <c r="CB146" s="67">
        <v>0</v>
      </c>
      <c r="CD146" s="71" t="s">
        <v>450</v>
      </c>
      <c r="CE146" s="67">
        <v>0</v>
      </c>
      <c r="CG146" s="71" t="s">
        <v>450</v>
      </c>
      <c r="CH146" s="67">
        <v>0</v>
      </c>
      <c r="CJ146" s="71" t="s">
        <v>450</v>
      </c>
      <c r="CK146" s="67">
        <v>0</v>
      </c>
      <c r="CM146" s="71" t="s">
        <v>450</v>
      </c>
      <c r="CN146" s="67">
        <v>0</v>
      </c>
      <c r="CP146" s="71" t="s">
        <v>450</v>
      </c>
      <c r="CQ146" s="79">
        <f>SUM(CN146,CK146,CH146,CE146,CB146,BY146,BV146,BS146,BP146,BM146,BJ146,BG146,BD146,BA146,AX146,AU146,AR146,AO146,AL146,AI146,AF146,AC146,Z146,W146,T146,Q146,N146,K146,H146,E146,B146)</f>
        <v>109</v>
      </c>
      <c r="CS146" s="71" t="s">
        <v>450</v>
      </c>
      <c r="CT146" s="67">
        <v>109</v>
      </c>
      <c r="CV146" s="83">
        <f t="shared" si="4"/>
        <v>0</v>
      </c>
    </row>
    <row r="147" spans="1:101" x14ac:dyDescent="0.2">
      <c r="A147" s="71" t="s">
        <v>4</v>
      </c>
      <c r="B147" s="67">
        <v>0</v>
      </c>
      <c r="D147" s="71" t="s">
        <v>4</v>
      </c>
      <c r="E147" s="67">
        <v>0</v>
      </c>
      <c r="G147" s="71" t="s">
        <v>4</v>
      </c>
      <c r="H147" s="67">
        <v>37.11</v>
      </c>
      <c r="J147" s="71" t="s">
        <v>4</v>
      </c>
      <c r="K147" s="67">
        <v>0</v>
      </c>
      <c r="M147" s="71" t="s">
        <v>4</v>
      </c>
      <c r="N147" s="67">
        <v>0</v>
      </c>
      <c r="P147" s="71" t="s">
        <v>4</v>
      </c>
      <c r="Q147" s="67">
        <v>0</v>
      </c>
      <c r="S147" s="71" t="s">
        <v>4</v>
      </c>
      <c r="T147" s="67">
        <v>6.99</v>
      </c>
      <c r="V147" s="71" t="s">
        <v>4</v>
      </c>
      <c r="W147" s="67">
        <v>0</v>
      </c>
      <c r="Y147" s="71" t="s">
        <v>4</v>
      </c>
      <c r="Z147" s="67">
        <v>0</v>
      </c>
      <c r="AB147" s="71" t="s">
        <v>4</v>
      </c>
      <c r="AC147" s="67">
        <v>0</v>
      </c>
      <c r="AE147" s="71" t="s">
        <v>4</v>
      </c>
      <c r="AF147" s="67">
        <v>0</v>
      </c>
      <c r="AH147" s="71" t="s">
        <v>4</v>
      </c>
      <c r="AI147" s="67">
        <v>38.08</v>
      </c>
      <c r="AK147" s="71" t="s">
        <v>4</v>
      </c>
      <c r="AL147" s="67">
        <v>0</v>
      </c>
      <c r="AN147" s="71" t="s">
        <v>4</v>
      </c>
      <c r="AO147" s="67">
        <v>0</v>
      </c>
      <c r="AQ147" s="71" t="s">
        <v>4</v>
      </c>
      <c r="AR147" s="67">
        <v>0</v>
      </c>
      <c r="AT147" s="71" t="s">
        <v>4</v>
      </c>
      <c r="AU147" s="67">
        <v>0</v>
      </c>
      <c r="AW147" s="71" t="s">
        <v>4</v>
      </c>
      <c r="AX147" s="67">
        <v>0</v>
      </c>
      <c r="AZ147" s="71" t="s">
        <v>4</v>
      </c>
      <c r="BA147" s="67">
        <v>27.69</v>
      </c>
      <c r="BC147" s="71" t="s">
        <v>4</v>
      </c>
      <c r="BD147" s="67">
        <v>0</v>
      </c>
      <c r="BF147" s="71" t="s">
        <v>4</v>
      </c>
      <c r="BG147" s="67">
        <v>0</v>
      </c>
      <c r="BI147" s="71" t="s">
        <v>4</v>
      </c>
      <c r="BJ147" s="67">
        <v>0</v>
      </c>
      <c r="BL147" s="71" t="s">
        <v>4</v>
      </c>
      <c r="BM147" s="67">
        <v>0</v>
      </c>
      <c r="BO147" s="71" t="s">
        <v>4</v>
      </c>
      <c r="BP147" s="67">
        <v>0</v>
      </c>
      <c r="BR147" s="71" t="s">
        <v>4</v>
      </c>
      <c r="BS147" s="67">
        <v>0</v>
      </c>
      <c r="BU147" s="71" t="s">
        <v>4</v>
      </c>
      <c r="BV147" s="67">
        <v>0</v>
      </c>
      <c r="BX147" s="71" t="s">
        <v>4</v>
      </c>
      <c r="BY147" s="67">
        <v>22.9</v>
      </c>
      <c r="CA147" s="71" t="s">
        <v>4</v>
      </c>
      <c r="CB147" s="67">
        <v>0</v>
      </c>
      <c r="CD147" s="71" t="s">
        <v>4</v>
      </c>
      <c r="CE147" s="67">
        <v>0</v>
      </c>
      <c r="CG147" s="71" t="s">
        <v>4</v>
      </c>
      <c r="CH147" s="67">
        <v>0</v>
      </c>
      <c r="CJ147" s="71" t="s">
        <v>4</v>
      </c>
      <c r="CK147" s="67">
        <v>0</v>
      </c>
      <c r="CM147" s="71" t="s">
        <v>4</v>
      </c>
      <c r="CN147" s="67">
        <v>0</v>
      </c>
      <c r="CP147" s="71" t="s">
        <v>4</v>
      </c>
      <c r="CQ147" s="79">
        <f>SUM(CN147,CK147,CH147,CE147,CB147,BY147,BV147,BS147,BP147,BM147,BJ147,BG147,BD147,BA147,AX147,AU147,AR147,AO147,AL147,AI147,AF147,AC147,Z147,W147,T147,Q147,N147,K147,H147,E147,B147)</f>
        <v>132.76999999999998</v>
      </c>
      <c r="CS147" s="71" t="s">
        <v>4</v>
      </c>
      <c r="CT147" s="67">
        <v>200</v>
      </c>
      <c r="CV147" s="88">
        <f t="shared" si="4"/>
        <v>67.230000000000018</v>
      </c>
    </row>
    <row r="148" spans="1:101" x14ac:dyDescent="0.2">
      <c r="A148" s="71" t="s">
        <v>5</v>
      </c>
      <c r="B148" s="67">
        <f>SUM(B149:B151)</f>
        <v>39.33</v>
      </c>
      <c r="D148" s="71" t="s">
        <v>5</v>
      </c>
      <c r="E148" s="67">
        <f>SUM(E149:E151)</f>
        <v>0</v>
      </c>
      <c r="G148" s="71" t="s">
        <v>5</v>
      </c>
      <c r="H148" s="67">
        <f>SUM(H149:H151)</f>
        <v>0</v>
      </c>
      <c r="J148" s="71" t="s">
        <v>5</v>
      </c>
      <c r="K148" s="67">
        <f>SUM(K149:K151)</f>
        <v>0</v>
      </c>
      <c r="M148" s="71" t="s">
        <v>5</v>
      </c>
      <c r="N148" s="67">
        <f>SUM(N149:N151)</f>
        <v>32</v>
      </c>
      <c r="P148" s="71" t="s">
        <v>5</v>
      </c>
      <c r="Q148" s="67">
        <f>SUM(Q149:Q151)</f>
        <v>0</v>
      </c>
      <c r="S148" s="71" t="s">
        <v>5</v>
      </c>
      <c r="T148" s="67">
        <f>SUM(T149:T151)</f>
        <v>0</v>
      </c>
      <c r="V148" s="71" t="s">
        <v>5</v>
      </c>
      <c r="W148" s="67">
        <f>SUM(W149:W151)</f>
        <v>0</v>
      </c>
      <c r="Y148" s="71" t="s">
        <v>5</v>
      </c>
      <c r="Z148" s="67">
        <f>SUM(Z149:Z151)</f>
        <v>0</v>
      </c>
      <c r="AB148" s="71" t="s">
        <v>5</v>
      </c>
      <c r="AC148" s="67">
        <f>SUM(AC149:AC151)</f>
        <v>0</v>
      </c>
      <c r="AE148" s="71" t="s">
        <v>5</v>
      </c>
      <c r="AF148" s="67">
        <f>SUM(AF149:AF151)</f>
        <v>0</v>
      </c>
      <c r="AH148" s="71" t="s">
        <v>5</v>
      </c>
      <c r="AI148" s="67">
        <f>SUM(AI149:AI151)</f>
        <v>42</v>
      </c>
      <c r="AK148" s="71" t="s">
        <v>5</v>
      </c>
      <c r="AL148" s="67">
        <f>SUM(AL149:AL151)</f>
        <v>0</v>
      </c>
      <c r="AN148" s="71" t="s">
        <v>5</v>
      </c>
      <c r="AO148" s="67">
        <f>SUM(AO149:AO151)</f>
        <v>0</v>
      </c>
      <c r="AQ148" s="71" t="s">
        <v>5</v>
      </c>
      <c r="AR148" s="67">
        <f>SUM(AR149:AR151)</f>
        <v>0</v>
      </c>
      <c r="AT148" s="71" t="s">
        <v>5</v>
      </c>
      <c r="AU148" s="67">
        <f>SUM(AU149:AU151)</f>
        <v>0</v>
      </c>
      <c r="AW148" s="71" t="s">
        <v>5</v>
      </c>
      <c r="AX148" s="67">
        <f>SUM(AX149:AX151)</f>
        <v>0</v>
      </c>
      <c r="AZ148" s="71" t="s">
        <v>5</v>
      </c>
      <c r="BA148" s="67">
        <f>SUM(BA149:BA151)</f>
        <v>0</v>
      </c>
      <c r="BC148" s="71" t="s">
        <v>5</v>
      </c>
      <c r="BD148" s="67">
        <f>SUM(BD149:BD151)</f>
        <v>0</v>
      </c>
      <c r="BF148" s="71" t="s">
        <v>5</v>
      </c>
      <c r="BG148" s="67">
        <f>SUM(BG149:BG151)</f>
        <v>0</v>
      </c>
      <c r="BI148" s="71" t="s">
        <v>5</v>
      </c>
      <c r="BJ148" s="67">
        <f>SUM(BJ149:BJ151)</f>
        <v>0</v>
      </c>
      <c r="BL148" s="71" t="s">
        <v>5</v>
      </c>
      <c r="BM148" s="67">
        <f>SUM(BM149:BM151)</f>
        <v>0</v>
      </c>
      <c r="BO148" s="71" t="s">
        <v>5</v>
      </c>
      <c r="BP148" s="67">
        <f>SUM(BP149:BP151)</f>
        <v>0</v>
      </c>
      <c r="BR148" s="71" t="s">
        <v>5</v>
      </c>
      <c r="BS148" s="67">
        <f>SUM(BS149:BS151)</f>
        <v>0</v>
      </c>
      <c r="BU148" s="71" t="s">
        <v>5</v>
      </c>
      <c r="BV148" s="67">
        <f>SUM(BV149:BV151)</f>
        <v>0</v>
      </c>
      <c r="BX148" s="71" t="s">
        <v>5</v>
      </c>
      <c r="BY148" s="67">
        <f>SUM(BY149:BY151)</f>
        <v>0</v>
      </c>
      <c r="CA148" s="71" t="s">
        <v>5</v>
      </c>
      <c r="CB148" s="67">
        <f>SUM(CB149:CB151)</f>
        <v>0</v>
      </c>
      <c r="CD148" s="71" t="s">
        <v>5</v>
      </c>
      <c r="CE148" s="67">
        <f>SUM(CE149:CE151)</f>
        <v>0</v>
      </c>
      <c r="CG148" s="71" t="s">
        <v>5</v>
      </c>
      <c r="CH148" s="67">
        <f>SUM(CH149:CH151)</f>
        <v>40</v>
      </c>
      <c r="CJ148" s="71" t="s">
        <v>5</v>
      </c>
      <c r="CK148" s="67">
        <f>SUM(CK149:CK151)</f>
        <v>0</v>
      </c>
      <c r="CM148" s="71" t="s">
        <v>5</v>
      </c>
      <c r="CN148" s="67">
        <f>SUM(CN149:CN151)</f>
        <v>0</v>
      </c>
      <c r="CP148" s="71" t="s">
        <v>5</v>
      </c>
      <c r="CQ148" s="67">
        <f>SUM(CQ149:CQ151)</f>
        <v>153.32999999999998</v>
      </c>
      <c r="CS148" s="71" t="s">
        <v>5</v>
      </c>
      <c r="CT148" s="67">
        <f>SUM(CT149:CT151)</f>
        <v>214.32999999999998</v>
      </c>
      <c r="CV148" s="88">
        <f t="shared" si="4"/>
        <v>61</v>
      </c>
    </row>
    <row r="149" spans="1:101" x14ac:dyDescent="0.2">
      <c r="A149" s="68" t="s">
        <v>207</v>
      </c>
      <c r="B149" s="67">
        <v>0</v>
      </c>
      <c r="D149" s="68" t="s">
        <v>207</v>
      </c>
      <c r="E149" s="67">
        <v>0</v>
      </c>
      <c r="G149" s="68" t="s">
        <v>207</v>
      </c>
      <c r="H149" s="67">
        <v>0</v>
      </c>
      <c r="J149" s="68" t="s">
        <v>207</v>
      </c>
      <c r="K149" s="67">
        <v>0</v>
      </c>
      <c r="M149" s="68" t="s">
        <v>207</v>
      </c>
      <c r="N149" s="67">
        <v>32</v>
      </c>
      <c r="P149" s="68" t="s">
        <v>207</v>
      </c>
      <c r="Q149" s="67">
        <v>0</v>
      </c>
      <c r="S149" s="68" t="s">
        <v>207</v>
      </c>
      <c r="T149" s="67">
        <v>0</v>
      </c>
      <c r="V149" s="68" t="s">
        <v>207</v>
      </c>
      <c r="W149" s="67">
        <v>0</v>
      </c>
      <c r="Y149" s="68" t="s">
        <v>207</v>
      </c>
      <c r="Z149" s="67">
        <v>0</v>
      </c>
      <c r="AB149" s="68" t="s">
        <v>207</v>
      </c>
      <c r="AC149" s="67">
        <v>0</v>
      </c>
      <c r="AE149" s="68" t="s">
        <v>207</v>
      </c>
      <c r="AF149" s="67">
        <v>0</v>
      </c>
      <c r="AH149" s="68" t="s">
        <v>207</v>
      </c>
      <c r="AI149" s="67">
        <v>42</v>
      </c>
      <c r="AK149" s="68" t="s">
        <v>207</v>
      </c>
      <c r="AL149" s="67">
        <v>0</v>
      </c>
      <c r="AN149" s="68" t="s">
        <v>207</v>
      </c>
      <c r="AO149" s="67">
        <v>0</v>
      </c>
      <c r="AQ149" s="68" t="s">
        <v>207</v>
      </c>
      <c r="AR149" s="67">
        <v>0</v>
      </c>
      <c r="AT149" s="68" t="s">
        <v>207</v>
      </c>
      <c r="AU149" s="67">
        <v>0</v>
      </c>
      <c r="AW149" s="68" t="s">
        <v>207</v>
      </c>
      <c r="AX149" s="67">
        <v>0</v>
      </c>
      <c r="AZ149" s="68" t="s">
        <v>207</v>
      </c>
      <c r="BA149" s="67">
        <v>0</v>
      </c>
      <c r="BC149" s="68" t="s">
        <v>207</v>
      </c>
      <c r="BD149" s="67">
        <v>0</v>
      </c>
      <c r="BF149" s="68" t="s">
        <v>207</v>
      </c>
      <c r="BG149" s="67">
        <v>0</v>
      </c>
      <c r="BI149" s="68" t="s">
        <v>207</v>
      </c>
      <c r="BJ149" s="67">
        <v>0</v>
      </c>
      <c r="BL149" s="68" t="s">
        <v>207</v>
      </c>
      <c r="BM149" s="67">
        <v>0</v>
      </c>
      <c r="BO149" s="68" t="s">
        <v>207</v>
      </c>
      <c r="BP149" s="67">
        <v>0</v>
      </c>
      <c r="BR149" s="68" t="s">
        <v>207</v>
      </c>
      <c r="BS149" s="67">
        <v>0</v>
      </c>
      <c r="BU149" s="68" t="s">
        <v>207</v>
      </c>
      <c r="BV149" s="67">
        <v>0</v>
      </c>
      <c r="BX149" s="68" t="s">
        <v>207</v>
      </c>
      <c r="BY149" s="67">
        <v>0</v>
      </c>
      <c r="CA149" s="68" t="s">
        <v>207</v>
      </c>
      <c r="CB149" s="67">
        <v>0</v>
      </c>
      <c r="CD149" s="68" t="s">
        <v>207</v>
      </c>
      <c r="CE149" s="67">
        <v>0</v>
      </c>
      <c r="CG149" s="68" t="s">
        <v>207</v>
      </c>
      <c r="CH149" s="67">
        <v>40</v>
      </c>
      <c r="CJ149" s="68" t="s">
        <v>207</v>
      </c>
      <c r="CK149" s="67">
        <v>0</v>
      </c>
      <c r="CM149" s="68" t="s">
        <v>207</v>
      </c>
      <c r="CN149" s="67">
        <v>0</v>
      </c>
      <c r="CP149" s="68" t="s">
        <v>207</v>
      </c>
      <c r="CQ149" s="79">
        <f>SUM(CN149,CK149,CH149,CE149,CB149,BY149,BV149,BS149,BP149,BM149,BJ149,BG149,BD149,BA149,AX149,AU149,AR149,AO149,AL149,AI149,AF149,AC149,Z149,W149,T149,Q149,N149,K149,H149,E149,B149)</f>
        <v>114</v>
      </c>
      <c r="CS149" s="68" t="s">
        <v>207</v>
      </c>
      <c r="CT149" s="67">
        <v>175</v>
      </c>
      <c r="CV149" s="81">
        <f t="shared" si="4"/>
        <v>61</v>
      </c>
      <c r="CW149" s="87" t="s">
        <v>522</v>
      </c>
    </row>
    <row r="150" spans="1:101" x14ac:dyDescent="0.2">
      <c r="A150" s="72" t="s">
        <v>448</v>
      </c>
      <c r="B150" s="90">
        <v>39.33</v>
      </c>
      <c r="D150" s="72" t="s">
        <v>448</v>
      </c>
      <c r="E150" s="67">
        <v>0</v>
      </c>
      <c r="G150" s="72" t="s">
        <v>448</v>
      </c>
      <c r="H150" s="67">
        <v>0</v>
      </c>
      <c r="J150" s="72" t="s">
        <v>448</v>
      </c>
      <c r="K150" s="67">
        <v>0</v>
      </c>
      <c r="M150" s="72" t="s">
        <v>448</v>
      </c>
      <c r="N150" s="67">
        <v>0</v>
      </c>
      <c r="P150" s="72" t="s">
        <v>448</v>
      </c>
      <c r="Q150" s="67">
        <v>0</v>
      </c>
      <c r="S150" s="72" t="s">
        <v>448</v>
      </c>
      <c r="T150" s="67">
        <v>0</v>
      </c>
      <c r="V150" s="72" t="s">
        <v>448</v>
      </c>
      <c r="W150" s="67">
        <v>0</v>
      </c>
      <c r="Y150" s="72" t="s">
        <v>448</v>
      </c>
      <c r="Z150" s="67">
        <v>0</v>
      </c>
      <c r="AB150" s="72" t="s">
        <v>448</v>
      </c>
      <c r="AC150" s="67">
        <v>0</v>
      </c>
      <c r="AE150" s="72" t="s">
        <v>448</v>
      </c>
      <c r="AF150" s="67">
        <v>0</v>
      </c>
      <c r="AH150" s="72" t="s">
        <v>448</v>
      </c>
      <c r="AI150" s="67">
        <v>0</v>
      </c>
      <c r="AK150" s="72" t="s">
        <v>448</v>
      </c>
      <c r="AL150" s="67">
        <v>0</v>
      </c>
      <c r="AN150" s="72" t="s">
        <v>448</v>
      </c>
      <c r="AO150" s="67">
        <v>0</v>
      </c>
      <c r="AQ150" s="72" t="s">
        <v>448</v>
      </c>
      <c r="AR150" s="67">
        <v>0</v>
      </c>
      <c r="AT150" s="72" t="s">
        <v>448</v>
      </c>
      <c r="AU150" s="67">
        <v>0</v>
      </c>
      <c r="AW150" s="72" t="s">
        <v>448</v>
      </c>
      <c r="AX150" s="67">
        <v>0</v>
      </c>
      <c r="AZ150" s="72" t="s">
        <v>448</v>
      </c>
      <c r="BA150" s="67">
        <v>0</v>
      </c>
      <c r="BC150" s="72" t="s">
        <v>448</v>
      </c>
      <c r="BD150" s="67">
        <v>0</v>
      </c>
      <c r="BF150" s="72" t="s">
        <v>448</v>
      </c>
      <c r="BG150" s="67">
        <v>0</v>
      </c>
      <c r="BI150" s="72" t="s">
        <v>448</v>
      </c>
      <c r="BJ150" s="67">
        <v>0</v>
      </c>
      <c r="BL150" s="72" t="s">
        <v>448</v>
      </c>
      <c r="BM150" s="67">
        <v>0</v>
      </c>
      <c r="BO150" s="72" t="s">
        <v>448</v>
      </c>
      <c r="BP150" s="67">
        <v>0</v>
      </c>
      <c r="BR150" s="72" t="s">
        <v>448</v>
      </c>
      <c r="BS150" s="67">
        <v>0</v>
      </c>
      <c r="BU150" s="72" t="s">
        <v>448</v>
      </c>
      <c r="BV150" s="67">
        <v>0</v>
      </c>
      <c r="BX150" s="72" t="s">
        <v>448</v>
      </c>
      <c r="BY150" s="67">
        <v>0</v>
      </c>
      <c r="CA150" s="72" t="s">
        <v>448</v>
      </c>
      <c r="CB150" s="67">
        <v>0</v>
      </c>
      <c r="CD150" s="72" t="s">
        <v>448</v>
      </c>
      <c r="CE150" s="67">
        <v>0</v>
      </c>
      <c r="CG150" s="72" t="s">
        <v>448</v>
      </c>
      <c r="CH150" s="67">
        <v>0</v>
      </c>
      <c r="CJ150" s="72" t="s">
        <v>448</v>
      </c>
      <c r="CK150" s="67">
        <v>0</v>
      </c>
      <c r="CM150" s="72" t="s">
        <v>448</v>
      </c>
      <c r="CN150" s="67">
        <v>0</v>
      </c>
      <c r="CP150" s="72" t="s">
        <v>448</v>
      </c>
      <c r="CQ150" s="79">
        <f>SUM(CN150,CK150,CH150,CE150,CB150,BY150,BV150,BS150,BP150,BM150,BJ150,BG150,BD150,BA150,AX150,AU150,AR150,AO150,AL150,AI150,AF150,AC150,Z150,W150,T150,Q150,N150,K150,H150,E150,B150)</f>
        <v>39.33</v>
      </c>
      <c r="CS150" s="72" t="s">
        <v>448</v>
      </c>
      <c r="CT150" s="67">
        <v>39.33</v>
      </c>
      <c r="CV150" s="81">
        <f t="shared" si="4"/>
        <v>0</v>
      </c>
    </row>
    <row r="151" spans="1:101" x14ac:dyDescent="0.2">
      <c r="A151" s="72" t="s">
        <v>456</v>
      </c>
      <c r="B151" s="79">
        <v>0</v>
      </c>
      <c r="D151" s="72" t="s">
        <v>456</v>
      </c>
      <c r="E151" s="79">
        <v>0</v>
      </c>
      <c r="G151" s="72" t="s">
        <v>456</v>
      </c>
      <c r="H151" s="79">
        <v>0</v>
      </c>
      <c r="J151" s="72" t="s">
        <v>456</v>
      </c>
      <c r="K151" s="79">
        <v>0</v>
      </c>
      <c r="M151" s="72" t="s">
        <v>456</v>
      </c>
      <c r="N151" s="79">
        <v>0</v>
      </c>
      <c r="P151" s="72" t="s">
        <v>456</v>
      </c>
      <c r="Q151" s="79">
        <v>0</v>
      </c>
      <c r="S151" s="72" t="s">
        <v>456</v>
      </c>
      <c r="T151" s="79">
        <v>0</v>
      </c>
      <c r="V151" s="72" t="s">
        <v>456</v>
      </c>
      <c r="W151" s="79">
        <v>0</v>
      </c>
      <c r="Y151" s="72" t="s">
        <v>456</v>
      </c>
      <c r="Z151" s="79">
        <v>0</v>
      </c>
      <c r="AB151" s="72" t="s">
        <v>456</v>
      </c>
      <c r="AC151" s="79">
        <v>0</v>
      </c>
      <c r="AE151" s="72" t="s">
        <v>456</v>
      </c>
      <c r="AF151" s="79">
        <v>0</v>
      </c>
      <c r="AH151" s="72" t="s">
        <v>456</v>
      </c>
      <c r="AI151" s="79">
        <v>0</v>
      </c>
      <c r="AK151" s="72" t="s">
        <v>456</v>
      </c>
      <c r="AL151" s="79">
        <v>0</v>
      </c>
      <c r="AN151" s="72" t="s">
        <v>456</v>
      </c>
      <c r="AO151" s="79">
        <v>0</v>
      </c>
      <c r="AQ151" s="72" t="s">
        <v>456</v>
      </c>
      <c r="AR151" s="79">
        <v>0</v>
      </c>
      <c r="AT151" s="72" t="s">
        <v>456</v>
      </c>
      <c r="AU151" s="79">
        <v>0</v>
      </c>
      <c r="AW151" s="72" t="s">
        <v>456</v>
      </c>
      <c r="AX151" s="79">
        <v>0</v>
      </c>
      <c r="AZ151" s="72" t="s">
        <v>456</v>
      </c>
      <c r="BA151" s="79">
        <v>0</v>
      </c>
      <c r="BC151" s="72" t="s">
        <v>456</v>
      </c>
      <c r="BD151" s="79">
        <v>0</v>
      </c>
      <c r="BF151" s="72" t="s">
        <v>456</v>
      </c>
      <c r="BG151" s="79">
        <v>0</v>
      </c>
      <c r="BI151" s="72" t="s">
        <v>456</v>
      </c>
      <c r="BJ151" s="79">
        <v>0</v>
      </c>
      <c r="BL151" s="72" t="s">
        <v>456</v>
      </c>
      <c r="BM151" s="79">
        <v>0</v>
      </c>
      <c r="BO151" s="72" t="s">
        <v>456</v>
      </c>
      <c r="BP151" s="79">
        <v>0</v>
      </c>
      <c r="BR151" s="72" t="s">
        <v>456</v>
      </c>
      <c r="BS151" s="79">
        <v>0</v>
      </c>
      <c r="BU151" s="72" t="s">
        <v>456</v>
      </c>
      <c r="BV151" s="79">
        <v>0</v>
      </c>
      <c r="BX151" s="72" t="s">
        <v>456</v>
      </c>
      <c r="BY151" s="79">
        <v>0</v>
      </c>
      <c r="CA151" s="72" t="s">
        <v>456</v>
      </c>
      <c r="CB151" s="79">
        <v>0</v>
      </c>
      <c r="CD151" s="72" t="s">
        <v>456</v>
      </c>
      <c r="CE151" s="79">
        <v>0</v>
      </c>
      <c r="CG151" s="72" t="s">
        <v>456</v>
      </c>
      <c r="CH151" s="79">
        <v>0</v>
      </c>
      <c r="CJ151" s="72" t="s">
        <v>456</v>
      </c>
      <c r="CK151" s="79">
        <v>0</v>
      </c>
      <c r="CM151" s="72" t="s">
        <v>456</v>
      </c>
      <c r="CN151" s="79">
        <v>0</v>
      </c>
      <c r="CP151" s="72" t="s">
        <v>456</v>
      </c>
      <c r="CQ151" s="79">
        <f>SUM(CN151,CK151,CH151,CE151,CB151,BY151,BV151,BS151,BP151,BM151,BJ151,BG151,BD151,BA151,AX151,AU151,AR151,AO151,AL151,AI151,AF151,AC151,Z151,W151,T151,Q151,N151,K151,H151,E151,B151)</f>
        <v>0</v>
      </c>
      <c r="CS151" s="72" t="s">
        <v>456</v>
      </c>
      <c r="CT151" s="79">
        <v>0</v>
      </c>
      <c r="CV151" s="81">
        <f t="shared" si="4"/>
        <v>0</v>
      </c>
    </row>
    <row r="152" spans="1:101" x14ac:dyDescent="0.2">
      <c r="A152" s="71" t="s">
        <v>6</v>
      </c>
      <c r="B152" s="67">
        <v>0</v>
      </c>
      <c r="D152" s="71" t="s">
        <v>6</v>
      </c>
      <c r="E152" s="67">
        <v>0</v>
      </c>
      <c r="G152" s="71" t="s">
        <v>6</v>
      </c>
      <c r="H152" s="67">
        <v>0</v>
      </c>
      <c r="J152" s="71" t="s">
        <v>6</v>
      </c>
      <c r="K152" s="67">
        <v>0</v>
      </c>
      <c r="M152" s="71" t="s">
        <v>6</v>
      </c>
      <c r="N152" s="67">
        <v>0</v>
      </c>
      <c r="P152" s="71" t="s">
        <v>6</v>
      </c>
      <c r="Q152" s="67">
        <v>0</v>
      </c>
      <c r="S152" s="71" t="s">
        <v>6</v>
      </c>
      <c r="T152" s="67">
        <v>0</v>
      </c>
      <c r="V152" s="71" t="s">
        <v>6</v>
      </c>
      <c r="W152" s="67">
        <v>0</v>
      </c>
      <c r="Y152" s="71" t="s">
        <v>6</v>
      </c>
      <c r="Z152" s="67">
        <v>0</v>
      </c>
      <c r="AB152" s="71" t="s">
        <v>6</v>
      </c>
      <c r="AC152" s="67">
        <v>0</v>
      </c>
      <c r="AE152" s="71" t="s">
        <v>6</v>
      </c>
      <c r="AF152" s="67">
        <v>0</v>
      </c>
      <c r="AH152" s="71" t="s">
        <v>6</v>
      </c>
      <c r="AI152" s="67">
        <v>0</v>
      </c>
      <c r="AK152" s="71" t="s">
        <v>6</v>
      </c>
      <c r="AL152" s="67">
        <v>0</v>
      </c>
      <c r="AN152" s="71" t="s">
        <v>6</v>
      </c>
      <c r="AO152" s="67">
        <v>0</v>
      </c>
      <c r="AQ152" s="71" t="s">
        <v>6</v>
      </c>
      <c r="AR152" s="67">
        <v>0</v>
      </c>
      <c r="AT152" s="71" t="s">
        <v>6</v>
      </c>
      <c r="AU152" s="67">
        <v>0</v>
      </c>
      <c r="AW152" s="71" t="s">
        <v>6</v>
      </c>
      <c r="AX152" s="67">
        <v>0</v>
      </c>
      <c r="AZ152" s="71" t="s">
        <v>6</v>
      </c>
      <c r="BA152" s="67">
        <v>0</v>
      </c>
      <c r="BC152" s="71" t="s">
        <v>6</v>
      </c>
      <c r="BD152" s="67">
        <v>0</v>
      </c>
      <c r="BF152" s="71" t="s">
        <v>6</v>
      </c>
      <c r="BG152" s="67">
        <v>0</v>
      </c>
      <c r="BI152" s="71" t="s">
        <v>6</v>
      </c>
      <c r="BJ152" s="67">
        <v>0</v>
      </c>
      <c r="BL152" s="71" t="s">
        <v>6</v>
      </c>
      <c r="BM152" s="67">
        <v>0</v>
      </c>
      <c r="BO152" s="71" t="s">
        <v>6</v>
      </c>
      <c r="BP152" s="67">
        <v>0</v>
      </c>
      <c r="BR152" s="71" t="s">
        <v>6</v>
      </c>
      <c r="BS152" s="67">
        <v>0</v>
      </c>
      <c r="BU152" s="71" t="s">
        <v>6</v>
      </c>
      <c r="BV152" s="67">
        <v>0</v>
      </c>
      <c r="BX152" s="71" t="s">
        <v>6</v>
      </c>
      <c r="BY152" s="67">
        <v>0</v>
      </c>
      <c r="CA152" s="71" t="s">
        <v>6</v>
      </c>
      <c r="CB152" s="67">
        <v>0</v>
      </c>
      <c r="CD152" s="71" t="s">
        <v>6</v>
      </c>
      <c r="CE152" s="67">
        <v>0</v>
      </c>
      <c r="CG152" s="71" t="s">
        <v>6</v>
      </c>
      <c r="CH152" s="67">
        <v>0</v>
      </c>
      <c r="CJ152" s="71" t="s">
        <v>6</v>
      </c>
      <c r="CK152" s="67">
        <v>0</v>
      </c>
      <c r="CM152" s="71" t="s">
        <v>6</v>
      </c>
      <c r="CN152" s="67">
        <v>0</v>
      </c>
      <c r="CP152" s="71" t="s">
        <v>6</v>
      </c>
      <c r="CQ152" s="79">
        <f>SUM(CN152,CK152,CH152,CE152,CB152,BY152,BV152,BS152,BP152,BM152,BJ152,BG152,BD152,BA152,AX152,AU152,AR152,AO152,AL152,AI152,AF152,AC152,Z152,W152,T152,Q152,N152,K152,H152,E152,B152)</f>
        <v>0</v>
      </c>
      <c r="CS152" s="71" t="s">
        <v>6</v>
      </c>
      <c r="CT152" s="67">
        <v>40</v>
      </c>
      <c r="CV152" s="88">
        <f t="shared" si="4"/>
        <v>40</v>
      </c>
    </row>
    <row r="153" spans="1:101" x14ac:dyDescent="0.2">
      <c r="A153" s="71" t="s">
        <v>8</v>
      </c>
      <c r="B153" s="67">
        <v>0</v>
      </c>
      <c r="D153" s="71" t="s">
        <v>8</v>
      </c>
      <c r="E153" s="67">
        <v>0</v>
      </c>
      <c r="G153" s="71" t="s">
        <v>8</v>
      </c>
      <c r="H153" s="67">
        <v>0</v>
      </c>
      <c r="J153" s="71" t="s">
        <v>8</v>
      </c>
      <c r="K153" s="67">
        <v>0</v>
      </c>
      <c r="M153" s="71" t="s">
        <v>8</v>
      </c>
      <c r="N153" s="67">
        <v>0</v>
      </c>
      <c r="P153" s="71" t="s">
        <v>8</v>
      </c>
      <c r="Q153" s="67">
        <v>0</v>
      </c>
      <c r="S153" s="71" t="s">
        <v>8</v>
      </c>
      <c r="T153" s="67">
        <v>0</v>
      </c>
      <c r="V153" s="71" t="s">
        <v>8</v>
      </c>
      <c r="W153" s="67">
        <v>0</v>
      </c>
      <c r="Y153" s="71" t="s">
        <v>8</v>
      </c>
      <c r="Z153" s="67">
        <v>0</v>
      </c>
      <c r="AB153" s="71" t="s">
        <v>8</v>
      </c>
      <c r="AC153" s="67">
        <v>0</v>
      </c>
      <c r="AE153" s="71" t="s">
        <v>8</v>
      </c>
      <c r="AF153" s="67">
        <v>0</v>
      </c>
      <c r="AH153" s="71" t="s">
        <v>8</v>
      </c>
      <c r="AI153" s="67">
        <v>0</v>
      </c>
      <c r="AK153" s="71" t="s">
        <v>8</v>
      </c>
      <c r="AL153" s="67">
        <v>0</v>
      </c>
      <c r="AN153" s="71" t="s">
        <v>8</v>
      </c>
      <c r="AO153" s="67">
        <v>0</v>
      </c>
      <c r="AQ153" s="71" t="s">
        <v>8</v>
      </c>
      <c r="AR153" s="67">
        <v>0</v>
      </c>
      <c r="AT153" s="71" t="s">
        <v>8</v>
      </c>
      <c r="AU153" s="67">
        <v>0</v>
      </c>
      <c r="AW153" s="71" t="s">
        <v>8</v>
      </c>
      <c r="AX153" s="67">
        <v>0</v>
      </c>
      <c r="AZ153" s="71" t="s">
        <v>8</v>
      </c>
      <c r="BA153" s="67">
        <v>0</v>
      </c>
      <c r="BC153" s="71" t="s">
        <v>8</v>
      </c>
      <c r="BD153" s="67">
        <v>0</v>
      </c>
      <c r="BF153" s="71" t="s">
        <v>8</v>
      </c>
      <c r="BG153" s="67">
        <v>0</v>
      </c>
      <c r="BI153" s="71" t="s">
        <v>8</v>
      </c>
      <c r="BJ153" s="67">
        <v>0</v>
      </c>
      <c r="BL153" s="71" t="s">
        <v>8</v>
      </c>
      <c r="BM153" s="67">
        <v>0</v>
      </c>
      <c r="BO153" s="71" t="s">
        <v>8</v>
      </c>
      <c r="BP153" s="67">
        <v>0</v>
      </c>
      <c r="BR153" s="71" t="s">
        <v>8</v>
      </c>
      <c r="BS153" s="67">
        <v>0</v>
      </c>
      <c r="BU153" s="71" t="s">
        <v>8</v>
      </c>
      <c r="BV153" s="67">
        <v>0</v>
      </c>
      <c r="BX153" s="71" t="s">
        <v>8</v>
      </c>
      <c r="BY153" s="67">
        <v>0</v>
      </c>
      <c r="CA153" s="71" t="s">
        <v>8</v>
      </c>
      <c r="CB153" s="67">
        <v>0</v>
      </c>
      <c r="CD153" s="71" t="s">
        <v>8</v>
      </c>
      <c r="CE153" s="67">
        <v>0</v>
      </c>
      <c r="CG153" s="71" t="s">
        <v>8</v>
      </c>
      <c r="CH153" s="67">
        <v>0</v>
      </c>
      <c r="CJ153" s="71" t="s">
        <v>8</v>
      </c>
      <c r="CK153" s="67">
        <v>0</v>
      </c>
      <c r="CM153" s="71" t="s">
        <v>8</v>
      </c>
      <c r="CN153" s="67">
        <v>0</v>
      </c>
      <c r="CP153" s="71" t="s">
        <v>8</v>
      </c>
      <c r="CQ153" s="79">
        <f>SUM(CN153,CK153,CH153,CE153,CB153,BY153,BV153,BS153,BP153,BM153,BJ153,BG153,BD153,BA153,AX153,AU153,AR153,AO153,AL153,AI153,AF153,AC153,Z153,W153,T153,Q153,N153,K153,H153,E153,B153)</f>
        <v>0</v>
      </c>
      <c r="CS153" s="71" t="s">
        <v>8</v>
      </c>
      <c r="CT153" s="67">
        <v>100</v>
      </c>
      <c r="CV153" s="88">
        <f t="shared" si="4"/>
        <v>100</v>
      </c>
    </row>
    <row r="154" spans="1:101" x14ac:dyDescent="0.2">
      <c r="A154" s="71" t="s">
        <v>451</v>
      </c>
      <c r="B154" s="67">
        <f>SUM(B155:B159)</f>
        <v>8.35</v>
      </c>
      <c r="D154" s="71" t="s">
        <v>451</v>
      </c>
      <c r="E154" s="67">
        <f>SUM(E155:E159)</f>
        <v>23.35</v>
      </c>
      <c r="G154" s="71" t="s">
        <v>451</v>
      </c>
      <c r="H154" s="67">
        <f>SUM(H155:H159)</f>
        <v>11</v>
      </c>
      <c r="J154" s="71" t="s">
        <v>451</v>
      </c>
      <c r="K154" s="67">
        <f>SUM(K155:K159)</f>
        <v>0</v>
      </c>
      <c r="M154" s="71" t="s">
        <v>451</v>
      </c>
      <c r="N154" s="67">
        <f>SUM(N155:N159)</f>
        <v>76</v>
      </c>
      <c r="P154" s="71" t="s">
        <v>451</v>
      </c>
      <c r="Q154" s="67">
        <f>SUM(Q155:Q159)</f>
        <v>20.25</v>
      </c>
      <c r="S154" s="71" t="s">
        <v>451</v>
      </c>
      <c r="T154" s="67">
        <f>SUM(T155:T159)</f>
        <v>9</v>
      </c>
      <c r="V154" s="71" t="s">
        <v>451</v>
      </c>
      <c r="W154" s="67">
        <f>SUM(W155:W159)</f>
        <v>15.98</v>
      </c>
      <c r="Y154" s="71" t="s">
        <v>451</v>
      </c>
      <c r="Z154" s="67">
        <f>SUM(Z155:Z159)</f>
        <v>76.56</v>
      </c>
      <c r="AB154" s="71" t="s">
        <v>451</v>
      </c>
      <c r="AC154" s="67">
        <f>SUM(AC155:AC159)</f>
        <v>75</v>
      </c>
      <c r="AE154" s="71" t="s">
        <v>451</v>
      </c>
      <c r="AF154" s="67">
        <f>SUM(AF155:AF159)</f>
        <v>10.029999999999999</v>
      </c>
      <c r="AH154" s="71" t="s">
        <v>451</v>
      </c>
      <c r="AI154" s="67">
        <f>SUM(AI155:AI159)</f>
        <v>14</v>
      </c>
      <c r="AK154" s="71" t="s">
        <v>451</v>
      </c>
      <c r="AL154" s="67">
        <f>SUM(AL155:AL159)</f>
        <v>0</v>
      </c>
      <c r="AN154" s="71" t="s">
        <v>451</v>
      </c>
      <c r="AO154" s="67">
        <f>SUM(AO155:AO159)</f>
        <v>56.44</v>
      </c>
      <c r="AQ154" s="71" t="s">
        <v>451</v>
      </c>
      <c r="AR154" s="67">
        <f>SUM(AR155:AR159)</f>
        <v>5.3</v>
      </c>
      <c r="AT154" s="71" t="s">
        <v>451</v>
      </c>
      <c r="AU154" s="67">
        <f>SUM(AU155:AU159)</f>
        <v>0</v>
      </c>
      <c r="AW154" s="71" t="s">
        <v>451</v>
      </c>
      <c r="AX154" s="67">
        <f>SUM(AX155:AX159)</f>
        <v>0</v>
      </c>
      <c r="AZ154" s="71" t="s">
        <v>451</v>
      </c>
      <c r="BA154" s="67">
        <f>SUM(BA155:BA159)</f>
        <v>9.1999999999999993</v>
      </c>
      <c r="BC154" s="71" t="s">
        <v>451</v>
      </c>
      <c r="BD154" s="67">
        <f>SUM(BD155:BD159)</f>
        <v>19.989999999999998</v>
      </c>
      <c r="BF154" s="71" t="s">
        <v>451</v>
      </c>
      <c r="BG154" s="67">
        <f>SUM(BG155:BG159)</f>
        <v>15.41</v>
      </c>
      <c r="BI154" s="71" t="s">
        <v>451</v>
      </c>
      <c r="BJ154" s="67">
        <f>SUM(BJ155:BJ159)</f>
        <v>0</v>
      </c>
      <c r="BL154" s="71" t="s">
        <v>451</v>
      </c>
      <c r="BM154" s="67">
        <f>SUM(BM155:BM159)</f>
        <v>0</v>
      </c>
      <c r="BO154" s="71" t="s">
        <v>451</v>
      </c>
      <c r="BP154" s="67">
        <f>SUM(BP155:BP159)</f>
        <v>16.990000000000002</v>
      </c>
      <c r="BR154" s="71" t="s">
        <v>451</v>
      </c>
      <c r="BS154" s="67">
        <f>SUM(BS155:BS159)</f>
        <v>83.93</v>
      </c>
      <c r="BU154" s="71" t="s">
        <v>451</v>
      </c>
      <c r="BV154" s="67">
        <f>SUM(BV155:BV159)</f>
        <v>0</v>
      </c>
      <c r="BX154" s="71" t="s">
        <v>451</v>
      </c>
      <c r="BY154" s="67">
        <f>SUM(BY155:BY159)</f>
        <v>27.54</v>
      </c>
      <c r="CA154" s="71" t="s">
        <v>451</v>
      </c>
      <c r="CB154" s="67">
        <f>SUM(CB155:CB159)</f>
        <v>7.35</v>
      </c>
      <c r="CD154" s="71" t="s">
        <v>451</v>
      </c>
      <c r="CE154" s="67">
        <f>SUM(CE155:CE159)</f>
        <v>0</v>
      </c>
      <c r="CG154" s="71" t="s">
        <v>451</v>
      </c>
      <c r="CH154" s="67">
        <f>SUM(CH155:CH159)</f>
        <v>17.38</v>
      </c>
      <c r="CJ154" s="71" t="s">
        <v>451</v>
      </c>
      <c r="CK154" s="67">
        <f>SUM(CK155:CK159)</f>
        <v>46.9</v>
      </c>
      <c r="CM154" s="71" t="s">
        <v>451</v>
      </c>
      <c r="CN154" s="67">
        <f>SUM(CN155:CN159)</f>
        <v>18</v>
      </c>
      <c r="CP154" s="71" t="s">
        <v>451</v>
      </c>
      <c r="CQ154" s="67">
        <f>SUM(CQ155:CQ159)</f>
        <v>663.95</v>
      </c>
      <c r="CS154" s="71" t="s">
        <v>451</v>
      </c>
      <c r="CT154" s="67">
        <f>SUM(CT155:CT159)</f>
        <v>1558.78</v>
      </c>
      <c r="CV154" s="88">
        <f t="shared" si="4"/>
        <v>894.82999999999993</v>
      </c>
    </row>
    <row r="155" spans="1:101" x14ac:dyDescent="0.2">
      <c r="A155" s="68" t="s">
        <v>452</v>
      </c>
      <c r="B155" s="67">
        <v>8.35</v>
      </c>
      <c r="D155" s="68" t="s">
        <v>452</v>
      </c>
      <c r="E155" s="67">
        <v>20.350000000000001</v>
      </c>
      <c r="G155" s="68" t="s">
        <v>452</v>
      </c>
      <c r="H155" s="67">
        <v>11</v>
      </c>
      <c r="J155" s="68" t="s">
        <v>452</v>
      </c>
      <c r="K155" s="67">
        <v>0</v>
      </c>
      <c r="M155" s="68" t="s">
        <v>452</v>
      </c>
      <c r="N155" s="67">
        <v>76</v>
      </c>
      <c r="P155" s="68" t="s">
        <v>452</v>
      </c>
      <c r="Q155" s="67">
        <v>20.25</v>
      </c>
      <c r="S155" s="68" t="s">
        <v>452</v>
      </c>
      <c r="T155" s="67">
        <v>9</v>
      </c>
      <c r="V155" s="68" t="s">
        <v>452</v>
      </c>
      <c r="W155" s="67">
        <v>15.98</v>
      </c>
      <c r="Y155" s="68" t="s">
        <v>452</v>
      </c>
      <c r="Z155" s="67">
        <v>76.56</v>
      </c>
      <c r="AB155" s="68" t="s">
        <v>452</v>
      </c>
      <c r="AC155" s="67">
        <v>75</v>
      </c>
      <c r="AE155" s="68" t="s">
        <v>452</v>
      </c>
      <c r="AF155" s="67">
        <v>10.029999999999999</v>
      </c>
      <c r="AH155" s="68" t="s">
        <v>452</v>
      </c>
      <c r="AI155" s="67">
        <v>14</v>
      </c>
      <c r="AK155" s="68" t="s">
        <v>452</v>
      </c>
      <c r="AL155" s="67">
        <v>0</v>
      </c>
      <c r="AN155" s="68" t="s">
        <v>452</v>
      </c>
      <c r="AO155" s="67">
        <v>56.44</v>
      </c>
      <c r="AQ155" s="68" t="s">
        <v>452</v>
      </c>
      <c r="AR155" s="67">
        <v>5.3</v>
      </c>
      <c r="AT155" s="68" t="s">
        <v>452</v>
      </c>
      <c r="AU155" s="67">
        <v>0</v>
      </c>
      <c r="AW155" s="68" t="s">
        <v>452</v>
      </c>
      <c r="AX155" s="67">
        <v>0</v>
      </c>
      <c r="AZ155" s="68" t="s">
        <v>452</v>
      </c>
      <c r="BA155" s="67">
        <v>9.1999999999999993</v>
      </c>
      <c r="BC155" s="68" t="s">
        <v>452</v>
      </c>
      <c r="BD155" s="67">
        <v>0</v>
      </c>
      <c r="BF155" s="68" t="s">
        <v>452</v>
      </c>
      <c r="BG155" s="67">
        <v>15.41</v>
      </c>
      <c r="BI155" s="68" t="s">
        <v>452</v>
      </c>
      <c r="BJ155" s="67">
        <v>0</v>
      </c>
      <c r="BL155" s="68" t="s">
        <v>452</v>
      </c>
      <c r="BM155" s="67">
        <v>0</v>
      </c>
      <c r="BO155" s="68" t="s">
        <v>452</v>
      </c>
      <c r="BP155" s="67">
        <v>9</v>
      </c>
      <c r="BR155" s="68" t="s">
        <v>452</v>
      </c>
      <c r="BS155" s="67">
        <v>83.93</v>
      </c>
      <c r="BU155" s="68" t="s">
        <v>452</v>
      </c>
      <c r="BV155" s="67">
        <v>0</v>
      </c>
      <c r="BX155" s="68" t="s">
        <v>452</v>
      </c>
      <c r="BY155" s="67">
        <v>27.54</v>
      </c>
      <c r="CA155" s="68" t="s">
        <v>452</v>
      </c>
      <c r="CB155" s="67">
        <v>7.35</v>
      </c>
      <c r="CD155" s="68" t="s">
        <v>452</v>
      </c>
      <c r="CE155" s="67">
        <v>0</v>
      </c>
      <c r="CG155" s="68" t="s">
        <v>452</v>
      </c>
      <c r="CH155" s="67">
        <v>17.38</v>
      </c>
      <c r="CJ155" s="68" t="s">
        <v>452</v>
      </c>
      <c r="CK155" s="67">
        <v>46.9</v>
      </c>
      <c r="CM155" s="68" t="s">
        <v>452</v>
      </c>
      <c r="CN155" s="67">
        <v>18</v>
      </c>
      <c r="CP155" s="68" t="s">
        <v>452</v>
      </c>
      <c r="CQ155" s="79">
        <f>SUM(CN155,CK155,CH155,CE155,CB155,BY155,BV155,BS155,BP155,BM155,BJ155,BG155,BD155,BA155,AX155,AU155,AR155,AO155,AL155,AI155,AF155,AC155,Z155,W155,T155,Q155,N155,K155,H155,E155,B155)</f>
        <v>632.97</v>
      </c>
      <c r="CS155" s="68" t="s">
        <v>452</v>
      </c>
      <c r="CT155" s="67">
        <v>1530.8</v>
      </c>
      <c r="CV155" s="81">
        <f t="shared" si="4"/>
        <v>897.82999999999993</v>
      </c>
    </row>
    <row r="156" spans="1:101" x14ac:dyDescent="0.2">
      <c r="A156" s="68" t="s">
        <v>211</v>
      </c>
      <c r="B156" s="67">
        <v>0</v>
      </c>
      <c r="D156" s="68" t="s">
        <v>211</v>
      </c>
      <c r="E156" s="67">
        <v>0</v>
      </c>
      <c r="G156" s="68" t="s">
        <v>211</v>
      </c>
      <c r="H156" s="67">
        <v>0</v>
      </c>
      <c r="J156" s="68" t="s">
        <v>211</v>
      </c>
      <c r="K156" s="67">
        <v>0</v>
      </c>
      <c r="M156" s="68" t="s">
        <v>211</v>
      </c>
      <c r="N156" s="67">
        <v>0</v>
      </c>
      <c r="P156" s="68" t="s">
        <v>211</v>
      </c>
      <c r="Q156" s="67">
        <v>0</v>
      </c>
      <c r="S156" s="68" t="s">
        <v>211</v>
      </c>
      <c r="T156" s="67">
        <v>0</v>
      </c>
      <c r="V156" s="68" t="s">
        <v>211</v>
      </c>
      <c r="W156" s="67">
        <v>0</v>
      </c>
      <c r="Y156" s="68" t="s">
        <v>211</v>
      </c>
      <c r="Z156" s="67">
        <v>0</v>
      </c>
      <c r="AB156" s="68" t="s">
        <v>211</v>
      </c>
      <c r="AC156" s="67">
        <v>0</v>
      </c>
      <c r="AE156" s="68" t="s">
        <v>211</v>
      </c>
      <c r="AF156" s="67">
        <v>0</v>
      </c>
      <c r="AH156" s="68" t="s">
        <v>211</v>
      </c>
      <c r="AI156" s="67">
        <v>0</v>
      </c>
      <c r="AK156" s="68" t="s">
        <v>211</v>
      </c>
      <c r="AL156" s="67">
        <v>0</v>
      </c>
      <c r="AN156" s="68" t="s">
        <v>211</v>
      </c>
      <c r="AO156" s="67">
        <v>0</v>
      </c>
      <c r="AQ156" s="68" t="s">
        <v>211</v>
      </c>
      <c r="AR156" s="67">
        <v>0</v>
      </c>
      <c r="AT156" s="68" t="s">
        <v>211</v>
      </c>
      <c r="AU156" s="67">
        <v>0</v>
      </c>
      <c r="AW156" s="68" t="s">
        <v>211</v>
      </c>
      <c r="AX156" s="67">
        <v>0</v>
      </c>
      <c r="AZ156" s="68" t="s">
        <v>211</v>
      </c>
      <c r="BA156" s="67">
        <v>0</v>
      </c>
      <c r="BC156" s="68" t="s">
        <v>211</v>
      </c>
      <c r="BD156" s="67">
        <v>0</v>
      </c>
      <c r="BF156" s="68" t="s">
        <v>211</v>
      </c>
      <c r="BG156" s="67">
        <v>0</v>
      </c>
      <c r="BI156" s="68" t="s">
        <v>211</v>
      </c>
      <c r="BJ156" s="67">
        <v>0</v>
      </c>
      <c r="BL156" s="68" t="s">
        <v>211</v>
      </c>
      <c r="BM156" s="67">
        <v>0</v>
      </c>
      <c r="BO156" s="68" t="s">
        <v>211</v>
      </c>
      <c r="BP156" s="67">
        <v>7.99</v>
      </c>
      <c r="BR156" s="68" t="s">
        <v>211</v>
      </c>
      <c r="BS156" s="67">
        <v>0</v>
      </c>
      <c r="BU156" s="68" t="s">
        <v>211</v>
      </c>
      <c r="BV156" s="67">
        <v>0</v>
      </c>
      <c r="BX156" s="68" t="s">
        <v>211</v>
      </c>
      <c r="BY156" s="67">
        <v>0</v>
      </c>
      <c r="CA156" s="68" t="s">
        <v>211</v>
      </c>
      <c r="CB156" s="67">
        <v>0</v>
      </c>
      <c r="CD156" s="68" t="s">
        <v>211</v>
      </c>
      <c r="CE156" s="67">
        <v>0</v>
      </c>
      <c r="CG156" s="68" t="s">
        <v>211</v>
      </c>
      <c r="CH156" s="67">
        <v>0</v>
      </c>
      <c r="CJ156" s="68" t="s">
        <v>211</v>
      </c>
      <c r="CK156" s="67">
        <v>0</v>
      </c>
      <c r="CM156" s="68" t="s">
        <v>211</v>
      </c>
      <c r="CN156" s="67">
        <v>0</v>
      </c>
      <c r="CP156" s="68" t="s">
        <v>211</v>
      </c>
      <c r="CQ156" s="79">
        <f>SUM(CN156,CK156,CH156,CE156,CB156,BY156,BV156,BS156,BP156,BM156,BJ156,BG156,BD156,BA156,AX156,AU156,AR156,AO156,AL156,AI156,AF156,AC156,Z156,W156,T156,Q156,N156,K156,H156,E156,B156)</f>
        <v>7.99</v>
      </c>
      <c r="CS156" s="68" t="s">
        <v>211</v>
      </c>
      <c r="CT156" s="67">
        <v>7.99</v>
      </c>
      <c r="CV156" s="81">
        <f t="shared" si="4"/>
        <v>0</v>
      </c>
    </row>
    <row r="157" spans="1:101" x14ac:dyDescent="0.2">
      <c r="A157" s="68" t="s">
        <v>212</v>
      </c>
      <c r="B157" s="67">
        <v>0</v>
      </c>
      <c r="D157" s="68" t="s">
        <v>212</v>
      </c>
      <c r="E157" s="67">
        <v>0</v>
      </c>
      <c r="G157" s="68" t="s">
        <v>212</v>
      </c>
      <c r="H157" s="67">
        <v>0</v>
      </c>
      <c r="J157" s="68" t="s">
        <v>212</v>
      </c>
      <c r="K157" s="67">
        <v>0</v>
      </c>
      <c r="M157" s="68" t="s">
        <v>212</v>
      </c>
      <c r="N157" s="67">
        <v>0</v>
      </c>
      <c r="P157" s="68" t="s">
        <v>212</v>
      </c>
      <c r="Q157" s="67">
        <v>0</v>
      </c>
      <c r="S157" s="68" t="s">
        <v>212</v>
      </c>
      <c r="T157" s="67">
        <v>0</v>
      </c>
      <c r="V157" s="68" t="s">
        <v>212</v>
      </c>
      <c r="W157" s="67">
        <v>0</v>
      </c>
      <c r="Y157" s="68" t="s">
        <v>212</v>
      </c>
      <c r="Z157" s="67">
        <v>0</v>
      </c>
      <c r="AB157" s="68" t="s">
        <v>212</v>
      </c>
      <c r="AC157" s="67">
        <v>0</v>
      </c>
      <c r="AE157" s="68" t="s">
        <v>212</v>
      </c>
      <c r="AF157" s="67">
        <v>0</v>
      </c>
      <c r="AH157" s="68" t="s">
        <v>212</v>
      </c>
      <c r="AI157" s="67">
        <v>0</v>
      </c>
      <c r="AK157" s="68" t="s">
        <v>212</v>
      </c>
      <c r="AL157" s="67">
        <v>0</v>
      </c>
      <c r="AN157" s="68" t="s">
        <v>212</v>
      </c>
      <c r="AO157" s="67">
        <v>0</v>
      </c>
      <c r="AQ157" s="68" t="s">
        <v>212</v>
      </c>
      <c r="AR157" s="67">
        <v>0</v>
      </c>
      <c r="AT157" s="68" t="s">
        <v>212</v>
      </c>
      <c r="AU157" s="67">
        <v>0</v>
      </c>
      <c r="AW157" s="68" t="s">
        <v>212</v>
      </c>
      <c r="AX157" s="67">
        <v>0</v>
      </c>
      <c r="AZ157" s="68" t="s">
        <v>212</v>
      </c>
      <c r="BA157" s="67">
        <v>0</v>
      </c>
      <c r="BC157" s="68" t="s">
        <v>212</v>
      </c>
      <c r="BD157" s="67">
        <v>19.989999999999998</v>
      </c>
      <c r="BF157" s="68" t="s">
        <v>212</v>
      </c>
      <c r="BG157" s="67">
        <v>0</v>
      </c>
      <c r="BI157" s="68" t="s">
        <v>212</v>
      </c>
      <c r="BJ157" s="67">
        <v>0</v>
      </c>
      <c r="BL157" s="68" t="s">
        <v>212</v>
      </c>
      <c r="BM157" s="67">
        <v>0</v>
      </c>
      <c r="BO157" s="68" t="s">
        <v>212</v>
      </c>
      <c r="BP157" s="67">
        <v>0</v>
      </c>
      <c r="BR157" s="68" t="s">
        <v>212</v>
      </c>
      <c r="BS157" s="67">
        <v>0</v>
      </c>
      <c r="BU157" s="68" t="s">
        <v>212</v>
      </c>
      <c r="BV157" s="67">
        <v>0</v>
      </c>
      <c r="BX157" s="68" t="s">
        <v>212</v>
      </c>
      <c r="BY157" s="67">
        <v>0</v>
      </c>
      <c r="CA157" s="68" t="s">
        <v>212</v>
      </c>
      <c r="CB157" s="67">
        <v>0</v>
      </c>
      <c r="CD157" s="68" t="s">
        <v>212</v>
      </c>
      <c r="CE157" s="67">
        <v>0</v>
      </c>
      <c r="CG157" s="68" t="s">
        <v>212</v>
      </c>
      <c r="CH157" s="67">
        <v>0</v>
      </c>
      <c r="CJ157" s="68" t="s">
        <v>212</v>
      </c>
      <c r="CK157" s="67">
        <v>0</v>
      </c>
      <c r="CM157" s="68" t="s">
        <v>212</v>
      </c>
      <c r="CN157" s="67">
        <v>0</v>
      </c>
      <c r="CP157" s="68" t="s">
        <v>212</v>
      </c>
      <c r="CQ157" s="79">
        <f>SUM(CN157,CK157,CH157,CE157,CB157,BY157,BV157,BS157,BP157,BM157,BJ157,BG157,BD157,BA157,AX157,AU157,AR157,AO157,AL157,AI157,AF157,AC157,Z157,W157,T157,Q157,N157,K157,H157,E157,B157)</f>
        <v>19.989999999999998</v>
      </c>
      <c r="CS157" s="68" t="s">
        <v>212</v>
      </c>
      <c r="CT157" s="67">
        <v>19.989999999999998</v>
      </c>
      <c r="CV157" s="81">
        <f t="shared" si="4"/>
        <v>0</v>
      </c>
    </row>
    <row r="158" spans="1:101" x14ac:dyDescent="0.2">
      <c r="A158" s="72" t="s">
        <v>456</v>
      </c>
      <c r="B158" s="79">
        <v>0</v>
      </c>
      <c r="D158" s="72" t="s">
        <v>456</v>
      </c>
      <c r="E158" s="79">
        <v>3</v>
      </c>
      <c r="G158" s="72" t="s">
        <v>456</v>
      </c>
      <c r="H158" s="79">
        <v>0</v>
      </c>
      <c r="J158" s="72" t="s">
        <v>456</v>
      </c>
      <c r="K158" s="79">
        <v>0</v>
      </c>
      <c r="M158" s="72" t="s">
        <v>456</v>
      </c>
      <c r="N158" s="79">
        <v>0</v>
      </c>
      <c r="P158" s="72" t="s">
        <v>456</v>
      </c>
      <c r="Q158" s="79">
        <v>0</v>
      </c>
      <c r="S158" s="72" t="s">
        <v>456</v>
      </c>
      <c r="T158" s="79">
        <v>0</v>
      </c>
      <c r="V158" s="72" t="s">
        <v>456</v>
      </c>
      <c r="W158" s="79">
        <v>0</v>
      </c>
      <c r="Y158" s="72" t="s">
        <v>456</v>
      </c>
      <c r="Z158" s="79">
        <v>0</v>
      </c>
      <c r="AB158" s="72" t="s">
        <v>456</v>
      </c>
      <c r="AC158" s="79">
        <v>0</v>
      </c>
      <c r="AE158" s="72" t="s">
        <v>456</v>
      </c>
      <c r="AF158" s="79">
        <v>0</v>
      </c>
      <c r="AH158" s="72" t="s">
        <v>456</v>
      </c>
      <c r="AI158" s="79">
        <v>0</v>
      </c>
      <c r="AK158" s="72" t="s">
        <v>456</v>
      </c>
      <c r="AL158" s="79">
        <v>0</v>
      </c>
      <c r="AN158" s="72" t="s">
        <v>456</v>
      </c>
      <c r="AO158" s="79">
        <v>0</v>
      </c>
      <c r="AQ158" s="72" t="s">
        <v>456</v>
      </c>
      <c r="AR158" s="79">
        <v>0</v>
      </c>
      <c r="AT158" s="72" t="s">
        <v>456</v>
      </c>
      <c r="AU158" s="79">
        <v>0</v>
      </c>
      <c r="AW158" s="72" t="s">
        <v>456</v>
      </c>
      <c r="AX158" s="79">
        <v>0</v>
      </c>
      <c r="AZ158" s="72" t="s">
        <v>456</v>
      </c>
      <c r="BA158" s="79">
        <v>0</v>
      </c>
      <c r="BC158" s="72" t="s">
        <v>456</v>
      </c>
      <c r="BD158" s="79">
        <v>0</v>
      </c>
      <c r="BF158" s="72" t="s">
        <v>456</v>
      </c>
      <c r="BG158" s="79">
        <v>0</v>
      </c>
      <c r="BI158" s="72" t="s">
        <v>456</v>
      </c>
      <c r="BJ158" s="79">
        <v>0</v>
      </c>
      <c r="BL158" s="72" t="s">
        <v>456</v>
      </c>
      <c r="BM158" s="79">
        <v>0</v>
      </c>
      <c r="BO158" s="72" t="s">
        <v>456</v>
      </c>
      <c r="BP158" s="79">
        <v>0</v>
      </c>
      <c r="BR158" s="72" t="s">
        <v>456</v>
      </c>
      <c r="BS158" s="79">
        <v>0</v>
      </c>
      <c r="BU158" s="72" t="s">
        <v>456</v>
      </c>
      <c r="BV158" s="79">
        <v>0</v>
      </c>
      <c r="BX158" s="72" t="s">
        <v>456</v>
      </c>
      <c r="BY158" s="79">
        <v>0</v>
      </c>
      <c r="CA158" s="72" t="s">
        <v>456</v>
      </c>
      <c r="CB158" s="79">
        <v>0</v>
      </c>
      <c r="CD158" s="72" t="s">
        <v>456</v>
      </c>
      <c r="CE158" s="79">
        <v>0</v>
      </c>
      <c r="CG158" s="72" t="s">
        <v>456</v>
      </c>
      <c r="CH158" s="79">
        <v>0</v>
      </c>
      <c r="CJ158" s="72" t="s">
        <v>456</v>
      </c>
      <c r="CK158" s="79">
        <v>0</v>
      </c>
      <c r="CM158" s="72" t="s">
        <v>456</v>
      </c>
      <c r="CN158" s="79">
        <v>0</v>
      </c>
      <c r="CP158" s="72" t="s">
        <v>456</v>
      </c>
      <c r="CQ158" s="79">
        <f>SUM(CN158,CK158,CH158,CE158,CB158,BY158,BV158,BS158,BP158,BM158,BJ158,BG158,BD158,BA158,AX158,AU158,AR158,AO158,AL158,AI158,AF158,AC158,Z158,W158,T158,Q158,N158,K158,H158,E158,B158)</f>
        <v>3</v>
      </c>
      <c r="CS158" s="72" t="s">
        <v>456</v>
      </c>
      <c r="CT158" s="79">
        <v>0</v>
      </c>
      <c r="CV158" s="81">
        <f t="shared" si="4"/>
        <v>-3</v>
      </c>
    </row>
    <row r="159" spans="1:101" x14ac:dyDescent="0.2">
      <c r="A159" s="72" t="s">
        <v>456</v>
      </c>
      <c r="B159" s="79">
        <v>0</v>
      </c>
      <c r="D159" s="72" t="s">
        <v>456</v>
      </c>
      <c r="E159" s="79">
        <v>0</v>
      </c>
      <c r="G159" s="72" t="s">
        <v>456</v>
      </c>
      <c r="H159" s="79">
        <v>0</v>
      </c>
      <c r="J159" s="72" t="s">
        <v>456</v>
      </c>
      <c r="K159" s="79">
        <v>0</v>
      </c>
      <c r="M159" s="72" t="s">
        <v>456</v>
      </c>
      <c r="N159" s="79">
        <v>0</v>
      </c>
      <c r="P159" s="72" t="s">
        <v>456</v>
      </c>
      <c r="Q159" s="79">
        <v>0</v>
      </c>
      <c r="S159" s="72" t="s">
        <v>456</v>
      </c>
      <c r="T159" s="79">
        <v>0</v>
      </c>
      <c r="V159" s="72" t="s">
        <v>456</v>
      </c>
      <c r="W159" s="79">
        <v>0</v>
      </c>
      <c r="Y159" s="72" t="s">
        <v>456</v>
      </c>
      <c r="Z159" s="79">
        <v>0</v>
      </c>
      <c r="AB159" s="72" t="s">
        <v>456</v>
      </c>
      <c r="AC159" s="79">
        <v>0</v>
      </c>
      <c r="AE159" s="72" t="s">
        <v>456</v>
      </c>
      <c r="AF159" s="79">
        <v>0</v>
      </c>
      <c r="AH159" s="72" t="s">
        <v>456</v>
      </c>
      <c r="AI159" s="79">
        <v>0</v>
      </c>
      <c r="AK159" s="72" t="s">
        <v>456</v>
      </c>
      <c r="AL159" s="79">
        <v>0</v>
      </c>
      <c r="AN159" s="72" t="s">
        <v>456</v>
      </c>
      <c r="AO159" s="79">
        <v>0</v>
      </c>
      <c r="AQ159" s="72" t="s">
        <v>456</v>
      </c>
      <c r="AR159" s="79">
        <v>0</v>
      </c>
      <c r="AT159" s="72" t="s">
        <v>456</v>
      </c>
      <c r="AU159" s="79">
        <v>0</v>
      </c>
      <c r="AW159" s="72" t="s">
        <v>456</v>
      </c>
      <c r="AX159" s="79">
        <v>0</v>
      </c>
      <c r="AZ159" s="72" t="s">
        <v>456</v>
      </c>
      <c r="BA159" s="79">
        <v>0</v>
      </c>
      <c r="BC159" s="72" t="s">
        <v>456</v>
      </c>
      <c r="BD159" s="79">
        <v>0</v>
      </c>
      <c r="BF159" s="72" t="s">
        <v>456</v>
      </c>
      <c r="BG159" s="79">
        <v>0</v>
      </c>
      <c r="BI159" s="72" t="s">
        <v>456</v>
      </c>
      <c r="BJ159" s="79">
        <v>0</v>
      </c>
      <c r="BL159" s="72" t="s">
        <v>456</v>
      </c>
      <c r="BM159" s="79">
        <v>0</v>
      </c>
      <c r="BO159" s="72" t="s">
        <v>456</v>
      </c>
      <c r="BP159" s="79">
        <v>0</v>
      </c>
      <c r="BR159" s="72" t="s">
        <v>456</v>
      </c>
      <c r="BS159" s="79">
        <v>0</v>
      </c>
      <c r="BU159" s="72" t="s">
        <v>456</v>
      </c>
      <c r="BV159" s="79">
        <v>0</v>
      </c>
      <c r="BX159" s="72" t="s">
        <v>456</v>
      </c>
      <c r="BY159" s="79">
        <v>0</v>
      </c>
      <c r="CA159" s="72" t="s">
        <v>456</v>
      </c>
      <c r="CB159" s="79">
        <v>0</v>
      </c>
      <c r="CD159" s="72" t="s">
        <v>456</v>
      </c>
      <c r="CE159" s="79">
        <v>0</v>
      </c>
      <c r="CG159" s="72" t="s">
        <v>456</v>
      </c>
      <c r="CH159" s="79">
        <v>0</v>
      </c>
      <c r="CJ159" s="72" t="s">
        <v>456</v>
      </c>
      <c r="CK159" s="79">
        <v>0</v>
      </c>
      <c r="CM159" s="72" t="s">
        <v>456</v>
      </c>
      <c r="CN159" s="79">
        <v>0</v>
      </c>
      <c r="CP159" s="72" t="s">
        <v>456</v>
      </c>
      <c r="CQ159" s="79">
        <f>SUM(CN159,CK159,CH159,CE159,CB159,BY159,BV159,BS159,BP159,BM159,BJ159,BG159,BD159,BA159,AX159,AU159,AR159,AO159,AL159,AI159,AF159,AC159,Z159,W159,T159,Q159,N159,K159,H159,E159,B159)</f>
        <v>0</v>
      </c>
      <c r="CS159" s="72" t="s">
        <v>456</v>
      </c>
      <c r="CT159" s="79">
        <v>0</v>
      </c>
      <c r="CV159" s="81">
        <f t="shared" si="4"/>
        <v>0</v>
      </c>
    </row>
    <row r="160" spans="1:101" x14ac:dyDescent="0.2">
      <c r="A160" s="73" t="s">
        <v>453</v>
      </c>
      <c r="B160" s="74">
        <f>SUM(B144,B145,B146,B147,B148,B152,B153,B154)</f>
        <v>864.72</v>
      </c>
      <c r="D160" s="73" t="s">
        <v>453</v>
      </c>
      <c r="E160" s="74">
        <f>SUM(E144,E145,E146,E147,E148,E152,E153,E154)</f>
        <v>138.9</v>
      </c>
      <c r="G160" s="73" t="s">
        <v>453</v>
      </c>
      <c r="H160" s="74">
        <f>SUM(H144,H145,H146,H147,H148,H152,H153,H154)</f>
        <v>48.11</v>
      </c>
      <c r="J160" s="73" t="s">
        <v>453</v>
      </c>
      <c r="K160" s="74">
        <f>SUM(K144,K145,K146,K147,K148,K152,K153,K154)</f>
        <v>0</v>
      </c>
      <c r="M160" s="73" t="s">
        <v>453</v>
      </c>
      <c r="N160" s="74">
        <f>SUM(N144,N145,N146,N147,N148,N152,N153,N154)</f>
        <v>108</v>
      </c>
      <c r="P160" s="73" t="s">
        <v>453</v>
      </c>
      <c r="Q160" s="74">
        <f>SUM(Q144,Q145,Q146,Q147,Q148,Q152,Q153,Q154)</f>
        <v>20.25</v>
      </c>
      <c r="S160" s="73" t="s">
        <v>453</v>
      </c>
      <c r="T160" s="74">
        <f>SUM(T144,T145,T146,T147,T148,T152,T153,T154)</f>
        <v>15.99</v>
      </c>
      <c r="V160" s="73" t="s">
        <v>453</v>
      </c>
      <c r="W160" s="74">
        <f>SUM(W144,W145,W146,W147,W148,W152,W153,W154)</f>
        <v>15.98</v>
      </c>
      <c r="Y160" s="73" t="s">
        <v>453</v>
      </c>
      <c r="Z160" s="74">
        <f>SUM(Z144,Z145,Z146,Z147,Z148,Z152,Z153,Z154)</f>
        <v>185.56</v>
      </c>
      <c r="AB160" s="73" t="s">
        <v>453</v>
      </c>
      <c r="AC160" s="74">
        <f>SUM(AC144,AC145,AC146,AC147,AC148,AC152,AC153,AC154)</f>
        <v>75</v>
      </c>
      <c r="AE160" s="73" t="s">
        <v>453</v>
      </c>
      <c r="AF160" s="74">
        <f>SUM(AF144,AF145,AF146,AF147,AF148,AF152,AF153,AF154)</f>
        <v>10.029999999999999</v>
      </c>
      <c r="AH160" s="73" t="s">
        <v>453</v>
      </c>
      <c r="AI160" s="74">
        <f>SUM(AI144,AI145,AI146,AI147,AI148,AI152,AI153,AI154)</f>
        <v>94.08</v>
      </c>
      <c r="AK160" s="73" t="s">
        <v>453</v>
      </c>
      <c r="AL160" s="74">
        <f>SUM(AL144,AL145,AL146,AL147,AL148,AL152,AL153,AL154)</f>
        <v>0</v>
      </c>
      <c r="AN160" s="73" t="s">
        <v>453</v>
      </c>
      <c r="AO160" s="74">
        <f>SUM(AO144,AO145,AO146,AO147,AO148,AO152,AO153,AO154)</f>
        <v>56.44</v>
      </c>
      <c r="AQ160" s="73" t="s">
        <v>453</v>
      </c>
      <c r="AR160" s="74">
        <f>SUM(AR144,AR145,AR146,AR147,AR148,AR152,AR153,AR154)</f>
        <v>5.3</v>
      </c>
      <c r="AT160" s="73" t="s">
        <v>453</v>
      </c>
      <c r="AU160" s="74">
        <f>SUM(AU144,AU145,AU146,AU147,AU148,AU152,AU153,AU154)</f>
        <v>0</v>
      </c>
      <c r="AW160" s="73" t="s">
        <v>453</v>
      </c>
      <c r="AX160" s="74">
        <f>SUM(AX144,AX145,AX146,AX147,AX148,AX152,AX153,AX154)</f>
        <v>10</v>
      </c>
      <c r="AZ160" s="73" t="s">
        <v>453</v>
      </c>
      <c r="BA160" s="74">
        <f>SUM(BA144,BA145,BA146,BA147,BA148,BA152,BA153,BA154)</f>
        <v>36.89</v>
      </c>
      <c r="BC160" s="73" t="s">
        <v>453</v>
      </c>
      <c r="BD160" s="74">
        <f>SUM(BD144,BD145,BD146,BD147,BD148,BD152,BD153,BD154)</f>
        <v>19.989999999999998</v>
      </c>
      <c r="BF160" s="73" t="s">
        <v>453</v>
      </c>
      <c r="BG160" s="74">
        <f>SUM(BG144,BG145,BG146,BG147,BG148,BG152,BG153,BG154)</f>
        <v>15.41</v>
      </c>
      <c r="BI160" s="73" t="s">
        <v>453</v>
      </c>
      <c r="BJ160" s="74">
        <f>SUM(BJ144,BJ145,BJ146,BJ147,BJ148,BJ152,BJ153,BJ154)</f>
        <v>0</v>
      </c>
      <c r="BL160" s="73" t="s">
        <v>453</v>
      </c>
      <c r="BM160" s="74">
        <f>SUM(BM144,BM145,BM146,BM147,BM148,BM152,BM153,BM154)</f>
        <v>0</v>
      </c>
      <c r="BO160" s="73" t="s">
        <v>453</v>
      </c>
      <c r="BP160" s="74">
        <f>SUM(BP144,BP145,BP146,BP147,BP148,BP152,BP153,BP154)</f>
        <v>16.990000000000002</v>
      </c>
      <c r="BR160" s="73" t="s">
        <v>453</v>
      </c>
      <c r="BS160" s="74">
        <f>SUM(BS144,BS145,BS146,BS147,BS148,BS152,BS153,BS154)</f>
        <v>83.93</v>
      </c>
      <c r="BU160" s="73" t="s">
        <v>453</v>
      </c>
      <c r="BV160" s="74">
        <f>SUM(BV144,BV145,BV146,BV147,BV148,BV152,BV153,BV154)</f>
        <v>0</v>
      </c>
      <c r="BX160" s="73" t="s">
        <v>453</v>
      </c>
      <c r="BY160" s="74">
        <f>SUM(BY144,BY145,BY146,BY147,BY148,BY152,BY153,BY154)</f>
        <v>50.44</v>
      </c>
      <c r="CA160" s="73" t="s">
        <v>453</v>
      </c>
      <c r="CB160" s="74">
        <f>SUM(CB144,CB145,CB146,CB147,CB148,CB152,CB153,CB154)</f>
        <v>7.35</v>
      </c>
      <c r="CD160" s="73" t="s">
        <v>453</v>
      </c>
      <c r="CE160" s="74">
        <f>SUM(CE144,CE145,CE146,CE147,CE148,CE152,CE153,CE154)</f>
        <v>0</v>
      </c>
      <c r="CG160" s="73" t="s">
        <v>453</v>
      </c>
      <c r="CH160" s="74">
        <f>SUM(CH144,CH145,CH146,CH147,CH148,CH152,CH153,CH154)</f>
        <v>57.379999999999995</v>
      </c>
      <c r="CJ160" s="73" t="s">
        <v>453</v>
      </c>
      <c r="CK160" s="74">
        <f>SUM(CK144,CK145,CK146,CK147,CK148,CK152,CK153,CK154)</f>
        <v>46.9</v>
      </c>
      <c r="CM160" s="73" t="s">
        <v>453</v>
      </c>
      <c r="CN160" s="74">
        <f>SUM(CN144,CN145,CN146,CN147,CN148,CN152,CN153,CN154)</f>
        <v>18</v>
      </c>
      <c r="CP160" s="73" t="s">
        <v>494</v>
      </c>
      <c r="CQ160" s="74">
        <f>SUM(CQ144,CQ145,CQ146,CQ147,CQ148,CQ152,CQ153,CQ154)</f>
        <v>2001.6399999999999</v>
      </c>
      <c r="CS160" s="77" t="s">
        <v>494</v>
      </c>
      <c r="CT160" s="78">
        <f>SUM(CT144,CT145,CT146,CT147,CT148,CT152,CT153,CT154)</f>
        <v>3179.1499999999996</v>
      </c>
      <c r="CV160" s="88">
        <f t="shared" si="4"/>
        <v>1177.5099999999998</v>
      </c>
    </row>
    <row r="161" spans="1:100" x14ac:dyDescent="0.2">
      <c r="A161" s="91" t="s">
        <v>457</v>
      </c>
      <c r="B161" s="92">
        <f>B139-B142-B160</f>
        <v>-864.72</v>
      </c>
      <c r="D161" s="93" t="s">
        <v>457</v>
      </c>
      <c r="E161" s="94">
        <f>E139-E142-E160</f>
        <v>1217.8</v>
      </c>
      <c r="G161" s="91" t="s">
        <v>457</v>
      </c>
      <c r="H161" s="92">
        <f>H139-H142-H160</f>
        <v>-8.11</v>
      </c>
      <c r="J161" s="75" t="s">
        <v>457</v>
      </c>
      <c r="K161" s="76">
        <f>K139-K142-K160</f>
        <v>0</v>
      </c>
      <c r="M161" s="91" t="s">
        <v>457</v>
      </c>
      <c r="N161" s="92">
        <f>N139-N142-N160</f>
        <v>-108</v>
      </c>
      <c r="P161" s="91" t="s">
        <v>457</v>
      </c>
      <c r="Q161" s="92">
        <f>Q139-Q142-Q160</f>
        <v>-20.25</v>
      </c>
      <c r="S161" s="91" t="s">
        <v>457</v>
      </c>
      <c r="T161" s="92">
        <f>T139-T142-T160</f>
        <v>-15.99</v>
      </c>
      <c r="V161" s="91" t="s">
        <v>457</v>
      </c>
      <c r="W161" s="92">
        <f>W139-W142-W160</f>
        <v>-15.98</v>
      </c>
      <c r="Y161" s="91" t="s">
        <v>457</v>
      </c>
      <c r="Z161" s="92">
        <f>Z139-Z142-Z160</f>
        <v>-185.56</v>
      </c>
      <c r="AB161" s="91" t="s">
        <v>457</v>
      </c>
      <c r="AC161" s="92">
        <f>AC139-AC142-AC160</f>
        <v>-75</v>
      </c>
      <c r="AE161" s="91" t="s">
        <v>457</v>
      </c>
      <c r="AF161" s="92">
        <f>AF139-AF142-AF160</f>
        <v>-8.85</v>
      </c>
      <c r="AH161" s="91" t="s">
        <v>457</v>
      </c>
      <c r="AI161" s="92">
        <f>AI139-AI142-AI160</f>
        <v>-94.08</v>
      </c>
      <c r="AK161" s="75" t="s">
        <v>457</v>
      </c>
      <c r="AL161" s="76">
        <f>AL139-AL142-AL160</f>
        <v>0</v>
      </c>
      <c r="AN161" s="91" t="s">
        <v>457</v>
      </c>
      <c r="AO161" s="92">
        <f>AO139-AO142-AO160</f>
        <v>-56.44</v>
      </c>
      <c r="AQ161" s="91" t="s">
        <v>457</v>
      </c>
      <c r="AR161" s="92">
        <f>AR139-AR142-AR160</f>
        <v>-5.3</v>
      </c>
      <c r="AT161" s="93" t="s">
        <v>457</v>
      </c>
      <c r="AU161" s="94">
        <f>AU139-AU142-AU160</f>
        <v>1403.0900000000001</v>
      </c>
      <c r="AW161" s="91" t="s">
        <v>457</v>
      </c>
      <c r="AX161" s="92">
        <f>AX139-AX142-AX160</f>
        <v>-10</v>
      </c>
      <c r="AZ161" s="91" t="s">
        <v>457</v>
      </c>
      <c r="BA161" s="92">
        <f>BA139-BA142-BA160</f>
        <v>-36.89</v>
      </c>
      <c r="BC161" s="91" t="s">
        <v>457</v>
      </c>
      <c r="BD161" s="92">
        <f>BD139-BD142-BD160</f>
        <v>-19.599999999999998</v>
      </c>
      <c r="BF161" s="91" t="s">
        <v>457</v>
      </c>
      <c r="BG161" s="92">
        <f>BG139-BG142-BG160</f>
        <v>-14.74</v>
      </c>
      <c r="BI161" s="93" t="s">
        <v>457</v>
      </c>
      <c r="BJ161" s="94">
        <f>BJ139-BJ142-BJ160</f>
        <v>0.11</v>
      </c>
      <c r="BL161" s="75" t="s">
        <v>457</v>
      </c>
      <c r="BM161" s="76">
        <f>BM139-BM142-BM160</f>
        <v>0</v>
      </c>
      <c r="BO161" s="91" t="s">
        <v>457</v>
      </c>
      <c r="BP161" s="92">
        <f>BP139-BP142-BP160</f>
        <v>-16.990000000000002</v>
      </c>
      <c r="BR161" s="91" t="s">
        <v>457</v>
      </c>
      <c r="BS161" s="92">
        <f>BS139-BS142-BS160</f>
        <v>-83.93</v>
      </c>
      <c r="BU161" s="75" t="s">
        <v>457</v>
      </c>
      <c r="BV161" s="76">
        <f>BV139-BV142-BV160</f>
        <v>0</v>
      </c>
      <c r="BX161" s="91" t="s">
        <v>457</v>
      </c>
      <c r="BY161" s="92">
        <f>BY139-BY142-BY160</f>
        <v>-50.44</v>
      </c>
      <c r="CA161" s="91" t="s">
        <v>457</v>
      </c>
      <c r="CB161" s="92">
        <f>CB139-CB142-CB160</f>
        <v>-7.35</v>
      </c>
      <c r="CD161" s="75" t="s">
        <v>457</v>
      </c>
      <c r="CE161" s="76">
        <f>CE139-CE142-CE160</f>
        <v>0</v>
      </c>
      <c r="CG161" s="91" t="s">
        <v>457</v>
      </c>
      <c r="CH161" s="92">
        <f>CH139-CH142-CH160</f>
        <v>-57.379999999999995</v>
      </c>
      <c r="CJ161" s="93" t="s">
        <v>457</v>
      </c>
      <c r="CK161" s="94">
        <f>CK139-CK142-CK160</f>
        <v>1359.36</v>
      </c>
      <c r="CM161" s="91" t="s">
        <v>457</v>
      </c>
      <c r="CN161" s="92">
        <f>CN139-CN142-CN160</f>
        <v>-18</v>
      </c>
      <c r="CP161" s="93" t="s">
        <v>491</v>
      </c>
      <c r="CQ161" s="94">
        <f>CQ139-CQ142-CQ160</f>
        <v>2206.7599999999998</v>
      </c>
      <c r="CS161" s="85" t="s">
        <v>496</v>
      </c>
      <c r="CT161" s="84">
        <f>CT136-CT142-CT160</f>
        <v>0</v>
      </c>
    </row>
    <row r="162" spans="1:100" x14ac:dyDescent="0.2">
      <c r="A162" s="209" t="s">
        <v>371</v>
      </c>
      <c r="B162" s="210"/>
      <c r="D162" s="209" t="s">
        <v>372</v>
      </c>
      <c r="E162" s="210"/>
      <c r="G162" s="209" t="s">
        <v>373</v>
      </c>
      <c r="H162" s="210"/>
      <c r="J162" s="190"/>
      <c r="K162" s="191"/>
      <c r="M162" s="209" t="s">
        <v>374</v>
      </c>
      <c r="N162" s="210"/>
      <c r="P162" s="209" t="s">
        <v>376</v>
      </c>
      <c r="Q162" s="210"/>
      <c r="S162" s="209" t="s">
        <v>375</v>
      </c>
      <c r="T162" s="210"/>
      <c r="V162" s="209" t="s">
        <v>377</v>
      </c>
      <c r="W162" s="210"/>
      <c r="Y162" s="209" t="s">
        <v>378</v>
      </c>
      <c r="Z162" s="210"/>
      <c r="AB162" s="209" t="s">
        <v>379</v>
      </c>
      <c r="AC162" s="210"/>
      <c r="AE162" s="209" t="s">
        <v>380</v>
      </c>
      <c r="AF162" s="210"/>
      <c r="AH162" s="190" t="s">
        <v>291</v>
      </c>
      <c r="AI162" s="191"/>
      <c r="AK162" s="190" t="s">
        <v>381</v>
      </c>
      <c r="AL162" s="191"/>
      <c r="AN162" s="209" t="s">
        <v>382</v>
      </c>
      <c r="AO162" s="210"/>
      <c r="AQ162" s="190" t="s">
        <v>383</v>
      </c>
      <c r="AR162" s="191"/>
      <c r="AT162" s="190"/>
      <c r="AU162" s="191"/>
      <c r="AW162" s="190" t="s">
        <v>384</v>
      </c>
      <c r="AX162" s="191"/>
      <c r="AZ162" s="190" t="s">
        <v>385</v>
      </c>
      <c r="BA162" s="191"/>
      <c r="BC162" s="190" t="s">
        <v>203</v>
      </c>
      <c r="BD162" s="191"/>
      <c r="BF162" s="209" t="s">
        <v>386</v>
      </c>
      <c r="BG162" s="210"/>
      <c r="BI162" s="190" t="s">
        <v>203</v>
      </c>
      <c r="BJ162" s="191"/>
      <c r="BL162" s="209" t="s">
        <v>387</v>
      </c>
      <c r="BM162" s="210"/>
      <c r="BO162" s="190" t="s">
        <v>388</v>
      </c>
      <c r="BP162" s="191"/>
      <c r="BR162" s="209" t="s">
        <v>389</v>
      </c>
      <c r="BS162" s="210"/>
      <c r="BU162" s="190"/>
      <c r="BV162" s="191"/>
      <c r="BX162" s="190" t="s">
        <v>390</v>
      </c>
      <c r="BY162" s="191"/>
      <c r="CA162" s="190" t="s">
        <v>320</v>
      </c>
      <c r="CB162" s="191"/>
      <c r="CD162" s="190"/>
      <c r="CE162" s="191"/>
      <c r="CG162" s="209" t="s">
        <v>391</v>
      </c>
      <c r="CH162" s="210"/>
      <c r="CJ162" s="209" t="s">
        <v>394</v>
      </c>
      <c r="CK162" s="210"/>
      <c r="CM162" s="209" t="s">
        <v>395</v>
      </c>
      <c r="CN162" s="210"/>
      <c r="CP162" s="93" t="s">
        <v>517</v>
      </c>
      <c r="CQ162" s="94">
        <f>CQ136-CQ142-CQ160</f>
        <v>1136.71</v>
      </c>
      <c r="CS162" s="199" t="s">
        <v>495</v>
      </c>
      <c r="CT162" s="200"/>
      <c r="CV162" s="82"/>
    </row>
    <row r="163" spans="1:100" x14ac:dyDescent="0.2">
      <c r="A163" s="210"/>
      <c r="B163" s="210"/>
      <c r="D163" s="210"/>
      <c r="E163" s="210"/>
      <c r="G163" s="210"/>
      <c r="H163" s="210"/>
      <c r="J163" s="180"/>
      <c r="K163" s="181"/>
      <c r="M163" s="210"/>
      <c r="N163" s="210"/>
      <c r="P163" s="210"/>
      <c r="Q163" s="210"/>
      <c r="S163" s="210"/>
      <c r="T163" s="210"/>
      <c r="V163" s="210"/>
      <c r="W163" s="210"/>
      <c r="Y163" s="210"/>
      <c r="Z163" s="210"/>
      <c r="AB163" s="210"/>
      <c r="AC163" s="210"/>
      <c r="AE163" s="210"/>
      <c r="AF163" s="210"/>
      <c r="AH163" s="180"/>
      <c r="AI163" s="181"/>
      <c r="AK163" s="180"/>
      <c r="AL163" s="181"/>
      <c r="AN163" s="210"/>
      <c r="AO163" s="210"/>
      <c r="AQ163" s="180"/>
      <c r="AR163" s="181"/>
      <c r="AT163" s="180"/>
      <c r="AU163" s="181"/>
      <c r="AW163" s="180"/>
      <c r="AX163" s="181"/>
      <c r="AZ163" s="180"/>
      <c r="BA163" s="181"/>
      <c r="BC163" s="180"/>
      <c r="BD163" s="181"/>
      <c r="BF163" s="210"/>
      <c r="BG163" s="210"/>
      <c r="BI163" s="180"/>
      <c r="BJ163" s="181"/>
      <c r="BL163" s="210"/>
      <c r="BM163" s="210"/>
      <c r="BO163" s="180"/>
      <c r="BP163" s="181"/>
      <c r="BR163" s="210"/>
      <c r="BS163" s="210"/>
      <c r="BU163" s="180"/>
      <c r="BV163" s="181"/>
      <c r="BX163" s="180"/>
      <c r="BY163" s="181"/>
      <c r="CA163" s="180"/>
      <c r="CB163" s="181"/>
      <c r="CD163" s="180"/>
      <c r="CE163" s="181"/>
      <c r="CG163" s="210"/>
      <c r="CH163" s="210"/>
      <c r="CJ163" s="210"/>
      <c r="CK163" s="210"/>
      <c r="CM163" s="210"/>
      <c r="CN163" s="210"/>
      <c r="CP163" s="101"/>
      <c r="CQ163" s="102"/>
      <c r="CS163" s="199"/>
      <c r="CT163" s="200"/>
      <c r="CV163" s="82"/>
    </row>
    <row r="164" spans="1:100" x14ac:dyDescent="0.2">
      <c r="A164" s="210"/>
      <c r="B164" s="210"/>
      <c r="D164" s="210"/>
      <c r="E164" s="210"/>
      <c r="G164" s="210"/>
      <c r="H164" s="210"/>
      <c r="J164" s="182"/>
      <c r="K164" s="183"/>
      <c r="M164" s="210"/>
      <c r="N164" s="210"/>
      <c r="P164" s="210"/>
      <c r="Q164" s="210"/>
      <c r="S164" s="210"/>
      <c r="T164" s="210"/>
      <c r="V164" s="210"/>
      <c r="W164" s="210"/>
      <c r="Y164" s="210"/>
      <c r="Z164" s="210"/>
      <c r="AB164" s="210"/>
      <c r="AC164" s="210"/>
      <c r="AE164" s="210"/>
      <c r="AF164" s="210"/>
      <c r="AH164" s="182"/>
      <c r="AI164" s="183"/>
      <c r="AK164" s="182"/>
      <c r="AL164" s="183"/>
      <c r="AN164" s="210"/>
      <c r="AO164" s="210"/>
      <c r="AQ164" s="182"/>
      <c r="AR164" s="183"/>
      <c r="AT164" s="182"/>
      <c r="AU164" s="183"/>
      <c r="AW164" s="182"/>
      <c r="AX164" s="183"/>
      <c r="AZ164" s="182"/>
      <c r="BA164" s="183"/>
      <c r="BC164" s="182"/>
      <c r="BD164" s="183"/>
      <c r="BF164" s="210"/>
      <c r="BG164" s="210"/>
      <c r="BI164" s="182"/>
      <c r="BJ164" s="183"/>
      <c r="BL164" s="210"/>
      <c r="BM164" s="210"/>
      <c r="BO164" s="182"/>
      <c r="BP164" s="183"/>
      <c r="BR164" s="210"/>
      <c r="BS164" s="210"/>
      <c r="BU164" s="182"/>
      <c r="BV164" s="183"/>
      <c r="BX164" s="182"/>
      <c r="BY164" s="183"/>
      <c r="CA164" s="182"/>
      <c r="CB164" s="183"/>
      <c r="CD164" s="182"/>
      <c r="CE164" s="183"/>
      <c r="CG164" s="210"/>
      <c r="CH164" s="210"/>
      <c r="CJ164" s="210"/>
      <c r="CK164" s="210"/>
      <c r="CM164" s="210"/>
      <c r="CN164" s="210"/>
      <c r="CP164" s="99"/>
      <c r="CQ164" s="100"/>
      <c r="CS164" s="201"/>
      <c r="CT164" s="202"/>
      <c r="CV164" s="82"/>
    </row>
    <row r="166" spans="1:100" ht="21" x14ac:dyDescent="0.25">
      <c r="A166" s="36" t="s">
        <v>502</v>
      </c>
    </row>
    <row r="167" spans="1:100" x14ac:dyDescent="0.2">
      <c r="A167" s="172" t="s">
        <v>55</v>
      </c>
      <c r="B167" s="173"/>
      <c r="D167" s="172" t="s">
        <v>56</v>
      </c>
      <c r="E167" s="173"/>
      <c r="G167" s="172" t="s">
        <v>57</v>
      </c>
      <c r="H167" s="173"/>
      <c r="J167" s="172" t="s">
        <v>58</v>
      </c>
      <c r="K167" s="173"/>
      <c r="M167" s="172" t="s">
        <v>59</v>
      </c>
      <c r="N167" s="173"/>
      <c r="P167" s="172" t="s">
        <v>60</v>
      </c>
      <c r="Q167" s="173"/>
      <c r="S167" s="172" t="s">
        <v>61</v>
      </c>
      <c r="T167" s="173"/>
      <c r="V167" s="172" t="s">
        <v>62</v>
      </c>
      <c r="W167" s="173"/>
      <c r="Y167" s="172" t="s">
        <v>63</v>
      </c>
      <c r="Z167" s="173"/>
      <c r="AB167" s="172" t="s">
        <v>64</v>
      </c>
      <c r="AC167" s="173"/>
      <c r="AE167" s="172" t="s">
        <v>65</v>
      </c>
      <c r="AF167" s="173"/>
      <c r="AH167" s="172" t="s">
        <v>66</v>
      </c>
      <c r="AI167" s="173"/>
      <c r="AK167" s="172" t="s">
        <v>67</v>
      </c>
      <c r="AL167" s="173"/>
      <c r="AN167" s="172" t="s">
        <v>68</v>
      </c>
      <c r="AO167" s="173"/>
      <c r="AQ167" s="172" t="s">
        <v>69</v>
      </c>
      <c r="AR167" s="173"/>
      <c r="AT167" s="172" t="s">
        <v>70</v>
      </c>
      <c r="AU167" s="173"/>
      <c r="AW167" s="172" t="s">
        <v>71</v>
      </c>
      <c r="AX167" s="173"/>
      <c r="AZ167" s="172" t="s">
        <v>72</v>
      </c>
      <c r="BA167" s="173"/>
      <c r="BC167" s="172" t="s">
        <v>73</v>
      </c>
      <c r="BD167" s="173"/>
      <c r="BF167" s="172" t="s">
        <v>74</v>
      </c>
      <c r="BG167" s="173"/>
      <c r="BI167" s="172" t="s">
        <v>75</v>
      </c>
      <c r="BJ167" s="173"/>
      <c r="BL167" s="172" t="s">
        <v>76</v>
      </c>
      <c r="BM167" s="173"/>
      <c r="BO167" s="172" t="s">
        <v>77</v>
      </c>
      <c r="BP167" s="173"/>
      <c r="BR167" s="172" t="s">
        <v>78</v>
      </c>
      <c r="BS167" s="173"/>
      <c r="BU167" s="172" t="s">
        <v>79</v>
      </c>
      <c r="BV167" s="173"/>
      <c r="BX167" s="172" t="s">
        <v>80</v>
      </c>
      <c r="BY167" s="173"/>
      <c r="CA167" s="172" t="s">
        <v>81</v>
      </c>
      <c r="CB167" s="173"/>
      <c r="CD167" s="172" t="s">
        <v>82</v>
      </c>
      <c r="CE167" s="173"/>
      <c r="CG167" s="172" t="s">
        <v>83</v>
      </c>
      <c r="CH167" s="173"/>
      <c r="CJ167" s="172" t="s">
        <v>84</v>
      </c>
      <c r="CK167" s="173"/>
      <c r="CM167" s="172" t="s">
        <v>489</v>
      </c>
      <c r="CN167" s="173"/>
      <c r="CP167" s="188" t="s">
        <v>30</v>
      </c>
      <c r="CQ167" s="189"/>
      <c r="CS167" s="188" t="s">
        <v>490</v>
      </c>
      <c r="CT167" s="189"/>
      <c r="CV167" s="80" t="s">
        <v>32</v>
      </c>
    </row>
    <row r="168" spans="1:100" x14ac:dyDescent="0.2">
      <c r="A168" s="174" t="s">
        <v>446</v>
      </c>
      <c r="B168" s="175"/>
      <c r="D168" s="174" t="s">
        <v>446</v>
      </c>
      <c r="E168" s="175"/>
      <c r="G168" s="174" t="s">
        <v>446</v>
      </c>
      <c r="H168" s="175"/>
      <c r="J168" s="174" t="s">
        <v>446</v>
      </c>
      <c r="K168" s="175"/>
      <c r="M168" s="174" t="s">
        <v>446</v>
      </c>
      <c r="N168" s="175"/>
      <c r="P168" s="174" t="s">
        <v>446</v>
      </c>
      <c r="Q168" s="175"/>
      <c r="S168" s="174" t="s">
        <v>446</v>
      </c>
      <c r="T168" s="175"/>
      <c r="V168" s="174" t="s">
        <v>446</v>
      </c>
      <c r="W168" s="175"/>
      <c r="Y168" s="174" t="s">
        <v>446</v>
      </c>
      <c r="Z168" s="175"/>
      <c r="AB168" s="174" t="s">
        <v>446</v>
      </c>
      <c r="AC168" s="175"/>
      <c r="AE168" s="174" t="s">
        <v>446</v>
      </c>
      <c r="AF168" s="175"/>
      <c r="AH168" s="174" t="s">
        <v>446</v>
      </c>
      <c r="AI168" s="175"/>
      <c r="AK168" s="174" t="s">
        <v>446</v>
      </c>
      <c r="AL168" s="175"/>
      <c r="AN168" s="174" t="s">
        <v>446</v>
      </c>
      <c r="AO168" s="175"/>
      <c r="AQ168" s="174" t="s">
        <v>446</v>
      </c>
      <c r="AR168" s="175"/>
      <c r="AT168" s="174" t="s">
        <v>446</v>
      </c>
      <c r="AU168" s="175"/>
      <c r="AW168" s="174" t="s">
        <v>446</v>
      </c>
      <c r="AX168" s="175"/>
      <c r="AZ168" s="174" t="s">
        <v>446</v>
      </c>
      <c r="BA168" s="175"/>
      <c r="BC168" s="174" t="s">
        <v>446</v>
      </c>
      <c r="BD168" s="175"/>
      <c r="BF168" s="174" t="s">
        <v>446</v>
      </c>
      <c r="BG168" s="175"/>
      <c r="BI168" s="174" t="s">
        <v>446</v>
      </c>
      <c r="BJ168" s="175"/>
      <c r="BL168" s="174" t="s">
        <v>446</v>
      </c>
      <c r="BM168" s="175"/>
      <c r="BO168" s="174" t="s">
        <v>446</v>
      </c>
      <c r="BP168" s="175"/>
      <c r="BR168" s="174" t="s">
        <v>446</v>
      </c>
      <c r="BS168" s="175"/>
      <c r="BU168" s="174" t="s">
        <v>446</v>
      </c>
      <c r="BV168" s="175"/>
      <c r="BX168" s="174" t="s">
        <v>446</v>
      </c>
      <c r="BY168" s="175"/>
      <c r="CA168" s="174" t="s">
        <v>446</v>
      </c>
      <c r="CB168" s="175"/>
      <c r="CD168" s="174" t="s">
        <v>446</v>
      </c>
      <c r="CE168" s="175"/>
      <c r="CG168" s="174" t="s">
        <v>446</v>
      </c>
      <c r="CH168" s="175"/>
      <c r="CJ168" s="174" t="s">
        <v>446</v>
      </c>
      <c r="CK168" s="175"/>
      <c r="CM168" s="174" t="s">
        <v>446</v>
      </c>
      <c r="CN168" s="175"/>
      <c r="CP168" s="174" t="s">
        <v>446</v>
      </c>
      <c r="CQ168" s="175"/>
      <c r="CS168" s="174" t="s">
        <v>446</v>
      </c>
      <c r="CT168" s="175"/>
    </row>
    <row r="169" spans="1:100" x14ac:dyDescent="0.2">
      <c r="A169" s="69" t="s">
        <v>460</v>
      </c>
      <c r="B169" s="79">
        <v>0</v>
      </c>
      <c r="D169" s="69" t="s">
        <v>460</v>
      </c>
      <c r="E169" s="79">
        <v>0</v>
      </c>
      <c r="G169" s="69" t="s">
        <v>460</v>
      </c>
      <c r="H169" s="79">
        <v>0</v>
      </c>
      <c r="J169" s="69" t="s">
        <v>460</v>
      </c>
      <c r="K169" s="79">
        <v>0</v>
      </c>
      <c r="M169" s="69" t="s">
        <v>460</v>
      </c>
      <c r="N169" s="79">
        <v>0</v>
      </c>
      <c r="P169" s="69" t="s">
        <v>460</v>
      </c>
      <c r="Q169" s="79">
        <f>0.11+623</f>
        <v>623.11</v>
      </c>
      <c r="S169" s="69" t="s">
        <v>460</v>
      </c>
      <c r="T169" s="79">
        <v>0</v>
      </c>
      <c r="V169" s="69" t="s">
        <v>460</v>
      </c>
      <c r="W169" s="79">
        <v>0</v>
      </c>
      <c r="Y169" s="69" t="s">
        <v>460</v>
      </c>
      <c r="Z169" s="79">
        <v>0</v>
      </c>
      <c r="AB169" s="69" t="s">
        <v>460</v>
      </c>
      <c r="AC169" s="79">
        <v>1.57</v>
      </c>
      <c r="AE169" s="69" t="s">
        <v>460</v>
      </c>
      <c r="AF169" s="79">
        <v>0</v>
      </c>
      <c r="AH169" s="69" t="s">
        <v>460</v>
      </c>
      <c r="AI169" s="79">
        <v>0</v>
      </c>
      <c r="AK169" s="69" t="s">
        <v>460</v>
      </c>
      <c r="AL169" s="79">
        <v>1529.17</v>
      </c>
      <c r="AN169" s="69" t="s">
        <v>460</v>
      </c>
      <c r="AO169" s="79">
        <v>0</v>
      </c>
      <c r="AQ169" s="69" t="s">
        <v>460</v>
      </c>
      <c r="AR169" s="79">
        <v>0</v>
      </c>
      <c r="AT169" s="69" t="s">
        <v>460</v>
      </c>
      <c r="AU169" s="79">
        <v>0</v>
      </c>
      <c r="AW169" s="69" t="s">
        <v>460</v>
      </c>
      <c r="AX169" s="79">
        <v>0</v>
      </c>
      <c r="AZ169" s="69" t="s">
        <v>460</v>
      </c>
      <c r="BA169" s="79">
        <v>0</v>
      </c>
      <c r="BC169" s="69" t="s">
        <v>460</v>
      </c>
      <c r="BD169" s="79">
        <v>0</v>
      </c>
      <c r="BF169" s="69" t="s">
        <v>460</v>
      </c>
      <c r="BG169" s="79">
        <v>0</v>
      </c>
      <c r="BI169" s="69" t="s">
        <v>460</v>
      </c>
      <c r="BJ169" s="79">
        <v>0</v>
      </c>
      <c r="BL169" s="69" t="s">
        <v>460</v>
      </c>
      <c r="BM169" s="79">
        <v>0</v>
      </c>
      <c r="BO169" s="69" t="s">
        <v>460</v>
      </c>
      <c r="BP169" s="79">
        <v>30.13</v>
      </c>
      <c r="BR169" s="69" t="s">
        <v>460</v>
      </c>
      <c r="BS169" s="79">
        <v>0</v>
      </c>
      <c r="BU169" s="69" t="s">
        <v>460</v>
      </c>
      <c r="BV169" s="79">
        <v>0</v>
      </c>
      <c r="BX169" s="69" t="s">
        <v>460</v>
      </c>
      <c r="BY169" s="79">
        <v>0</v>
      </c>
      <c r="CA169" s="69" t="s">
        <v>460</v>
      </c>
      <c r="CB169" s="79">
        <v>1523.6</v>
      </c>
      <c r="CD169" s="69" t="s">
        <v>460</v>
      </c>
      <c r="CE169" s="79">
        <v>0</v>
      </c>
      <c r="CG169" s="69" t="s">
        <v>460</v>
      </c>
      <c r="CH169" s="79">
        <v>0</v>
      </c>
      <c r="CJ169" s="69" t="s">
        <v>460</v>
      </c>
      <c r="CK169" s="79">
        <v>-353.62</v>
      </c>
      <c r="CM169" s="69" t="s">
        <v>460</v>
      </c>
      <c r="CN169" s="79">
        <v>0</v>
      </c>
      <c r="CP169" s="69" t="s">
        <v>460</v>
      </c>
      <c r="CQ169" s="79">
        <f>SUM(CN169,CK169,CH169,CE169,CB169,BY169,BV169,BS169,BP169,BM169,BJ169,BG169,BD169,BA169,AX169,AU169,AR169,AO169,AL169,AI169,AF169,AC169,Z169,W169,T169,Q169,N169,K169,H169,E169,B169)</f>
        <v>3353.9600000000005</v>
      </c>
      <c r="CS169" s="69" t="s">
        <v>460</v>
      </c>
      <c r="CT169" s="79">
        <f>1523.6+1529.17</f>
        <v>3052.77</v>
      </c>
      <c r="CV169" s="83">
        <f>CQ169-CT169</f>
        <v>301.19000000000051</v>
      </c>
    </row>
    <row r="170" spans="1:100" x14ac:dyDescent="0.2">
      <c r="A170" s="69" t="s">
        <v>443</v>
      </c>
      <c r="B170" s="79">
        <v>0</v>
      </c>
      <c r="D170" s="69" t="s">
        <v>443</v>
      </c>
      <c r="E170" s="79">
        <v>0</v>
      </c>
      <c r="G170" s="69" t="s">
        <v>443</v>
      </c>
      <c r="H170" s="79">
        <v>0</v>
      </c>
      <c r="J170" s="69" t="s">
        <v>443</v>
      </c>
      <c r="K170" s="79">
        <v>0</v>
      </c>
      <c r="M170" s="69" t="s">
        <v>443</v>
      </c>
      <c r="N170" s="79">
        <v>0</v>
      </c>
      <c r="P170" s="69" t="s">
        <v>443</v>
      </c>
      <c r="Q170" s="79">
        <v>-623</v>
      </c>
      <c r="S170" s="69" t="s">
        <v>443</v>
      </c>
      <c r="T170" s="79">
        <v>0</v>
      </c>
      <c r="V170" s="69" t="s">
        <v>443</v>
      </c>
      <c r="W170" s="79">
        <v>0</v>
      </c>
      <c r="Y170" s="69" t="s">
        <v>443</v>
      </c>
      <c r="Z170" s="79">
        <v>0</v>
      </c>
      <c r="AB170" s="69" t="s">
        <v>443</v>
      </c>
      <c r="AC170" s="79">
        <v>0</v>
      </c>
      <c r="AE170" s="69" t="s">
        <v>443</v>
      </c>
      <c r="AF170" s="79">
        <v>0</v>
      </c>
      <c r="AH170" s="69" t="s">
        <v>443</v>
      </c>
      <c r="AI170" s="79">
        <v>0</v>
      </c>
      <c r="AK170" s="69" t="s">
        <v>443</v>
      </c>
      <c r="AL170" s="79">
        <v>140.54</v>
      </c>
      <c r="AN170" s="69" t="s">
        <v>443</v>
      </c>
      <c r="AO170" s="79">
        <v>0</v>
      </c>
      <c r="AQ170" s="69" t="s">
        <v>443</v>
      </c>
      <c r="AR170" s="79">
        <v>0</v>
      </c>
      <c r="AT170" s="69" t="s">
        <v>443</v>
      </c>
      <c r="AU170" s="79">
        <v>0</v>
      </c>
      <c r="AW170" s="69" t="s">
        <v>443</v>
      </c>
      <c r="AX170" s="79">
        <v>0</v>
      </c>
      <c r="AZ170" s="69" t="s">
        <v>443</v>
      </c>
      <c r="BA170" s="79">
        <v>0.32</v>
      </c>
      <c r="BC170" s="69" t="s">
        <v>443</v>
      </c>
      <c r="BD170" s="79">
        <v>0</v>
      </c>
      <c r="BF170" s="69" t="s">
        <v>443</v>
      </c>
      <c r="BG170" s="79">
        <v>0</v>
      </c>
      <c r="BI170" s="69" t="s">
        <v>443</v>
      </c>
      <c r="BJ170" s="79">
        <v>0</v>
      </c>
      <c r="BL170" s="69" t="s">
        <v>443</v>
      </c>
      <c r="BM170" s="79">
        <v>0</v>
      </c>
      <c r="BO170" s="69" t="s">
        <v>443</v>
      </c>
      <c r="BP170" s="79">
        <v>0</v>
      </c>
      <c r="BR170" s="69" t="s">
        <v>443</v>
      </c>
      <c r="BS170" s="79">
        <v>0</v>
      </c>
      <c r="BU170" s="69" t="s">
        <v>443</v>
      </c>
      <c r="BV170" s="79">
        <v>0</v>
      </c>
      <c r="BX170" s="69" t="s">
        <v>443</v>
      </c>
      <c r="BY170" s="79">
        <v>0</v>
      </c>
      <c r="CA170" s="69" t="s">
        <v>443</v>
      </c>
      <c r="CB170" s="79">
        <v>146.11000000000001</v>
      </c>
      <c r="CD170" s="69" t="s">
        <v>443</v>
      </c>
      <c r="CE170" s="79">
        <v>0</v>
      </c>
      <c r="CG170" s="69" t="s">
        <v>443</v>
      </c>
      <c r="CH170" s="79">
        <v>0</v>
      </c>
      <c r="CJ170" s="69" t="s">
        <v>443</v>
      </c>
      <c r="CK170" s="79">
        <v>353.62</v>
      </c>
      <c r="CM170" s="69" t="s">
        <v>443</v>
      </c>
      <c r="CN170" s="79">
        <v>0</v>
      </c>
      <c r="CP170" s="69" t="s">
        <v>443</v>
      </c>
      <c r="CQ170" s="79">
        <f>SUM(CN170,CK170,CH170,CE170,CB170,BY170,BV170,BS170,BP170,BM170,BJ170,BG170,BD170,BA170,AX170,AU170,AR170,AO170,AL170,AI170,AF170,AC170,Z170,W170,T170,Q170,N170,K170,H170,E170,B170)</f>
        <v>17.590000000000032</v>
      </c>
      <c r="CS170" s="69" t="s">
        <v>443</v>
      </c>
      <c r="CT170" s="79">
        <v>286.64999999999998</v>
      </c>
      <c r="CV170" s="83">
        <f>CQ170-CT170</f>
        <v>-269.05999999999995</v>
      </c>
    </row>
    <row r="171" spans="1:100" x14ac:dyDescent="0.2">
      <c r="A171" s="69" t="s">
        <v>444</v>
      </c>
      <c r="B171" s="79">
        <v>0</v>
      </c>
      <c r="D171" s="69" t="s">
        <v>444</v>
      </c>
      <c r="E171" s="79">
        <v>0</v>
      </c>
      <c r="G171" s="69" t="s">
        <v>444</v>
      </c>
      <c r="H171" s="79">
        <v>0</v>
      </c>
      <c r="J171" s="69" t="s">
        <v>444</v>
      </c>
      <c r="K171" s="79">
        <v>0</v>
      </c>
      <c r="M171" s="69" t="s">
        <v>444</v>
      </c>
      <c r="N171" s="79">
        <v>0</v>
      </c>
      <c r="P171" s="69" t="s">
        <v>444</v>
      </c>
      <c r="Q171" s="79">
        <v>0</v>
      </c>
      <c r="S171" s="69" t="s">
        <v>444</v>
      </c>
      <c r="T171" s="79">
        <v>0</v>
      </c>
      <c r="V171" s="69" t="s">
        <v>444</v>
      </c>
      <c r="W171" s="79">
        <v>0</v>
      </c>
      <c r="Y171" s="69" t="s">
        <v>444</v>
      </c>
      <c r="Z171" s="79">
        <v>0</v>
      </c>
      <c r="AB171" s="69" t="s">
        <v>444</v>
      </c>
      <c r="AC171" s="79">
        <v>0</v>
      </c>
      <c r="AE171" s="69" t="s">
        <v>444</v>
      </c>
      <c r="AF171" s="79">
        <v>0</v>
      </c>
      <c r="AH171" s="69" t="s">
        <v>444</v>
      </c>
      <c r="AI171" s="79">
        <v>0</v>
      </c>
      <c r="AK171" s="69" t="s">
        <v>444</v>
      </c>
      <c r="AL171" s="79">
        <v>185.52</v>
      </c>
      <c r="AN171" s="69" t="s">
        <v>444</v>
      </c>
      <c r="AO171" s="79">
        <v>0</v>
      </c>
      <c r="AQ171" s="69" t="s">
        <v>444</v>
      </c>
      <c r="AR171" s="79">
        <v>0</v>
      </c>
      <c r="AT171" s="69" t="s">
        <v>444</v>
      </c>
      <c r="AU171" s="79">
        <v>0</v>
      </c>
      <c r="AW171" s="69" t="s">
        <v>444</v>
      </c>
      <c r="AX171" s="79">
        <v>0</v>
      </c>
      <c r="AZ171" s="69" t="s">
        <v>444</v>
      </c>
      <c r="BA171" s="79">
        <v>0</v>
      </c>
      <c r="BC171" s="69" t="s">
        <v>444</v>
      </c>
      <c r="BD171" s="79">
        <v>0</v>
      </c>
      <c r="BF171" s="69" t="s">
        <v>444</v>
      </c>
      <c r="BG171" s="79">
        <v>0</v>
      </c>
      <c r="BI171" s="69" t="s">
        <v>444</v>
      </c>
      <c r="BJ171" s="79">
        <v>0</v>
      </c>
      <c r="BL171" s="69" t="s">
        <v>444</v>
      </c>
      <c r="BM171" s="79">
        <v>0</v>
      </c>
      <c r="BO171" s="69" t="s">
        <v>444</v>
      </c>
      <c r="BP171" s="79">
        <v>0</v>
      </c>
      <c r="BR171" s="69" t="s">
        <v>444</v>
      </c>
      <c r="BS171" s="79">
        <v>0</v>
      </c>
      <c r="BU171" s="69" t="s">
        <v>444</v>
      </c>
      <c r="BV171" s="79">
        <v>0</v>
      </c>
      <c r="BX171" s="69" t="s">
        <v>444</v>
      </c>
      <c r="BY171" s="79">
        <v>0</v>
      </c>
      <c r="CA171" s="69" t="s">
        <v>444</v>
      </c>
      <c r="CB171" s="79">
        <v>185.52</v>
      </c>
      <c r="CD171" s="69" t="s">
        <v>444</v>
      </c>
      <c r="CE171" s="79">
        <v>0</v>
      </c>
      <c r="CG171" s="69" t="s">
        <v>444</v>
      </c>
      <c r="CH171" s="79">
        <v>0</v>
      </c>
      <c r="CJ171" s="69" t="s">
        <v>444</v>
      </c>
      <c r="CK171" s="79">
        <v>0</v>
      </c>
      <c r="CM171" s="69" t="s">
        <v>444</v>
      </c>
      <c r="CN171" s="79">
        <v>0</v>
      </c>
      <c r="CP171" s="69" t="s">
        <v>444</v>
      </c>
      <c r="CQ171" s="79">
        <f>SUM(CN171,CK171,CH171,CE171,CB171,BY171,BV171,BS171,BP171,BM171,BJ171,BG171,BD171,BA171,AX171,AU171,AR171,AO171,AL171,AI171,AF171,AC171,Z171,W171,T171,Q171,N171,K171,H171,E171,B171)</f>
        <v>371.04</v>
      </c>
      <c r="CS171" s="69" t="s">
        <v>444</v>
      </c>
      <c r="CT171" s="79">
        <f>185.52+185.52</f>
        <v>371.04</v>
      </c>
      <c r="CV171" s="83">
        <f>CQ171-CT171</f>
        <v>0</v>
      </c>
    </row>
    <row r="172" spans="1:100" x14ac:dyDescent="0.2">
      <c r="A172" s="77" t="s">
        <v>542</v>
      </c>
      <c r="B172" s="78">
        <f>SUM(B169:B171)</f>
        <v>0</v>
      </c>
      <c r="D172" s="77" t="s">
        <v>542</v>
      </c>
      <c r="E172" s="78">
        <f>SUM(E169:E171)</f>
        <v>0</v>
      </c>
      <c r="G172" s="77" t="s">
        <v>542</v>
      </c>
      <c r="H172" s="78">
        <f>SUM(H169:H171)</f>
        <v>0</v>
      </c>
      <c r="J172" s="77" t="s">
        <v>542</v>
      </c>
      <c r="K172" s="78">
        <f>SUM(K169:K171)</f>
        <v>0</v>
      </c>
      <c r="M172" s="77" t="s">
        <v>542</v>
      </c>
      <c r="N172" s="78">
        <f>SUM(N169:N171)</f>
        <v>0</v>
      </c>
      <c r="P172" s="77" t="s">
        <v>542</v>
      </c>
      <c r="Q172" s="78">
        <f>SUM(Q169:Q171)</f>
        <v>0.11000000000001364</v>
      </c>
      <c r="S172" s="77" t="s">
        <v>542</v>
      </c>
      <c r="T172" s="78">
        <f>SUM(T169:T171)</f>
        <v>0</v>
      </c>
      <c r="V172" s="77" t="s">
        <v>542</v>
      </c>
      <c r="W172" s="78">
        <f>SUM(W169:W171)</f>
        <v>0</v>
      </c>
      <c r="Y172" s="77" t="s">
        <v>542</v>
      </c>
      <c r="Z172" s="78">
        <f>SUM(Z169:Z171)</f>
        <v>0</v>
      </c>
      <c r="AB172" s="77" t="s">
        <v>542</v>
      </c>
      <c r="AC172" s="78">
        <f>SUM(AC169:AC171)</f>
        <v>1.57</v>
      </c>
      <c r="AE172" s="77" t="s">
        <v>542</v>
      </c>
      <c r="AF172" s="78">
        <f>SUM(AF169:AF171)</f>
        <v>0</v>
      </c>
      <c r="AH172" s="77" t="s">
        <v>542</v>
      </c>
      <c r="AI172" s="78">
        <f>SUM(AI169:AI171)</f>
        <v>0</v>
      </c>
      <c r="AK172" s="77" t="s">
        <v>542</v>
      </c>
      <c r="AL172" s="78">
        <f>SUM(AL169:AL171)</f>
        <v>1855.23</v>
      </c>
      <c r="AN172" s="77" t="s">
        <v>542</v>
      </c>
      <c r="AO172" s="78">
        <f>SUM(AO169:AO171)</f>
        <v>0</v>
      </c>
      <c r="AQ172" s="77" t="s">
        <v>542</v>
      </c>
      <c r="AR172" s="78">
        <f>SUM(AR169:AR171)</f>
        <v>0</v>
      </c>
      <c r="AT172" s="77" t="s">
        <v>542</v>
      </c>
      <c r="AU172" s="78">
        <f>SUM(AU169:AU171)</f>
        <v>0</v>
      </c>
      <c r="AW172" s="77" t="s">
        <v>542</v>
      </c>
      <c r="AX172" s="78">
        <f>SUM(AX169:AX171)</f>
        <v>0</v>
      </c>
      <c r="AZ172" s="77" t="s">
        <v>542</v>
      </c>
      <c r="BA172" s="78">
        <f>SUM(BA169:BA171)</f>
        <v>0.32</v>
      </c>
      <c r="BC172" s="77" t="s">
        <v>542</v>
      </c>
      <c r="BD172" s="78">
        <f>SUM(BD169:BD171)</f>
        <v>0</v>
      </c>
      <c r="BF172" s="77" t="s">
        <v>542</v>
      </c>
      <c r="BG172" s="78">
        <f>SUM(BG169:BG171)</f>
        <v>0</v>
      </c>
      <c r="BI172" s="77" t="s">
        <v>542</v>
      </c>
      <c r="BJ172" s="78">
        <f>SUM(BJ169:BJ171)</f>
        <v>0</v>
      </c>
      <c r="BL172" s="77" t="s">
        <v>542</v>
      </c>
      <c r="BM172" s="78">
        <f>SUM(BM169:BM171)</f>
        <v>0</v>
      </c>
      <c r="BO172" s="77" t="s">
        <v>542</v>
      </c>
      <c r="BP172" s="78">
        <f>SUM(BP169:BP171)</f>
        <v>30.13</v>
      </c>
      <c r="BR172" s="77" t="s">
        <v>542</v>
      </c>
      <c r="BS172" s="78">
        <f>SUM(BS169:BS171)</f>
        <v>0</v>
      </c>
      <c r="BU172" s="77" t="s">
        <v>542</v>
      </c>
      <c r="BV172" s="78">
        <f>SUM(BV169:BV171)</f>
        <v>0</v>
      </c>
      <c r="BX172" s="77" t="s">
        <v>542</v>
      </c>
      <c r="BY172" s="78">
        <f>SUM(BY169:BY171)</f>
        <v>0</v>
      </c>
      <c r="CA172" s="77" t="s">
        <v>542</v>
      </c>
      <c r="CB172" s="78">
        <f>SUM(CB169:CB171)</f>
        <v>1855.23</v>
      </c>
      <c r="CD172" s="77" t="s">
        <v>542</v>
      </c>
      <c r="CE172" s="78">
        <f>SUM(CE169:CE171)</f>
        <v>0</v>
      </c>
      <c r="CG172" s="77" t="s">
        <v>542</v>
      </c>
      <c r="CH172" s="78">
        <f>SUM(CH169:CH171)</f>
        <v>0</v>
      </c>
      <c r="CJ172" s="77" t="s">
        <v>542</v>
      </c>
      <c r="CK172" s="78">
        <f>SUM(CK169:CK171)</f>
        <v>0</v>
      </c>
      <c r="CM172" s="77" t="s">
        <v>542</v>
      </c>
      <c r="CN172" s="78">
        <f>SUM(CN169:CN171)</f>
        <v>0</v>
      </c>
      <c r="CP172" s="77" t="s">
        <v>492</v>
      </c>
      <c r="CQ172" s="78">
        <f>SUM(CQ169:CQ171)</f>
        <v>3742.5900000000006</v>
      </c>
      <c r="CS172" s="77" t="s">
        <v>492</v>
      </c>
      <c r="CT172" s="78">
        <f>SUM(CT169:CT171)</f>
        <v>3710.46</v>
      </c>
      <c r="CV172" s="89">
        <f>CQ172-CT172</f>
        <v>32.130000000000564</v>
      </c>
    </row>
    <row r="173" spans="1:100" x14ac:dyDescent="0.2">
      <c r="A173" s="176" t="s">
        <v>447</v>
      </c>
      <c r="B173" s="177"/>
      <c r="D173" s="176" t="s">
        <v>447</v>
      </c>
      <c r="E173" s="177"/>
      <c r="G173" s="176" t="s">
        <v>447</v>
      </c>
      <c r="H173" s="177"/>
      <c r="J173" s="176" t="s">
        <v>447</v>
      </c>
      <c r="K173" s="177"/>
      <c r="M173" s="176" t="s">
        <v>447</v>
      </c>
      <c r="N173" s="177"/>
      <c r="P173" s="176" t="s">
        <v>447</v>
      </c>
      <c r="Q173" s="177"/>
      <c r="S173" s="176" t="s">
        <v>447</v>
      </c>
      <c r="T173" s="177"/>
      <c r="V173" s="176" t="s">
        <v>447</v>
      </c>
      <c r="W173" s="177"/>
      <c r="Y173" s="176" t="s">
        <v>447</v>
      </c>
      <c r="Z173" s="177"/>
      <c r="AB173" s="176" t="s">
        <v>447</v>
      </c>
      <c r="AC173" s="177"/>
      <c r="AE173" s="176" t="s">
        <v>447</v>
      </c>
      <c r="AF173" s="177"/>
      <c r="AH173" s="176" t="s">
        <v>447</v>
      </c>
      <c r="AI173" s="177"/>
      <c r="AK173" s="176" t="s">
        <v>447</v>
      </c>
      <c r="AL173" s="177"/>
      <c r="AN173" s="176" t="s">
        <v>447</v>
      </c>
      <c r="AO173" s="177"/>
      <c r="AQ173" s="176" t="s">
        <v>447</v>
      </c>
      <c r="AR173" s="177"/>
      <c r="AT173" s="176" t="s">
        <v>447</v>
      </c>
      <c r="AU173" s="177"/>
      <c r="AW173" s="176" t="s">
        <v>447</v>
      </c>
      <c r="AX173" s="177"/>
      <c r="AZ173" s="176" t="s">
        <v>447</v>
      </c>
      <c r="BA173" s="177"/>
      <c r="BC173" s="176" t="s">
        <v>447</v>
      </c>
      <c r="BD173" s="177"/>
      <c r="BF173" s="176" t="s">
        <v>447</v>
      </c>
      <c r="BG173" s="177"/>
      <c r="BI173" s="176" t="s">
        <v>447</v>
      </c>
      <c r="BJ173" s="177"/>
      <c r="BL173" s="176" t="s">
        <v>447</v>
      </c>
      <c r="BM173" s="177"/>
      <c r="BO173" s="176" t="s">
        <v>447</v>
      </c>
      <c r="BP173" s="177"/>
      <c r="BR173" s="176" t="s">
        <v>447</v>
      </c>
      <c r="BS173" s="177"/>
      <c r="BU173" s="176" t="s">
        <v>447</v>
      </c>
      <c r="BV173" s="177"/>
      <c r="BX173" s="176" t="s">
        <v>447</v>
      </c>
      <c r="BY173" s="177"/>
      <c r="CA173" s="176" t="s">
        <v>447</v>
      </c>
      <c r="CB173" s="177"/>
      <c r="CD173" s="176" t="s">
        <v>447</v>
      </c>
      <c r="CE173" s="177"/>
      <c r="CG173" s="176" t="s">
        <v>447</v>
      </c>
      <c r="CH173" s="177"/>
      <c r="CJ173" s="176" t="s">
        <v>447</v>
      </c>
      <c r="CK173" s="177"/>
      <c r="CM173" s="176" t="s">
        <v>447</v>
      </c>
      <c r="CN173" s="177"/>
      <c r="CP173" s="176" t="s">
        <v>447</v>
      </c>
      <c r="CQ173" s="177"/>
      <c r="CS173" s="176" t="s">
        <v>447</v>
      </c>
      <c r="CT173" s="177"/>
      <c r="CV173" s="66"/>
    </row>
    <row r="174" spans="1:100" x14ac:dyDescent="0.2">
      <c r="A174" s="70" t="s">
        <v>445</v>
      </c>
      <c r="B174" s="67">
        <v>0</v>
      </c>
      <c r="D174" s="70" t="s">
        <v>445</v>
      </c>
      <c r="E174" s="67">
        <v>0</v>
      </c>
      <c r="G174" s="70" t="s">
        <v>445</v>
      </c>
      <c r="H174" s="67">
        <v>0</v>
      </c>
      <c r="J174" s="70" t="s">
        <v>445</v>
      </c>
      <c r="K174" s="67">
        <v>0</v>
      </c>
      <c r="M174" s="70" t="s">
        <v>445</v>
      </c>
      <c r="N174" s="67">
        <v>0</v>
      </c>
      <c r="P174" s="70" t="s">
        <v>445</v>
      </c>
      <c r="Q174" s="67">
        <v>0</v>
      </c>
      <c r="S174" s="70" t="s">
        <v>445</v>
      </c>
      <c r="T174" s="67">
        <v>0</v>
      </c>
      <c r="V174" s="70" t="s">
        <v>445</v>
      </c>
      <c r="W174" s="67">
        <v>0</v>
      </c>
      <c r="Y174" s="70" t="s">
        <v>445</v>
      </c>
      <c r="Z174" s="67">
        <v>0</v>
      </c>
      <c r="AB174" s="70" t="s">
        <v>445</v>
      </c>
      <c r="AC174" s="67">
        <v>0</v>
      </c>
      <c r="AE174" s="70" t="s">
        <v>445</v>
      </c>
      <c r="AF174" s="67">
        <v>0</v>
      </c>
      <c r="AH174" s="70" t="s">
        <v>445</v>
      </c>
      <c r="AI174" s="67">
        <v>0</v>
      </c>
      <c r="AK174" s="70" t="s">
        <v>445</v>
      </c>
      <c r="AL174" s="67">
        <v>498.51</v>
      </c>
      <c r="AN174" s="70" t="s">
        <v>445</v>
      </c>
      <c r="AO174" s="67">
        <v>0</v>
      </c>
      <c r="AQ174" s="70" t="s">
        <v>445</v>
      </c>
      <c r="AR174" s="67">
        <v>0</v>
      </c>
      <c r="AT174" s="70" t="s">
        <v>445</v>
      </c>
      <c r="AU174" s="67">
        <v>0</v>
      </c>
      <c r="AW174" s="70" t="s">
        <v>445</v>
      </c>
      <c r="AX174" s="67">
        <v>0</v>
      </c>
      <c r="AZ174" s="70" t="s">
        <v>445</v>
      </c>
      <c r="BA174" s="67">
        <v>0</v>
      </c>
      <c r="BC174" s="70" t="s">
        <v>445</v>
      </c>
      <c r="BD174" s="67">
        <v>0</v>
      </c>
      <c r="BF174" s="70" t="s">
        <v>445</v>
      </c>
      <c r="BG174" s="67">
        <v>0</v>
      </c>
      <c r="BI174" s="70" t="s">
        <v>445</v>
      </c>
      <c r="BJ174" s="67">
        <v>0</v>
      </c>
      <c r="BL174" s="70" t="s">
        <v>445</v>
      </c>
      <c r="BM174" s="67">
        <v>0</v>
      </c>
      <c r="BO174" s="70" t="s">
        <v>445</v>
      </c>
      <c r="BP174" s="67">
        <v>0</v>
      </c>
      <c r="BR174" s="70" t="s">
        <v>445</v>
      </c>
      <c r="BS174" s="67">
        <v>0</v>
      </c>
      <c r="BU174" s="70" t="s">
        <v>445</v>
      </c>
      <c r="BV174" s="67">
        <v>0</v>
      </c>
      <c r="BX174" s="70" t="s">
        <v>445</v>
      </c>
      <c r="BY174" s="67">
        <v>0</v>
      </c>
      <c r="CA174" s="70" t="s">
        <v>445</v>
      </c>
      <c r="CB174" s="67">
        <v>452.15</v>
      </c>
      <c r="CD174" s="70" t="s">
        <v>445</v>
      </c>
      <c r="CE174" s="67">
        <v>0</v>
      </c>
      <c r="CG174" s="70" t="s">
        <v>445</v>
      </c>
      <c r="CH174" s="67">
        <v>0</v>
      </c>
      <c r="CJ174" s="70" t="s">
        <v>445</v>
      </c>
      <c r="CK174" s="67">
        <v>0</v>
      </c>
      <c r="CM174" s="70" t="s">
        <v>445</v>
      </c>
      <c r="CN174" s="67">
        <v>0</v>
      </c>
      <c r="CP174" s="70" t="s">
        <v>445</v>
      </c>
      <c r="CQ174" s="79">
        <f>SUM(CN174,CK174,CH174,CE174,CB174,BY174,BV174,BS174,BP174,BM174,BJ174,BG174,BD174,BA174,AX174,AU174,AR174,AO174,AL174,AI174,AF174,AC174,Z174,W174,T174,Q174,N174,K174,H174,E174,B174)</f>
        <v>950.66</v>
      </c>
      <c r="CS174" s="70" t="s">
        <v>445</v>
      </c>
      <c r="CT174" s="67">
        <v>950.66</v>
      </c>
      <c r="CV174" s="83">
        <f>CT174-CQ174</f>
        <v>0</v>
      </c>
    </row>
    <row r="175" spans="1:100" x14ac:dyDescent="0.2">
      <c r="A175" s="77" t="s">
        <v>454</v>
      </c>
      <c r="B175" s="78">
        <f>SUM(B174)</f>
        <v>0</v>
      </c>
      <c r="D175" s="77" t="s">
        <v>454</v>
      </c>
      <c r="E175" s="78">
        <f>SUM(E174)</f>
        <v>0</v>
      </c>
      <c r="G175" s="77" t="s">
        <v>454</v>
      </c>
      <c r="H175" s="78">
        <f>SUM(H174)</f>
        <v>0</v>
      </c>
      <c r="J175" s="77" t="s">
        <v>454</v>
      </c>
      <c r="K175" s="78">
        <f>SUM(K174)</f>
        <v>0</v>
      </c>
      <c r="M175" s="77" t="s">
        <v>454</v>
      </c>
      <c r="N175" s="78">
        <f>SUM(N174)</f>
        <v>0</v>
      </c>
      <c r="P175" s="77" t="s">
        <v>454</v>
      </c>
      <c r="Q175" s="78">
        <f>SUM(Q174)</f>
        <v>0</v>
      </c>
      <c r="S175" s="77" t="s">
        <v>454</v>
      </c>
      <c r="T175" s="78">
        <f>SUM(T174)</f>
        <v>0</v>
      </c>
      <c r="V175" s="77" t="s">
        <v>454</v>
      </c>
      <c r="W175" s="78">
        <f>SUM(W174)</f>
        <v>0</v>
      </c>
      <c r="Y175" s="77" t="s">
        <v>454</v>
      </c>
      <c r="Z175" s="78">
        <f>SUM(Z174)</f>
        <v>0</v>
      </c>
      <c r="AB175" s="77" t="s">
        <v>454</v>
      </c>
      <c r="AC175" s="78">
        <f>SUM(AC174)</f>
        <v>0</v>
      </c>
      <c r="AE175" s="77" t="s">
        <v>454</v>
      </c>
      <c r="AF175" s="78">
        <f>SUM(AF174)</f>
        <v>0</v>
      </c>
      <c r="AH175" s="77" t="s">
        <v>454</v>
      </c>
      <c r="AI175" s="78">
        <f>SUM(AI174)</f>
        <v>0</v>
      </c>
      <c r="AK175" s="77" t="s">
        <v>454</v>
      </c>
      <c r="AL175" s="78">
        <f>SUM(AL174)</f>
        <v>498.51</v>
      </c>
      <c r="AN175" s="77" t="s">
        <v>454</v>
      </c>
      <c r="AO175" s="78">
        <f>SUM(AO174)</f>
        <v>0</v>
      </c>
      <c r="AQ175" s="77" t="s">
        <v>454</v>
      </c>
      <c r="AR175" s="78">
        <f>SUM(AR174)</f>
        <v>0</v>
      </c>
      <c r="AT175" s="77" t="s">
        <v>454</v>
      </c>
      <c r="AU175" s="78">
        <f>SUM(AU174)</f>
        <v>0</v>
      </c>
      <c r="AW175" s="77" t="s">
        <v>454</v>
      </c>
      <c r="AX175" s="78">
        <f>SUM(AX174)</f>
        <v>0</v>
      </c>
      <c r="AZ175" s="77" t="s">
        <v>454</v>
      </c>
      <c r="BA175" s="78">
        <f>SUM(BA174)</f>
        <v>0</v>
      </c>
      <c r="BC175" s="77" t="s">
        <v>454</v>
      </c>
      <c r="BD175" s="78">
        <f>SUM(BD174)</f>
        <v>0</v>
      </c>
      <c r="BF175" s="77" t="s">
        <v>454</v>
      </c>
      <c r="BG175" s="78">
        <f>SUM(BG174)</f>
        <v>0</v>
      </c>
      <c r="BI175" s="77" t="s">
        <v>454</v>
      </c>
      <c r="BJ175" s="78">
        <f>SUM(BJ174)</f>
        <v>0</v>
      </c>
      <c r="BL175" s="77" t="s">
        <v>454</v>
      </c>
      <c r="BM175" s="78">
        <f>SUM(BM174)</f>
        <v>0</v>
      </c>
      <c r="BO175" s="77" t="s">
        <v>454</v>
      </c>
      <c r="BP175" s="78">
        <f>SUM(BP174)</f>
        <v>0</v>
      </c>
      <c r="BR175" s="77" t="s">
        <v>454</v>
      </c>
      <c r="BS175" s="78">
        <f>SUM(BS174)</f>
        <v>0</v>
      </c>
      <c r="BU175" s="77" t="s">
        <v>454</v>
      </c>
      <c r="BV175" s="78">
        <f>SUM(BV174)</f>
        <v>0</v>
      </c>
      <c r="BX175" s="77" t="s">
        <v>454</v>
      </c>
      <c r="BY175" s="78">
        <f>SUM(BY174)</f>
        <v>0</v>
      </c>
      <c r="CA175" s="77" t="s">
        <v>454</v>
      </c>
      <c r="CB175" s="78">
        <f>SUM(CB174)</f>
        <v>452.15</v>
      </c>
      <c r="CD175" s="77" t="s">
        <v>454</v>
      </c>
      <c r="CE175" s="78">
        <f>SUM(CE174)</f>
        <v>0</v>
      </c>
      <c r="CG175" s="77" t="s">
        <v>454</v>
      </c>
      <c r="CH175" s="78">
        <f>SUM(CH174)</f>
        <v>0</v>
      </c>
      <c r="CJ175" s="77" t="s">
        <v>454</v>
      </c>
      <c r="CK175" s="78">
        <f>SUM(CK174)</f>
        <v>0</v>
      </c>
      <c r="CM175" s="77" t="s">
        <v>454</v>
      </c>
      <c r="CN175" s="78">
        <f>SUM(CN174)</f>
        <v>0</v>
      </c>
      <c r="CP175" s="77" t="s">
        <v>493</v>
      </c>
      <c r="CQ175" s="78">
        <f>SUM(CQ174)</f>
        <v>950.66</v>
      </c>
      <c r="CS175" s="77" t="s">
        <v>493</v>
      </c>
      <c r="CT175" s="78">
        <f>SUM(CT174)</f>
        <v>950.66</v>
      </c>
      <c r="CV175" s="83">
        <f>CT175-CQ175</f>
        <v>0</v>
      </c>
    </row>
    <row r="176" spans="1:100" x14ac:dyDescent="0.2">
      <c r="A176" s="176" t="s">
        <v>455</v>
      </c>
      <c r="B176" s="177"/>
      <c r="D176" s="176" t="s">
        <v>455</v>
      </c>
      <c r="E176" s="177"/>
      <c r="G176" s="176" t="s">
        <v>455</v>
      </c>
      <c r="H176" s="177"/>
      <c r="J176" s="176" t="s">
        <v>455</v>
      </c>
      <c r="K176" s="177"/>
      <c r="M176" s="176" t="s">
        <v>455</v>
      </c>
      <c r="N176" s="177"/>
      <c r="P176" s="176" t="s">
        <v>455</v>
      </c>
      <c r="Q176" s="177"/>
      <c r="S176" s="176" t="s">
        <v>455</v>
      </c>
      <c r="T176" s="177"/>
      <c r="V176" s="176" t="s">
        <v>455</v>
      </c>
      <c r="W176" s="177"/>
      <c r="Y176" s="176" t="s">
        <v>455</v>
      </c>
      <c r="Z176" s="177"/>
      <c r="AB176" s="176" t="s">
        <v>455</v>
      </c>
      <c r="AC176" s="177"/>
      <c r="AE176" s="176" t="s">
        <v>455</v>
      </c>
      <c r="AF176" s="177"/>
      <c r="AH176" s="176" t="s">
        <v>455</v>
      </c>
      <c r="AI176" s="177"/>
      <c r="AK176" s="176" t="s">
        <v>455</v>
      </c>
      <c r="AL176" s="177"/>
      <c r="AN176" s="176" t="s">
        <v>455</v>
      </c>
      <c r="AO176" s="177"/>
      <c r="AQ176" s="176" t="s">
        <v>455</v>
      </c>
      <c r="AR176" s="177"/>
      <c r="AT176" s="176" t="s">
        <v>455</v>
      </c>
      <c r="AU176" s="177"/>
      <c r="AW176" s="176" t="s">
        <v>455</v>
      </c>
      <c r="AX176" s="177"/>
      <c r="AZ176" s="176" t="s">
        <v>455</v>
      </c>
      <c r="BA176" s="177"/>
      <c r="BC176" s="176" t="s">
        <v>455</v>
      </c>
      <c r="BD176" s="177"/>
      <c r="BF176" s="176" t="s">
        <v>455</v>
      </c>
      <c r="BG176" s="177"/>
      <c r="BI176" s="176" t="s">
        <v>455</v>
      </c>
      <c r="BJ176" s="177"/>
      <c r="BL176" s="176" t="s">
        <v>455</v>
      </c>
      <c r="BM176" s="177"/>
      <c r="BO176" s="176" t="s">
        <v>455</v>
      </c>
      <c r="BP176" s="177"/>
      <c r="BR176" s="176" t="s">
        <v>455</v>
      </c>
      <c r="BS176" s="177"/>
      <c r="BU176" s="176" t="s">
        <v>455</v>
      </c>
      <c r="BV176" s="177"/>
      <c r="BX176" s="176" t="s">
        <v>455</v>
      </c>
      <c r="BY176" s="177"/>
      <c r="CA176" s="176" t="s">
        <v>455</v>
      </c>
      <c r="CB176" s="177"/>
      <c r="CD176" s="176" t="s">
        <v>455</v>
      </c>
      <c r="CE176" s="177"/>
      <c r="CG176" s="176" t="s">
        <v>455</v>
      </c>
      <c r="CH176" s="177"/>
      <c r="CJ176" s="176" t="s">
        <v>455</v>
      </c>
      <c r="CK176" s="177"/>
      <c r="CM176" s="176" t="s">
        <v>455</v>
      </c>
      <c r="CN176" s="177"/>
      <c r="CP176" s="176" t="s">
        <v>455</v>
      </c>
      <c r="CQ176" s="177"/>
      <c r="CS176" s="176" t="s">
        <v>455</v>
      </c>
      <c r="CT176" s="177"/>
      <c r="CV176" s="66"/>
    </row>
    <row r="177" spans="1:100" x14ac:dyDescent="0.2">
      <c r="A177" s="71" t="s">
        <v>156</v>
      </c>
      <c r="B177" s="67">
        <v>817.04</v>
      </c>
      <c r="D177" s="71" t="s">
        <v>156</v>
      </c>
      <c r="E177" s="67">
        <v>0</v>
      </c>
      <c r="G177" s="71" t="s">
        <v>156</v>
      </c>
      <c r="H177" s="67">
        <v>0</v>
      </c>
      <c r="J177" s="71" t="s">
        <v>156</v>
      </c>
      <c r="K177" s="67">
        <v>0</v>
      </c>
      <c r="M177" s="71" t="s">
        <v>156</v>
      </c>
      <c r="N177" s="67">
        <v>0</v>
      </c>
      <c r="P177" s="71" t="s">
        <v>156</v>
      </c>
      <c r="Q177" s="67">
        <v>0</v>
      </c>
      <c r="S177" s="71" t="s">
        <v>156</v>
      </c>
      <c r="T177" s="67">
        <v>0</v>
      </c>
      <c r="V177" s="71" t="s">
        <v>156</v>
      </c>
      <c r="W177" s="67">
        <v>0</v>
      </c>
      <c r="Y177" s="71" t="s">
        <v>156</v>
      </c>
      <c r="Z177" s="67">
        <v>0</v>
      </c>
      <c r="AB177" s="71" t="s">
        <v>156</v>
      </c>
      <c r="AC177" s="67">
        <v>0</v>
      </c>
      <c r="AE177" s="71" t="s">
        <v>156</v>
      </c>
      <c r="AF177" s="67">
        <v>0</v>
      </c>
      <c r="AH177" s="71" t="s">
        <v>156</v>
      </c>
      <c r="AI177" s="67">
        <v>0</v>
      </c>
      <c r="AK177" s="71" t="s">
        <v>156</v>
      </c>
      <c r="AL177" s="67">
        <v>0</v>
      </c>
      <c r="AN177" s="71" t="s">
        <v>156</v>
      </c>
      <c r="AO177" s="67">
        <v>0</v>
      </c>
      <c r="AQ177" s="71" t="s">
        <v>156</v>
      </c>
      <c r="AR177" s="67">
        <v>0</v>
      </c>
      <c r="AT177" s="71" t="s">
        <v>156</v>
      </c>
      <c r="AU177" s="67">
        <v>0</v>
      </c>
      <c r="AW177" s="71" t="s">
        <v>156</v>
      </c>
      <c r="AX177" s="67">
        <v>0</v>
      </c>
      <c r="AZ177" s="71" t="s">
        <v>156</v>
      </c>
      <c r="BA177" s="67">
        <v>0</v>
      </c>
      <c r="BC177" s="71" t="s">
        <v>156</v>
      </c>
      <c r="BD177" s="67">
        <v>0</v>
      </c>
      <c r="BF177" s="71" t="s">
        <v>156</v>
      </c>
      <c r="BG177" s="67">
        <v>0</v>
      </c>
      <c r="BI177" s="71" t="s">
        <v>156</v>
      </c>
      <c r="BJ177" s="67">
        <v>0</v>
      </c>
      <c r="BL177" s="71" t="s">
        <v>156</v>
      </c>
      <c r="BM177" s="67">
        <v>0</v>
      </c>
      <c r="BO177" s="71" t="s">
        <v>156</v>
      </c>
      <c r="BP177" s="67">
        <v>0</v>
      </c>
      <c r="BR177" s="71" t="s">
        <v>156</v>
      </c>
      <c r="BS177" s="67">
        <v>0</v>
      </c>
      <c r="BU177" s="71" t="s">
        <v>156</v>
      </c>
      <c r="BV177" s="67">
        <v>0</v>
      </c>
      <c r="BX177" s="71" t="s">
        <v>156</v>
      </c>
      <c r="BY177" s="67">
        <v>0</v>
      </c>
      <c r="CA177" s="71" t="s">
        <v>156</v>
      </c>
      <c r="CB177" s="67">
        <v>0</v>
      </c>
      <c r="CD177" s="71" t="s">
        <v>156</v>
      </c>
      <c r="CE177" s="67">
        <v>0</v>
      </c>
      <c r="CG177" s="71" t="s">
        <v>156</v>
      </c>
      <c r="CH177" s="67">
        <v>0</v>
      </c>
      <c r="CJ177" s="71" t="s">
        <v>156</v>
      </c>
      <c r="CK177" s="67">
        <v>0</v>
      </c>
      <c r="CM177" s="71" t="s">
        <v>156</v>
      </c>
      <c r="CN177" s="67">
        <v>0</v>
      </c>
      <c r="CP177" s="71" t="s">
        <v>156</v>
      </c>
      <c r="CQ177" s="79">
        <f>SUM(CN177,CK177,CH177,CE177,CB177,BY177,BV177,BS177,BP177,BM177,BJ177,BG177,BD177,BA177,AX177,AU177,AR177,AO177,AL177,AI177,AF177,AC177,Z177,W177,T177,Q177,N177,K177,H177,E177,B177)</f>
        <v>817.04</v>
      </c>
      <c r="CS177" s="71" t="s">
        <v>156</v>
      </c>
      <c r="CT177" s="67">
        <v>817.04</v>
      </c>
      <c r="CV177" s="83">
        <f t="shared" ref="CV177:CV193" si="5">CT177-CQ177</f>
        <v>0</v>
      </c>
    </row>
    <row r="178" spans="1:100" x14ac:dyDescent="0.2">
      <c r="A178" s="71" t="s">
        <v>449</v>
      </c>
      <c r="B178" s="67">
        <v>0</v>
      </c>
      <c r="D178" s="71" t="s">
        <v>449</v>
      </c>
      <c r="E178" s="67">
        <v>0</v>
      </c>
      <c r="G178" s="71" t="s">
        <v>449</v>
      </c>
      <c r="H178" s="67">
        <v>73.27</v>
      </c>
      <c r="J178" s="71" t="s">
        <v>449</v>
      </c>
      <c r="K178" s="67">
        <v>0</v>
      </c>
      <c r="M178" s="71" t="s">
        <v>449</v>
      </c>
      <c r="N178" s="67">
        <v>0</v>
      </c>
      <c r="P178" s="71" t="s">
        <v>449</v>
      </c>
      <c r="Q178" s="67">
        <v>0</v>
      </c>
      <c r="S178" s="71" t="s">
        <v>449</v>
      </c>
      <c r="T178" s="67">
        <v>0</v>
      </c>
      <c r="V178" s="71" t="s">
        <v>449</v>
      </c>
      <c r="W178" s="67">
        <v>0</v>
      </c>
      <c r="Y178" s="71" t="s">
        <v>449</v>
      </c>
      <c r="Z178" s="67">
        <v>0</v>
      </c>
      <c r="AB178" s="71" t="s">
        <v>449</v>
      </c>
      <c r="AC178" s="67">
        <v>0</v>
      </c>
      <c r="AE178" s="71" t="s">
        <v>449</v>
      </c>
      <c r="AF178" s="67">
        <v>0</v>
      </c>
      <c r="AH178" s="71" t="s">
        <v>449</v>
      </c>
      <c r="AI178" s="67">
        <v>0</v>
      </c>
      <c r="AK178" s="71" t="s">
        <v>449</v>
      </c>
      <c r="AL178" s="67">
        <v>0</v>
      </c>
      <c r="AN178" s="71" t="s">
        <v>449</v>
      </c>
      <c r="AO178" s="67">
        <v>0</v>
      </c>
      <c r="AQ178" s="71" t="s">
        <v>449</v>
      </c>
      <c r="AR178" s="67">
        <v>0</v>
      </c>
      <c r="AT178" s="71" t="s">
        <v>449</v>
      </c>
      <c r="AU178" s="67">
        <v>0</v>
      </c>
      <c r="AW178" s="71" t="s">
        <v>449</v>
      </c>
      <c r="AX178" s="67">
        <v>0</v>
      </c>
      <c r="AZ178" s="71" t="s">
        <v>449</v>
      </c>
      <c r="BA178" s="67">
        <v>0</v>
      </c>
      <c r="BC178" s="71" t="s">
        <v>449</v>
      </c>
      <c r="BD178" s="67">
        <v>0</v>
      </c>
      <c r="BF178" s="71" t="s">
        <v>449</v>
      </c>
      <c r="BG178" s="67">
        <v>0</v>
      </c>
      <c r="BI178" s="71" t="s">
        <v>449</v>
      </c>
      <c r="BJ178" s="67">
        <v>0</v>
      </c>
      <c r="BL178" s="71" t="s">
        <v>449</v>
      </c>
      <c r="BM178" s="67">
        <v>0</v>
      </c>
      <c r="BO178" s="71" t="s">
        <v>449</v>
      </c>
      <c r="BP178" s="67">
        <v>0</v>
      </c>
      <c r="BR178" s="71" t="s">
        <v>449</v>
      </c>
      <c r="BS178" s="67">
        <v>0</v>
      </c>
      <c r="BU178" s="71" t="s">
        <v>449</v>
      </c>
      <c r="BV178" s="67">
        <v>0</v>
      </c>
      <c r="BX178" s="71" t="s">
        <v>449</v>
      </c>
      <c r="BY178" s="67">
        <v>0</v>
      </c>
      <c r="CA178" s="71" t="s">
        <v>449</v>
      </c>
      <c r="CB178" s="67">
        <v>0</v>
      </c>
      <c r="CD178" s="71" t="s">
        <v>449</v>
      </c>
      <c r="CE178" s="67">
        <v>0</v>
      </c>
      <c r="CG178" s="71" t="s">
        <v>449</v>
      </c>
      <c r="CH178" s="67">
        <v>0</v>
      </c>
      <c r="CJ178" s="71" t="s">
        <v>449</v>
      </c>
      <c r="CK178" s="67">
        <v>0</v>
      </c>
      <c r="CM178" s="71" t="s">
        <v>449</v>
      </c>
      <c r="CN178" s="67">
        <v>0</v>
      </c>
      <c r="CP178" s="71" t="s">
        <v>449</v>
      </c>
      <c r="CQ178" s="79">
        <f>SUM(CN178,CK178,CH178,CE178,CB178,BY178,BV178,BS178,BP178,BM178,BJ178,BG178,BD178,BA178,AX178,AU178,AR178,AO178,AL178,AI178,AF178,AC178,Z178,W178,T178,Q178,N178,K178,H178,E178,B178)</f>
        <v>73.27</v>
      </c>
      <c r="CS178" s="71" t="s">
        <v>449</v>
      </c>
      <c r="CT178" s="67">
        <v>140</v>
      </c>
      <c r="CV178" s="88">
        <f t="shared" si="5"/>
        <v>66.73</v>
      </c>
    </row>
    <row r="179" spans="1:100" x14ac:dyDescent="0.2">
      <c r="A179" s="71" t="s">
        <v>450</v>
      </c>
      <c r="B179" s="67">
        <v>0</v>
      </c>
      <c r="D179" s="71" t="s">
        <v>450</v>
      </c>
      <c r="E179" s="67">
        <v>0</v>
      </c>
      <c r="G179" s="71" t="s">
        <v>450</v>
      </c>
      <c r="H179" s="67">
        <v>0</v>
      </c>
      <c r="J179" s="71" t="s">
        <v>450</v>
      </c>
      <c r="K179" s="67">
        <v>0</v>
      </c>
      <c r="M179" s="71" t="s">
        <v>450</v>
      </c>
      <c r="N179" s="67">
        <v>0</v>
      </c>
      <c r="P179" s="71" t="s">
        <v>450</v>
      </c>
      <c r="Q179" s="67">
        <v>0</v>
      </c>
      <c r="S179" s="71" t="s">
        <v>450</v>
      </c>
      <c r="T179" s="67">
        <v>0</v>
      </c>
      <c r="V179" s="71" t="s">
        <v>450</v>
      </c>
      <c r="W179" s="67">
        <v>0</v>
      </c>
      <c r="Y179" s="71" t="s">
        <v>450</v>
      </c>
      <c r="Z179" s="67">
        <v>109</v>
      </c>
      <c r="AB179" s="71" t="s">
        <v>450</v>
      </c>
      <c r="AC179" s="67">
        <v>0</v>
      </c>
      <c r="AE179" s="71" t="s">
        <v>450</v>
      </c>
      <c r="AF179" s="67">
        <v>0</v>
      </c>
      <c r="AH179" s="71" t="s">
        <v>450</v>
      </c>
      <c r="AI179" s="67">
        <v>0</v>
      </c>
      <c r="AK179" s="71" t="s">
        <v>450</v>
      </c>
      <c r="AL179" s="67">
        <v>0</v>
      </c>
      <c r="AN179" s="71" t="s">
        <v>450</v>
      </c>
      <c r="AO179" s="67">
        <v>0</v>
      </c>
      <c r="AQ179" s="71" t="s">
        <v>450</v>
      </c>
      <c r="AR179" s="67">
        <v>0</v>
      </c>
      <c r="AT179" s="71" t="s">
        <v>450</v>
      </c>
      <c r="AU179" s="67">
        <v>0</v>
      </c>
      <c r="AW179" s="71" t="s">
        <v>450</v>
      </c>
      <c r="AX179" s="67">
        <v>0</v>
      </c>
      <c r="AZ179" s="71" t="s">
        <v>450</v>
      </c>
      <c r="BA179" s="67">
        <v>0</v>
      </c>
      <c r="BC179" s="71" t="s">
        <v>450</v>
      </c>
      <c r="BD179" s="67">
        <v>0</v>
      </c>
      <c r="BF179" s="71" t="s">
        <v>450</v>
      </c>
      <c r="BG179" s="67">
        <v>0</v>
      </c>
      <c r="BI179" s="71" t="s">
        <v>450</v>
      </c>
      <c r="BJ179" s="67">
        <v>0</v>
      </c>
      <c r="BL179" s="71" t="s">
        <v>450</v>
      </c>
      <c r="BM179" s="67">
        <v>0</v>
      </c>
      <c r="BO179" s="71" t="s">
        <v>450</v>
      </c>
      <c r="BP179" s="67">
        <v>0</v>
      </c>
      <c r="BR179" s="71" t="s">
        <v>450</v>
      </c>
      <c r="BS179" s="67">
        <v>0</v>
      </c>
      <c r="BU179" s="71" t="s">
        <v>450</v>
      </c>
      <c r="BV179" s="67">
        <v>0</v>
      </c>
      <c r="BX179" s="71" t="s">
        <v>450</v>
      </c>
      <c r="BY179" s="67">
        <v>0</v>
      </c>
      <c r="CA179" s="71" t="s">
        <v>450</v>
      </c>
      <c r="CB179" s="67">
        <v>0</v>
      </c>
      <c r="CD179" s="71" t="s">
        <v>450</v>
      </c>
      <c r="CE179" s="67">
        <v>0</v>
      </c>
      <c r="CG179" s="71" t="s">
        <v>450</v>
      </c>
      <c r="CH179" s="67">
        <v>0</v>
      </c>
      <c r="CJ179" s="71" t="s">
        <v>450</v>
      </c>
      <c r="CK179" s="67">
        <v>0</v>
      </c>
      <c r="CM179" s="71" t="s">
        <v>450</v>
      </c>
      <c r="CN179" s="67">
        <v>0</v>
      </c>
      <c r="CP179" s="71" t="s">
        <v>450</v>
      </c>
      <c r="CQ179" s="79">
        <f>SUM(CN179,CK179,CH179,CE179,CB179,BY179,BV179,BS179,BP179,BM179,BJ179,BG179,BD179,BA179,AX179,AU179,AR179,AO179,AL179,AI179,AF179,AC179,Z179,W179,T179,Q179,N179,K179,H179,E179,B179)</f>
        <v>109</v>
      </c>
      <c r="CS179" s="71" t="s">
        <v>450</v>
      </c>
      <c r="CT179" s="67">
        <v>109</v>
      </c>
      <c r="CV179" s="83">
        <f t="shared" si="5"/>
        <v>0</v>
      </c>
    </row>
    <row r="180" spans="1:100" x14ac:dyDescent="0.2">
      <c r="A180" s="71" t="s">
        <v>4</v>
      </c>
      <c r="B180" s="67">
        <v>44.08</v>
      </c>
      <c r="D180" s="71" t="s">
        <v>4</v>
      </c>
      <c r="E180" s="67">
        <v>0</v>
      </c>
      <c r="G180" s="71" t="s">
        <v>4</v>
      </c>
      <c r="H180" s="67">
        <v>0</v>
      </c>
      <c r="J180" s="71" t="s">
        <v>4</v>
      </c>
      <c r="K180" s="67">
        <v>0</v>
      </c>
      <c r="M180" s="71" t="s">
        <v>4</v>
      </c>
      <c r="N180" s="67">
        <v>0</v>
      </c>
      <c r="P180" s="71" t="s">
        <v>4</v>
      </c>
      <c r="Q180" s="67">
        <v>0</v>
      </c>
      <c r="S180" s="71" t="s">
        <v>4</v>
      </c>
      <c r="T180" s="67">
        <v>8.39</v>
      </c>
      <c r="V180" s="71" t="s">
        <v>4</v>
      </c>
      <c r="W180" s="67">
        <v>23.25</v>
      </c>
      <c r="Y180" s="71" t="s">
        <v>4</v>
      </c>
      <c r="Z180" s="67">
        <v>0</v>
      </c>
      <c r="AB180" s="71" t="s">
        <v>4</v>
      </c>
      <c r="AC180" s="67">
        <v>0</v>
      </c>
      <c r="AE180" s="71" t="s">
        <v>4</v>
      </c>
      <c r="AF180" s="67">
        <v>0</v>
      </c>
      <c r="AH180" s="71" t="s">
        <v>4</v>
      </c>
      <c r="AI180" s="67">
        <v>0</v>
      </c>
      <c r="AK180" s="71" t="s">
        <v>4</v>
      </c>
      <c r="AL180" s="67">
        <v>25.78</v>
      </c>
      <c r="AN180" s="71" t="s">
        <v>4</v>
      </c>
      <c r="AO180" s="67">
        <v>0</v>
      </c>
      <c r="AQ180" s="71" t="s">
        <v>4</v>
      </c>
      <c r="AR180" s="67">
        <v>0</v>
      </c>
      <c r="AT180" s="71" t="s">
        <v>4</v>
      </c>
      <c r="AU180" s="67">
        <v>38.47</v>
      </c>
      <c r="AW180" s="71" t="s">
        <v>4</v>
      </c>
      <c r="AX180" s="67">
        <v>0</v>
      </c>
      <c r="AZ180" s="71" t="s">
        <v>4</v>
      </c>
      <c r="BA180" s="67">
        <v>0</v>
      </c>
      <c r="BC180" s="71" t="s">
        <v>4</v>
      </c>
      <c r="BD180" s="67">
        <v>0</v>
      </c>
      <c r="BF180" s="71" t="s">
        <v>4</v>
      </c>
      <c r="BG180" s="67">
        <v>0</v>
      </c>
      <c r="BI180" s="71" t="s">
        <v>4</v>
      </c>
      <c r="BJ180" s="67">
        <v>0</v>
      </c>
      <c r="BL180" s="71" t="s">
        <v>4</v>
      </c>
      <c r="BM180" s="67">
        <v>0</v>
      </c>
      <c r="BO180" s="71" t="s">
        <v>4</v>
      </c>
      <c r="BP180" s="67">
        <v>0</v>
      </c>
      <c r="BR180" s="71" t="s">
        <v>4</v>
      </c>
      <c r="BS180" s="67">
        <v>0</v>
      </c>
      <c r="BU180" s="71" t="s">
        <v>4</v>
      </c>
      <c r="BV180" s="67">
        <v>0</v>
      </c>
      <c r="BX180" s="71" t="s">
        <v>4</v>
      </c>
      <c r="BY180" s="67">
        <v>0</v>
      </c>
      <c r="CA180" s="71" t="s">
        <v>4</v>
      </c>
      <c r="CB180" s="67">
        <v>0</v>
      </c>
      <c r="CD180" s="71" t="s">
        <v>4</v>
      </c>
      <c r="CE180" s="67">
        <v>0</v>
      </c>
      <c r="CG180" s="71" t="s">
        <v>4</v>
      </c>
      <c r="CH180" s="67">
        <v>0</v>
      </c>
      <c r="CJ180" s="71" t="s">
        <v>4</v>
      </c>
      <c r="CK180" s="67">
        <v>42.99</v>
      </c>
      <c r="CM180" s="71" t="s">
        <v>4</v>
      </c>
      <c r="CN180" s="67">
        <v>0</v>
      </c>
      <c r="CP180" s="71" t="s">
        <v>4</v>
      </c>
      <c r="CQ180" s="79">
        <f>SUM(CN180,CK180,CH180,CE180,CB180,BY180,BV180,BS180,BP180,BM180,BJ180,BG180,BD180,BA180,AX180,AU180,AR180,AO180,AL180,AI180,AF180,AC180,Z180,W180,T180,Q180,N180,K180,H180,E180,B180)</f>
        <v>182.95999999999998</v>
      </c>
      <c r="CS180" s="71" t="s">
        <v>4</v>
      </c>
      <c r="CT180" s="67">
        <v>200</v>
      </c>
      <c r="CV180" s="88">
        <f t="shared" si="5"/>
        <v>17.04000000000002</v>
      </c>
    </row>
    <row r="181" spans="1:100" x14ac:dyDescent="0.2">
      <c r="A181" s="71" t="s">
        <v>5</v>
      </c>
      <c r="B181" s="67">
        <f>SUM(B182:B184)</f>
        <v>39.33</v>
      </c>
      <c r="D181" s="71" t="s">
        <v>5</v>
      </c>
      <c r="E181" s="67">
        <f>SUM(E182:E184)</f>
        <v>0</v>
      </c>
      <c r="G181" s="71" t="s">
        <v>5</v>
      </c>
      <c r="H181" s="67">
        <f>SUM(H182:H184)</f>
        <v>48</v>
      </c>
      <c r="J181" s="71" t="s">
        <v>5</v>
      </c>
      <c r="K181" s="67">
        <f>SUM(K182:K184)</f>
        <v>0</v>
      </c>
      <c r="M181" s="71" t="s">
        <v>5</v>
      </c>
      <c r="N181" s="67">
        <f>SUM(N182:N184)</f>
        <v>0</v>
      </c>
      <c r="P181" s="71" t="s">
        <v>5</v>
      </c>
      <c r="Q181" s="67">
        <f>SUM(Q182:Q184)</f>
        <v>0</v>
      </c>
      <c r="S181" s="71" t="s">
        <v>5</v>
      </c>
      <c r="T181" s="67">
        <f>SUM(T182:T184)</f>
        <v>0</v>
      </c>
      <c r="V181" s="71" t="s">
        <v>5</v>
      </c>
      <c r="W181" s="67">
        <f>SUM(W182:W184)</f>
        <v>0</v>
      </c>
      <c r="Y181" s="71" t="s">
        <v>5</v>
      </c>
      <c r="Z181" s="67">
        <f>SUM(Z182:Z184)</f>
        <v>0</v>
      </c>
      <c r="AB181" s="71" t="s">
        <v>5</v>
      </c>
      <c r="AC181" s="67">
        <f>SUM(AC182:AC184)</f>
        <v>42.01</v>
      </c>
      <c r="AE181" s="71" t="s">
        <v>5</v>
      </c>
      <c r="AF181" s="67">
        <f>SUM(AF182:AF184)</f>
        <v>0</v>
      </c>
      <c r="AH181" s="71" t="s">
        <v>5</v>
      </c>
      <c r="AI181" s="67">
        <f>SUM(AI182:AI184)</f>
        <v>0</v>
      </c>
      <c r="AK181" s="71" t="s">
        <v>5</v>
      </c>
      <c r="AL181" s="67">
        <f>SUM(AL182:AL184)</f>
        <v>0</v>
      </c>
      <c r="AN181" s="71" t="s">
        <v>5</v>
      </c>
      <c r="AO181" s="67">
        <f>SUM(AO182:AO184)</f>
        <v>0</v>
      </c>
      <c r="AQ181" s="71" t="s">
        <v>5</v>
      </c>
      <c r="AR181" s="67">
        <f>SUM(AR182:AR184)</f>
        <v>0</v>
      </c>
      <c r="AT181" s="71" t="s">
        <v>5</v>
      </c>
      <c r="AU181" s="67">
        <f>SUM(AU182:AU184)</f>
        <v>0</v>
      </c>
      <c r="AW181" s="71" t="s">
        <v>5</v>
      </c>
      <c r="AX181" s="67">
        <f>SUM(AX182:AX184)</f>
        <v>0</v>
      </c>
      <c r="AZ181" s="71" t="s">
        <v>5</v>
      </c>
      <c r="BA181" s="67">
        <f>SUM(BA182:BA184)</f>
        <v>0</v>
      </c>
      <c r="BC181" s="71" t="s">
        <v>5</v>
      </c>
      <c r="BD181" s="67">
        <f>SUM(BD182:BD184)</f>
        <v>42</v>
      </c>
      <c r="BF181" s="71" t="s">
        <v>5</v>
      </c>
      <c r="BG181" s="67">
        <f>SUM(BG182:BG184)</f>
        <v>0</v>
      </c>
      <c r="BI181" s="71" t="s">
        <v>5</v>
      </c>
      <c r="BJ181" s="67">
        <f>SUM(BJ182:BJ184)</f>
        <v>0</v>
      </c>
      <c r="BL181" s="71" t="s">
        <v>5</v>
      </c>
      <c r="BM181" s="67">
        <f>SUM(BM182:BM184)</f>
        <v>0</v>
      </c>
      <c r="BO181" s="71" t="s">
        <v>5</v>
      </c>
      <c r="BP181" s="67">
        <f>SUM(BP182:BP184)</f>
        <v>0</v>
      </c>
      <c r="BR181" s="71" t="s">
        <v>5</v>
      </c>
      <c r="BS181" s="67">
        <f>SUM(BS182:BS184)</f>
        <v>0</v>
      </c>
      <c r="BU181" s="71" t="s">
        <v>5</v>
      </c>
      <c r="BV181" s="67">
        <f>SUM(BV182:BV184)</f>
        <v>0</v>
      </c>
      <c r="BX181" s="71" t="s">
        <v>5</v>
      </c>
      <c r="BY181" s="67">
        <f>SUM(BY182:BY184)</f>
        <v>35</v>
      </c>
      <c r="CA181" s="71" t="s">
        <v>5</v>
      </c>
      <c r="CB181" s="67">
        <f>SUM(CB182:CB184)</f>
        <v>0</v>
      </c>
      <c r="CD181" s="71" t="s">
        <v>5</v>
      </c>
      <c r="CE181" s="67">
        <f>SUM(CE182:CE184)</f>
        <v>8</v>
      </c>
      <c r="CG181" s="71" t="s">
        <v>5</v>
      </c>
      <c r="CH181" s="67">
        <f>SUM(CH182:CH184)</f>
        <v>0</v>
      </c>
      <c r="CJ181" s="71" t="s">
        <v>5</v>
      </c>
      <c r="CK181" s="67">
        <f>SUM(CK182:CK184)</f>
        <v>0</v>
      </c>
      <c r="CM181" s="71" t="s">
        <v>5</v>
      </c>
      <c r="CN181" s="67">
        <f>SUM(CN182:CN184)</f>
        <v>0</v>
      </c>
      <c r="CP181" s="71" t="s">
        <v>5</v>
      </c>
      <c r="CQ181" s="67">
        <f>SUM(CQ182:CQ184)</f>
        <v>214.33999999999997</v>
      </c>
      <c r="CS181" s="71" t="s">
        <v>5</v>
      </c>
      <c r="CT181" s="67">
        <f>SUM(CT182:CT184)</f>
        <v>214.32999999999998</v>
      </c>
      <c r="CV181" s="89">
        <f t="shared" si="5"/>
        <v>-9.9999999999909051E-3</v>
      </c>
    </row>
    <row r="182" spans="1:100" x14ac:dyDescent="0.2">
      <c r="A182" s="68" t="s">
        <v>207</v>
      </c>
      <c r="B182" s="67">
        <v>0</v>
      </c>
      <c r="D182" s="68" t="s">
        <v>207</v>
      </c>
      <c r="E182" s="67">
        <v>0</v>
      </c>
      <c r="G182" s="68" t="s">
        <v>207</v>
      </c>
      <c r="H182" s="67">
        <v>48</v>
      </c>
      <c r="J182" s="68" t="s">
        <v>207</v>
      </c>
      <c r="K182" s="67">
        <v>0</v>
      </c>
      <c r="M182" s="68" t="s">
        <v>207</v>
      </c>
      <c r="N182" s="67">
        <v>0</v>
      </c>
      <c r="P182" s="68" t="s">
        <v>207</v>
      </c>
      <c r="Q182" s="67">
        <v>0</v>
      </c>
      <c r="S182" s="68" t="s">
        <v>207</v>
      </c>
      <c r="T182" s="67">
        <v>0</v>
      </c>
      <c r="V182" s="68" t="s">
        <v>207</v>
      </c>
      <c r="W182" s="67">
        <v>0</v>
      </c>
      <c r="Y182" s="68" t="s">
        <v>207</v>
      </c>
      <c r="Z182" s="67">
        <v>0</v>
      </c>
      <c r="AB182" s="68" t="s">
        <v>207</v>
      </c>
      <c r="AC182" s="67">
        <v>42.01</v>
      </c>
      <c r="AE182" s="68" t="s">
        <v>207</v>
      </c>
      <c r="AF182" s="67">
        <v>0</v>
      </c>
      <c r="AH182" s="68" t="s">
        <v>207</v>
      </c>
      <c r="AI182" s="67">
        <v>0</v>
      </c>
      <c r="AK182" s="68" t="s">
        <v>207</v>
      </c>
      <c r="AL182" s="67">
        <v>0</v>
      </c>
      <c r="AN182" s="68" t="s">
        <v>207</v>
      </c>
      <c r="AO182" s="67">
        <v>0</v>
      </c>
      <c r="AQ182" s="68" t="s">
        <v>207</v>
      </c>
      <c r="AR182" s="67">
        <v>0</v>
      </c>
      <c r="AT182" s="68" t="s">
        <v>207</v>
      </c>
      <c r="AU182" s="67">
        <v>0</v>
      </c>
      <c r="AW182" s="68" t="s">
        <v>207</v>
      </c>
      <c r="AX182" s="67">
        <v>0</v>
      </c>
      <c r="AZ182" s="68" t="s">
        <v>207</v>
      </c>
      <c r="BA182" s="67">
        <v>0</v>
      </c>
      <c r="BC182" s="68" t="s">
        <v>207</v>
      </c>
      <c r="BD182" s="67">
        <v>42</v>
      </c>
      <c r="BF182" s="68" t="s">
        <v>207</v>
      </c>
      <c r="BG182" s="67">
        <v>0</v>
      </c>
      <c r="BI182" s="68" t="s">
        <v>207</v>
      </c>
      <c r="BJ182" s="67">
        <v>0</v>
      </c>
      <c r="BL182" s="68" t="s">
        <v>207</v>
      </c>
      <c r="BM182" s="67">
        <v>0</v>
      </c>
      <c r="BO182" s="68" t="s">
        <v>207</v>
      </c>
      <c r="BP182" s="67">
        <v>0</v>
      </c>
      <c r="BR182" s="68" t="s">
        <v>207</v>
      </c>
      <c r="BS182" s="67">
        <v>0</v>
      </c>
      <c r="BU182" s="68" t="s">
        <v>207</v>
      </c>
      <c r="BV182" s="67">
        <v>0</v>
      </c>
      <c r="BX182" s="68" t="s">
        <v>207</v>
      </c>
      <c r="BY182" s="67">
        <v>35</v>
      </c>
      <c r="CA182" s="68" t="s">
        <v>207</v>
      </c>
      <c r="CB182" s="67">
        <v>0</v>
      </c>
      <c r="CD182" s="68" t="s">
        <v>207</v>
      </c>
      <c r="CE182" s="67">
        <v>8</v>
      </c>
      <c r="CG182" s="68" t="s">
        <v>207</v>
      </c>
      <c r="CH182" s="67">
        <v>0</v>
      </c>
      <c r="CJ182" s="68" t="s">
        <v>207</v>
      </c>
      <c r="CK182" s="67">
        <v>0</v>
      </c>
      <c r="CM182" s="68" t="s">
        <v>207</v>
      </c>
      <c r="CN182" s="67">
        <v>0</v>
      </c>
      <c r="CP182" s="68" t="s">
        <v>207</v>
      </c>
      <c r="CQ182" s="79">
        <f>SUM(CN182,CK182,CH182,CE182,CB182,BY182,BV182,BS182,BP182,BM182,BJ182,BG182,BD182,BA182,AX182,AU182,AR182,AO182,AL182,AI182,AF182,AC182,Z182,W182,T182,Q182,N182,K182,H182,E182,B182)</f>
        <v>175.01</v>
      </c>
      <c r="CS182" s="68" t="s">
        <v>207</v>
      </c>
      <c r="CT182" s="67">
        <v>175</v>
      </c>
      <c r="CV182" s="81">
        <f t="shared" si="5"/>
        <v>-9.9999999999909051E-3</v>
      </c>
    </row>
    <row r="183" spans="1:100" x14ac:dyDescent="0.2">
      <c r="A183" s="72" t="s">
        <v>448</v>
      </c>
      <c r="B183" s="90">
        <v>39.33</v>
      </c>
      <c r="D183" s="72" t="s">
        <v>448</v>
      </c>
      <c r="E183" s="67">
        <v>0</v>
      </c>
      <c r="G183" s="72" t="s">
        <v>448</v>
      </c>
      <c r="H183" s="67">
        <v>0</v>
      </c>
      <c r="J183" s="72" t="s">
        <v>448</v>
      </c>
      <c r="K183" s="67">
        <v>0</v>
      </c>
      <c r="M183" s="72" t="s">
        <v>448</v>
      </c>
      <c r="N183" s="67">
        <v>0</v>
      </c>
      <c r="P183" s="72" t="s">
        <v>448</v>
      </c>
      <c r="Q183" s="67">
        <v>0</v>
      </c>
      <c r="S183" s="72" t="s">
        <v>448</v>
      </c>
      <c r="T183" s="67">
        <v>0</v>
      </c>
      <c r="V183" s="72" t="s">
        <v>448</v>
      </c>
      <c r="W183" s="67">
        <v>0</v>
      </c>
      <c r="Y183" s="72" t="s">
        <v>448</v>
      </c>
      <c r="Z183" s="67">
        <v>0</v>
      </c>
      <c r="AB183" s="72" t="s">
        <v>448</v>
      </c>
      <c r="AC183" s="67">
        <v>0</v>
      </c>
      <c r="AE183" s="72" t="s">
        <v>448</v>
      </c>
      <c r="AF183" s="67">
        <v>0</v>
      </c>
      <c r="AH183" s="72" t="s">
        <v>448</v>
      </c>
      <c r="AI183" s="67">
        <v>0</v>
      </c>
      <c r="AK183" s="72" t="s">
        <v>448</v>
      </c>
      <c r="AL183" s="67">
        <v>0</v>
      </c>
      <c r="AN183" s="72" t="s">
        <v>448</v>
      </c>
      <c r="AO183" s="67">
        <v>0</v>
      </c>
      <c r="AQ183" s="72" t="s">
        <v>448</v>
      </c>
      <c r="AR183" s="67">
        <v>0</v>
      </c>
      <c r="AT183" s="72" t="s">
        <v>448</v>
      </c>
      <c r="AU183" s="67">
        <v>0</v>
      </c>
      <c r="AW183" s="72" t="s">
        <v>448</v>
      </c>
      <c r="AX183" s="67">
        <v>0</v>
      </c>
      <c r="AZ183" s="72" t="s">
        <v>448</v>
      </c>
      <c r="BA183" s="67">
        <v>0</v>
      </c>
      <c r="BC183" s="72" t="s">
        <v>448</v>
      </c>
      <c r="BD183" s="67">
        <v>0</v>
      </c>
      <c r="BF183" s="72" t="s">
        <v>448</v>
      </c>
      <c r="BG183" s="67">
        <v>0</v>
      </c>
      <c r="BI183" s="72" t="s">
        <v>448</v>
      </c>
      <c r="BJ183" s="67">
        <v>0</v>
      </c>
      <c r="BL183" s="72" t="s">
        <v>448</v>
      </c>
      <c r="BM183" s="67">
        <v>0</v>
      </c>
      <c r="BO183" s="72" t="s">
        <v>448</v>
      </c>
      <c r="BP183" s="67">
        <v>0</v>
      </c>
      <c r="BR183" s="72" t="s">
        <v>448</v>
      </c>
      <c r="BS183" s="67">
        <v>0</v>
      </c>
      <c r="BU183" s="72" t="s">
        <v>448</v>
      </c>
      <c r="BV183" s="67">
        <v>0</v>
      </c>
      <c r="BX183" s="72" t="s">
        <v>448</v>
      </c>
      <c r="BY183" s="67">
        <v>0</v>
      </c>
      <c r="CA183" s="72" t="s">
        <v>448</v>
      </c>
      <c r="CB183" s="67">
        <v>0</v>
      </c>
      <c r="CD183" s="72" t="s">
        <v>448</v>
      </c>
      <c r="CE183" s="67">
        <v>0</v>
      </c>
      <c r="CG183" s="72" t="s">
        <v>448</v>
      </c>
      <c r="CH183" s="67">
        <v>0</v>
      </c>
      <c r="CJ183" s="72" t="s">
        <v>448</v>
      </c>
      <c r="CK183" s="67">
        <v>0</v>
      </c>
      <c r="CM183" s="72" t="s">
        <v>448</v>
      </c>
      <c r="CN183" s="67">
        <v>0</v>
      </c>
      <c r="CP183" s="72" t="s">
        <v>448</v>
      </c>
      <c r="CQ183" s="79">
        <f>SUM(CN183,CK183,CH183,CE183,CB183,BY183,BV183,BS183,BP183,BM183,BJ183,BG183,BD183,BA183,AX183,AU183,AR183,AO183,AL183,AI183,AF183,AC183,Z183,W183,T183,Q183,N183,K183,H183,E183,B183)</f>
        <v>39.33</v>
      </c>
      <c r="CS183" s="72" t="s">
        <v>448</v>
      </c>
      <c r="CT183" s="67">
        <v>39.33</v>
      </c>
      <c r="CV183" s="81">
        <f t="shared" si="5"/>
        <v>0</v>
      </c>
    </row>
    <row r="184" spans="1:100" x14ac:dyDescent="0.2">
      <c r="A184" s="72" t="s">
        <v>456</v>
      </c>
      <c r="B184" s="79">
        <v>0</v>
      </c>
      <c r="D184" s="72" t="s">
        <v>456</v>
      </c>
      <c r="E184" s="79">
        <v>0</v>
      </c>
      <c r="G184" s="72" t="s">
        <v>456</v>
      </c>
      <c r="H184" s="79">
        <v>0</v>
      </c>
      <c r="J184" s="72" t="s">
        <v>456</v>
      </c>
      <c r="K184" s="79">
        <v>0</v>
      </c>
      <c r="M184" s="72" t="s">
        <v>456</v>
      </c>
      <c r="N184" s="79">
        <v>0</v>
      </c>
      <c r="P184" s="72" t="s">
        <v>456</v>
      </c>
      <c r="Q184" s="79">
        <v>0</v>
      </c>
      <c r="S184" s="72" t="s">
        <v>456</v>
      </c>
      <c r="T184" s="79">
        <v>0</v>
      </c>
      <c r="V184" s="72" t="s">
        <v>456</v>
      </c>
      <c r="W184" s="79">
        <v>0</v>
      </c>
      <c r="Y184" s="72" t="s">
        <v>456</v>
      </c>
      <c r="Z184" s="79">
        <v>0</v>
      </c>
      <c r="AB184" s="72" t="s">
        <v>456</v>
      </c>
      <c r="AC184" s="79">
        <v>0</v>
      </c>
      <c r="AE184" s="72" t="s">
        <v>456</v>
      </c>
      <c r="AF184" s="79">
        <v>0</v>
      </c>
      <c r="AH184" s="72" t="s">
        <v>456</v>
      </c>
      <c r="AI184" s="79">
        <v>0</v>
      </c>
      <c r="AK184" s="72" t="s">
        <v>456</v>
      </c>
      <c r="AL184" s="79">
        <v>0</v>
      </c>
      <c r="AN184" s="72" t="s">
        <v>456</v>
      </c>
      <c r="AO184" s="79">
        <v>0</v>
      </c>
      <c r="AQ184" s="72" t="s">
        <v>456</v>
      </c>
      <c r="AR184" s="79">
        <v>0</v>
      </c>
      <c r="AT184" s="72" t="s">
        <v>456</v>
      </c>
      <c r="AU184" s="79">
        <v>0</v>
      </c>
      <c r="AW184" s="72" t="s">
        <v>456</v>
      </c>
      <c r="AX184" s="79">
        <v>0</v>
      </c>
      <c r="AZ184" s="72" t="s">
        <v>456</v>
      </c>
      <c r="BA184" s="79">
        <v>0</v>
      </c>
      <c r="BC184" s="72" t="s">
        <v>456</v>
      </c>
      <c r="BD184" s="79">
        <v>0</v>
      </c>
      <c r="BF184" s="72" t="s">
        <v>456</v>
      </c>
      <c r="BG184" s="79">
        <v>0</v>
      </c>
      <c r="BI184" s="72" t="s">
        <v>456</v>
      </c>
      <c r="BJ184" s="79">
        <v>0</v>
      </c>
      <c r="BL184" s="72" t="s">
        <v>456</v>
      </c>
      <c r="BM184" s="79">
        <v>0</v>
      </c>
      <c r="BO184" s="72" t="s">
        <v>456</v>
      </c>
      <c r="BP184" s="79">
        <v>0</v>
      </c>
      <c r="BR184" s="72" t="s">
        <v>456</v>
      </c>
      <c r="BS184" s="79">
        <v>0</v>
      </c>
      <c r="BU184" s="72" t="s">
        <v>456</v>
      </c>
      <c r="BV184" s="79">
        <v>0</v>
      </c>
      <c r="BX184" s="72" t="s">
        <v>456</v>
      </c>
      <c r="BY184" s="79">
        <v>0</v>
      </c>
      <c r="CA184" s="72" t="s">
        <v>456</v>
      </c>
      <c r="CB184" s="79">
        <v>0</v>
      </c>
      <c r="CD184" s="72" t="s">
        <v>456</v>
      </c>
      <c r="CE184" s="79">
        <v>0</v>
      </c>
      <c r="CG184" s="72" t="s">
        <v>456</v>
      </c>
      <c r="CH184" s="79">
        <v>0</v>
      </c>
      <c r="CJ184" s="72" t="s">
        <v>456</v>
      </c>
      <c r="CK184" s="79">
        <v>0</v>
      </c>
      <c r="CM184" s="72" t="s">
        <v>456</v>
      </c>
      <c r="CN184" s="79">
        <v>0</v>
      </c>
      <c r="CP184" s="72" t="s">
        <v>456</v>
      </c>
      <c r="CQ184" s="79">
        <f>SUM(CN184,CK184,CH184,CE184,CB184,BY184,BV184,BS184,BP184,BM184,BJ184,BG184,BD184,BA184,AX184,AU184,AR184,AO184,AL184,AI184,AF184,AC184,Z184,W184,T184,Q184,N184,K184,H184,E184,B184)</f>
        <v>0</v>
      </c>
      <c r="CS184" s="72" t="s">
        <v>456</v>
      </c>
      <c r="CT184" s="79">
        <v>0</v>
      </c>
      <c r="CV184" s="81">
        <f t="shared" si="5"/>
        <v>0</v>
      </c>
    </row>
    <row r="185" spans="1:100" x14ac:dyDescent="0.2">
      <c r="A185" s="71" t="s">
        <v>6</v>
      </c>
      <c r="B185" s="67">
        <v>0</v>
      </c>
      <c r="D185" s="71" t="s">
        <v>6</v>
      </c>
      <c r="E185" s="67">
        <v>0</v>
      </c>
      <c r="G185" s="71" t="s">
        <v>6</v>
      </c>
      <c r="H185" s="67">
        <v>0</v>
      </c>
      <c r="J185" s="71" t="s">
        <v>6</v>
      </c>
      <c r="K185" s="67">
        <v>0</v>
      </c>
      <c r="M185" s="71" t="s">
        <v>6</v>
      </c>
      <c r="N185" s="67">
        <v>0</v>
      </c>
      <c r="P185" s="71" t="s">
        <v>6</v>
      </c>
      <c r="Q185" s="67">
        <v>40</v>
      </c>
      <c r="S185" s="71" t="s">
        <v>6</v>
      </c>
      <c r="T185" s="67">
        <v>0</v>
      </c>
      <c r="V185" s="71" t="s">
        <v>6</v>
      </c>
      <c r="W185" s="67">
        <v>0</v>
      </c>
      <c r="Y185" s="71" t="s">
        <v>6</v>
      </c>
      <c r="Z185" s="67">
        <v>0</v>
      </c>
      <c r="AB185" s="71" t="s">
        <v>6</v>
      </c>
      <c r="AC185" s="67">
        <v>0</v>
      </c>
      <c r="AE185" s="71" t="s">
        <v>6</v>
      </c>
      <c r="AF185" s="67">
        <v>0</v>
      </c>
      <c r="AH185" s="71" t="s">
        <v>6</v>
      </c>
      <c r="AI185" s="67">
        <v>0</v>
      </c>
      <c r="AK185" s="71" t="s">
        <v>6</v>
      </c>
      <c r="AL185" s="67">
        <v>0</v>
      </c>
      <c r="AN185" s="71" t="s">
        <v>6</v>
      </c>
      <c r="AO185" s="67">
        <v>0</v>
      </c>
      <c r="AQ185" s="71" t="s">
        <v>6</v>
      </c>
      <c r="AR185" s="67">
        <v>0</v>
      </c>
      <c r="AT185" s="71" t="s">
        <v>6</v>
      </c>
      <c r="AU185" s="67">
        <v>0</v>
      </c>
      <c r="AW185" s="71" t="s">
        <v>6</v>
      </c>
      <c r="AX185" s="67">
        <v>0</v>
      </c>
      <c r="AZ185" s="71" t="s">
        <v>6</v>
      </c>
      <c r="BA185" s="67">
        <v>0</v>
      </c>
      <c r="BC185" s="71" t="s">
        <v>6</v>
      </c>
      <c r="BD185" s="67">
        <v>0</v>
      </c>
      <c r="BF185" s="71" t="s">
        <v>6</v>
      </c>
      <c r="BG185" s="67">
        <v>0</v>
      </c>
      <c r="BI185" s="71" t="s">
        <v>6</v>
      </c>
      <c r="BJ185" s="67">
        <v>0</v>
      </c>
      <c r="BL185" s="71" t="s">
        <v>6</v>
      </c>
      <c r="BM185" s="67">
        <v>0</v>
      </c>
      <c r="BO185" s="71" t="s">
        <v>6</v>
      </c>
      <c r="BP185" s="67">
        <v>0</v>
      </c>
      <c r="BR185" s="71" t="s">
        <v>6</v>
      </c>
      <c r="BS185" s="67">
        <v>0</v>
      </c>
      <c r="BU185" s="71" t="s">
        <v>6</v>
      </c>
      <c r="BV185" s="67">
        <v>0</v>
      </c>
      <c r="BX185" s="71" t="s">
        <v>6</v>
      </c>
      <c r="BY185" s="67">
        <v>0</v>
      </c>
      <c r="CA185" s="71" t="s">
        <v>6</v>
      </c>
      <c r="CB185" s="67">
        <v>0</v>
      </c>
      <c r="CD185" s="71" t="s">
        <v>6</v>
      </c>
      <c r="CE185" s="67">
        <v>0</v>
      </c>
      <c r="CG185" s="71" t="s">
        <v>6</v>
      </c>
      <c r="CH185" s="67">
        <v>0</v>
      </c>
      <c r="CJ185" s="71" t="s">
        <v>6</v>
      </c>
      <c r="CK185" s="67">
        <v>0</v>
      </c>
      <c r="CM185" s="71" t="s">
        <v>6</v>
      </c>
      <c r="CN185" s="67">
        <v>0</v>
      </c>
      <c r="CP185" s="71" t="s">
        <v>6</v>
      </c>
      <c r="CQ185" s="79">
        <f>SUM(CN185,CK185,CH185,CE185,CB185,BY185,BV185,BS185,BP185,BM185,BJ185,BG185,BD185,BA185,AX185,AU185,AR185,AO185,AL185,AI185,AF185,AC185,Z185,W185,T185,Q185,N185,K185,H185,E185,B185)</f>
        <v>40</v>
      </c>
      <c r="CS185" s="71" t="s">
        <v>6</v>
      </c>
      <c r="CT185" s="67">
        <v>40</v>
      </c>
      <c r="CV185" s="81">
        <f t="shared" si="5"/>
        <v>0</v>
      </c>
    </row>
    <row r="186" spans="1:100" x14ac:dyDescent="0.2">
      <c r="A186" s="71" t="s">
        <v>8</v>
      </c>
      <c r="B186" s="67">
        <v>0</v>
      </c>
      <c r="D186" s="71" t="s">
        <v>8</v>
      </c>
      <c r="E186" s="67">
        <v>0</v>
      </c>
      <c r="G186" s="71" t="s">
        <v>8</v>
      </c>
      <c r="H186" s="67">
        <v>0</v>
      </c>
      <c r="J186" s="71" t="s">
        <v>8</v>
      </c>
      <c r="K186" s="67">
        <v>0</v>
      </c>
      <c r="M186" s="71" t="s">
        <v>8</v>
      </c>
      <c r="N186" s="67">
        <v>0</v>
      </c>
      <c r="P186" s="71" t="s">
        <v>8</v>
      </c>
      <c r="Q186" s="67">
        <v>0</v>
      </c>
      <c r="S186" s="71" t="s">
        <v>8</v>
      </c>
      <c r="T186" s="67">
        <v>0</v>
      </c>
      <c r="V186" s="71" t="s">
        <v>8</v>
      </c>
      <c r="W186" s="67">
        <v>0</v>
      </c>
      <c r="Y186" s="71" t="s">
        <v>8</v>
      </c>
      <c r="Z186" s="67">
        <v>0</v>
      </c>
      <c r="AB186" s="71" t="s">
        <v>8</v>
      </c>
      <c r="AC186" s="67">
        <v>0</v>
      </c>
      <c r="AE186" s="71" t="s">
        <v>8</v>
      </c>
      <c r="AF186" s="67">
        <v>0</v>
      </c>
      <c r="AH186" s="71" t="s">
        <v>8</v>
      </c>
      <c r="AI186" s="67">
        <v>0</v>
      </c>
      <c r="AK186" s="71" t="s">
        <v>8</v>
      </c>
      <c r="AL186" s="67">
        <v>0</v>
      </c>
      <c r="AN186" s="71" t="s">
        <v>8</v>
      </c>
      <c r="AO186" s="67">
        <v>0</v>
      </c>
      <c r="AQ186" s="71" t="s">
        <v>8</v>
      </c>
      <c r="AR186" s="67">
        <v>0</v>
      </c>
      <c r="AT186" s="71" t="s">
        <v>8</v>
      </c>
      <c r="AU186" s="67">
        <v>0</v>
      </c>
      <c r="AW186" s="71" t="s">
        <v>8</v>
      </c>
      <c r="AX186" s="67">
        <v>0</v>
      </c>
      <c r="AZ186" s="71" t="s">
        <v>8</v>
      </c>
      <c r="BA186" s="67">
        <v>0</v>
      </c>
      <c r="BC186" s="71" t="s">
        <v>8</v>
      </c>
      <c r="BD186" s="67">
        <v>0</v>
      </c>
      <c r="BF186" s="71" t="s">
        <v>8</v>
      </c>
      <c r="BG186" s="67">
        <v>0</v>
      </c>
      <c r="BI186" s="71" t="s">
        <v>8</v>
      </c>
      <c r="BJ186" s="67">
        <v>0</v>
      </c>
      <c r="BL186" s="71" t="s">
        <v>8</v>
      </c>
      <c r="BM186" s="67">
        <v>0</v>
      </c>
      <c r="BO186" s="71" t="s">
        <v>8</v>
      </c>
      <c r="BP186" s="67">
        <v>0</v>
      </c>
      <c r="BR186" s="71" t="s">
        <v>8</v>
      </c>
      <c r="BS186" s="67">
        <v>0</v>
      </c>
      <c r="BU186" s="71" t="s">
        <v>8</v>
      </c>
      <c r="BV186" s="67">
        <v>0</v>
      </c>
      <c r="BX186" s="71" t="s">
        <v>8</v>
      </c>
      <c r="BY186" s="67">
        <v>0</v>
      </c>
      <c r="CA186" s="71" t="s">
        <v>8</v>
      </c>
      <c r="CB186" s="67">
        <v>0</v>
      </c>
      <c r="CD186" s="71" t="s">
        <v>8</v>
      </c>
      <c r="CE186" s="67">
        <v>0</v>
      </c>
      <c r="CG186" s="71" t="s">
        <v>8</v>
      </c>
      <c r="CH186" s="67">
        <v>0</v>
      </c>
      <c r="CJ186" s="71" t="s">
        <v>8</v>
      </c>
      <c r="CK186" s="67">
        <v>0</v>
      </c>
      <c r="CM186" s="71" t="s">
        <v>8</v>
      </c>
      <c r="CN186" s="67">
        <v>0</v>
      </c>
      <c r="CP186" s="71" t="s">
        <v>8</v>
      </c>
      <c r="CQ186" s="79">
        <f>SUM(CN186,CK186,CH186,CE186,CB186,BY186,BV186,BS186,BP186,BM186,BJ186,BG186,BD186,BA186,AX186,AU186,AR186,AO186,AL186,AI186,AF186,AC186,Z186,W186,T186,Q186,N186,K186,H186,E186,B186)</f>
        <v>0</v>
      </c>
      <c r="CS186" s="71" t="s">
        <v>8</v>
      </c>
      <c r="CT186" s="67">
        <v>100</v>
      </c>
      <c r="CV186" s="88">
        <f t="shared" si="5"/>
        <v>100</v>
      </c>
    </row>
    <row r="187" spans="1:100" x14ac:dyDescent="0.2">
      <c r="A187" s="71" t="s">
        <v>451</v>
      </c>
      <c r="B187" s="67">
        <f>SUM(B188:B192)</f>
        <v>0</v>
      </c>
      <c r="D187" s="71" t="s">
        <v>451</v>
      </c>
      <c r="E187" s="67">
        <f>SUM(E188:E192)</f>
        <v>39</v>
      </c>
      <c r="G187" s="71" t="s">
        <v>451</v>
      </c>
      <c r="H187" s="67">
        <f>SUM(H188:H192)</f>
        <v>0</v>
      </c>
      <c r="J187" s="71" t="s">
        <v>451</v>
      </c>
      <c r="K187" s="67">
        <f>SUM(K188:K192)</f>
        <v>11.37</v>
      </c>
      <c r="M187" s="71" t="s">
        <v>451</v>
      </c>
      <c r="N187" s="67">
        <f>SUM(N188:N192)</f>
        <v>4.6900000000000004</v>
      </c>
      <c r="P187" s="71" t="s">
        <v>451</v>
      </c>
      <c r="Q187" s="67">
        <f>SUM(Q188:Q192)</f>
        <v>702.2</v>
      </c>
      <c r="S187" s="71" t="s">
        <v>451</v>
      </c>
      <c r="T187" s="67">
        <f>SUM(T188:T192)</f>
        <v>69.849999999999994</v>
      </c>
      <c r="V187" s="71" t="s">
        <v>451</v>
      </c>
      <c r="W187" s="67">
        <f>SUM(W188:W192)</f>
        <v>7.5</v>
      </c>
      <c r="Y187" s="71" t="s">
        <v>451</v>
      </c>
      <c r="Z187" s="67">
        <f>SUM(Z188:Z192)</f>
        <v>9.52</v>
      </c>
      <c r="AB187" s="71" t="s">
        <v>451</v>
      </c>
      <c r="AC187" s="67">
        <f>SUM(AC188:AC192)</f>
        <v>8.1</v>
      </c>
      <c r="AE187" s="71" t="s">
        <v>451</v>
      </c>
      <c r="AF187" s="67">
        <f>SUM(AF188:AF192)</f>
        <v>3</v>
      </c>
      <c r="AH187" s="71" t="s">
        <v>451</v>
      </c>
      <c r="AI187" s="67">
        <f>SUM(AI188:AI192)</f>
        <v>0</v>
      </c>
      <c r="AK187" s="71" t="s">
        <v>451</v>
      </c>
      <c r="AL187" s="67">
        <f>SUM(AL188:AL192)</f>
        <v>18</v>
      </c>
      <c r="AN187" s="71" t="s">
        <v>451</v>
      </c>
      <c r="AO187" s="67">
        <f>SUM(AO188:AO192)</f>
        <v>76.319999999999993</v>
      </c>
      <c r="AQ187" s="71" t="s">
        <v>451</v>
      </c>
      <c r="AR187" s="67">
        <f>SUM(AR188:AR192)</f>
        <v>0</v>
      </c>
      <c r="AT187" s="71" t="s">
        <v>451</v>
      </c>
      <c r="AU187" s="67">
        <f>SUM(AU188:AU192)</f>
        <v>7.35</v>
      </c>
      <c r="AW187" s="71" t="s">
        <v>451</v>
      </c>
      <c r="AX187" s="67">
        <f>SUM(AX188:AX192)</f>
        <v>19.989999999999998</v>
      </c>
      <c r="AZ187" s="71" t="s">
        <v>451</v>
      </c>
      <c r="BA187" s="67">
        <f>SUM(BA188:BA192)</f>
        <v>0</v>
      </c>
      <c r="BC187" s="71" t="s">
        <v>451</v>
      </c>
      <c r="BD187" s="67">
        <f>SUM(BD188:BD192)</f>
        <v>30</v>
      </c>
      <c r="BF187" s="71" t="s">
        <v>451</v>
      </c>
      <c r="BG187" s="67">
        <f>SUM(BG188:BG192)</f>
        <v>46.54</v>
      </c>
      <c r="BI187" s="71" t="s">
        <v>451</v>
      </c>
      <c r="BJ187" s="67">
        <f>SUM(BJ188:BJ192)</f>
        <v>0</v>
      </c>
      <c r="BL187" s="71" t="s">
        <v>451</v>
      </c>
      <c r="BM187" s="67">
        <f>SUM(BM188:BM192)</f>
        <v>0</v>
      </c>
      <c r="BO187" s="71" t="s">
        <v>451</v>
      </c>
      <c r="BP187" s="67">
        <f>SUM(BP188:BP192)</f>
        <v>7.99</v>
      </c>
      <c r="BR187" s="71" t="s">
        <v>451</v>
      </c>
      <c r="BS187" s="67">
        <f>SUM(BS188:BS192)</f>
        <v>0</v>
      </c>
      <c r="BU187" s="71" t="s">
        <v>451</v>
      </c>
      <c r="BV187" s="67">
        <f>SUM(BV188:BV192)</f>
        <v>0</v>
      </c>
      <c r="BX187" s="71" t="s">
        <v>451</v>
      </c>
      <c r="BY187" s="67">
        <f>SUM(BY188:BY192)</f>
        <v>7.35</v>
      </c>
      <c r="CA187" s="71" t="s">
        <v>451</v>
      </c>
      <c r="CB187" s="67">
        <f>SUM(CB188:CB192)</f>
        <v>26.77</v>
      </c>
      <c r="CD187" s="71" t="s">
        <v>451</v>
      </c>
      <c r="CE187" s="67">
        <f>SUM(CE188:CE192)</f>
        <v>0</v>
      </c>
      <c r="CG187" s="71" t="s">
        <v>451</v>
      </c>
      <c r="CH187" s="67">
        <f>SUM(CH188:CH192)</f>
        <v>0</v>
      </c>
      <c r="CJ187" s="71" t="s">
        <v>451</v>
      </c>
      <c r="CK187" s="67">
        <f>SUM(CK188:CK192)</f>
        <v>9.52</v>
      </c>
      <c r="CM187" s="71" t="s">
        <v>451</v>
      </c>
      <c r="CN187" s="67">
        <f>SUM(CN188:CN192)</f>
        <v>0</v>
      </c>
      <c r="CP187" s="71" t="s">
        <v>451</v>
      </c>
      <c r="CQ187" s="67">
        <f>SUM(CQ188:CQ192)</f>
        <v>1105.0600000000002</v>
      </c>
      <c r="CS187" s="71" t="s">
        <v>451</v>
      </c>
      <c r="CT187" s="67">
        <f>SUM(CT188:CT192)</f>
        <v>481.74</v>
      </c>
      <c r="CV187" s="89">
        <f t="shared" si="5"/>
        <v>-623.32000000000016</v>
      </c>
    </row>
    <row r="188" spans="1:100" x14ac:dyDescent="0.2">
      <c r="A188" s="68" t="s">
        <v>452</v>
      </c>
      <c r="B188" s="67">
        <v>0</v>
      </c>
      <c r="D188" s="68" t="s">
        <v>452</v>
      </c>
      <c r="E188" s="67">
        <v>0</v>
      </c>
      <c r="G188" s="68" t="s">
        <v>452</v>
      </c>
      <c r="H188" s="67">
        <v>0</v>
      </c>
      <c r="J188" s="68" t="s">
        <v>452</v>
      </c>
      <c r="K188" s="67">
        <v>11.37</v>
      </c>
      <c r="M188" s="68" t="s">
        <v>452</v>
      </c>
      <c r="N188" s="67">
        <v>4.6900000000000004</v>
      </c>
      <c r="P188" s="68" t="s">
        <v>452</v>
      </c>
      <c r="Q188" s="67">
        <f>34.2+623</f>
        <v>657.2</v>
      </c>
      <c r="S188" s="68" t="s">
        <v>452</v>
      </c>
      <c r="T188" s="67">
        <v>0</v>
      </c>
      <c r="V188" s="68" t="s">
        <v>452</v>
      </c>
      <c r="W188" s="67">
        <v>7.5</v>
      </c>
      <c r="Y188" s="68" t="s">
        <v>452</v>
      </c>
      <c r="Z188" s="67">
        <v>9.52</v>
      </c>
      <c r="AB188" s="68" t="s">
        <v>452</v>
      </c>
      <c r="AC188" s="67">
        <v>8.1</v>
      </c>
      <c r="AE188" s="68" t="s">
        <v>452</v>
      </c>
      <c r="AF188" s="67">
        <v>3</v>
      </c>
      <c r="AH188" s="68" t="s">
        <v>452</v>
      </c>
      <c r="AI188" s="67">
        <v>0</v>
      </c>
      <c r="AK188" s="68" t="s">
        <v>452</v>
      </c>
      <c r="AL188" s="67">
        <v>0</v>
      </c>
      <c r="AN188" s="68" t="s">
        <v>452</v>
      </c>
      <c r="AO188" s="67">
        <v>76.319999999999993</v>
      </c>
      <c r="AQ188" s="68" t="s">
        <v>452</v>
      </c>
      <c r="AR188" s="67">
        <v>0</v>
      </c>
      <c r="AT188" s="68" t="s">
        <v>452</v>
      </c>
      <c r="AU188" s="67">
        <v>7.35</v>
      </c>
      <c r="AW188" s="68" t="s">
        <v>452</v>
      </c>
      <c r="AX188" s="67">
        <v>0</v>
      </c>
      <c r="AZ188" s="68" t="s">
        <v>452</v>
      </c>
      <c r="BA188" s="67">
        <v>0</v>
      </c>
      <c r="BC188" s="68" t="s">
        <v>452</v>
      </c>
      <c r="BD188" s="67">
        <v>30</v>
      </c>
      <c r="BF188" s="68" t="s">
        <v>452</v>
      </c>
      <c r="BG188" s="67">
        <v>46.54</v>
      </c>
      <c r="BI188" s="68" t="s">
        <v>452</v>
      </c>
      <c r="BJ188" s="67">
        <v>0</v>
      </c>
      <c r="BL188" s="68" t="s">
        <v>452</v>
      </c>
      <c r="BM188" s="67">
        <v>0</v>
      </c>
      <c r="BO188" s="68" t="s">
        <v>452</v>
      </c>
      <c r="BP188" s="67">
        <v>0</v>
      </c>
      <c r="BR188" s="68" t="s">
        <v>452</v>
      </c>
      <c r="BS188" s="67">
        <v>0</v>
      </c>
      <c r="BU188" s="68" t="s">
        <v>452</v>
      </c>
      <c r="BV188" s="67">
        <v>0</v>
      </c>
      <c r="BX188" s="68" t="s">
        <v>452</v>
      </c>
      <c r="BY188" s="67">
        <v>7.35</v>
      </c>
      <c r="CA188" s="68" t="s">
        <v>452</v>
      </c>
      <c r="CB188" s="67">
        <v>26.77</v>
      </c>
      <c r="CD188" s="68" t="s">
        <v>452</v>
      </c>
      <c r="CE188" s="67">
        <v>0</v>
      </c>
      <c r="CG188" s="68" t="s">
        <v>452</v>
      </c>
      <c r="CH188" s="67">
        <v>0</v>
      </c>
      <c r="CJ188" s="68" t="s">
        <v>452</v>
      </c>
      <c r="CK188" s="67">
        <v>9.52</v>
      </c>
      <c r="CM188" s="68" t="s">
        <v>452</v>
      </c>
      <c r="CN188" s="67">
        <v>0</v>
      </c>
      <c r="CP188" s="68" t="s">
        <v>452</v>
      </c>
      <c r="CQ188" s="79">
        <f>SUM(CN188,CK188,CH188,CE188,CB188,BY188,BV188,BS188,BP188,BM188,BJ188,BG188,BD188,BA188,AX188,AU188,AR188,AO188,AL188,AI188,AF188,AC188,Z188,W188,T188,Q188,N188,K188,H188,E188,B188)</f>
        <v>905.23000000000013</v>
      </c>
      <c r="CS188" s="68" t="s">
        <v>452</v>
      </c>
      <c r="CT188" s="67">
        <v>253.76</v>
      </c>
      <c r="CV188" s="81">
        <f t="shared" si="5"/>
        <v>-651.47000000000014</v>
      </c>
    </row>
    <row r="189" spans="1:100" x14ac:dyDescent="0.2">
      <c r="A189" s="68" t="s">
        <v>211</v>
      </c>
      <c r="B189" s="67">
        <v>0</v>
      </c>
      <c r="D189" s="68" t="s">
        <v>211</v>
      </c>
      <c r="E189" s="67">
        <v>0</v>
      </c>
      <c r="G189" s="68" t="s">
        <v>211</v>
      </c>
      <c r="H189" s="67">
        <v>0</v>
      </c>
      <c r="J189" s="68" t="s">
        <v>211</v>
      </c>
      <c r="K189" s="67">
        <v>0</v>
      </c>
      <c r="M189" s="68" t="s">
        <v>211</v>
      </c>
      <c r="N189" s="67">
        <v>0</v>
      </c>
      <c r="P189" s="68" t="s">
        <v>211</v>
      </c>
      <c r="Q189" s="67">
        <v>0</v>
      </c>
      <c r="S189" s="68" t="s">
        <v>211</v>
      </c>
      <c r="T189" s="67">
        <v>0</v>
      </c>
      <c r="V189" s="68" t="s">
        <v>211</v>
      </c>
      <c r="W189" s="67">
        <v>0</v>
      </c>
      <c r="Y189" s="68" t="s">
        <v>211</v>
      </c>
      <c r="Z189" s="67">
        <v>0</v>
      </c>
      <c r="AB189" s="68" t="s">
        <v>211</v>
      </c>
      <c r="AC189" s="67">
        <v>0</v>
      </c>
      <c r="AE189" s="68" t="s">
        <v>211</v>
      </c>
      <c r="AF189" s="67">
        <v>0</v>
      </c>
      <c r="AH189" s="68" t="s">
        <v>211</v>
      </c>
      <c r="AI189" s="67">
        <v>0</v>
      </c>
      <c r="AK189" s="68" t="s">
        <v>211</v>
      </c>
      <c r="AL189" s="67">
        <v>0</v>
      </c>
      <c r="AN189" s="68" t="s">
        <v>211</v>
      </c>
      <c r="AO189" s="67">
        <v>0</v>
      </c>
      <c r="AQ189" s="68" t="s">
        <v>211</v>
      </c>
      <c r="AR189" s="67">
        <v>0</v>
      </c>
      <c r="AT189" s="68" t="s">
        <v>211</v>
      </c>
      <c r="AU189" s="67">
        <v>0</v>
      </c>
      <c r="AW189" s="68" t="s">
        <v>211</v>
      </c>
      <c r="AX189" s="67">
        <v>0</v>
      </c>
      <c r="AZ189" s="68" t="s">
        <v>211</v>
      </c>
      <c r="BA189" s="67">
        <v>0</v>
      </c>
      <c r="BC189" s="68" t="s">
        <v>211</v>
      </c>
      <c r="BD189" s="67">
        <v>0</v>
      </c>
      <c r="BF189" s="68" t="s">
        <v>211</v>
      </c>
      <c r="BG189" s="67">
        <v>0</v>
      </c>
      <c r="BI189" s="68" t="s">
        <v>211</v>
      </c>
      <c r="BJ189" s="67">
        <v>0</v>
      </c>
      <c r="BL189" s="68" t="s">
        <v>211</v>
      </c>
      <c r="BM189" s="67">
        <v>0</v>
      </c>
      <c r="BO189" s="68" t="s">
        <v>211</v>
      </c>
      <c r="BP189" s="67">
        <v>7.99</v>
      </c>
      <c r="BR189" s="68" t="s">
        <v>211</v>
      </c>
      <c r="BS189" s="67">
        <v>0</v>
      </c>
      <c r="BU189" s="68" t="s">
        <v>211</v>
      </c>
      <c r="BV189" s="67">
        <v>0</v>
      </c>
      <c r="BX189" s="68" t="s">
        <v>211</v>
      </c>
      <c r="BY189" s="67">
        <v>0</v>
      </c>
      <c r="CA189" s="68" t="s">
        <v>211</v>
      </c>
      <c r="CB189" s="67">
        <v>0</v>
      </c>
      <c r="CD189" s="68" t="s">
        <v>211</v>
      </c>
      <c r="CE189" s="67">
        <v>0</v>
      </c>
      <c r="CG189" s="68" t="s">
        <v>211</v>
      </c>
      <c r="CH189" s="67">
        <v>0</v>
      </c>
      <c r="CJ189" s="68" t="s">
        <v>211</v>
      </c>
      <c r="CK189" s="67">
        <v>0</v>
      </c>
      <c r="CM189" s="68" t="s">
        <v>211</v>
      </c>
      <c r="CN189" s="67">
        <v>0</v>
      </c>
      <c r="CP189" s="68" t="s">
        <v>211</v>
      </c>
      <c r="CQ189" s="79">
        <f>SUM(CN189,CK189,CH189,CE189,CB189,BY189,BV189,BS189,BP189,BM189,BJ189,BG189,BD189,BA189,AX189,AU189,AR189,AO189,AL189,AI189,AF189,AC189,Z189,W189,T189,Q189,N189,K189,H189,E189,B189)</f>
        <v>7.99</v>
      </c>
      <c r="CS189" s="68" t="s">
        <v>211</v>
      </c>
      <c r="CT189" s="67">
        <v>7.99</v>
      </c>
      <c r="CV189" s="81">
        <f t="shared" si="5"/>
        <v>0</v>
      </c>
    </row>
    <row r="190" spans="1:100" x14ac:dyDescent="0.2">
      <c r="A190" s="68" t="s">
        <v>212</v>
      </c>
      <c r="B190" s="67">
        <v>0</v>
      </c>
      <c r="D190" s="68" t="s">
        <v>212</v>
      </c>
      <c r="E190" s="67">
        <v>39</v>
      </c>
      <c r="G190" s="68" t="s">
        <v>212</v>
      </c>
      <c r="H190" s="67">
        <v>0</v>
      </c>
      <c r="J190" s="68" t="s">
        <v>212</v>
      </c>
      <c r="K190" s="67">
        <v>0</v>
      </c>
      <c r="M190" s="68" t="s">
        <v>212</v>
      </c>
      <c r="N190" s="67">
        <v>0</v>
      </c>
      <c r="P190" s="68" t="s">
        <v>212</v>
      </c>
      <c r="Q190" s="67">
        <v>0</v>
      </c>
      <c r="S190" s="68" t="s">
        <v>212</v>
      </c>
      <c r="T190" s="67">
        <v>0</v>
      </c>
      <c r="V190" s="68" t="s">
        <v>212</v>
      </c>
      <c r="W190" s="67">
        <v>0</v>
      </c>
      <c r="Y190" s="68" t="s">
        <v>212</v>
      </c>
      <c r="Z190" s="67">
        <v>0</v>
      </c>
      <c r="AB190" s="68" t="s">
        <v>212</v>
      </c>
      <c r="AC190" s="67">
        <v>0</v>
      </c>
      <c r="AE190" s="68" t="s">
        <v>212</v>
      </c>
      <c r="AF190" s="67">
        <v>0</v>
      </c>
      <c r="AH190" s="68" t="s">
        <v>212</v>
      </c>
      <c r="AI190" s="67">
        <v>0</v>
      </c>
      <c r="AK190" s="68" t="s">
        <v>212</v>
      </c>
      <c r="AL190" s="67">
        <v>0</v>
      </c>
      <c r="AN190" s="68" t="s">
        <v>212</v>
      </c>
      <c r="AO190" s="67">
        <v>0</v>
      </c>
      <c r="AQ190" s="68" t="s">
        <v>212</v>
      </c>
      <c r="AR190" s="67">
        <v>0</v>
      </c>
      <c r="AT190" s="68" t="s">
        <v>212</v>
      </c>
      <c r="AU190" s="67">
        <v>0</v>
      </c>
      <c r="AW190" s="68" t="s">
        <v>212</v>
      </c>
      <c r="AX190" s="67">
        <v>19.989999999999998</v>
      </c>
      <c r="AZ190" s="68" t="s">
        <v>212</v>
      </c>
      <c r="BA190" s="67">
        <v>0</v>
      </c>
      <c r="BC190" s="68" t="s">
        <v>212</v>
      </c>
      <c r="BD190" s="67">
        <v>0</v>
      </c>
      <c r="BF190" s="68" t="s">
        <v>212</v>
      </c>
      <c r="BG190" s="67">
        <v>0</v>
      </c>
      <c r="BI190" s="68" t="s">
        <v>212</v>
      </c>
      <c r="BJ190" s="67">
        <v>0</v>
      </c>
      <c r="BL190" s="68" t="s">
        <v>212</v>
      </c>
      <c r="BM190" s="67">
        <v>0</v>
      </c>
      <c r="BO190" s="68" t="s">
        <v>212</v>
      </c>
      <c r="BP190" s="67">
        <v>0</v>
      </c>
      <c r="BR190" s="68" t="s">
        <v>212</v>
      </c>
      <c r="BS190" s="67">
        <v>0</v>
      </c>
      <c r="BU190" s="68" t="s">
        <v>212</v>
      </c>
      <c r="BV190" s="67">
        <v>0</v>
      </c>
      <c r="BX190" s="68" t="s">
        <v>212</v>
      </c>
      <c r="BY190" s="67">
        <v>0</v>
      </c>
      <c r="CA190" s="68" t="s">
        <v>212</v>
      </c>
      <c r="CB190" s="67">
        <v>0</v>
      </c>
      <c r="CD190" s="68" t="s">
        <v>212</v>
      </c>
      <c r="CE190" s="67">
        <v>0</v>
      </c>
      <c r="CG190" s="68" t="s">
        <v>212</v>
      </c>
      <c r="CH190" s="67">
        <v>0</v>
      </c>
      <c r="CJ190" s="68" t="s">
        <v>212</v>
      </c>
      <c r="CK190" s="67">
        <v>0</v>
      </c>
      <c r="CM190" s="68" t="s">
        <v>212</v>
      </c>
      <c r="CN190" s="67">
        <v>0</v>
      </c>
      <c r="CP190" s="68" t="s">
        <v>212</v>
      </c>
      <c r="CQ190" s="79">
        <f>SUM(CN190,CK190,CH190,CE190,CB190,BY190,BV190,BS190,BP190,BM190,BJ190,BG190,BD190,BA190,AX190,AU190,AR190,AO190,AL190,AI190,AF190,AC190,Z190,W190,T190,Q190,N190,K190,H190,E190,B190)</f>
        <v>58.989999999999995</v>
      </c>
      <c r="CS190" s="68" t="s">
        <v>212</v>
      </c>
      <c r="CT190" s="67">
        <v>19.989999999999998</v>
      </c>
      <c r="CV190" s="81">
        <f t="shared" si="5"/>
        <v>-39</v>
      </c>
    </row>
    <row r="191" spans="1:100" x14ac:dyDescent="0.2">
      <c r="A191" s="72" t="s">
        <v>456</v>
      </c>
      <c r="B191" s="79">
        <v>0</v>
      </c>
      <c r="D191" s="72" t="s">
        <v>456</v>
      </c>
      <c r="E191" s="79">
        <v>0</v>
      </c>
      <c r="G191" s="72" t="s">
        <v>456</v>
      </c>
      <c r="H191" s="79">
        <v>0</v>
      </c>
      <c r="J191" s="72" t="s">
        <v>456</v>
      </c>
      <c r="K191" s="79">
        <v>0</v>
      </c>
      <c r="M191" s="72" t="s">
        <v>456</v>
      </c>
      <c r="N191" s="79">
        <v>0</v>
      </c>
      <c r="P191" s="72" t="s">
        <v>456</v>
      </c>
      <c r="Q191" s="79">
        <v>45</v>
      </c>
      <c r="S191" s="72" t="s">
        <v>456</v>
      </c>
      <c r="T191" s="79">
        <v>69.849999999999994</v>
      </c>
      <c r="V191" s="72" t="s">
        <v>456</v>
      </c>
      <c r="W191" s="79">
        <v>0</v>
      </c>
      <c r="Y191" s="72" t="s">
        <v>456</v>
      </c>
      <c r="Z191" s="79">
        <v>0</v>
      </c>
      <c r="AB191" s="72" t="s">
        <v>456</v>
      </c>
      <c r="AC191" s="79">
        <v>0</v>
      </c>
      <c r="AE191" s="72" t="s">
        <v>456</v>
      </c>
      <c r="AF191" s="79">
        <v>0</v>
      </c>
      <c r="AH191" s="72" t="s">
        <v>456</v>
      </c>
      <c r="AI191" s="79">
        <v>0</v>
      </c>
      <c r="AK191" s="72" t="s">
        <v>456</v>
      </c>
      <c r="AL191" s="79">
        <v>18</v>
      </c>
      <c r="AN191" s="72" t="s">
        <v>456</v>
      </c>
      <c r="AO191" s="79">
        <v>0</v>
      </c>
      <c r="AQ191" s="72" t="s">
        <v>456</v>
      </c>
      <c r="AR191" s="79">
        <v>0</v>
      </c>
      <c r="AT191" s="72" t="s">
        <v>456</v>
      </c>
      <c r="AU191" s="79">
        <v>0</v>
      </c>
      <c r="AW191" s="72" t="s">
        <v>456</v>
      </c>
      <c r="AX191" s="79">
        <v>0</v>
      </c>
      <c r="AZ191" s="72" t="s">
        <v>456</v>
      </c>
      <c r="BA191" s="79">
        <v>0</v>
      </c>
      <c r="BC191" s="72" t="s">
        <v>456</v>
      </c>
      <c r="BD191" s="79">
        <v>0</v>
      </c>
      <c r="BF191" s="72" t="s">
        <v>456</v>
      </c>
      <c r="BG191" s="79">
        <v>0</v>
      </c>
      <c r="BI191" s="72" t="s">
        <v>456</v>
      </c>
      <c r="BJ191" s="79">
        <v>0</v>
      </c>
      <c r="BL191" s="72" t="s">
        <v>456</v>
      </c>
      <c r="BM191" s="79">
        <v>0</v>
      </c>
      <c r="BO191" s="72" t="s">
        <v>456</v>
      </c>
      <c r="BP191" s="79">
        <v>0</v>
      </c>
      <c r="BR191" s="72" t="s">
        <v>456</v>
      </c>
      <c r="BS191" s="79">
        <v>0</v>
      </c>
      <c r="BU191" s="72" t="s">
        <v>456</v>
      </c>
      <c r="BV191" s="79">
        <v>0</v>
      </c>
      <c r="BX191" s="72" t="s">
        <v>456</v>
      </c>
      <c r="BY191" s="79">
        <v>0</v>
      </c>
      <c r="CA191" s="72" t="s">
        <v>456</v>
      </c>
      <c r="CB191" s="79">
        <v>0</v>
      </c>
      <c r="CD191" s="72" t="s">
        <v>456</v>
      </c>
      <c r="CE191" s="79">
        <v>0</v>
      </c>
      <c r="CG191" s="72" t="s">
        <v>456</v>
      </c>
      <c r="CH191" s="79">
        <v>0</v>
      </c>
      <c r="CJ191" s="72" t="s">
        <v>456</v>
      </c>
      <c r="CK191" s="79">
        <v>0</v>
      </c>
      <c r="CM191" s="72" t="s">
        <v>456</v>
      </c>
      <c r="CN191" s="79">
        <v>0</v>
      </c>
      <c r="CP191" s="72" t="s">
        <v>456</v>
      </c>
      <c r="CQ191" s="79">
        <f>SUM(CN191,CK191,CH191,CE191,CB191,BY191,BV191,BS191,BP191,BM191,BJ191,BG191,BD191,BA191,AX191,AU191,AR191,AO191,AL191,AI191,AF191,AC191,Z191,W191,T191,Q191,N191,K191,H191,E191,B191)</f>
        <v>132.85</v>
      </c>
      <c r="CS191" s="72" t="s">
        <v>456</v>
      </c>
      <c r="CT191" s="79">
        <v>200</v>
      </c>
      <c r="CV191" s="81">
        <f t="shared" si="5"/>
        <v>67.150000000000006</v>
      </c>
    </row>
    <row r="192" spans="1:100" x14ac:dyDescent="0.2">
      <c r="A192" s="72" t="s">
        <v>456</v>
      </c>
      <c r="B192" s="79">
        <v>0</v>
      </c>
      <c r="D192" s="72" t="s">
        <v>456</v>
      </c>
      <c r="E192" s="79">
        <v>0</v>
      </c>
      <c r="G192" s="72" t="s">
        <v>456</v>
      </c>
      <c r="H192" s="79">
        <v>0</v>
      </c>
      <c r="J192" s="72" t="s">
        <v>456</v>
      </c>
      <c r="K192" s="79">
        <v>0</v>
      </c>
      <c r="M192" s="72" t="s">
        <v>456</v>
      </c>
      <c r="N192" s="79">
        <v>0</v>
      </c>
      <c r="P192" s="72" t="s">
        <v>456</v>
      </c>
      <c r="Q192" s="79">
        <v>0</v>
      </c>
      <c r="S192" s="72" t="s">
        <v>456</v>
      </c>
      <c r="T192" s="79">
        <v>0</v>
      </c>
      <c r="V192" s="72" t="s">
        <v>456</v>
      </c>
      <c r="W192" s="79">
        <v>0</v>
      </c>
      <c r="Y192" s="72" t="s">
        <v>456</v>
      </c>
      <c r="Z192" s="79">
        <v>0</v>
      </c>
      <c r="AB192" s="72" t="s">
        <v>456</v>
      </c>
      <c r="AC192" s="79">
        <v>0</v>
      </c>
      <c r="AE192" s="72" t="s">
        <v>456</v>
      </c>
      <c r="AF192" s="79">
        <v>0</v>
      </c>
      <c r="AH192" s="72" t="s">
        <v>456</v>
      </c>
      <c r="AI192" s="79">
        <v>0</v>
      </c>
      <c r="AK192" s="72" t="s">
        <v>456</v>
      </c>
      <c r="AL192" s="79">
        <v>0</v>
      </c>
      <c r="AN192" s="72" t="s">
        <v>456</v>
      </c>
      <c r="AO192" s="79">
        <v>0</v>
      </c>
      <c r="AQ192" s="72" t="s">
        <v>456</v>
      </c>
      <c r="AR192" s="79">
        <v>0</v>
      </c>
      <c r="AT192" s="72" t="s">
        <v>456</v>
      </c>
      <c r="AU192" s="79">
        <v>0</v>
      </c>
      <c r="AW192" s="72" t="s">
        <v>456</v>
      </c>
      <c r="AX192" s="79">
        <v>0</v>
      </c>
      <c r="AZ192" s="72" t="s">
        <v>456</v>
      </c>
      <c r="BA192" s="79">
        <v>0</v>
      </c>
      <c r="BC192" s="72" t="s">
        <v>456</v>
      </c>
      <c r="BD192" s="79">
        <v>0</v>
      </c>
      <c r="BF192" s="72" t="s">
        <v>456</v>
      </c>
      <c r="BG192" s="79">
        <v>0</v>
      </c>
      <c r="BI192" s="72" t="s">
        <v>456</v>
      </c>
      <c r="BJ192" s="79">
        <v>0</v>
      </c>
      <c r="BL192" s="72" t="s">
        <v>456</v>
      </c>
      <c r="BM192" s="79">
        <v>0</v>
      </c>
      <c r="BO192" s="72" t="s">
        <v>456</v>
      </c>
      <c r="BP192" s="79">
        <v>0</v>
      </c>
      <c r="BR192" s="72" t="s">
        <v>456</v>
      </c>
      <c r="BS192" s="79">
        <v>0</v>
      </c>
      <c r="BU192" s="72" t="s">
        <v>456</v>
      </c>
      <c r="BV192" s="79">
        <v>0</v>
      </c>
      <c r="BX192" s="72" t="s">
        <v>456</v>
      </c>
      <c r="BY192" s="79">
        <v>0</v>
      </c>
      <c r="CA192" s="72" t="s">
        <v>456</v>
      </c>
      <c r="CB192" s="79">
        <v>0</v>
      </c>
      <c r="CD192" s="72" t="s">
        <v>456</v>
      </c>
      <c r="CE192" s="79">
        <v>0</v>
      </c>
      <c r="CG192" s="72" t="s">
        <v>456</v>
      </c>
      <c r="CH192" s="79">
        <v>0</v>
      </c>
      <c r="CJ192" s="72" t="s">
        <v>456</v>
      </c>
      <c r="CK192" s="79">
        <v>0</v>
      </c>
      <c r="CM192" s="72" t="s">
        <v>456</v>
      </c>
      <c r="CN192" s="79">
        <v>0</v>
      </c>
      <c r="CP192" s="72" t="s">
        <v>456</v>
      </c>
      <c r="CQ192" s="79">
        <f>SUM(CN192,CK192,CH192,CE192,CB192,BY192,BV192,BS192,BP192,BM192,BJ192,BG192,BD192,BA192,AX192,AU192,AR192,AO192,AL192,AI192,AF192,AC192,Z192,W192,T192,Q192,N192,K192,H192,E192,B192)</f>
        <v>0</v>
      </c>
      <c r="CS192" s="72" t="s">
        <v>456</v>
      </c>
      <c r="CT192" s="79">
        <v>0</v>
      </c>
      <c r="CV192" s="81">
        <f t="shared" si="5"/>
        <v>0</v>
      </c>
    </row>
    <row r="193" spans="1:100" x14ac:dyDescent="0.2">
      <c r="A193" s="73" t="s">
        <v>453</v>
      </c>
      <c r="B193" s="74">
        <f>SUM(B177,B178,B179,B180,B181,B185,B186,B187)</f>
        <v>900.45</v>
      </c>
      <c r="D193" s="73" t="s">
        <v>453</v>
      </c>
      <c r="E193" s="74">
        <f>SUM(E177,E178,E179,E180,E181,E185,E186,E187)</f>
        <v>39</v>
      </c>
      <c r="G193" s="73" t="s">
        <v>453</v>
      </c>
      <c r="H193" s="74">
        <f>SUM(H177,H178,H179,H180,H181,H185,H186,H187)</f>
        <v>121.27</v>
      </c>
      <c r="J193" s="73" t="s">
        <v>453</v>
      </c>
      <c r="K193" s="74">
        <f>SUM(K177,K178,K179,K180,K181,K185,K186,K187)</f>
        <v>11.37</v>
      </c>
      <c r="M193" s="73" t="s">
        <v>453</v>
      </c>
      <c r="N193" s="74">
        <f>SUM(N177,N178,N179,N180,N181,N185,N186,N187)</f>
        <v>4.6900000000000004</v>
      </c>
      <c r="P193" s="73" t="s">
        <v>453</v>
      </c>
      <c r="Q193" s="74">
        <f>SUM(Q177,Q178,Q179,Q180,Q181,Q185,Q186,Q187)</f>
        <v>742.2</v>
      </c>
      <c r="S193" s="73" t="s">
        <v>453</v>
      </c>
      <c r="T193" s="74">
        <f>SUM(T177,T178,T179,T180,T181,T185,T186,T187)</f>
        <v>78.239999999999995</v>
      </c>
      <c r="V193" s="73" t="s">
        <v>453</v>
      </c>
      <c r="W193" s="74">
        <f>SUM(W177,W178,W179,W180,W181,W185,W186,W187)</f>
        <v>30.75</v>
      </c>
      <c r="Y193" s="73" t="s">
        <v>453</v>
      </c>
      <c r="Z193" s="74">
        <f>SUM(Z177,Z178,Z179,Z180,Z181,Z185,Z186,Z187)</f>
        <v>118.52</v>
      </c>
      <c r="AB193" s="73" t="s">
        <v>453</v>
      </c>
      <c r="AC193" s="74">
        <f>SUM(AC177,AC178,AC179,AC180,AC181,AC185,AC186,AC187)</f>
        <v>50.11</v>
      </c>
      <c r="AE193" s="73" t="s">
        <v>453</v>
      </c>
      <c r="AF193" s="74">
        <f>SUM(AF177,AF178,AF179,AF180,AF181,AF185,AF186,AF187)</f>
        <v>3</v>
      </c>
      <c r="AH193" s="73" t="s">
        <v>453</v>
      </c>
      <c r="AI193" s="74">
        <f>SUM(AI177,AI178,AI179,AI180,AI181,AI185,AI186,AI187)</f>
        <v>0</v>
      </c>
      <c r="AK193" s="73" t="s">
        <v>453</v>
      </c>
      <c r="AL193" s="74">
        <f>SUM(AL177,AL178,AL179,AL180,AL181,AL185,AL186,AL187)</f>
        <v>43.78</v>
      </c>
      <c r="AN193" s="73" t="s">
        <v>453</v>
      </c>
      <c r="AO193" s="74">
        <f>SUM(AO177,AO178,AO179,AO180,AO181,AO185,AO186,AO187)</f>
        <v>76.319999999999993</v>
      </c>
      <c r="AQ193" s="73" t="s">
        <v>453</v>
      </c>
      <c r="AR193" s="74">
        <f>SUM(AR177,AR178,AR179,AR180,AR181,AR185,AR186,AR187)</f>
        <v>0</v>
      </c>
      <c r="AT193" s="73" t="s">
        <v>453</v>
      </c>
      <c r="AU193" s="74">
        <f>SUM(AU177,AU178,AU179,AU180,AU181,AU185,AU186,AU187)</f>
        <v>45.82</v>
      </c>
      <c r="AW193" s="73" t="s">
        <v>453</v>
      </c>
      <c r="AX193" s="74">
        <f>SUM(AX177,AX178,AX179,AX180,AX181,AX185,AX186,AX187)</f>
        <v>19.989999999999998</v>
      </c>
      <c r="AZ193" s="73" t="s">
        <v>453</v>
      </c>
      <c r="BA193" s="74">
        <f>SUM(BA177,BA178,BA179,BA180,BA181,BA185,BA186,BA187)</f>
        <v>0</v>
      </c>
      <c r="BC193" s="73" t="s">
        <v>453</v>
      </c>
      <c r="BD193" s="74">
        <f>SUM(BD177,BD178,BD179,BD180,BD181,BD185,BD186,BD187)</f>
        <v>72</v>
      </c>
      <c r="BF193" s="73" t="s">
        <v>453</v>
      </c>
      <c r="BG193" s="74">
        <f>SUM(BG177,BG178,BG179,BG180,BG181,BG185,BG186,BG187)</f>
        <v>46.54</v>
      </c>
      <c r="BI193" s="73" t="s">
        <v>453</v>
      </c>
      <c r="BJ193" s="74">
        <f>SUM(BJ177,BJ178,BJ179,BJ180,BJ181,BJ185,BJ186,BJ187)</f>
        <v>0</v>
      </c>
      <c r="BL193" s="73" t="s">
        <v>453</v>
      </c>
      <c r="BM193" s="74">
        <f>SUM(BM177,BM178,BM179,BM180,BM181,BM185,BM186,BM187)</f>
        <v>0</v>
      </c>
      <c r="BO193" s="73" t="s">
        <v>453</v>
      </c>
      <c r="BP193" s="74">
        <f>SUM(BP177,BP178,BP179,BP180,BP181,BP185,BP186,BP187)</f>
        <v>7.99</v>
      </c>
      <c r="BR193" s="73" t="s">
        <v>453</v>
      </c>
      <c r="BS193" s="74">
        <f>SUM(BS177,BS178,BS179,BS180,BS181,BS185,BS186,BS187)</f>
        <v>0</v>
      </c>
      <c r="BU193" s="73" t="s">
        <v>453</v>
      </c>
      <c r="BV193" s="74">
        <f>SUM(BV177,BV178,BV179,BV180,BV181,BV185,BV186,BV187)</f>
        <v>0</v>
      </c>
      <c r="BX193" s="73" t="s">
        <v>453</v>
      </c>
      <c r="BY193" s="74">
        <f>SUM(BY177,BY178,BY179,BY180,BY181,BY185,BY186,BY187)</f>
        <v>42.35</v>
      </c>
      <c r="CA193" s="73" t="s">
        <v>453</v>
      </c>
      <c r="CB193" s="74">
        <f>SUM(CB177,CB178,CB179,CB180,CB181,CB185,CB186,CB187)</f>
        <v>26.77</v>
      </c>
      <c r="CD193" s="73" t="s">
        <v>453</v>
      </c>
      <c r="CE193" s="74">
        <f>SUM(CE177,CE178,CE179,CE180,CE181,CE185,CE186,CE187)</f>
        <v>8</v>
      </c>
      <c r="CG193" s="73" t="s">
        <v>453</v>
      </c>
      <c r="CH193" s="74">
        <f>SUM(CH177,CH178,CH179,CH180,CH181,CH185,CH186,CH187)</f>
        <v>0</v>
      </c>
      <c r="CJ193" s="73" t="s">
        <v>453</v>
      </c>
      <c r="CK193" s="74">
        <f>SUM(CK177,CK178,CK179,CK180,CK181,CK185,CK186,CK187)</f>
        <v>52.510000000000005</v>
      </c>
      <c r="CM193" s="73" t="s">
        <v>453</v>
      </c>
      <c r="CN193" s="74">
        <f>SUM(CN177,CN178,CN179,CN180,CN181,CN185,CN186,CN187)</f>
        <v>0</v>
      </c>
      <c r="CP193" s="73" t="s">
        <v>494</v>
      </c>
      <c r="CQ193" s="74">
        <f>SUM(CQ177,CQ178,CQ179,CQ180,CQ181,CQ185,CQ186,CQ187)</f>
        <v>2541.67</v>
      </c>
      <c r="CS193" s="77" t="s">
        <v>494</v>
      </c>
      <c r="CT193" s="78">
        <f>SUM(CT177,CT178,CT179,CT180,CT181,CT185,CT186,CT187)</f>
        <v>2102.1099999999997</v>
      </c>
      <c r="CV193" s="88">
        <f t="shared" si="5"/>
        <v>-439.5600000000004</v>
      </c>
    </row>
    <row r="194" spans="1:100" x14ac:dyDescent="0.2">
      <c r="A194" s="91" t="s">
        <v>457</v>
      </c>
      <c r="B194" s="92">
        <f>B172-B175-B193</f>
        <v>-900.45</v>
      </c>
      <c r="D194" s="91" t="s">
        <v>457</v>
      </c>
      <c r="E194" s="92">
        <f>E172-E175-E193</f>
        <v>-39</v>
      </c>
      <c r="G194" s="91" t="s">
        <v>457</v>
      </c>
      <c r="H194" s="92">
        <f>H172-H175-H193</f>
        <v>-121.27</v>
      </c>
      <c r="J194" s="91" t="s">
        <v>457</v>
      </c>
      <c r="K194" s="92">
        <f>K172-K175-K193</f>
        <v>-11.37</v>
      </c>
      <c r="M194" s="91" t="s">
        <v>457</v>
      </c>
      <c r="N194" s="92">
        <f>N172-N175-N193</f>
        <v>-4.6900000000000004</v>
      </c>
      <c r="P194" s="91" t="s">
        <v>457</v>
      </c>
      <c r="Q194" s="92">
        <f>Q172-Q175-Q193</f>
        <v>-742.09</v>
      </c>
      <c r="S194" s="91" t="s">
        <v>457</v>
      </c>
      <c r="T194" s="92">
        <f>T172-T175-T193</f>
        <v>-78.239999999999995</v>
      </c>
      <c r="V194" s="91" t="s">
        <v>457</v>
      </c>
      <c r="W194" s="92">
        <f>W172-W175-W193</f>
        <v>-30.75</v>
      </c>
      <c r="Y194" s="91" t="s">
        <v>457</v>
      </c>
      <c r="Z194" s="92">
        <f>Z172-Z175-Z193</f>
        <v>-118.52</v>
      </c>
      <c r="AB194" s="91" t="s">
        <v>457</v>
      </c>
      <c r="AC194" s="92">
        <f>AC172-AC175-AC193</f>
        <v>-48.54</v>
      </c>
      <c r="AE194" s="91" t="s">
        <v>457</v>
      </c>
      <c r="AF194" s="92">
        <f>AF172-AF175-AF193</f>
        <v>-3</v>
      </c>
      <c r="AH194" s="75" t="s">
        <v>457</v>
      </c>
      <c r="AI194" s="76">
        <f>AI172-AI175-AI193</f>
        <v>0</v>
      </c>
      <c r="AK194" s="93" t="s">
        <v>457</v>
      </c>
      <c r="AL194" s="94">
        <f>AL172-AL175-AL193</f>
        <v>1312.94</v>
      </c>
      <c r="AN194" s="91" t="s">
        <v>457</v>
      </c>
      <c r="AO194" s="92">
        <f>AO172-AO175-AO193</f>
        <v>-76.319999999999993</v>
      </c>
      <c r="AQ194" s="75" t="s">
        <v>457</v>
      </c>
      <c r="AR194" s="76">
        <f>AR172-AR175-AR193</f>
        <v>0</v>
      </c>
      <c r="AT194" s="91" t="s">
        <v>457</v>
      </c>
      <c r="AU194" s="92">
        <f>AU172-AU175-AU193</f>
        <v>-45.82</v>
      </c>
      <c r="AW194" s="91" t="s">
        <v>457</v>
      </c>
      <c r="AX194" s="92">
        <f>AX172-AX175-AX193</f>
        <v>-19.989999999999998</v>
      </c>
      <c r="AZ194" s="93" t="s">
        <v>457</v>
      </c>
      <c r="BA194" s="94">
        <f>BA172-BA175-BA193</f>
        <v>0.32</v>
      </c>
      <c r="BC194" s="91" t="s">
        <v>457</v>
      </c>
      <c r="BD194" s="92">
        <f>BD172-BD175-BD193</f>
        <v>-72</v>
      </c>
      <c r="BF194" s="91" t="s">
        <v>457</v>
      </c>
      <c r="BG194" s="92">
        <f>BG172-BG175-BG193</f>
        <v>-46.54</v>
      </c>
      <c r="BI194" s="75" t="s">
        <v>457</v>
      </c>
      <c r="BJ194" s="76">
        <f>BJ172-BJ175-BJ193</f>
        <v>0</v>
      </c>
      <c r="BL194" s="75" t="s">
        <v>457</v>
      </c>
      <c r="BM194" s="76">
        <f>BM172-BM175-BM193</f>
        <v>0</v>
      </c>
      <c r="BO194" s="93" t="s">
        <v>457</v>
      </c>
      <c r="BP194" s="94">
        <f>BP172-BP175-BP193</f>
        <v>22.14</v>
      </c>
      <c r="BR194" s="75" t="s">
        <v>457</v>
      </c>
      <c r="BS194" s="76">
        <f>BS172-BS175-BS193</f>
        <v>0</v>
      </c>
      <c r="BU194" s="75" t="s">
        <v>457</v>
      </c>
      <c r="BV194" s="76">
        <f>BV172-BV175-BV193</f>
        <v>0</v>
      </c>
      <c r="BX194" s="91" t="s">
        <v>457</v>
      </c>
      <c r="BY194" s="92">
        <f>BY172-BY175-BY193</f>
        <v>-42.35</v>
      </c>
      <c r="CA194" s="93" t="s">
        <v>457</v>
      </c>
      <c r="CB194" s="94">
        <f>CB172-CB175-CB193</f>
        <v>1376.31</v>
      </c>
      <c r="CD194" s="91" t="s">
        <v>457</v>
      </c>
      <c r="CE194" s="92">
        <f>CE172-CE175-CE193</f>
        <v>-8</v>
      </c>
      <c r="CG194" s="75" t="s">
        <v>457</v>
      </c>
      <c r="CH194" s="76">
        <f>CH172-CH175-CH193</f>
        <v>0</v>
      </c>
      <c r="CJ194" s="91" t="s">
        <v>457</v>
      </c>
      <c r="CK194" s="92">
        <f>CK172-CK175-CK193</f>
        <v>-52.510000000000005</v>
      </c>
      <c r="CM194" s="75" t="s">
        <v>457</v>
      </c>
      <c r="CN194" s="76">
        <f>CN172-CN175-CN193</f>
        <v>0</v>
      </c>
      <c r="CP194" s="93" t="s">
        <v>491</v>
      </c>
      <c r="CQ194" s="94">
        <f>CQ172-CQ175-CQ193</f>
        <v>250.26000000000067</v>
      </c>
      <c r="CS194" s="85" t="s">
        <v>496</v>
      </c>
      <c r="CT194" s="84">
        <f>CT169-CT175-CT193</f>
        <v>0</v>
      </c>
    </row>
    <row r="195" spans="1:100" x14ac:dyDescent="0.2">
      <c r="A195" s="209" t="s">
        <v>260</v>
      </c>
      <c r="B195" s="210"/>
      <c r="D195" s="190" t="s">
        <v>523</v>
      </c>
      <c r="E195" s="191"/>
      <c r="G195" s="190"/>
      <c r="H195" s="191"/>
      <c r="J195" s="190" t="s">
        <v>385</v>
      </c>
      <c r="K195" s="191"/>
      <c r="M195" s="190" t="s">
        <v>396</v>
      </c>
      <c r="N195" s="191"/>
      <c r="P195" s="209" t="s">
        <v>397</v>
      </c>
      <c r="Q195" s="210"/>
      <c r="S195" s="209" t="s">
        <v>398</v>
      </c>
      <c r="T195" s="210"/>
      <c r="V195" s="190" t="s">
        <v>399</v>
      </c>
      <c r="W195" s="191"/>
      <c r="Y195" s="190" t="s">
        <v>400</v>
      </c>
      <c r="Z195" s="191"/>
      <c r="AB195" s="209" t="s">
        <v>403</v>
      </c>
      <c r="AC195" s="210"/>
      <c r="AE195" s="209" t="s">
        <v>401</v>
      </c>
      <c r="AF195" s="210"/>
      <c r="AH195" s="190"/>
      <c r="AI195" s="191"/>
      <c r="AK195" s="190"/>
      <c r="AL195" s="191"/>
      <c r="AN195" s="209" t="s">
        <v>402</v>
      </c>
      <c r="AO195" s="210"/>
      <c r="AQ195" s="190"/>
      <c r="AR195" s="191"/>
      <c r="AT195" s="190" t="s">
        <v>320</v>
      </c>
      <c r="AU195" s="191"/>
      <c r="AW195" s="190"/>
      <c r="AX195" s="191"/>
      <c r="AZ195" s="190" t="s">
        <v>203</v>
      </c>
      <c r="BA195" s="191"/>
      <c r="BC195" s="190" t="s">
        <v>404</v>
      </c>
      <c r="BD195" s="191"/>
      <c r="BF195" s="209" t="s">
        <v>405</v>
      </c>
      <c r="BG195" s="210"/>
      <c r="BI195" s="190"/>
      <c r="BJ195" s="191"/>
      <c r="BL195" s="190"/>
      <c r="BM195" s="191"/>
      <c r="BO195" s="209" t="s">
        <v>406</v>
      </c>
      <c r="BP195" s="210"/>
      <c r="BR195" s="190"/>
      <c r="BS195" s="191"/>
      <c r="BU195" s="190"/>
      <c r="BV195" s="191"/>
      <c r="BX195" s="190" t="s">
        <v>320</v>
      </c>
      <c r="BY195" s="191"/>
      <c r="CA195" s="209" t="s">
        <v>407</v>
      </c>
      <c r="CB195" s="210"/>
      <c r="CD195" s="190"/>
      <c r="CE195" s="191"/>
      <c r="CG195" s="190"/>
      <c r="CH195" s="191"/>
      <c r="CJ195" s="190" t="s">
        <v>291</v>
      </c>
      <c r="CK195" s="191"/>
      <c r="CM195" s="190"/>
      <c r="CN195" s="191"/>
      <c r="CP195" s="91" t="s">
        <v>517</v>
      </c>
      <c r="CQ195" s="92">
        <f>CQ169-CQ175-CQ193</f>
        <v>-138.36999999999944</v>
      </c>
      <c r="CS195" s="199" t="s">
        <v>495</v>
      </c>
      <c r="CT195" s="200"/>
      <c r="CV195" s="82"/>
    </row>
    <row r="196" spans="1:100" x14ac:dyDescent="0.2">
      <c r="A196" s="210"/>
      <c r="B196" s="210"/>
      <c r="D196" s="180"/>
      <c r="E196" s="181"/>
      <c r="G196" s="180"/>
      <c r="H196" s="181"/>
      <c r="J196" s="180"/>
      <c r="K196" s="181"/>
      <c r="M196" s="180"/>
      <c r="N196" s="181"/>
      <c r="P196" s="210"/>
      <c r="Q196" s="210"/>
      <c r="S196" s="210"/>
      <c r="T196" s="210"/>
      <c r="V196" s="180"/>
      <c r="W196" s="181"/>
      <c r="Y196" s="180"/>
      <c r="Z196" s="181"/>
      <c r="AB196" s="210"/>
      <c r="AC196" s="210"/>
      <c r="AE196" s="210"/>
      <c r="AF196" s="210"/>
      <c r="AH196" s="180"/>
      <c r="AI196" s="181"/>
      <c r="AK196" s="180"/>
      <c r="AL196" s="181"/>
      <c r="AN196" s="210"/>
      <c r="AO196" s="210"/>
      <c r="AQ196" s="180"/>
      <c r="AR196" s="181"/>
      <c r="AT196" s="180"/>
      <c r="AU196" s="181"/>
      <c r="AW196" s="180"/>
      <c r="AX196" s="181"/>
      <c r="AZ196" s="180"/>
      <c r="BA196" s="181"/>
      <c r="BC196" s="180"/>
      <c r="BD196" s="181"/>
      <c r="BF196" s="210"/>
      <c r="BG196" s="210"/>
      <c r="BI196" s="180"/>
      <c r="BJ196" s="181"/>
      <c r="BL196" s="180"/>
      <c r="BM196" s="181"/>
      <c r="BO196" s="210"/>
      <c r="BP196" s="210"/>
      <c r="BR196" s="180"/>
      <c r="BS196" s="181"/>
      <c r="BU196" s="180"/>
      <c r="BV196" s="181"/>
      <c r="BX196" s="180"/>
      <c r="BY196" s="181"/>
      <c r="CA196" s="210"/>
      <c r="CB196" s="210"/>
      <c r="CD196" s="180"/>
      <c r="CE196" s="181"/>
      <c r="CG196" s="180"/>
      <c r="CH196" s="181"/>
      <c r="CJ196" s="180"/>
      <c r="CK196" s="181"/>
      <c r="CM196" s="180"/>
      <c r="CN196" s="181"/>
      <c r="CP196" s="101"/>
      <c r="CQ196" s="102"/>
      <c r="CS196" s="199"/>
      <c r="CT196" s="200"/>
      <c r="CV196" s="82"/>
    </row>
    <row r="197" spans="1:100" x14ac:dyDescent="0.2">
      <c r="A197" s="210"/>
      <c r="B197" s="210"/>
      <c r="D197" s="182"/>
      <c r="E197" s="183"/>
      <c r="G197" s="182"/>
      <c r="H197" s="183"/>
      <c r="J197" s="182"/>
      <c r="K197" s="183"/>
      <c r="M197" s="182"/>
      <c r="N197" s="183"/>
      <c r="P197" s="210"/>
      <c r="Q197" s="210"/>
      <c r="S197" s="210"/>
      <c r="T197" s="210"/>
      <c r="V197" s="182"/>
      <c r="W197" s="183"/>
      <c r="Y197" s="182"/>
      <c r="Z197" s="183"/>
      <c r="AB197" s="210"/>
      <c r="AC197" s="210"/>
      <c r="AE197" s="210"/>
      <c r="AF197" s="210"/>
      <c r="AH197" s="182"/>
      <c r="AI197" s="183"/>
      <c r="AK197" s="182"/>
      <c r="AL197" s="183"/>
      <c r="AN197" s="210"/>
      <c r="AO197" s="210"/>
      <c r="AQ197" s="182"/>
      <c r="AR197" s="183"/>
      <c r="AT197" s="182"/>
      <c r="AU197" s="183"/>
      <c r="AW197" s="182"/>
      <c r="AX197" s="183"/>
      <c r="AZ197" s="182"/>
      <c r="BA197" s="183"/>
      <c r="BC197" s="182"/>
      <c r="BD197" s="183"/>
      <c r="BF197" s="210"/>
      <c r="BG197" s="210"/>
      <c r="BI197" s="182"/>
      <c r="BJ197" s="183"/>
      <c r="BL197" s="182"/>
      <c r="BM197" s="183"/>
      <c r="BO197" s="210"/>
      <c r="BP197" s="210"/>
      <c r="BR197" s="182"/>
      <c r="BS197" s="183"/>
      <c r="BU197" s="182"/>
      <c r="BV197" s="183"/>
      <c r="BX197" s="182"/>
      <c r="BY197" s="183"/>
      <c r="CA197" s="210"/>
      <c r="CB197" s="210"/>
      <c r="CD197" s="182"/>
      <c r="CE197" s="183"/>
      <c r="CG197" s="182"/>
      <c r="CH197" s="183"/>
      <c r="CJ197" s="182"/>
      <c r="CK197" s="183"/>
      <c r="CM197" s="182"/>
      <c r="CN197" s="183"/>
      <c r="CP197" s="99"/>
      <c r="CQ197" s="100"/>
      <c r="CS197" s="201"/>
      <c r="CT197" s="202"/>
      <c r="CV197" s="82"/>
    </row>
    <row r="199" spans="1:100" ht="21" x14ac:dyDescent="0.25">
      <c r="A199" s="36" t="s">
        <v>503</v>
      </c>
    </row>
    <row r="200" spans="1:100" x14ac:dyDescent="0.2">
      <c r="A200" s="172" t="s">
        <v>93</v>
      </c>
      <c r="B200" s="173"/>
      <c r="D200" s="172" t="s">
        <v>108</v>
      </c>
      <c r="E200" s="173"/>
      <c r="G200" s="172" t="s">
        <v>109</v>
      </c>
      <c r="H200" s="173"/>
      <c r="J200" s="172" t="s">
        <v>110</v>
      </c>
      <c r="K200" s="173"/>
      <c r="M200" s="172" t="s">
        <v>111</v>
      </c>
      <c r="N200" s="173"/>
      <c r="P200" s="172" t="s">
        <v>112</v>
      </c>
      <c r="Q200" s="173"/>
      <c r="S200" s="172" t="s">
        <v>113</v>
      </c>
      <c r="T200" s="173"/>
      <c r="V200" s="172" t="s">
        <v>114</v>
      </c>
      <c r="W200" s="173"/>
      <c r="Y200" s="172" t="s">
        <v>115</v>
      </c>
      <c r="Z200" s="173"/>
      <c r="AB200" s="172" t="s">
        <v>116</v>
      </c>
      <c r="AC200" s="173"/>
      <c r="AE200" s="172" t="s">
        <v>117</v>
      </c>
      <c r="AF200" s="173"/>
      <c r="AH200" s="172" t="s">
        <v>118</v>
      </c>
      <c r="AI200" s="173"/>
      <c r="AK200" s="172" t="s">
        <v>119</v>
      </c>
      <c r="AL200" s="173"/>
      <c r="AN200" s="172" t="s">
        <v>120</v>
      </c>
      <c r="AO200" s="173"/>
      <c r="AQ200" s="172" t="s">
        <v>121</v>
      </c>
      <c r="AR200" s="173"/>
      <c r="AT200" s="172" t="s">
        <v>122</v>
      </c>
      <c r="AU200" s="173"/>
      <c r="AW200" s="172" t="s">
        <v>123</v>
      </c>
      <c r="AX200" s="173"/>
      <c r="AZ200" s="172" t="s">
        <v>124</v>
      </c>
      <c r="BA200" s="173"/>
      <c r="BC200" s="172" t="s">
        <v>125</v>
      </c>
      <c r="BD200" s="173"/>
      <c r="BF200" s="172" t="s">
        <v>126</v>
      </c>
      <c r="BG200" s="173"/>
      <c r="BI200" s="172" t="s">
        <v>127</v>
      </c>
      <c r="BJ200" s="173"/>
      <c r="BL200" s="172" t="s">
        <v>128</v>
      </c>
      <c r="BM200" s="173"/>
      <c r="BO200" s="172" t="s">
        <v>129</v>
      </c>
      <c r="BP200" s="173"/>
      <c r="BR200" s="172" t="s">
        <v>130</v>
      </c>
      <c r="BS200" s="173"/>
      <c r="BU200" s="172" t="s">
        <v>131</v>
      </c>
      <c r="BV200" s="173"/>
      <c r="BX200" s="172" t="s">
        <v>132</v>
      </c>
      <c r="BY200" s="173"/>
      <c r="CA200" s="172" t="s">
        <v>133</v>
      </c>
      <c r="CB200" s="173"/>
      <c r="CD200" s="172" t="s">
        <v>134</v>
      </c>
      <c r="CE200" s="173"/>
      <c r="CG200" s="172" t="s">
        <v>135</v>
      </c>
      <c r="CH200" s="173"/>
      <c r="CJ200" s="172" t="s">
        <v>136</v>
      </c>
      <c r="CK200" s="173"/>
      <c r="CM200" s="172" t="s">
        <v>137</v>
      </c>
      <c r="CN200" s="173"/>
      <c r="CP200" s="188" t="s">
        <v>30</v>
      </c>
      <c r="CQ200" s="189"/>
      <c r="CS200" s="188" t="s">
        <v>490</v>
      </c>
      <c r="CT200" s="189"/>
      <c r="CV200" s="80" t="s">
        <v>32</v>
      </c>
    </row>
    <row r="201" spans="1:100" x14ac:dyDescent="0.2">
      <c r="A201" s="174" t="s">
        <v>446</v>
      </c>
      <c r="B201" s="175"/>
      <c r="D201" s="174" t="s">
        <v>446</v>
      </c>
      <c r="E201" s="175"/>
      <c r="G201" s="174" t="s">
        <v>446</v>
      </c>
      <c r="H201" s="175"/>
      <c r="J201" s="174" t="s">
        <v>446</v>
      </c>
      <c r="K201" s="175"/>
      <c r="M201" s="174" t="s">
        <v>446</v>
      </c>
      <c r="N201" s="175"/>
      <c r="P201" s="174" t="s">
        <v>446</v>
      </c>
      <c r="Q201" s="175"/>
      <c r="S201" s="174" t="s">
        <v>446</v>
      </c>
      <c r="T201" s="175"/>
      <c r="V201" s="174" t="s">
        <v>446</v>
      </c>
      <c r="W201" s="175"/>
      <c r="Y201" s="174" t="s">
        <v>446</v>
      </c>
      <c r="Z201" s="175"/>
      <c r="AB201" s="174" t="s">
        <v>446</v>
      </c>
      <c r="AC201" s="175"/>
      <c r="AE201" s="174" t="s">
        <v>446</v>
      </c>
      <c r="AF201" s="175"/>
      <c r="AH201" s="174" t="s">
        <v>446</v>
      </c>
      <c r="AI201" s="175"/>
      <c r="AK201" s="174" t="s">
        <v>446</v>
      </c>
      <c r="AL201" s="175"/>
      <c r="AN201" s="174" t="s">
        <v>446</v>
      </c>
      <c r="AO201" s="175"/>
      <c r="AQ201" s="174" t="s">
        <v>446</v>
      </c>
      <c r="AR201" s="175"/>
      <c r="AT201" s="174" t="s">
        <v>446</v>
      </c>
      <c r="AU201" s="175"/>
      <c r="AW201" s="174" t="s">
        <v>446</v>
      </c>
      <c r="AX201" s="175"/>
      <c r="AZ201" s="174" t="s">
        <v>446</v>
      </c>
      <c r="BA201" s="175"/>
      <c r="BC201" s="174" t="s">
        <v>446</v>
      </c>
      <c r="BD201" s="175"/>
      <c r="BF201" s="174" t="s">
        <v>446</v>
      </c>
      <c r="BG201" s="175"/>
      <c r="BI201" s="174" t="s">
        <v>446</v>
      </c>
      <c r="BJ201" s="175"/>
      <c r="BL201" s="174" t="s">
        <v>446</v>
      </c>
      <c r="BM201" s="175"/>
      <c r="BO201" s="174" t="s">
        <v>446</v>
      </c>
      <c r="BP201" s="175"/>
      <c r="BR201" s="174" t="s">
        <v>446</v>
      </c>
      <c r="BS201" s="175"/>
      <c r="BU201" s="174" t="s">
        <v>446</v>
      </c>
      <c r="BV201" s="175"/>
      <c r="BX201" s="174" t="s">
        <v>446</v>
      </c>
      <c r="BY201" s="175"/>
      <c r="CA201" s="174" t="s">
        <v>446</v>
      </c>
      <c r="CB201" s="175"/>
      <c r="CD201" s="174" t="s">
        <v>446</v>
      </c>
      <c r="CE201" s="175"/>
      <c r="CG201" s="174" t="s">
        <v>446</v>
      </c>
      <c r="CH201" s="175"/>
      <c r="CJ201" s="174" t="s">
        <v>446</v>
      </c>
      <c r="CK201" s="175"/>
      <c r="CM201" s="174" t="s">
        <v>446</v>
      </c>
      <c r="CN201" s="175"/>
      <c r="CP201" s="174" t="s">
        <v>446</v>
      </c>
      <c r="CQ201" s="175"/>
      <c r="CS201" s="174" t="s">
        <v>446</v>
      </c>
      <c r="CT201" s="175"/>
    </row>
    <row r="202" spans="1:100" x14ac:dyDescent="0.2">
      <c r="A202" s="69" t="s">
        <v>460</v>
      </c>
      <c r="B202" s="79">
        <v>0</v>
      </c>
      <c r="D202" s="69" t="s">
        <v>460</v>
      </c>
      <c r="E202" s="79">
        <v>0</v>
      </c>
      <c r="G202" s="69" t="s">
        <v>460</v>
      </c>
      <c r="H202" s="79">
        <v>0</v>
      </c>
      <c r="J202" s="69" t="s">
        <v>460</v>
      </c>
      <c r="K202" s="79">
        <v>0</v>
      </c>
      <c r="M202" s="69" t="s">
        <v>460</v>
      </c>
      <c r="N202" s="79">
        <v>0</v>
      </c>
      <c r="P202" s="69" t="s">
        <v>460</v>
      </c>
      <c r="Q202" s="79">
        <v>0</v>
      </c>
      <c r="S202" s="69" t="s">
        <v>460</v>
      </c>
      <c r="T202" s="79">
        <v>0</v>
      </c>
      <c r="V202" s="69" t="s">
        <v>460</v>
      </c>
      <c r="W202" s="79">
        <v>0</v>
      </c>
      <c r="Y202" s="69" t="s">
        <v>460</v>
      </c>
      <c r="Z202" s="79">
        <v>0</v>
      </c>
      <c r="AB202" s="69" t="s">
        <v>460</v>
      </c>
      <c r="AC202" s="79">
        <v>0</v>
      </c>
      <c r="AE202" s="69" t="s">
        <v>460</v>
      </c>
      <c r="AF202" s="79">
        <v>1529.17</v>
      </c>
      <c r="AH202" s="69" t="s">
        <v>460</v>
      </c>
      <c r="AI202" s="79">
        <v>0</v>
      </c>
      <c r="AK202" s="69" t="s">
        <v>460</v>
      </c>
      <c r="AL202" s="79">
        <v>0</v>
      </c>
      <c r="AN202" s="69" t="s">
        <v>460</v>
      </c>
      <c r="AO202" s="79">
        <v>0.35</v>
      </c>
      <c r="AQ202" s="69" t="s">
        <v>460</v>
      </c>
      <c r="AR202" s="79">
        <v>0</v>
      </c>
      <c r="AT202" s="69" t="s">
        <v>460</v>
      </c>
      <c r="AU202" s="79">
        <v>0</v>
      </c>
      <c r="AW202" s="69" t="s">
        <v>460</v>
      </c>
      <c r="AX202" s="79">
        <v>0</v>
      </c>
      <c r="AZ202" s="69" t="s">
        <v>460</v>
      </c>
      <c r="BA202" s="79">
        <v>0</v>
      </c>
      <c r="BC202" s="69" t="s">
        <v>460</v>
      </c>
      <c r="BD202" s="79">
        <v>0</v>
      </c>
      <c r="BF202" s="69" t="s">
        <v>460</v>
      </c>
      <c r="BG202" s="79">
        <v>0</v>
      </c>
      <c r="BI202" s="69" t="s">
        <v>460</v>
      </c>
      <c r="BJ202" s="79">
        <v>0</v>
      </c>
      <c r="BL202" s="69" t="s">
        <v>460</v>
      </c>
      <c r="BM202" s="79">
        <v>0</v>
      </c>
      <c r="BO202" s="69" t="s">
        <v>460</v>
      </c>
      <c r="BP202" s="79">
        <v>0.09</v>
      </c>
      <c r="BR202" s="69" t="s">
        <v>460</v>
      </c>
      <c r="BS202" s="79">
        <v>0</v>
      </c>
      <c r="BU202" s="69" t="s">
        <v>460</v>
      </c>
      <c r="BV202" s="79">
        <v>1551.43</v>
      </c>
      <c r="BX202" s="69" t="s">
        <v>460</v>
      </c>
      <c r="BY202" s="79">
        <v>0</v>
      </c>
      <c r="CA202" s="69" t="s">
        <v>460</v>
      </c>
      <c r="CB202" s="79">
        <v>0</v>
      </c>
      <c r="CD202" s="69" t="s">
        <v>460</v>
      </c>
      <c r="CE202" s="79">
        <v>0</v>
      </c>
      <c r="CG202" s="69" t="s">
        <v>460</v>
      </c>
      <c r="CH202" s="79">
        <v>0</v>
      </c>
      <c r="CJ202" s="69" t="s">
        <v>460</v>
      </c>
      <c r="CK202" s="79">
        <v>0</v>
      </c>
      <c r="CM202" s="69" t="s">
        <v>460</v>
      </c>
      <c r="CN202" s="79">
        <v>0</v>
      </c>
      <c r="CP202" s="69" t="s">
        <v>460</v>
      </c>
      <c r="CQ202" s="79">
        <f>SUM(CN202,CK202,CH202,CE202,CB202,BY202,BV202,BS202,BP202,BM202,BJ202,BG202,BD202,BA202,AX202,AU202,AR202,AO202,AL202,AI202,AF202,AC202,Z202,W202,T202,Q202,N202,K202,H202,E202,B202)</f>
        <v>3081.04</v>
      </c>
      <c r="CS202" s="69" t="s">
        <v>460</v>
      </c>
      <c r="CT202" s="79">
        <f>1523.6+1551.43</f>
        <v>3075.0299999999997</v>
      </c>
      <c r="CV202" s="83">
        <f>CQ202-CT202</f>
        <v>6.0100000000002183</v>
      </c>
    </row>
    <row r="203" spans="1:100" x14ac:dyDescent="0.2">
      <c r="A203" s="69" t="s">
        <v>443</v>
      </c>
      <c r="B203" s="79">
        <v>0</v>
      </c>
      <c r="D203" s="69" t="s">
        <v>443</v>
      </c>
      <c r="E203" s="79">
        <v>0</v>
      </c>
      <c r="G203" s="69" t="s">
        <v>443</v>
      </c>
      <c r="H203" s="79">
        <v>0</v>
      </c>
      <c r="J203" s="69" t="s">
        <v>443</v>
      </c>
      <c r="K203" s="79">
        <v>0</v>
      </c>
      <c r="M203" s="69" t="s">
        <v>443</v>
      </c>
      <c r="N203" s="79">
        <v>0</v>
      </c>
      <c r="P203" s="69" t="s">
        <v>443</v>
      </c>
      <c r="Q203" s="79">
        <v>0</v>
      </c>
      <c r="S203" s="69" t="s">
        <v>443</v>
      </c>
      <c r="T203" s="79">
        <v>0</v>
      </c>
      <c r="V203" s="69" t="s">
        <v>443</v>
      </c>
      <c r="W203" s="79">
        <v>0</v>
      </c>
      <c r="Y203" s="69" t="s">
        <v>443</v>
      </c>
      <c r="Z203" s="79">
        <v>0</v>
      </c>
      <c r="AB203" s="69" t="s">
        <v>443</v>
      </c>
      <c r="AC203" s="79">
        <v>0</v>
      </c>
      <c r="AE203" s="69" t="s">
        <v>443</v>
      </c>
      <c r="AF203" s="79">
        <v>140.54</v>
      </c>
      <c r="AH203" s="69" t="s">
        <v>443</v>
      </c>
      <c r="AI203" s="79">
        <v>0</v>
      </c>
      <c r="AK203" s="69" t="s">
        <v>443</v>
      </c>
      <c r="AL203" s="79">
        <v>0</v>
      </c>
      <c r="AN203" s="69" t="s">
        <v>443</v>
      </c>
      <c r="AO203" s="79">
        <v>0</v>
      </c>
      <c r="AQ203" s="69" t="s">
        <v>443</v>
      </c>
      <c r="AR203" s="79">
        <v>0</v>
      </c>
      <c r="AT203" s="69" t="s">
        <v>443</v>
      </c>
      <c r="AU203" s="79">
        <v>0</v>
      </c>
      <c r="AW203" s="69" t="s">
        <v>443</v>
      </c>
      <c r="AX203" s="79">
        <v>0</v>
      </c>
      <c r="AZ203" s="69" t="s">
        <v>443</v>
      </c>
      <c r="BA203" s="79">
        <v>0.18</v>
      </c>
      <c r="BC203" s="69" t="s">
        <v>443</v>
      </c>
      <c r="BD203" s="79">
        <v>0</v>
      </c>
      <c r="BF203" s="69" t="s">
        <v>443</v>
      </c>
      <c r="BG203" s="79">
        <v>0</v>
      </c>
      <c r="BI203" s="69" t="s">
        <v>443</v>
      </c>
      <c r="BJ203" s="79">
        <v>0</v>
      </c>
      <c r="BL203" s="69" t="s">
        <v>443</v>
      </c>
      <c r="BM203" s="79">
        <v>0</v>
      </c>
      <c r="BO203" s="69" t="s">
        <v>443</v>
      </c>
      <c r="BP203" s="79">
        <v>0</v>
      </c>
      <c r="BR203" s="69" t="s">
        <v>443</v>
      </c>
      <c r="BS203" s="79">
        <v>0</v>
      </c>
      <c r="BU203" s="69" t="s">
        <v>443</v>
      </c>
      <c r="BV203" s="79">
        <v>148.35</v>
      </c>
      <c r="BX203" s="69" t="s">
        <v>443</v>
      </c>
      <c r="BY203" s="79">
        <v>0</v>
      </c>
      <c r="CA203" s="69" t="s">
        <v>443</v>
      </c>
      <c r="CB203" s="79">
        <v>0</v>
      </c>
      <c r="CD203" s="69" t="s">
        <v>443</v>
      </c>
      <c r="CE203" s="79">
        <v>0</v>
      </c>
      <c r="CG203" s="69" t="s">
        <v>443</v>
      </c>
      <c r="CH203" s="79">
        <v>0</v>
      </c>
      <c r="CJ203" s="69" t="s">
        <v>443</v>
      </c>
      <c r="CK203" s="79">
        <v>0</v>
      </c>
      <c r="CM203" s="69" t="s">
        <v>443</v>
      </c>
      <c r="CN203" s="79">
        <v>0</v>
      </c>
      <c r="CP203" s="69" t="s">
        <v>443</v>
      </c>
      <c r="CQ203" s="79">
        <f>SUM(CN203,CK203,CH203,CE203,CB203,BY203,BV203,BS203,BP203,BM203,BJ203,BG203,BD203,BA203,AX203,AU203,AR203,AO203,AL203,AI203,AF203,AC203,Z203,W203,T203,Q203,N203,K203,H203,E203,B203)</f>
        <v>289.07</v>
      </c>
      <c r="CS203" s="69" t="s">
        <v>443</v>
      </c>
      <c r="CT203" s="79">
        <f>140.54+148.91</f>
        <v>289.45</v>
      </c>
      <c r="CV203" s="83">
        <f>CQ203-CT203</f>
        <v>-0.37999999999999545</v>
      </c>
    </row>
    <row r="204" spans="1:100" x14ac:dyDescent="0.2">
      <c r="A204" s="69" t="s">
        <v>444</v>
      </c>
      <c r="B204" s="79">
        <v>0</v>
      </c>
      <c r="D204" s="69" t="s">
        <v>444</v>
      </c>
      <c r="E204" s="79">
        <v>0</v>
      </c>
      <c r="G204" s="69" t="s">
        <v>444</v>
      </c>
      <c r="H204" s="79">
        <v>0</v>
      </c>
      <c r="J204" s="69" t="s">
        <v>444</v>
      </c>
      <c r="K204" s="79">
        <v>0</v>
      </c>
      <c r="M204" s="69" t="s">
        <v>444</v>
      </c>
      <c r="N204" s="79">
        <v>0</v>
      </c>
      <c r="P204" s="69" t="s">
        <v>444</v>
      </c>
      <c r="Q204" s="79">
        <v>0</v>
      </c>
      <c r="S204" s="69" t="s">
        <v>444</v>
      </c>
      <c r="T204" s="79">
        <v>0</v>
      </c>
      <c r="V204" s="69" t="s">
        <v>444</v>
      </c>
      <c r="W204" s="79">
        <v>0</v>
      </c>
      <c r="Y204" s="69" t="s">
        <v>444</v>
      </c>
      <c r="Z204" s="79">
        <v>0</v>
      </c>
      <c r="AB204" s="69" t="s">
        <v>444</v>
      </c>
      <c r="AC204" s="79">
        <v>0</v>
      </c>
      <c r="AE204" s="69" t="s">
        <v>444</v>
      </c>
      <c r="AF204" s="79">
        <v>185.52</v>
      </c>
      <c r="AH204" s="69" t="s">
        <v>444</v>
      </c>
      <c r="AI204" s="79">
        <v>0</v>
      </c>
      <c r="AK204" s="69" t="s">
        <v>444</v>
      </c>
      <c r="AL204" s="79">
        <v>0</v>
      </c>
      <c r="AN204" s="69" t="s">
        <v>444</v>
      </c>
      <c r="AO204" s="79">
        <v>0</v>
      </c>
      <c r="AQ204" s="69" t="s">
        <v>444</v>
      </c>
      <c r="AR204" s="79">
        <v>0</v>
      </c>
      <c r="AT204" s="69" t="s">
        <v>444</v>
      </c>
      <c r="AU204" s="79">
        <v>0</v>
      </c>
      <c r="AW204" s="69" t="s">
        <v>444</v>
      </c>
      <c r="AX204" s="79">
        <v>0</v>
      </c>
      <c r="AZ204" s="69" t="s">
        <v>444</v>
      </c>
      <c r="BA204" s="79">
        <v>0</v>
      </c>
      <c r="BC204" s="69" t="s">
        <v>444</v>
      </c>
      <c r="BD204" s="79">
        <v>0</v>
      </c>
      <c r="BF204" s="69" t="s">
        <v>444</v>
      </c>
      <c r="BG204" s="79">
        <v>0</v>
      </c>
      <c r="BI204" s="69" t="s">
        <v>444</v>
      </c>
      <c r="BJ204" s="79">
        <v>0</v>
      </c>
      <c r="BL204" s="69" t="s">
        <v>444</v>
      </c>
      <c r="BM204" s="79">
        <v>0</v>
      </c>
      <c r="BO204" s="69" t="s">
        <v>444</v>
      </c>
      <c r="BP204" s="79">
        <v>0</v>
      </c>
      <c r="BR204" s="69" t="s">
        <v>444</v>
      </c>
      <c r="BS204" s="79">
        <v>0</v>
      </c>
      <c r="BU204" s="69" t="s">
        <v>444</v>
      </c>
      <c r="BV204" s="79">
        <v>188.86</v>
      </c>
      <c r="BX204" s="69" t="s">
        <v>444</v>
      </c>
      <c r="BY204" s="79">
        <v>0</v>
      </c>
      <c r="CA204" s="69" t="s">
        <v>444</v>
      </c>
      <c r="CB204" s="79">
        <v>0</v>
      </c>
      <c r="CD204" s="69" t="s">
        <v>444</v>
      </c>
      <c r="CE204" s="79">
        <v>0</v>
      </c>
      <c r="CG204" s="69" t="s">
        <v>444</v>
      </c>
      <c r="CH204" s="79">
        <v>0</v>
      </c>
      <c r="CJ204" s="69" t="s">
        <v>444</v>
      </c>
      <c r="CK204" s="79">
        <v>0</v>
      </c>
      <c r="CM204" s="69" t="s">
        <v>444</v>
      </c>
      <c r="CN204" s="79">
        <v>0</v>
      </c>
      <c r="CP204" s="69" t="s">
        <v>444</v>
      </c>
      <c r="CQ204" s="79">
        <f>SUM(CN204,CK204,CH204,CE204,CB204,BY204,BV204,BS204,BP204,BM204,BJ204,BG204,BD204,BA204,AX204,AU204,AR204,AO204,AL204,AI204,AF204,AC204,Z204,W204,T204,Q204,N204,K204,H204,E204,B204)</f>
        <v>374.38</v>
      </c>
      <c r="CS204" s="69" t="s">
        <v>444</v>
      </c>
      <c r="CT204" s="79">
        <f>185.23+189.24</f>
        <v>374.47</v>
      </c>
      <c r="CV204" s="83">
        <f>CQ204-CT204</f>
        <v>-9.0000000000031832E-2</v>
      </c>
    </row>
    <row r="205" spans="1:100" x14ac:dyDescent="0.2">
      <c r="A205" s="77" t="s">
        <v>542</v>
      </c>
      <c r="B205" s="78">
        <f>SUM(B202:B204)</f>
        <v>0</v>
      </c>
      <c r="D205" s="77" t="s">
        <v>542</v>
      </c>
      <c r="E205" s="78">
        <f>SUM(E202:E204)</f>
        <v>0</v>
      </c>
      <c r="G205" s="77" t="s">
        <v>542</v>
      </c>
      <c r="H205" s="78">
        <f>SUM(H202:H204)</f>
        <v>0</v>
      </c>
      <c r="J205" s="77" t="s">
        <v>542</v>
      </c>
      <c r="K205" s="78">
        <f>SUM(K202:K204)</f>
        <v>0</v>
      </c>
      <c r="M205" s="77" t="s">
        <v>542</v>
      </c>
      <c r="N205" s="78">
        <f>SUM(N202:N204)</f>
        <v>0</v>
      </c>
      <c r="P205" s="77" t="s">
        <v>542</v>
      </c>
      <c r="Q205" s="78">
        <f>SUM(Q202:Q204)</f>
        <v>0</v>
      </c>
      <c r="S205" s="77" t="s">
        <v>542</v>
      </c>
      <c r="T205" s="78">
        <f>SUM(T202:T204)</f>
        <v>0</v>
      </c>
      <c r="V205" s="77" t="s">
        <v>542</v>
      </c>
      <c r="W205" s="78">
        <f>SUM(W202:W204)</f>
        <v>0</v>
      </c>
      <c r="Y205" s="77" t="s">
        <v>542</v>
      </c>
      <c r="Z205" s="78">
        <f>SUM(Z202:Z204)</f>
        <v>0</v>
      </c>
      <c r="AB205" s="77" t="s">
        <v>542</v>
      </c>
      <c r="AC205" s="78">
        <f>SUM(AC202:AC204)</f>
        <v>0</v>
      </c>
      <c r="AE205" s="77" t="s">
        <v>542</v>
      </c>
      <c r="AF205" s="78">
        <f>SUM(AF202:AF204)</f>
        <v>1855.23</v>
      </c>
      <c r="AH205" s="77" t="s">
        <v>542</v>
      </c>
      <c r="AI205" s="78">
        <f>SUM(AI202:AI204)</f>
        <v>0</v>
      </c>
      <c r="AK205" s="77" t="s">
        <v>542</v>
      </c>
      <c r="AL205" s="78">
        <f>SUM(AL202:AL204)</f>
        <v>0</v>
      </c>
      <c r="AN205" s="77" t="s">
        <v>542</v>
      </c>
      <c r="AO205" s="78">
        <f>SUM(AO202:AO204)</f>
        <v>0.35</v>
      </c>
      <c r="AQ205" s="77" t="s">
        <v>542</v>
      </c>
      <c r="AR205" s="78">
        <f>SUM(AR202:AR204)</f>
        <v>0</v>
      </c>
      <c r="AT205" s="77" t="s">
        <v>542</v>
      </c>
      <c r="AU205" s="78">
        <f>SUM(AU202:AU204)</f>
        <v>0</v>
      </c>
      <c r="AW205" s="77" t="s">
        <v>542</v>
      </c>
      <c r="AX205" s="78">
        <f>SUM(AX202:AX204)</f>
        <v>0</v>
      </c>
      <c r="AZ205" s="77" t="s">
        <v>542</v>
      </c>
      <c r="BA205" s="78">
        <f>SUM(BA202:BA204)</f>
        <v>0.18</v>
      </c>
      <c r="BC205" s="77" t="s">
        <v>542</v>
      </c>
      <c r="BD205" s="78">
        <f>SUM(BD202:BD204)</f>
        <v>0</v>
      </c>
      <c r="BF205" s="77" t="s">
        <v>542</v>
      </c>
      <c r="BG205" s="78">
        <f>SUM(BG202:BG204)</f>
        <v>0</v>
      </c>
      <c r="BI205" s="77" t="s">
        <v>542</v>
      </c>
      <c r="BJ205" s="78">
        <f>SUM(BJ202:BJ204)</f>
        <v>0</v>
      </c>
      <c r="BL205" s="77" t="s">
        <v>542</v>
      </c>
      <c r="BM205" s="78">
        <f>SUM(BM202:BM204)</f>
        <v>0</v>
      </c>
      <c r="BO205" s="77" t="s">
        <v>542</v>
      </c>
      <c r="BP205" s="78">
        <f>SUM(BP202:BP204)</f>
        <v>0.09</v>
      </c>
      <c r="BR205" s="77" t="s">
        <v>542</v>
      </c>
      <c r="BS205" s="78">
        <f>SUM(BS202:BS204)</f>
        <v>0</v>
      </c>
      <c r="BU205" s="77" t="s">
        <v>542</v>
      </c>
      <c r="BV205" s="78">
        <f>SUM(BV202:BV204)</f>
        <v>1888.6399999999999</v>
      </c>
      <c r="BX205" s="77" t="s">
        <v>542</v>
      </c>
      <c r="BY205" s="78">
        <f>SUM(BY202:BY204)</f>
        <v>0</v>
      </c>
      <c r="CA205" s="77" t="s">
        <v>542</v>
      </c>
      <c r="CB205" s="78">
        <f>SUM(CB202:CB204)</f>
        <v>0</v>
      </c>
      <c r="CD205" s="77" t="s">
        <v>542</v>
      </c>
      <c r="CE205" s="78">
        <f>SUM(CE202:CE204)</f>
        <v>0</v>
      </c>
      <c r="CG205" s="77" t="s">
        <v>542</v>
      </c>
      <c r="CH205" s="78">
        <f>SUM(CH202:CH204)</f>
        <v>0</v>
      </c>
      <c r="CJ205" s="77" t="s">
        <v>542</v>
      </c>
      <c r="CK205" s="78">
        <f>SUM(CK202:CK204)</f>
        <v>0</v>
      </c>
      <c r="CM205" s="77" t="s">
        <v>542</v>
      </c>
      <c r="CN205" s="78">
        <f>SUM(CN202:CN204)</f>
        <v>0</v>
      </c>
      <c r="CP205" s="77" t="s">
        <v>492</v>
      </c>
      <c r="CQ205" s="78">
        <f>SUM(CQ202:CQ204)</f>
        <v>3744.4900000000002</v>
      </c>
      <c r="CS205" s="77" t="s">
        <v>492</v>
      </c>
      <c r="CT205" s="78">
        <f>SUM(CT202:CT204)</f>
        <v>3738.95</v>
      </c>
      <c r="CV205" s="88">
        <f>CQ205-CT205</f>
        <v>5.5400000000004184</v>
      </c>
    </row>
    <row r="206" spans="1:100" x14ac:dyDescent="0.2">
      <c r="A206" s="176" t="s">
        <v>447</v>
      </c>
      <c r="B206" s="177"/>
      <c r="D206" s="176" t="s">
        <v>447</v>
      </c>
      <c r="E206" s="177"/>
      <c r="G206" s="176" t="s">
        <v>447</v>
      </c>
      <c r="H206" s="177"/>
      <c r="J206" s="176" t="s">
        <v>447</v>
      </c>
      <c r="K206" s="177"/>
      <c r="M206" s="176" t="s">
        <v>447</v>
      </c>
      <c r="N206" s="177"/>
      <c r="P206" s="176" t="s">
        <v>447</v>
      </c>
      <c r="Q206" s="177"/>
      <c r="S206" s="176" t="s">
        <v>447</v>
      </c>
      <c r="T206" s="177"/>
      <c r="V206" s="176" t="s">
        <v>447</v>
      </c>
      <c r="W206" s="177"/>
      <c r="Y206" s="176" t="s">
        <v>447</v>
      </c>
      <c r="Z206" s="177"/>
      <c r="AB206" s="176" t="s">
        <v>447</v>
      </c>
      <c r="AC206" s="177"/>
      <c r="AE206" s="176" t="s">
        <v>447</v>
      </c>
      <c r="AF206" s="177"/>
      <c r="AH206" s="176" t="s">
        <v>447</v>
      </c>
      <c r="AI206" s="177"/>
      <c r="AK206" s="176" t="s">
        <v>447</v>
      </c>
      <c r="AL206" s="177"/>
      <c r="AN206" s="176" t="s">
        <v>447</v>
      </c>
      <c r="AO206" s="177"/>
      <c r="AQ206" s="176" t="s">
        <v>447</v>
      </c>
      <c r="AR206" s="177"/>
      <c r="AT206" s="176" t="s">
        <v>447</v>
      </c>
      <c r="AU206" s="177"/>
      <c r="AW206" s="176" t="s">
        <v>447</v>
      </c>
      <c r="AX206" s="177"/>
      <c r="AZ206" s="176" t="s">
        <v>447</v>
      </c>
      <c r="BA206" s="177"/>
      <c r="BC206" s="176" t="s">
        <v>447</v>
      </c>
      <c r="BD206" s="177"/>
      <c r="BF206" s="176" t="s">
        <v>447</v>
      </c>
      <c r="BG206" s="177"/>
      <c r="BI206" s="176" t="s">
        <v>447</v>
      </c>
      <c r="BJ206" s="177"/>
      <c r="BL206" s="176" t="s">
        <v>447</v>
      </c>
      <c r="BM206" s="177"/>
      <c r="BO206" s="176" t="s">
        <v>447</v>
      </c>
      <c r="BP206" s="177"/>
      <c r="BR206" s="176" t="s">
        <v>447</v>
      </c>
      <c r="BS206" s="177"/>
      <c r="BU206" s="176" t="s">
        <v>447</v>
      </c>
      <c r="BV206" s="177"/>
      <c r="BX206" s="176" t="s">
        <v>447</v>
      </c>
      <c r="BY206" s="177"/>
      <c r="CA206" s="176" t="s">
        <v>447</v>
      </c>
      <c r="CB206" s="177"/>
      <c r="CD206" s="176" t="s">
        <v>447</v>
      </c>
      <c r="CE206" s="177"/>
      <c r="CG206" s="176" t="s">
        <v>447</v>
      </c>
      <c r="CH206" s="177"/>
      <c r="CJ206" s="176" t="s">
        <v>447</v>
      </c>
      <c r="CK206" s="177"/>
      <c r="CM206" s="176" t="s">
        <v>447</v>
      </c>
      <c r="CN206" s="177"/>
      <c r="CP206" s="176" t="s">
        <v>447</v>
      </c>
      <c r="CQ206" s="177"/>
      <c r="CS206" s="176" t="s">
        <v>447</v>
      </c>
      <c r="CT206" s="177"/>
      <c r="CV206" s="66"/>
    </row>
    <row r="207" spans="1:100" x14ac:dyDescent="0.2">
      <c r="A207" s="70" t="s">
        <v>445</v>
      </c>
      <c r="B207" s="67">
        <v>0</v>
      </c>
      <c r="D207" s="70" t="s">
        <v>445</v>
      </c>
      <c r="E207" s="67">
        <v>0</v>
      </c>
      <c r="G207" s="70" t="s">
        <v>445</v>
      </c>
      <c r="H207" s="67">
        <v>0</v>
      </c>
      <c r="J207" s="70" t="s">
        <v>445</v>
      </c>
      <c r="K207" s="67">
        <v>0</v>
      </c>
      <c r="M207" s="70" t="s">
        <v>445</v>
      </c>
      <c r="N207" s="67">
        <v>0</v>
      </c>
      <c r="P207" s="70" t="s">
        <v>445</v>
      </c>
      <c r="Q207" s="67">
        <v>0</v>
      </c>
      <c r="S207" s="70" t="s">
        <v>445</v>
      </c>
      <c r="T207" s="67">
        <v>0</v>
      </c>
      <c r="V207" s="70" t="s">
        <v>445</v>
      </c>
      <c r="W207" s="67">
        <v>0</v>
      </c>
      <c r="Y207" s="70" t="s">
        <v>445</v>
      </c>
      <c r="Z207" s="67">
        <v>0</v>
      </c>
      <c r="AB207" s="70" t="s">
        <v>445</v>
      </c>
      <c r="AC207" s="67">
        <v>0</v>
      </c>
      <c r="AE207" s="70" t="s">
        <v>445</v>
      </c>
      <c r="AF207" s="67">
        <v>498.51</v>
      </c>
      <c r="AH207" s="70" t="s">
        <v>445</v>
      </c>
      <c r="AI207" s="67">
        <v>0</v>
      </c>
      <c r="AK207" s="70" t="s">
        <v>445</v>
      </c>
      <c r="AL207" s="67">
        <v>0</v>
      </c>
      <c r="AN207" s="70" t="s">
        <v>445</v>
      </c>
      <c r="AO207" s="67">
        <v>0</v>
      </c>
      <c r="AQ207" s="70" t="s">
        <v>445</v>
      </c>
      <c r="AR207" s="67">
        <v>0</v>
      </c>
      <c r="AT207" s="70" t="s">
        <v>445</v>
      </c>
      <c r="AU207" s="67">
        <v>0</v>
      </c>
      <c r="AW207" s="70" t="s">
        <v>445</v>
      </c>
      <c r="AX207" s="67">
        <v>0</v>
      </c>
      <c r="AZ207" s="70" t="s">
        <v>445</v>
      </c>
      <c r="BA207" s="67">
        <v>0</v>
      </c>
      <c r="BC207" s="70" t="s">
        <v>445</v>
      </c>
      <c r="BD207" s="67">
        <v>0</v>
      </c>
      <c r="BF207" s="70" t="s">
        <v>445</v>
      </c>
      <c r="BG207" s="67">
        <v>0</v>
      </c>
      <c r="BI207" s="70" t="s">
        <v>445</v>
      </c>
      <c r="BJ207" s="67">
        <v>0</v>
      </c>
      <c r="BL207" s="70" t="s">
        <v>445</v>
      </c>
      <c r="BM207" s="67">
        <v>0</v>
      </c>
      <c r="BO207" s="70" t="s">
        <v>445</v>
      </c>
      <c r="BP207" s="67">
        <v>0</v>
      </c>
      <c r="BR207" s="70" t="s">
        <v>445</v>
      </c>
      <c r="BS207" s="67">
        <v>0</v>
      </c>
      <c r="BU207" s="70" t="s">
        <v>445</v>
      </c>
      <c r="BV207" s="67">
        <v>463.5</v>
      </c>
      <c r="BX207" s="70" t="s">
        <v>445</v>
      </c>
      <c r="BY207" s="67">
        <v>0</v>
      </c>
      <c r="CA207" s="70" t="s">
        <v>445</v>
      </c>
      <c r="CB207" s="67">
        <v>0</v>
      </c>
      <c r="CD207" s="70" t="s">
        <v>445</v>
      </c>
      <c r="CE207" s="67">
        <v>0</v>
      </c>
      <c r="CG207" s="70" t="s">
        <v>445</v>
      </c>
      <c r="CH207" s="67">
        <v>0</v>
      </c>
      <c r="CJ207" s="70" t="s">
        <v>445</v>
      </c>
      <c r="CK207" s="67">
        <v>0</v>
      </c>
      <c r="CM207" s="70" t="s">
        <v>445</v>
      </c>
      <c r="CN207" s="67">
        <v>0</v>
      </c>
      <c r="CP207" s="70" t="s">
        <v>445</v>
      </c>
      <c r="CQ207" s="79">
        <f>SUM(CN207,CK207,CH207,CE207,CB207,BY207,BV207,BS207,BP207,BM207,BJ207,BG207,BD207,BA207,AX207,AU207,AR207,AO207,AL207,AI207,AF207,AC207,Z207,W207,T207,Q207,N207,K207,H207,E207,B207)</f>
        <v>962.01</v>
      </c>
      <c r="CS207" s="70" t="s">
        <v>445</v>
      </c>
      <c r="CT207" s="67">
        <f>498.51+463.5</f>
        <v>962.01</v>
      </c>
      <c r="CV207" s="83">
        <f>CT207-CQ207</f>
        <v>0</v>
      </c>
    </row>
    <row r="208" spans="1:100" x14ac:dyDescent="0.2">
      <c r="A208" s="77" t="s">
        <v>454</v>
      </c>
      <c r="B208" s="78">
        <f>SUM(B207)</f>
        <v>0</v>
      </c>
      <c r="D208" s="77" t="s">
        <v>454</v>
      </c>
      <c r="E208" s="78">
        <f>SUM(E207)</f>
        <v>0</v>
      </c>
      <c r="G208" s="77" t="s">
        <v>454</v>
      </c>
      <c r="H208" s="78">
        <f>SUM(H207)</f>
        <v>0</v>
      </c>
      <c r="J208" s="77" t="s">
        <v>454</v>
      </c>
      <c r="K208" s="78">
        <f>SUM(K207)</f>
        <v>0</v>
      </c>
      <c r="M208" s="77" t="s">
        <v>454</v>
      </c>
      <c r="N208" s="78">
        <f>SUM(N207)</f>
        <v>0</v>
      </c>
      <c r="P208" s="77" t="s">
        <v>454</v>
      </c>
      <c r="Q208" s="78">
        <f>SUM(Q207)</f>
        <v>0</v>
      </c>
      <c r="S208" s="77" t="s">
        <v>454</v>
      </c>
      <c r="T208" s="78">
        <f>SUM(T207)</f>
        <v>0</v>
      </c>
      <c r="V208" s="77" t="s">
        <v>454</v>
      </c>
      <c r="W208" s="78">
        <f>SUM(W207)</f>
        <v>0</v>
      </c>
      <c r="Y208" s="77" t="s">
        <v>454</v>
      </c>
      <c r="Z208" s="78">
        <f>SUM(Z207)</f>
        <v>0</v>
      </c>
      <c r="AB208" s="77" t="s">
        <v>454</v>
      </c>
      <c r="AC208" s="78">
        <f>SUM(AC207)</f>
        <v>0</v>
      </c>
      <c r="AE208" s="77" t="s">
        <v>454</v>
      </c>
      <c r="AF208" s="78">
        <f>SUM(AF207)</f>
        <v>498.51</v>
      </c>
      <c r="AH208" s="77" t="s">
        <v>454</v>
      </c>
      <c r="AI208" s="78">
        <f>SUM(AI207)</f>
        <v>0</v>
      </c>
      <c r="AK208" s="77" t="s">
        <v>454</v>
      </c>
      <c r="AL208" s="78">
        <f>SUM(AL207)</f>
        <v>0</v>
      </c>
      <c r="AN208" s="77" t="s">
        <v>454</v>
      </c>
      <c r="AO208" s="78">
        <f>SUM(AO207)</f>
        <v>0</v>
      </c>
      <c r="AQ208" s="77" t="s">
        <v>454</v>
      </c>
      <c r="AR208" s="78">
        <f>SUM(AR207)</f>
        <v>0</v>
      </c>
      <c r="AT208" s="77" t="s">
        <v>454</v>
      </c>
      <c r="AU208" s="78">
        <f>SUM(AU207)</f>
        <v>0</v>
      </c>
      <c r="AW208" s="77" t="s">
        <v>454</v>
      </c>
      <c r="AX208" s="78">
        <f>SUM(AX207)</f>
        <v>0</v>
      </c>
      <c r="AZ208" s="77" t="s">
        <v>454</v>
      </c>
      <c r="BA208" s="78">
        <f>SUM(BA207)</f>
        <v>0</v>
      </c>
      <c r="BC208" s="77" t="s">
        <v>454</v>
      </c>
      <c r="BD208" s="78">
        <f>SUM(BD207)</f>
        <v>0</v>
      </c>
      <c r="BF208" s="77" t="s">
        <v>454</v>
      </c>
      <c r="BG208" s="78">
        <f>SUM(BG207)</f>
        <v>0</v>
      </c>
      <c r="BI208" s="77" t="s">
        <v>454</v>
      </c>
      <c r="BJ208" s="78">
        <f>SUM(BJ207)</f>
        <v>0</v>
      </c>
      <c r="BL208" s="77" t="s">
        <v>454</v>
      </c>
      <c r="BM208" s="78">
        <f>SUM(BM207)</f>
        <v>0</v>
      </c>
      <c r="BO208" s="77" t="s">
        <v>454</v>
      </c>
      <c r="BP208" s="78">
        <f>SUM(BP207)</f>
        <v>0</v>
      </c>
      <c r="BR208" s="77" t="s">
        <v>454</v>
      </c>
      <c r="BS208" s="78">
        <f>SUM(BS207)</f>
        <v>0</v>
      </c>
      <c r="BU208" s="77" t="s">
        <v>454</v>
      </c>
      <c r="BV208" s="78">
        <f>SUM(BV207)</f>
        <v>463.5</v>
      </c>
      <c r="BX208" s="77" t="s">
        <v>454</v>
      </c>
      <c r="BY208" s="78">
        <f>SUM(BY207)</f>
        <v>0</v>
      </c>
      <c r="CA208" s="77" t="s">
        <v>454</v>
      </c>
      <c r="CB208" s="78">
        <f>SUM(CB207)</f>
        <v>0</v>
      </c>
      <c r="CD208" s="77" t="s">
        <v>454</v>
      </c>
      <c r="CE208" s="78">
        <f>SUM(CE207)</f>
        <v>0</v>
      </c>
      <c r="CG208" s="77" t="s">
        <v>454</v>
      </c>
      <c r="CH208" s="78">
        <f>SUM(CH207)</f>
        <v>0</v>
      </c>
      <c r="CJ208" s="77" t="s">
        <v>454</v>
      </c>
      <c r="CK208" s="78">
        <f>SUM(CK207)</f>
        <v>0</v>
      </c>
      <c r="CM208" s="77" t="s">
        <v>454</v>
      </c>
      <c r="CN208" s="78">
        <f>SUM(CN207)</f>
        <v>0</v>
      </c>
      <c r="CP208" s="77" t="s">
        <v>493</v>
      </c>
      <c r="CQ208" s="78">
        <f>SUM(CQ207)</f>
        <v>962.01</v>
      </c>
      <c r="CS208" s="77" t="s">
        <v>493</v>
      </c>
      <c r="CT208" s="78">
        <f>SUM(CT207)</f>
        <v>962.01</v>
      </c>
      <c r="CV208" s="83">
        <f>CT208-CQ208</f>
        <v>0</v>
      </c>
    </row>
    <row r="209" spans="1:100" x14ac:dyDescent="0.2">
      <c r="A209" s="176" t="s">
        <v>455</v>
      </c>
      <c r="B209" s="177"/>
      <c r="D209" s="176" t="s">
        <v>455</v>
      </c>
      <c r="E209" s="177"/>
      <c r="G209" s="176" t="s">
        <v>455</v>
      </c>
      <c r="H209" s="177"/>
      <c r="J209" s="176" t="s">
        <v>455</v>
      </c>
      <c r="K209" s="177"/>
      <c r="M209" s="176" t="s">
        <v>455</v>
      </c>
      <c r="N209" s="177"/>
      <c r="P209" s="176" t="s">
        <v>455</v>
      </c>
      <c r="Q209" s="177"/>
      <c r="S209" s="176" t="s">
        <v>455</v>
      </c>
      <c r="T209" s="177"/>
      <c r="V209" s="176" t="s">
        <v>455</v>
      </c>
      <c r="W209" s="177"/>
      <c r="Y209" s="176" t="s">
        <v>455</v>
      </c>
      <c r="Z209" s="177"/>
      <c r="AB209" s="176" t="s">
        <v>455</v>
      </c>
      <c r="AC209" s="177"/>
      <c r="AE209" s="176" t="s">
        <v>455</v>
      </c>
      <c r="AF209" s="177"/>
      <c r="AH209" s="176" t="s">
        <v>455</v>
      </c>
      <c r="AI209" s="177"/>
      <c r="AK209" s="176" t="s">
        <v>455</v>
      </c>
      <c r="AL209" s="177"/>
      <c r="AN209" s="176" t="s">
        <v>455</v>
      </c>
      <c r="AO209" s="177"/>
      <c r="AQ209" s="176" t="s">
        <v>455</v>
      </c>
      <c r="AR209" s="177"/>
      <c r="AT209" s="176" t="s">
        <v>455</v>
      </c>
      <c r="AU209" s="177"/>
      <c r="AW209" s="176" t="s">
        <v>455</v>
      </c>
      <c r="AX209" s="177"/>
      <c r="AZ209" s="176" t="s">
        <v>455</v>
      </c>
      <c r="BA209" s="177"/>
      <c r="BC209" s="176" t="s">
        <v>455</v>
      </c>
      <c r="BD209" s="177"/>
      <c r="BF209" s="176" t="s">
        <v>455</v>
      </c>
      <c r="BG209" s="177"/>
      <c r="BI209" s="176" t="s">
        <v>455</v>
      </c>
      <c r="BJ209" s="177"/>
      <c r="BL209" s="176" t="s">
        <v>455</v>
      </c>
      <c r="BM209" s="177"/>
      <c r="BO209" s="176" t="s">
        <v>455</v>
      </c>
      <c r="BP209" s="177"/>
      <c r="BR209" s="176" t="s">
        <v>455</v>
      </c>
      <c r="BS209" s="177"/>
      <c r="BU209" s="176" t="s">
        <v>455</v>
      </c>
      <c r="BV209" s="177"/>
      <c r="BX209" s="176" t="s">
        <v>455</v>
      </c>
      <c r="BY209" s="177"/>
      <c r="CA209" s="176" t="s">
        <v>455</v>
      </c>
      <c r="CB209" s="177"/>
      <c r="CD209" s="176" t="s">
        <v>455</v>
      </c>
      <c r="CE209" s="177"/>
      <c r="CG209" s="176" t="s">
        <v>455</v>
      </c>
      <c r="CH209" s="177"/>
      <c r="CJ209" s="176" t="s">
        <v>455</v>
      </c>
      <c r="CK209" s="177"/>
      <c r="CM209" s="176" t="s">
        <v>455</v>
      </c>
      <c r="CN209" s="177"/>
      <c r="CP209" s="176" t="s">
        <v>455</v>
      </c>
      <c r="CQ209" s="177"/>
      <c r="CS209" s="176" t="s">
        <v>455</v>
      </c>
      <c r="CT209" s="177"/>
      <c r="CV209" s="66"/>
    </row>
    <row r="210" spans="1:100" x14ac:dyDescent="0.2">
      <c r="A210" s="71" t="s">
        <v>156</v>
      </c>
      <c r="B210" s="67">
        <v>817.04</v>
      </c>
      <c r="D210" s="71" t="s">
        <v>156</v>
      </c>
      <c r="E210" s="67">
        <v>0</v>
      </c>
      <c r="G210" s="71" t="s">
        <v>156</v>
      </c>
      <c r="H210" s="67">
        <v>0</v>
      </c>
      <c r="J210" s="71" t="s">
        <v>156</v>
      </c>
      <c r="K210" s="67">
        <v>0</v>
      </c>
      <c r="M210" s="71" t="s">
        <v>156</v>
      </c>
      <c r="N210" s="67">
        <v>0</v>
      </c>
      <c r="P210" s="71" t="s">
        <v>156</v>
      </c>
      <c r="Q210" s="67">
        <v>0</v>
      </c>
      <c r="S210" s="71" t="s">
        <v>156</v>
      </c>
      <c r="T210" s="67">
        <v>0</v>
      </c>
      <c r="V210" s="71" t="s">
        <v>156</v>
      </c>
      <c r="W210" s="67">
        <v>0</v>
      </c>
      <c r="Y210" s="71" t="s">
        <v>156</v>
      </c>
      <c r="Z210" s="67">
        <v>0</v>
      </c>
      <c r="AB210" s="71" t="s">
        <v>156</v>
      </c>
      <c r="AC210" s="67">
        <v>0</v>
      </c>
      <c r="AE210" s="71" t="s">
        <v>156</v>
      </c>
      <c r="AF210" s="67">
        <v>0</v>
      </c>
      <c r="AH210" s="71" t="s">
        <v>156</v>
      </c>
      <c r="AI210" s="67">
        <v>0</v>
      </c>
      <c r="AK210" s="71" t="s">
        <v>156</v>
      </c>
      <c r="AL210" s="67">
        <v>0</v>
      </c>
      <c r="AN210" s="71" t="s">
        <v>156</v>
      </c>
      <c r="AO210" s="67">
        <v>0</v>
      </c>
      <c r="AQ210" s="71" t="s">
        <v>156</v>
      </c>
      <c r="AR210" s="67">
        <v>0</v>
      </c>
      <c r="AT210" s="71" t="s">
        <v>156</v>
      </c>
      <c r="AU210" s="67">
        <v>0</v>
      </c>
      <c r="AW210" s="71" t="s">
        <v>156</v>
      </c>
      <c r="AX210" s="67">
        <v>0</v>
      </c>
      <c r="AZ210" s="71" t="s">
        <v>156</v>
      </c>
      <c r="BA210" s="67">
        <v>0</v>
      </c>
      <c r="BC210" s="71" t="s">
        <v>156</v>
      </c>
      <c r="BD210" s="67">
        <v>0</v>
      </c>
      <c r="BF210" s="71" t="s">
        <v>156</v>
      </c>
      <c r="BG210" s="67">
        <v>0</v>
      </c>
      <c r="BI210" s="71" t="s">
        <v>156</v>
      </c>
      <c r="BJ210" s="67">
        <v>0</v>
      </c>
      <c r="BL210" s="71" t="s">
        <v>156</v>
      </c>
      <c r="BM210" s="67">
        <v>0</v>
      </c>
      <c r="BO210" s="71" t="s">
        <v>156</v>
      </c>
      <c r="BP210" s="67">
        <v>0</v>
      </c>
      <c r="BR210" s="71" t="s">
        <v>156</v>
      </c>
      <c r="BS210" s="67">
        <v>0</v>
      </c>
      <c r="BU210" s="71" t="s">
        <v>156</v>
      </c>
      <c r="BV210" s="67">
        <v>0</v>
      </c>
      <c r="BX210" s="71" t="s">
        <v>156</v>
      </c>
      <c r="BY210" s="67">
        <v>0</v>
      </c>
      <c r="CA210" s="71" t="s">
        <v>156</v>
      </c>
      <c r="CB210" s="67">
        <v>0</v>
      </c>
      <c r="CD210" s="71" t="s">
        <v>156</v>
      </c>
      <c r="CE210" s="67">
        <v>0</v>
      </c>
      <c r="CG210" s="71" t="s">
        <v>156</v>
      </c>
      <c r="CH210" s="67">
        <v>0</v>
      </c>
      <c r="CJ210" s="71" t="s">
        <v>156</v>
      </c>
      <c r="CK210" s="67">
        <v>0</v>
      </c>
      <c r="CM210" s="71" t="s">
        <v>156</v>
      </c>
      <c r="CN210" s="67">
        <v>0</v>
      </c>
      <c r="CP210" s="71" t="s">
        <v>156</v>
      </c>
      <c r="CQ210" s="79">
        <f>SUM(CN210,CK210,CH210,CE210,CB210,BY210,BV210,BS210,BP210,BM210,BJ210,BG210,BD210,BA210,AX210,AU210,AR210,AO210,AL210,AI210,AF210,AC210,Z210,W210,T210,Q210,N210,K210,H210,E210,B210)</f>
        <v>817.04</v>
      </c>
      <c r="CS210" s="71" t="s">
        <v>156</v>
      </c>
      <c r="CT210" s="67">
        <v>817.04</v>
      </c>
      <c r="CV210" s="83">
        <f t="shared" ref="CV210:CV226" si="6">CT210-CQ210</f>
        <v>0</v>
      </c>
    </row>
    <row r="211" spans="1:100" x14ac:dyDescent="0.2">
      <c r="A211" s="71" t="s">
        <v>449</v>
      </c>
      <c r="B211" s="67">
        <v>0</v>
      </c>
      <c r="D211" s="71" t="s">
        <v>449</v>
      </c>
      <c r="E211" s="67">
        <v>0</v>
      </c>
      <c r="G211" s="71" t="s">
        <v>449</v>
      </c>
      <c r="H211" s="67">
        <v>86.51</v>
      </c>
      <c r="J211" s="71" t="s">
        <v>449</v>
      </c>
      <c r="K211" s="67">
        <v>0</v>
      </c>
      <c r="M211" s="71" t="s">
        <v>449</v>
      </c>
      <c r="N211" s="67">
        <v>0</v>
      </c>
      <c r="P211" s="71" t="s">
        <v>449</v>
      </c>
      <c r="Q211" s="67">
        <v>0</v>
      </c>
      <c r="S211" s="71" t="s">
        <v>449</v>
      </c>
      <c r="T211" s="67">
        <v>0</v>
      </c>
      <c r="V211" s="71" t="s">
        <v>449</v>
      </c>
      <c r="W211" s="67">
        <v>0</v>
      </c>
      <c r="Y211" s="71" t="s">
        <v>449</v>
      </c>
      <c r="Z211" s="67">
        <v>0</v>
      </c>
      <c r="AB211" s="71" t="s">
        <v>449</v>
      </c>
      <c r="AC211" s="67">
        <v>0</v>
      </c>
      <c r="AE211" s="71" t="s">
        <v>449</v>
      </c>
      <c r="AF211" s="67">
        <v>0</v>
      </c>
      <c r="AH211" s="71" t="s">
        <v>449</v>
      </c>
      <c r="AI211" s="67">
        <v>0</v>
      </c>
      <c r="AK211" s="71" t="s">
        <v>449</v>
      </c>
      <c r="AL211" s="67">
        <v>0</v>
      </c>
      <c r="AN211" s="71" t="s">
        <v>449</v>
      </c>
      <c r="AO211" s="67">
        <v>0</v>
      </c>
      <c r="AQ211" s="71" t="s">
        <v>449</v>
      </c>
      <c r="AR211" s="67">
        <v>0</v>
      </c>
      <c r="AT211" s="71" t="s">
        <v>449</v>
      </c>
      <c r="AU211" s="67">
        <v>0</v>
      </c>
      <c r="AW211" s="71" t="s">
        <v>449</v>
      </c>
      <c r="AX211" s="67">
        <v>0</v>
      </c>
      <c r="AZ211" s="71" t="s">
        <v>449</v>
      </c>
      <c r="BA211" s="67">
        <v>0</v>
      </c>
      <c r="BC211" s="71" t="s">
        <v>449</v>
      </c>
      <c r="BD211" s="67">
        <v>0</v>
      </c>
      <c r="BF211" s="71" t="s">
        <v>449</v>
      </c>
      <c r="BG211" s="67">
        <v>0</v>
      </c>
      <c r="BI211" s="71" t="s">
        <v>449</v>
      </c>
      <c r="BJ211" s="67">
        <v>0</v>
      </c>
      <c r="BL211" s="71" t="s">
        <v>449</v>
      </c>
      <c r="BM211" s="67">
        <v>0</v>
      </c>
      <c r="BO211" s="71" t="s">
        <v>449</v>
      </c>
      <c r="BP211" s="67">
        <v>0</v>
      </c>
      <c r="BR211" s="71" t="s">
        <v>449</v>
      </c>
      <c r="BS211" s="67">
        <v>0</v>
      </c>
      <c r="BU211" s="71" t="s">
        <v>449</v>
      </c>
      <c r="BV211" s="67">
        <v>0</v>
      </c>
      <c r="BX211" s="71" t="s">
        <v>449</v>
      </c>
      <c r="BY211" s="67">
        <v>0</v>
      </c>
      <c r="CA211" s="71" t="s">
        <v>449</v>
      </c>
      <c r="CB211" s="67">
        <v>0</v>
      </c>
      <c r="CD211" s="71" t="s">
        <v>449</v>
      </c>
      <c r="CE211" s="67">
        <v>0</v>
      </c>
      <c r="CG211" s="71" t="s">
        <v>449</v>
      </c>
      <c r="CH211" s="67">
        <v>0</v>
      </c>
      <c r="CJ211" s="71" t="s">
        <v>449</v>
      </c>
      <c r="CK211" s="67">
        <v>0</v>
      </c>
      <c r="CM211" s="71" t="s">
        <v>449</v>
      </c>
      <c r="CN211" s="67">
        <v>0</v>
      </c>
      <c r="CP211" s="71" t="s">
        <v>449</v>
      </c>
      <c r="CQ211" s="79">
        <f>SUM(CN211,CK211,CH211,CE211,CB211,BY211,BV211,BS211,BP211,BM211,BJ211,BG211,BD211,BA211,AX211,AU211,AR211,AO211,AL211,AI211,AF211,AC211,Z211,W211,T211,Q211,N211,K211,H211,E211,B211)</f>
        <v>86.51</v>
      </c>
      <c r="CS211" s="71" t="s">
        <v>449</v>
      </c>
      <c r="CT211" s="67">
        <v>140</v>
      </c>
      <c r="CV211" s="88">
        <f t="shared" si="6"/>
        <v>53.489999999999995</v>
      </c>
    </row>
    <row r="212" spans="1:100" x14ac:dyDescent="0.2">
      <c r="A212" s="71" t="s">
        <v>450</v>
      </c>
      <c r="B212" s="67">
        <v>0</v>
      </c>
      <c r="D212" s="71" t="s">
        <v>450</v>
      </c>
      <c r="E212" s="67">
        <v>0</v>
      </c>
      <c r="G212" s="71" t="s">
        <v>450</v>
      </c>
      <c r="H212" s="67">
        <v>0</v>
      </c>
      <c r="J212" s="71" t="s">
        <v>450</v>
      </c>
      <c r="K212" s="67">
        <v>0</v>
      </c>
      <c r="M212" s="71" t="s">
        <v>450</v>
      </c>
      <c r="N212" s="67">
        <v>0</v>
      </c>
      <c r="P212" s="71" t="s">
        <v>450</v>
      </c>
      <c r="Q212" s="67">
        <v>0</v>
      </c>
      <c r="S212" s="71" t="s">
        <v>450</v>
      </c>
      <c r="T212" s="67">
        <v>0</v>
      </c>
      <c r="V212" s="71" t="s">
        <v>450</v>
      </c>
      <c r="W212" s="67">
        <v>0</v>
      </c>
      <c r="Y212" s="71" t="s">
        <v>450</v>
      </c>
      <c r="Z212" s="67">
        <v>109</v>
      </c>
      <c r="AB212" s="71" t="s">
        <v>450</v>
      </c>
      <c r="AC212" s="67">
        <v>0</v>
      </c>
      <c r="AE212" s="71" t="s">
        <v>450</v>
      </c>
      <c r="AF212" s="67">
        <v>0</v>
      </c>
      <c r="AH212" s="71" t="s">
        <v>450</v>
      </c>
      <c r="AI212" s="67">
        <v>0</v>
      </c>
      <c r="AK212" s="71" t="s">
        <v>450</v>
      </c>
      <c r="AL212" s="67">
        <v>0</v>
      </c>
      <c r="AN212" s="71" t="s">
        <v>450</v>
      </c>
      <c r="AO212" s="67">
        <v>0</v>
      </c>
      <c r="AQ212" s="71" t="s">
        <v>450</v>
      </c>
      <c r="AR212" s="67">
        <v>0</v>
      </c>
      <c r="AT212" s="71" t="s">
        <v>450</v>
      </c>
      <c r="AU212" s="67">
        <v>0</v>
      </c>
      <c r="AW212" s="71" t="s">
        <v>450</v>
      </c>
      <c r="AX212" s="67">
        <v>0</v>
      </c>
      <c r="AZ212" s="71" t="s">
        <v>450</v>
      </c>
      <c r="BA212" s="67">
        <v>0</v>
      </c>
      <c r="BC212" s="71" t="s">
        <v>450</v>
      </c>
      <c r="BD212" s="67">
        <v>0</v>
      </c>
      <c r="BF212" s="71" t="s">
        <v>450</v>
      </c>
      <c r="BG212" s="67">
        <v>0</v>
      </c>
      <c r="BI212" s="71" t="s">
        <v>450</v>
      </c>
      <c r="BJ212" s="67">
        <v>0</v>
      </c>
      <c r="BL212" s="71" t="s">
        <v>450</v>
      </c>
      <c r="BM212" s="67">
        <v>0</v>
      </c>
      <c r="BO212" s="71" t="s">
        <v>450</v>
      </c>
      <c r="BP212" s="67">
        <v>0</v>
      </c>
      <c r="BR212" s="71" t="s">
        <v>450</v>
      </c>
      <c r="BS212" s="67">
        <v>0</v>
      </c>
      <c r="BU212" s="71" t="s">
        <v>450</v>
      </c>
      <c r="BV212" s="67">
        <v>0</v>
      </c>
      <c r="BX212" s="71" t="s">
        <v>450</v>
      </c>
      <c r="BY212" s="67">
        <v>0</v>
      </c>
      <c r="CA212" s="71" t="s">
        <v>450</v>
      </c>
      <c r="CB212" s="67">
        <v>0</v>
      </c>
      <c r="CD212" s="71" t="s">
        <v>450</v>
      </c>
      <c r="CE212" s="67">
        <v>0</v>
      </c>
      <c r="CG212" s="71" t="s">
        <v>450</v>
      </c>
      <c r="CH212" s="67">
        <v>0</v>
      </c>
      <c r="CJ212" s="71" t="s">
        <v>450</v>
      </c>
      <c r="CK212" s="67">
        <v>0</v>
      </c>
      <c r="CM212" s="71" t="s">
        <v>450</v>
      </c>
      <c r="CN212" s="67">
        <v>0</v>
      </c>
      <c r="CP212" s="71" t="s">
        <v>450</v>
      </c>
      <c r="CQ212" s="79">
        <f>SUM(CN212,CK212,CH212,CE212,CB212,BY212,BV212,BS212,BP212,BM212,BJ212,BG212,BD212,BA212,AX212,AU212,AR212,AO212,AL212,AI212,AF212,AC212,Z212,W212,T212,Q212,N212,K212,H212,E212,B212)</f>
        <v>109</v>
      </c>
      <c r="CS212" s="71" t="s">
        <v>450</v>
      </c>
      <c r="CT212" s="67">
        <v>109</v>
      </c>
      <c r="CV212" s="83">
        <f t="shared" si="6"/>
        <v>0</v>
      </c>
    </row>
    <row r="213" spans="1:100" x14ac:dyDescent="0.2">
      <c r="A213" s="71" t="s">
        <v>4</v>
      </c>
      <c r="B213" s="67">
        <v>0</v>
      </c>
      <c r="D213" s="71" t="s">
        <v>4</v>
      </c>
      <c r="E213" s="67">
        <v>0</v>
      </c>
      <c r="G213" s="71" t="s">
        <v>4</v>
      </c>
      <c r="H213" s="67">
        <v>0</v>
      </c>
      <c r="J213" s="71" t="s">
        <v>4</v>
      </c>
      <c r="K213" s="67">
        <v>0</v>
      </c>
      <c r="M213" s="71" t="s">
        <v>4</v>
      </c>
      <c r="N213" s="67">
        <v>0</v>
      </c>
      <c r="P213" s="71" t="s">
        <v>4</v>
      </c>
      <c r="Q213" s="67">
        <v>0</v>
      </c>
      <c r="S213" s="71" t="s">
        <v>4</v>
      </c>
      <c r="T213" s="67">
        <v>0</v>
      </c>
      <c r="V213" s="71" t="s">
        <v>4</v>
      </c>
      <c r="W213" s="67">
        <v>0</v>
      </c>
      <c r="Y213" s="71" t="s">
        <v>4</v>
      </c>
      <c r="Z213" s="67">
        <v>35.090000000000003</v>
      </c>
      <c r="AB213" s="71" t="s">
        <v>4</v>
      </c>
      <c r="AC213" s="67">
        <v>0</v>
      </c>
      <c r="AE213" s="71" t="s">
        <v>4</v>
      </c>
      <c r="AF213" s="67">
        <v>0</v>
      </c>
      <c r="AH213" s="71" t="s">
        <v>4</v>
      </c>
      <c r="AI213" s="67">
        <v>0</v>
      </c>
      <c r="AK213" s="71" t="s">
        <v>4</v>
      </c>
      <c r="AL213" s="67">
        <v>0</v>
      </c>
      <c r="AN213" s="71" t="s">
        <v>4</v>
      </c>
      <c r="AO213" s="67">
        <v>0</v>
      </c>
      <c r="AQ213" s="71" t="s">
        <v>4</v>
      </c>
      <c r="AR213" s="67">
        <v>0</v>
      </c>
      <c r="AT213" s="71" t="s">
        <v>4</v>
      </c>
      <c r="AU213" s="67">
        <v>37.340000000000003</v>
      </c>
      <c r="AW213" s="71" t="s">
        <v>4</v>
      </c>
      <c r="AX213" s="67">
        <v>0</v>
      </c>
      <c r="AZ213" s="71" t="s">
        <v>4</v>
      </c>
      <c r="BA213" s="67">
        <v>0</v>
      </c>
      <c r="BC213" s="71" t="s">
        <v>4</v>
      </c>
      <c r="BD213" s="67">
        <v>0</v>
      </c>
      <c r="BF213" s="71" t="s">
        <v>4</v>
      </c>
      <c r="BG213" s="67">
        <v>0</v>
      </c>
      <c r="BI213" s="71" t="s">
        <v>4</v>
      </c>
      <c r="BJ213" s="67">
        <v>6.72</v>
      </c>
      <c r="BL213" s="71" t="s">
        <v>4</v>
      </c>
      <c r="BM213" s="67">
        <v>0</v>
      </c>
      <c r="BO213" s="71" t="s">
        <v>4</v>
      </c>
      <c r="BP213" s="67">
        <v>10</v>
      </c>
      <c r="BR213" s="71" t="s">
        <v>4</v>
      </c>
      <c r="BS213" s="67">
        <v>0</v>
      </c>
      <c r="BU213" s="71" t="s">
        <v>4</v>
      </c>
      <c r="BV213" s="67">
        <v>0</v>
      </c>
      <c r="BX213" s="71" t="s">
        <v>4</v>
      </c>
      <c r="BY213" s="67">
        <v>18.649999999999999</v>
      </c>
      <c r="CA213" s="71" t="s">
        <v>4</v>
      </c>
      <c r="CB213" s="67">
        <v>59.16</v>
      </c>
      <c r="CD213" s="71" t="s">
        <v>4</v>
      </c>
      <c r="CE213" s="67">
        <v>0</v>
      </c>
      <c r="CG213" s="71" t="s">
        <v>4</v>
      </c>
      <c r="CH213" s="67">
        <v>0</v>
      </c>
      <c r="CJ213" s="71" t="s">
        <v>4</v>
      </c>
      <c r="CK213" s="67">
        <v>0</v>
      </c>
      <c r="CM213" s="71" t="s">
        <v>4</v>
      </c>
      <c r="CN213" s="67">
        <v>0</v>
      </c>
      <c r="CP213" s="71" t="s">
        <v>4</v>
      </c>
      <c r="CQ213" s="79">
        <f>SUM(CN213,CK213,CH213,CE213,CB213,BY213,BV213,BS213,BP213,BM213,BJ213,BG213,BD213,BA213,AX213,AU213,AR213,AO213,AL213,AI213,AF213,AC213,Z213,W213,T213,Q213,N213,K213,H213,E213,B213)</f>
        <v>166.96</v>
      </c>
      <c r="CS213" s="71" t="s">
        <v>4</v>
      </c>
      <c r="CT213" s="67">
        <v>200</v>
      </c>
      <c r="CV213" s="88">
        <f t="shared" si="6"/>
        <v>33.039999999999992</v>
      </c>
    </row>
    <row r="214" spans="1:100" x14ac:dyDescent="0.2">
      <c r="A214" s="71" t="s">
        <v>5</v>
      </c>
      <c r="B214" s="67">
        <v>0</v>
      </c>
      <c r="D214" s="71" t="s">
        <v>5</v>
      </c>
      <c r="E214" s="67">
        <f>SUM(E215:E217)</f>
        <v>0</v>
      </c>
      <c r="G214" s="71" t="s">
        <v>5</v>
      </c>
      <c r="H214" s="67">
        <f>SUM(H215:H217)</f>
        <v>0</v>
      </c>
      <c r="J214" s="71" t="s">
        <v>5</v>
      </c>
      <c r="K214" s="67">
        <f>SUM(K215:K217)</f>
        <v>0</v>
      </c>
      <c r="M214" s="71" t="s">
        <v>5</v>
      </c>
      <c r="N214" s="67">
        <f>SUM(N215:N217)</f>
        <v>0</v>
      </c>
      <c r="P214" s="71" t="s">
        <v>5</v>
      </c>
      <c r="Q214" s="67">
        <f>SUM(Q215:Q217)</f>
        <v>0</v>
      </c>
      <c r="S214" s="71" t="s">
        <v>5</v>
      </c>
      <c r="T214" s="67">
        <f>SUM(T215:T217)</f>
        <v>0</v>
      </c>
      <c r="V214" s="71" t="s">
        <v>5</v>
      </c>
      <c r="W214" s="67">
        <f>SUM(W215:W217)</f>
        <v>0</v>
      </c>
      <c r="Y214" s="71" t="s">
        <v>5</v>
      </c>
      <c r="Z214" s="67">
        <f>SUM(Z215:Z217)</f>
        <v>0</v>
      </c>
      <c r="AB214" s="71" t="s">
        <v>5</v>
      </c>
      <c r="AC214" s="67">
        <f>SUM(AC215:AC217)</f>
        <v>0</v>
      </c>
      <c r="AE214" s="71" t="s">
        <v>5</v>
      </c>
      <c r="AF214" s="67">
        <f>SUM(AF215:AF217)</f>
        <v>38.020000000000003</v>
      </c>
      <c r="AH214" s="71" t="s">
        <v>5</v>
      </c>
      <c r="AI214" s="67">
        <f>SUM(AI215:AI217)</f>
        <v>0</v>
      </c>
      <c r="AK214" s="71" t="s">
        <v>5</v>
      </c>
      <c r="AL214" s="67">
        <f>SUM(AL215:AL217)</f>
        <v>0</v>
      </c>
      <c r="AN214" s="71" t="s">
        <v>5</v>
      </c>
      <c r="AO214" s="67">
        <f>SUM(AO215:AO217)</f>
        <v>0</v>
      </c>
      <c r="AQ214" s="71" t="s">
        <v>5</v>
      </c>
      <c r="AR214" s="67">
        <f>SUM(AR215:AR217)</f>
        <v>0</v>
      </c>
      <c r="AT214" s="71" t="s">
        <v>5</v>
      </c>
      <c r="AU214" s="67">
        <f>SUM(AU215:AU217)</f>
        <v>0</v>
      </c>
      <c r="AW214" s="71" t="s">
        <v>5</v>
      </c>
      <c r="AX214" s="67">
        <f>SUM(AX215:AX217)</f>
        <v>0</v>
      </c>
      <c r="AZ214" s="71" t="s">
        <v>5</v>
      </c>
      <c r="BA214" s="67">
        <f>SUM(BA215:BA217)</f>
        <v>0</v>
      </c>
      <c r="BC214" s="71" t="s">
        <v>5</v>
      </c>
      <c r="BD214" s="67">
        <f>SUM(BD215:BD217)</f>
        <v>0</v>
      </c>
      <c r="BF214" s="71" t="s">
        <v>5</v>
      </c>
      <c r="BG214" s="67">
        <f>SUM(BG215:BG217)</f>
        <v>0</v>
      </c>
      <c r="BI214" s="71" t="s">
        <v>5</v>
      </c>
      <c r="BJ214" s="67">
        <f>SUM(BJ215:BJ217)</f>
        <v>103</v>
      </c>
      <c r="BL214" s="71" t="s">
        <v>5</v>
      </c>
      <c r="BM214" s="67">
        <f>SUM(BM215:BM217)</f>
        <v>0</v>
      </c>
      <c r="BO214" s="71" t="s">
        <v>5</v>
      </c>
      <c r="BP214" s="67">
        <f>SUM(BP215:BP217)</f>
        <v>0</v>
      </c>
      <c r="BR214" s="71" t="s">
        <v>5</v>
      </c>
      <c r="BS214" s="67">
        <f>SUM(BS215:BS217)</f>
        <v>0</v>
      </c>
      <c r="BU214" s="71" t="s">
        <v>5</v>
      </c>
      <c r="BV214" s="67">
        <f>SUM(BV215:BV217)</f>
        <v>0</v>
      </c>
      <c r="BX214" s="71" t="s">
        <v>5</v>
      </c>
      <c r="BY214" s="67">
        <f>SUM(BY215:BY217)</f>
        <v>0</v>
      </c>
      <c r="CA214" s="71" t="s">
        <v>5</v>
      </c>
      <c r="CB214" s="67">
        <f>SUM(CB215:CB217)</f>
        <v>0</v>
      </c>
      <c r="CD214" s="71" t="s">
        <v>5</v>
      </c>
      <c r="CE214" s="67">
        <f>SUM(CE215:CE217)</f>
        <v>0</v>
      </c>
      <c r="CG214" s="71" t="s">
        <v>5</v>
      </c>
      <c r="CH214" s="67">
        <f>SUM(CH215:CH217)</f>
        <v>0</v>
      </c>
      <c r="CJ214" s="71" t="s">
        <v>5</v>
      </c>
      <c r="CK214" s="67">
        <f>SUM(CK215:CK217)</f>
        <v>0</v>
      </c>
      <c r="CM214" s="71" t="s">
        <v>5</v>
      </c>
      <c r="CN214" s="67">
        <f>SUM(CN215:CN217)</f>
        <v>0</v>
      </c>
      <c r="CP214" s="71" t="s">
        <v>5</v>
      </c>
      <c r="CQ214" s="67">
        <f>SUM(CQ215:CQ217)</f>
        <v>224.86</v>
      </c>
      <c r="CS214" s="71" t="s">
        <v>5</v>
      </c>
      <c r="CT214" s="67">
        <f>SUM(CT215:CT217)</f>
        <v>215.84</v>
      </c>
      <c r="CV214" s="89">
        <f t="shared" si="6"/>
        <v>-9.0200000000000102</v>
      </c>
    </row>
    <row r="215" spans="1:100" x14ac:dyDescent="0.2">
      <c r="A215" s="68" t="s">
        <v>207</v>
      </c>
      <c r="B215" s="67">
        <v>43</v>
      </c>
      <c r="D215" s="68" t="s">
        <v>207</v>
      </c>
      <c r="E215" s="67">
        <v>0</v>
      </c>
      <c r="G215" s="68" t="s">
        <v>207</v>
      </c>
      <c r="H215" s="67">
        <v>0</v>
      </c>
      <c r="J215" s="68" t="s">
        <v>207</v>
      </c>
      <c r="K215" s="67">
        <v>0</v>
      </c>
      <c r="M215" s="68" t="s">
        <v>207</v>
      </c>
      <c r="N215" s="67">
        <v>0</v>
      </c>
      <c r="P215" s="68" t="s">
        <v>207</v>
      </c>
      <c r="Q215" s="67">
        <v>0</v>
      </c>
      <c r="S215" s="68" t="s">
        <v>207</v>
      </c>
      <c r="T215" s="67">
        <v>0</v>
      </c>
      <c r="V215" s="68" t="s">
        <v>207</v>
      </c>
      <c r="W215" s="67">
        <v>0</v>
      </c>
      <c r="Y215" s="68" t="s">
        <v>207</v>
      </c>
      <c r="Z215" s="67">
        <v>0</v>
      </c>
      <c r="AB215" s="68" t="s">
        <v>207</v>
      </c>
      <c r="AC215" s="67">
        <v>0</v>
      </c>
      <c r="AE215" s="68" t="s">
        <v>207</v>
      </c>
      <c r="AF215" s="67">
        <v>38.020000000000003</v>
      </c>
      <c r="AH215" s="68" t="s">
        <v>207</v>
      </c>
      <c r="AI215" s="67">
        <v>0</v>
      </c>
      <c r="AK215" s="68" t="s">
        <v>207</v>
      </c>
      <c r="AL215" s="67">
        <v>0</v>
      </c>
      <c r="AN215" s="68" t="s">
        <v>207</v>
      </c>
      <c r="AO215" s="67">
        <v>0</v>
      </c>
      <c r="AQ215" s="68" t="s">
        <v>207</v>
      </c>
      <c r="AR215" s="67">
        <v>0</v>
      </c>
      <c r="AT215" s="68" t="s">
        <v>207</v>
      </c>
      <c r="AU215" s="67">
        <v>0</v>
      </c>
      <c r="AW215" s="68" t="s">
        <v>207</v>
      </c>
      <c r="AX215" s="67">
        <v>0</v>
      </c>
      <c r="AZ215" s="68" t="s">
        <v>207</v>
      </c>
      <c r="BA215" s="67">
        <v>0</v>
      </c>
      <c r="BC215" s="68" t="s">
        <v>207</v>
      </c>
      <c r="BD215" s="67">
        <v>0</v>
      </c>
      <c r="BF215" s="68" t="s">
        <v>207</v>
      </c>
      <c r="BG215" s="67">
        <v>0</v>
      </c>
      <c r="BI215" s="68" t="s">
        <v>207</v>
      </c>
      <c r="BJ215" s="67">
        <v>103</v>
      </c>
      <c r="BL215" s="68" t="s">
        <v>207</v>
      </c>
      <c r="BM215" s="67">
        <v>0</v>
      </c>
      <c r="BO215" s="68" t="s">
        <v>207</v>
      </c>
      <c r="BP215" s="67">
        <v>0</v>
      </c>
      <c r="BR215" s="68" t="s">
        <v>207</v>
      </c>
      <c r="BS215" s="67">
        <v>0</v>
      </c>
      <c r="BU215" s="68" t="s">
        <v>207</v>
      </c>
      <c r="BV215" s="67">
        <v>0</v>
      </c>
      <c r="BX215" s="68" t="s">
        <v>207</v>
      </c>
      <c r="BY215" s="67">
        <v>0</v>
      </c>
      <c r="CA215" s="68" t="s">
        <v>207</v>
      </c>
      <c r="CB215" s="67">
        <v>0</v>
      </c>
      <c r="CD215" s="68" t="s">
        <v>207</v>
      </c>
      <c r="CE215" s="67">
        <v>0</v>
      </c>
      <c r="CG215" s="68" t="s">
        <v>207</v>
      </c>
      <c r="CH215" s="67">
        <v>0</v>
      </c>
      <c r="CJ215" s="68" t="s">
        <v>207</v>
      </c>
      <c r="CK215" s="67">
        <v>0</v>
      </c>
      <c r="CM215" s="68" t="s">
        <v>207</v>
      </c>
      <c r="CN215" s="67">
        <v>0</v>
      </c>
      <c r="CP215" s="68" t="s">
        <v>207</v>
      </c>
      <c r="CQ215" s="79">
        <f>SUM(CN215,CK215,CH215,CE215,CB215,BY215,BV215,BS215,BP215,BM215,BJ215,BG215,BD215,BA215,AX215,AU215,AR215,AO215,AL215,AI215,AF215,AC215,Z215,W215,T215,Q215,N215,K215,H215,E215,B215)</f>
        <v>184.02</v>
      </c>
      <c r="CS215" s="68" t="s">
        <v>207</v>
      </c>
      <c r="CT215" s="67">
        <v>175</v>
      </c>
      <c r="CV215" s="81">
        <f t="shared" si="6"/>
        <v>-9.0200000000000102</v>
      </c>
    </row>
    <row r="216" spans="1:100" x14ac:dyDescent="0.2">
      <c r="A216" s="72" t="s">
        <v>448</v>
      </c>
      <c r="B216" s="90">
        <v>40.840000000000003</v>
      </c>
      <c r="D216" s="72" t="s">
        <v>448</v>
      </c>
      <c r="E216" s="67">
        <v>0</v>
      </c>
      <c r="G216" s="72" t="s">
        <v>448</v>
      </c>
      <c r="H216" s="67">
        <v>0</v>
      </c>
      <c r="J216" s="72" t="s">
        <v>448</v>
      </c>
      <c r="K216" s="67">
        <v>0</v>
      </c>
      <c r="M216" s="72" t="s">
        <v>448</v>
      </c>
      <c r="N216" s="67">
        <v>0</v>
      </c>
      <c r="P216" s="72" t="s">
        <v>448</v>
      </c>
      <c r="Q216" s="67">
        <v>0</v>
      </c>
      <c r="S216" s="72" t="s">
        <v>448</v>
      </c>
      <c r="T216" s="67">
        <v>0</v>
      </c>
      <c r="V216" s="72" t="s">
        <v>448</v>
      </c>
      <c r="W216" s="67">
        <v>0</v>
      </c>
      <c r="Y216" s="72" t="s">
        <v>448</v>
      </c>
      <c r="Z216" s="67">
        <v>0</v>
      </c>
      <c r="AB216" s="72" t="s">
        <v>448</v>
      </c>
      <c r="AC216" s="67">
        <v>0</v>
      </c>
      <c r="AE216" s="72" t="s">
        <v>448</v>
      </c>
      <c r="AF216" s="67">
        <v>0</v>
      </c>
      <c r="AH216" s="72" t="s">
        <v>448</v>
      </c>
      <c r="AI216" s="67">
        <v>0</v>
      </c>
      <c r="AK216" s="72" t="s">
        <v>448</v>
      </c>
      <c r="AL216" s="67">
        <v>0</v>
      </c>
      <c r="AN216" s="72" t="s">
        <v>448</v>
      </c>
      <c r="AO216" s="67">
        <v>0</v>
      </c>
      <c r="AQ216" s="72" t="s">
        <v>448</v>
      </c>
      <c r="AR216" s="67">
        <v>0</v>
      </c>
      <c r="AT216" s="72" t="s">
        <v>448</v>
      </c>
      <c r="AU216" s="67">
        <v>0</v>
      </c>
      <c r="AW216" s="72" t="s">
        <v>448</v>
      </c>
      <c r="AX216" s="67">
        <v>0</v>
      </c>
      <c r="AZ216" s="72" t="s">
        <v>448</v>
      </c>
      <c r="BA216" s="67">
        <v>0</v>
      </c>
      <c r="BC216" s="72" t="s">
        <v>448</v>
      </c>
      <c r="BD216" s="67">
        <v>0</v>
      </c>
      <c r="BF216" s="72" t="s">
        <v>448</v>
      </c>
      <c r="BG216" s="67">
        <v>0</v>
      </c>
      <c r="BI216" s="72" t="s">
        <v>448</v>
      </c>
      <c r="BJ216" s="67">
        <v>0</v>
      </c>
      <c r="BL216" s="72" t="s">
        <v>448</v>
      </c>
      <c r="BM216" s="67">
        <v>0</v>
      </c>
      <c r="BO216" s="72" t="s">
        <v>448</v>
      </c>
      <c r="BP216" s="67">
        <v>0</v>
      </c>
      <c r="BR216" s="72" t="s">
        <v>448</v>
      </c>
      <c r="BS216" s="67">
        <v>0</v>
      </c>
      <c r="BU216" s="72" t="s">
        <v>448</v>
      </c>
      <c r="BV216" s="67">
        <v>0</v>
      </c>
      <c r="BX216" s="72" t="s">
        <v>448</v>
      </c>
      <c r="BY216" s="67">
        <v>0</v>
      </c>
      <c r="CA216" s="72" t="s">
        <v>448</v>
      </c>
      <c r="CB216" s="67">
        <v>0</v>
      </c>
      <c r="CD216" s="72" t="s">
        <v>448</v>
      </c>
      <c r="CE216" s="67">
        <v>0</v>
      </c>
      <c r="CG216" s="72" t="s">
        <v>448</v>
      </c>
      <c r="CH216" s="67">
        <v>0</v>
      </c>
      <c r="CJ216" s="72" t="s">
        <v>448</v>
      </c>
      <c r="CK216" s="67">
        <v>0</v>
      </c>
      <c r="CM216" s="72" t="s">
        <v>448</v>
      </c>
      <c r="CN216" s="67">
        <v>0</v>
      </c>
      <c r="CP216" s="72" t="s">
        <v>448</v>
      </c>
      <c r="CQ216" s="79">
        <f>SUM(CN216,CK216,CH216,CE216,CB216,BY216,BV216,BS216,BP216,BM216,BJ216,BG216,BD216,BA216,AX216,AU216,AR216,AO216,AL216,AI216,AF216,AC216,Z216,W216,T216,Q216,N216,K216,H216,E216,B216)</f>
        <v>40.840000000000003</v>
      </c>
      <c r="CS216" s="72" t="s">
        <v>448</v>
      </c>
      <c r="CT216" s="67">
        <v>40.840000000000003</v>
      </c>
      <c r="CV216" s="81">
        <f t="shared" si="6"/>
        <v>0</v>
      </c>
    </row>
    <row r="217" spans="1:100" x14ac:dyDescent="0.2">
      <c r="A217" s="72" t="s">
        <v>456</v>
      </c>
      <c r="B217" s="79">
        <v>0</v>
      </c>
      <c r="D217" s="72" t="s">
        <v>456</v>
      </c>
      <c r="E217" s="79">
        <v>0</v>
      </c>
      <c r="G217" s="72" t="s">
        <v>456</v>
      </c>
      <c r="H217" s="79">
        <v>0</v>
      </c>
      <c r="J217" s="72" t="s">
        <v>456</v>
      </c>
      <c r="K217" s="79">
        <v>0</v>
      </c>
      <c r="M217" s="72" t="s">
        <v>456</v>
      </c>
      <c r="N217" s="79">
        <v>0</v>
      </c>
      <c r="P217" s="72" t="s">
        <v>456</v>
      </c>
      <c r="Q217" s="79">
        <v>0</v>
      </c>
      <c r="S217" s="72" t="s">
        <v>456</v>
      </c>
      <c r="T217" s="79">
        <v>0</v>
      </c>
      <c r="V217" s="72" t="s">
        <v>456</v>
      </c>
      <c r="W217" s="79">
        <v>0</v>
      </c>
      <c r="Y217" s="72" t="s">
        <v>456</v>
      </c>
      <c r="Z217" s="79">
        <v>0</v>
      </c>
      <c r="AB217" s="72" t="s">
        <v>456</v>
      </c>
      <c r="AC217" s="79">
        <v>0</v>
      </c>
      <c r="AE217" s="72" t="s">
        <v>456</v>
      </c>
      <c r="AF217" s="79">
        <v>0</v>
      </c>
      <c r="AH217" s="72" t="s">
        <v>456</v>
      </c>
      <c r="AI217" s="79">
        <v>0</v>
      </c>
      <c r="AK217" s="72" t="s">
        <v>456</v>
      </c>
      <c r="AL217" s="79">
        <v>0</v>
      </c>
      <c r="AN217" s="72" t="s">
        <v>456</v>
      </c>
      <c r="AO217" s="79">
        <v>0</v>
      </c>
      <c r="AQ217" s="72" t="s">
        <v>456</v>
      </c>
      <c r="AR217" s="79">
        <v>0</v>
      </c>
      <c r="AT217" s="72" t="s">
        <v>456</v>
      </c>
      <c r="AU217" s="79">
        <v>0</v>
      </c>
      <c r="AW217" s="72" t="s">
        <v>456</v>
      </c>
      <c r="AX217" s="79">
        <v>0</v>
      </c>
      <c r="AZ217" s="72" t="s">
        <v>456</v>
      </c>
      <c r="BA217" s="79">
        <v>0</v>
      </c>
      <c r="BC217" s="72" t="s">
        <v>456</v>
      </c>
      <c r="BD217" s="79">
        <v>0</v>
      </c>
      <c r="BF217" s="72" t="s">
        <v>456</v>
      </c>
      <c r="BG217" s="79">
        <v>0</v>
      </c>
      <c r="BI217" s="72" t="s">
        <v>456</v>
      </c>
      <c r="BJ217" s="79">
        <v>0</v>
      </c>
      <c r="BL217" s="72" t="s">
        <v>456</v>
      </c>
      <c r="BM217" s="79">
        <v>0</v>
      </c>
      <c r="BO217" s="72" t="s">
        <v>456</v>
      </c>
      <c r="BP217" s="79">
        <v>0</v>
      </c>
      <c r="BR217" s="72" t="s">
        <v>456</v>
      </c>
      <c r="BS217" s="79">
        <v>0</v>
      </c>
      <c r="BU217" s="72" t="s">
        <v>456</v>
      </c>
      <c r="BV217" s="79">
        <v>0</v>
      </c>
      <c r="BX217" s="72" t="s">
        <v>456</v>
      </c>
      <c r="BY217" s="79">
        <v>0</v>
      </c>
      <c r="CA217" s="72" t="s">
        <v>456</v>
      </c>
      <c r="CB217" s="79">
        <v>0</v>
      </c>
      <c r="CD217" s="72" t="s">
        <v>456</v>
      </c>
      <c r="CE217" s="79">
        <v>0</v>
      </c>
      <c r="CG217" s="72" t="s">
        <v>456</v>
      </c>
      <c r="CH217" s="79">
        <v>0</v>
      </c>
      <c r="CJ217" s="72" t="s">
        <v>456</v>
      </c>
      <c r="CK217" s="79">
        <v>0</v>
      </c>
      <c r="CM217" s="72" t="s">
        <v>456</v>
      </c>
      <c r="CN217" s="79">
        <v>0</v>
      </c>
      <c r="CP217" s="72" t="s">
        <v>456</v>
      </c>
      <c r="CQ217" s="79">
        <f>SUM(CN217,CK217,CH217,CE217,CB217,BY217,BV217,BS217,BP217,BM217,BJ217,BG217,BD217,BA217,AX217,AU217,AR217,AO217,AL217,AI217,AF217,AC217,Z217,W217,T217,Q217,N217,K217,H217,E217,B217)</f>
        <v>0</v>
      </c>
      <c r="CS217" s="72" t="s">
        <v>456</v>
      </c>
      <c r="CT217" s="79">
        <v>0</v>
      </c>
      <c r="CV217" s="81">
        <f t="shared" si="6"/>
        <v>0</v>
      </c>
    </row>
    <row r="218" spans="1:100" x14ac:dyDescent="0.2">
      <c r="A218" s="71" t="s">
        <v>6</v>
      </c>
      <c r="B218" s="67">
        <v>0</v>
      </c>
      <c r="D218" s="71" t="s">
        <v>6</v>
      </c>
      <c r="E218" s="67">
        <v>0</v>
      </c>
      <c r="G218" s="71" t="s">
        <v>6</v>
      </c>
      <c r="H218" s="67">
        <v>0</v>
      </c>
      <c r="J218" s="71" t="s">
        <v>6</v>
      </c>
      <c r="K218" s="67">
        <v>0</v>
      </c>
      <c r="M218" s="71" t="s">
        <v>6</v>
      </c>
      <c r="N218" s="67">
        <v>0</v>
      </c>
      <c r="P218" s="71" t="s">
        <v>6</v>
      </c>
      <c r="Q218" s="67">
        <v>0</v>
      </c>
      <c r="S218" s="71" t="s">
        <v>6</v>
      </c>
      <c r="T218" s="67">
        <v>0</v>
      </c>
      <c r="V218" s="71" t="s">
        <v>6</v>
      </c>
      <c r="W218" s="67">
        <v>0</v>
      </c>
      <c r="Y218" s="71" t="s">
        <v>6</v>
      </c>
      <c r="Z218" s="67">
        <v>0</v>
      </c>
      <c r="AB218" s="71" t="s">
        <v>6</v>
      </c>
      <c r="AC218" s="67">
        <v>0</v>
      </c>
      <c r="AE218" s="71" t="s">
        <v>6</v>
      </c>
      <c r="AF218" s="67">
        <v>0</v>
      </c>
      <c r="AH218" s="71" t="s">
        <v>6</v>
      </c>
      <c r="AI218" s="67">
        <v>0</v>
      </c>
      <c r="AK218" s="71" t="s">
        <v>6</v>
      </c>
      <c r="AL218" s="67">
        <v>0</v>
      </c>
      <c r="AN218" s="71" t="s">
        <v>6</v>
      </c>
      <c r="AO218" s="67">
        <v>40</v>
      </c>
      <c r="AQ218" s="71" t="s">
        <v>6</v>
      </c>
      <c r="AR218" s="67">
        <v>0</v>
      </c>
      <c r="AT218" s="71" t="s">
        <v>6</v>
      </c>
      <c r="AU218" s="67">
        <v>0</v>
      </c>
      <c r="AW218" s="71" t="s">
        <v>6</v>
      </c>
      <c r="AX218" s="67">
        <v>0</v>
      </c>
      <c r="AZ218" s="71" t="s">
        <v>6</v>
      </c>
      <c r="BA218" s="67">
        <v>0</v>
      </c>
      <c r="BC218" s="71" t="s">
        <v>6</v>
      </c>
      <c r="BD218" s="67">
        <v>0</v>
      </c>
      <c r="BF218" s="71" t="s">
        <v>6</v>
      </c>
      <c r="BG218" s="67">
        <v>0</v>
      </c>
      <c r="BI218" s="71" t="s">
        <v>6</v>
      </c>
      <c r="BJ218" s="67">
        <v>0</v>
      </c>
      <c r="BL218" s="71" t="s">
        <v>6</v>
      </c>
      <c r="BM218" s="67">
        <v>0</v>
      </c>
      <c r="BO218" s="71" t="s">
        <v>6</v>
      </c>
      <c r="BP218" s="67">
        <v>0</v>
      </c>
      <c r="BR218" s="71" t="s">
        <v>6</v>
      </c>
      <c r="BS218" s="67">
        <v>0</v>
      </c>
      <c r="BU218" s="71" t="s">
        <v>6</v>
      </c>
      <c r="BV218" s="67">
        <v>0</v>
      </c>
      <c r="BX218" s="71" t="s">
        <v>6</v>
      </c>
      <c r="BY218" s="67">
        <v>0</v>
      </c>
      <c r="CA218" s="71" t="s">
        <v>6</v>
      </c>
      <c r="CB218" s="67">
        <v>0</v>
      </c>
      <c r="CD218" s="71" t="s">
        <v>6</v>
      </c>
      <c r="CE218" s="67">
        <v>0</v>
      </c>
      <c r="CG218" s="71" t="s">
        <v>6</v>
      </c>
      <c r="CH218" s="67">
        <v>0</v>
      </c>
      <c r="CJ218" s="71" t="s">
        <v>6</v>
      </c>
      <c r="CK218" s="67">
        <v>0</v>
      </c>
      <c r="CM218" s="71" t="s">
        <v>6</v>
      </c>
      <c r="CN218" s="67">
        <v>0</v>
      </c>
      <c r="CP218" s="71" t="s">
        <v>6</v>
      </c>
      <c r="CQ218" s="79">
        <f>SUM(CN218,CK218,CH218,CE218,CB218,BY218,BV218,BS218,BP218,BM218,BJ218,BG218,BD218,BA218,AX218,AU218,AR218,AO218,AL218,AI218,AF218,AC218,Z218,W218,T218,Q218,N218,K218,H218,E218,B218)</f>
        <v>40</v>
      </c>
      <c r="CS218" s="71" t="s">
        <v>6</v>
      </c>
      <c r="CT218" s="67">
        <v>40</v>
      </c>
      <c r="CV218" s="81">
        <f t="shared" si="6"/>
        <v>0</v>
      </c>
    </row>
    <row r="219" spans="1:100" x14ac:dyDescent="0.2">
      <c r="A219" s="71" t="s">
        <v>8</v>
      </c>
      <c r="B219" s="67">
        <v>0</v>
      </c>
      <c r="D219" s="71" t="s">
        <v>8</v>
      </c>
      <c r="E219" s="67">
        <v>0</v>
      </c>
      <c r="G219" s="71" t="s">
        <v>8</v>
      </c>
      <c r="H219" s="67">
        <v>0</v>
      </c>
      <c r="J219" s="71" t="s">
        <v>8</v>
      </c>
      <c r="K219" s="67">
        <v>0</v>
      </c>
      <c r="M219" s="71" t="s">
        <v>8</v>
      </c>
      <c r="N219" s="67">
        <v>114.46</v>
      </c>
      <c r="P219" s="71" t="s">
        <v>8</v>
      </c>
      <c r="Q219" s="67">
        <v>0</v>
      </c>
      <c r="S219" s="71" t="s">
        <v>8</v>
      </c>
      <c r="T219" s="67">
        <v>0</v>
      </c>
      <c r="V219" s="71" t="s">
        <v>8</v>
      </c>
      <c r="W219" s="67">
        <v>0</v>
      </c>
      <c r="Y219" s="71" t="s">
        <v>8</v>
      </c>
      <c r="Z219" s="67">
        <v>0</v>
      </c>
      <c r="AB219" s="71" t="s">
        <v>8</v>
      </c>
      <c r="AC219" s="67">
        <v>0</v>
      </c>
      <c r="AE219" s="71" t="s">
        <v>8</v>
      </c>
      <c r="AF219" s="67">
        <v>0</v>
      </c>
      <c r="AH219" s="71" t="s">
        <v>8</v>
      </c>
      <c r="AI219" s="67">
        <v>0</v>
      </c>
      <c r="AK219" s="71" t="s">
        <v>8</v>
      </c>
      <c r="AL219" s="67">
        <v>0</v>
      </c>
      <c r="AN219" s="71" t="s">
        <v>8</v>
      </c>
      <c r="AO219" s="67">
        <v>0</v>
      </c>
      <c r="AQ219" s="71" t="s">
        <v>8</v>
      </c>
      <c r="AR219" s="67">
        <v>0</v>
      </c>
      <c r="AT219" s="71" t="s">
        <v>8</v>
      </c>
      <c r="AU219" s="67">
        <v>0</v>
      </c>
      <c r="AW219" s="71" t="s">
        <v>8</v>
      </c>
      <c r="AX219" s="67">
        <v>0</v>
      </c>
      <c r="AZ219" s="71" t="s">
        <v>8</v>
      </c>
      <c r="BA219" s="67">
        <v>0</v>
      </c>
      <c r="BC219" s="71" t="s">
        <v>8</v>
      </c>
      <c r="BD219" s="67">
        <v>0</v>
      </c>
      <c r="BF219" s="71" t="s">
        <v>8</v>
      </c>
      <c r="BG219" s="67">
        <v>0</v>
      </c>
      <c r="BI219" s="71" t="s">
        <v>8</v>
      </c>
      <c r="BJ219" s="67">
        <v>0</v>
      </c>
      <c r="BL219" s="71" t="s">
        <v>8</v>
      </c>
      <c r="BM219" s="67">
        <v>0</v>
      </c>
      <c r="BO219" s="71" t="s">
        <v>8</v>
      </c>
      <c r="BP219" s="67">
        <v>0</v>
      </c>
      <c r="BR219" s="71" t="s">
        <v>8</v>
      </c>
      <c r="BS219" s="67">
        <v>0</v>
      </c>
      <c r="BU219" s="71" t="s">
        <v>8</v>
      </c>
      <c r="BV219" s="67">
        <v>0</v>
      </c>
      <c r="BX219" s="71" t="s">
        <v>8</v>
      </c>
      <c r="BY219" s="67">
        <v>0</v>
      </c>
      <c r="CA219" s="71" t="s">
        <v>8</v>
      </c>
      <c r="CB219" s="67">
        <v>0</v>
      </c>
      <c r="CD219" s="71" t="s">
        <v>8</v>
      </c>
      <c r="CE219" s="67">
        <v>0</v>
      </c>
      <c r="CG219" s="71" t="s">
        <v>8</v>
      </c>
      <c r="CH219" s="67">
        <v>0</v>
      </c>
      <c r="CJ219" s="71" t="s">
        <v>8</v>
      </c>
      <c r="CK219" s="67">
        <v>0</v>
      </c>
      <c r="CM219" s="71" t="s">
        <v>8</v>
      </c>
      <c r="CN219" s="67">
        <v>0</v>
      </c>
      <c r="CP219" s="71" t="s">
        <v>8</v>
      </c>
      <c r="CQ219" s="79">
        <f>SUM(CN219,CK219,CH219,CE219,CB219,BY219,BV219,BS219,BP219,BM219,BJ219,BG219,BD219,BA219,AX219,AU219,AR219,AO219,AL219,AI219,AF219,AC219,Z219,W219,T219,Q219,N219,K219,H219,E219,B219)</f>
        <v>114.46</v>
      </c>
      <c r="CS219" s="71" t="s">
        <v>8</v>
      </c>
      <c r="CT219" s="67">
        <v>100</v>
      </c>
      <c r="CV219" s="89">
        <f t="shared" si="6"/>
        <v>-14.459999999999994</v>
      </c>
    </row>
    <row r="220" spans="1:100" x14ac:dyDescent="0.2">
      <c r="A220" s="71" t="s">
        <v>451</v>
      </c>
      <c r="B220" s="67">
        <f>SUM(B221:B225)</f>
        <v>11</v>
      </c>
      <c r="D220" s="71" t="s">
        <v>451</v>
      </c>
      <c r="E220" s="67">
        <f>SUM(E221:E225)</f>
        <v>7.35</v>
      </c>
      <c r="G220" s="71" t="s">
        <v>451</v>
      </c>
      <c r="H220" s="67">
        <f>SUM(H221:H225)</f>
        <v>0</v>
      </c>
      <c r="J220" s="71" t="s">
        <v>451</v>
      </c>
      <c r="K220" s="67">
        <f>SUM(K221:K225)</f>
        <v>0</v>
      </c>
      <c r="M220" s="71" t="s">
        <v>451</v>
      </c>
      <c r="N220" s="67">
        <f>SUM(N221:N225)</f>
        <v>3</v>
      </c>
      <c r="P220" s="71" t="s">
        <v>451</v>
      </c>
      <c r="Q220" s="67">
        <f>SUM(Q221:Q225)</f>
        <v>40.6</v>
      </c>
      <c r="S220" s="71" t="s">
        <v>451</v>
      </c>
      <c r="T220" s="67">
        <f>SUM(T221:T225)</f>
        <v>0</v>
      </c>
      <c r="V220" s="71" t="s">
        <v>451</v>
      </c>
      <c r="W220" s="67">
        <f>SUM(W221:W225)</f>
        <v>13.53</v>
      </c>
      <c r="Y220" s="71" t="s">
        <v>451</v>
      </c>
      <c r="Z220" s="67">
        <f>SUM(Z221:Z225)</f>
        <v>0</v>
      </c>
      <c r="AB220" s="71" t="s">
        <v>451</v>
      </c>
      <c r="AC220" s="67">
        <f>SUM(AC221:AC225)</f>
        <v>0</v>
      </c>
      <c r="AE220" s="71" t="s">
        <v>451</v>
      </c>
      <c r="AF220" s="67">
        <f>SUM(AF221:AF225)</f>
        <v>9.58</v>
      </c>
      <c r="AH220" s="71" t="s">
        <v>451</v>
      </c>
      <c r="AI220" s="67">
        <f>SUM(AI221:AI225)</f>
        <v>16.989999999999998</v>
      </c>
      <c r="AK220" s="71" t="s">
        <v>451</v>
      </c>
      <c r="AL220" s="67">
        <f>SUM(AL221:AL225)</f>
        <v>58.56</v>
      </c>
      <c r="AN220" s="71" t="s">
        <v>451</v>
      </c>
      <c r="AO220" s="67">
        <f>SUM(AO221:AO225)</f>
        <v>0</v>
      </c>
      <c r="AQ220" s="71" t="s">
        <v>451</v>
      </c>
      <c r="AR220" s="67">
        <f>SUM(AR221:AR225)</f>
        <v>11.1</v>
      </c>
      <c r="AT220" s="71" t="s">
        <v>451</v>
      </c>
      <c r="AU220" s="67">
        <f>SUM(AU221:AU225)</f>
        <v>11.99</v>
      </c>
      <c r="AW220" s="71" t="s">
        <v>451</v>
      </c>
      <c r="AX220" s="67">
        <f>SUM(AX221:AX225)</f>
        <v>116.42</v>
      </c>
      <c r="AZ220" s="71" t="s">
        <v>451</v>
      </c>
      <c r="BA220" s="67">
        <f>SUM(BA221:BA225)</f>
        <v>39.4</v>
      </c>
      <c r="BC220" s="71" t="s">
        <v>451</v>
      </c>
      <c r="BD220" s="67">
        <f>SUM(BD221:BD225)</f>
        <v>15.23</v>
      </c>
      <c r="BF220" s="71" t="s">
        <v>451</v>
      </c>
      <c r="BG220" s="67">
        <f>SUM(BG221:BG225)</f>
        <v>53.48</v>
      </c>
      <c r="BI220" s="71" t="s">
        <v>451</v>
      </c>
      <c r="BJ220" s="67">
        <f>SUM(BJ221:BJ225)</f>
        <v>8.76</v>
      </c>
      <c r="BL220" s="71" t="s">
        <v>451</v>
      </c>
      <c r="BM220" s="67">
        <f>SUM(BM221:BM225)</f>
        <v>31.78</v>
      </c>
      <c r="BO220" s="71" t="s">
        <v>451</v>
      </c>
      <c r="BP220" s="67">
        <f>SUM(BP221:BP225)</f>
        <v>7.99</v>
      </c>
      <c r="BR220" s="71" t="s">
        <v>451</v>
      </c>
      <c r="BS220" s="67">
        <f>SUM(BS221:BS225)</f>
        <v>28.59</v>
      </c>
      <c r="BU220" s="71" t="s">
        <v>451</v>
      </c>
      <c r="BV220" s="67">
        <f>SUM(BV221:BV225)</f>
        <v>17.309999999999999</v>
      </c>
      <c r="BX220" s="71" t="s">
        <v>451</v>
      </c>
      <c r="BY220" s="67">
        <f>SUM(BY221:BY225)</f>
        <v>21.88</v>
      </c>
      <c r="CA220" s="71" t="s">
        <v>451</v>
      </c>
      <c r="CB220" s="67">
        <f>SUM(CB221:CB225)</f>
        <v>0</v>
      </c>
      <c r="CD220" s="71" t="s">
        <v>451</v>
      </c>
      <c r="CE220" s="67">
        <f>SUM(CE221:CE225)</f>
        <v>30.9</v>
      </c>
      <c r="CG220" s="71" t="s">
        <v>451</v>
      </c>
      <c r="CH220" s="67">
        <f>SUM(CH221:CH225)</f>
        <v>60</v>
      </c>
      <c r="CJ220" s="71" t="s">
        <v>451</v>
      </c>
      <c r="CK220" s="67">
        <f>SUM(CK221:CK225)</f>
        <v>0</v>
      </c>
      <c r="CM220" s="71" t="s">
        <v>451</v>
      </c>
      <c r="CN220" s="67">
        <f>SUM(CN221:CN225)</f>
        <v>7.79</v>
      </c>
      <c r="CP220" s="71" t="s">
        <v>451</v>
      </c>
      <c r="CQ220" s="67">
        <f>SUM(CQ221:CQ225)</f>
        <v>623.23000000000013</v>
      </c>
      <c r="CS220" s="71" t="s">
        <v>451</v>
      </c>
      <c r="CT220" s="67">
        <f>SUM(CT221:CT225)</f>
        <v>491.14000000000004</v>
      </c>
      <c r="CV220" s="89">
        <f t="shared" si="6"/>
        <v>-132.09000000000009</v>
      </c>
    </row>
    <row r="221" spans="1:100" x14ac:dyDescent="0.2">
      <c r="A221" s="68" t="s">
        <v>452</v>
      </c>
      <c r="B221" s="67">
        <v>11</v>
      </c>
      <c r="D221" s="68" t="s">
        <v>452</v>
      </c>
      <c r="E221" s="67">
        <v>7.35</v>
      </c>
      <c r="G221" s="68" t="s">
        <v>452</v>
      </c>
      <c r="H221" s="67">
        <v>0</v>
      </c>
      <c r="J221" s="68" t="s">
        <v>452</v>
      </c>
      <c r="K221" s="67">
        <v>0</v>
      </c>
      <c r="M221" s="68" t="s">
        <v>452</v>
      </c>
      <c r="N221" s="67">
        <v>3</v>
      </c>
      <c r="P221" s="68" t="s">
        <v>452</v>
      </c>
      <c r="Q221" s="67">
        <v>40.6</v>
      </c>
      <c r="S221" s="68" t="s">
        <v>452</v>
      </c>
      <c r="T221" s="67">
        <v>0</v>
      </c>
      <c r="V221" s="68" t="s">
        <v>452</v>
      </c>
      <c r="W221" s="67">
        <v>13.53</v>
      </c>
      <c r="Y221" s="68" t="s">
        <v>452</v>
      </c>
      <c r="Z221" s="67">
        <v>0</v>
      </c>
      <c r="AB221" s="68" t="s">
        <v>452</v>
      </c>
      <c r="AC221" s="67">
        <v>0</v>
      </c>
      <c r="AE221" s="68" t="s">
        <v>452</v>
      </c>
      <c r="AF221" s="67">
        <v>9.58</v>
      </c>
      <c r="AH221" s="68" t="s">
        <v>452</v>
      </c>
      <c r="AI221" s="67">
        <v>16.989999999999998</v>
      </c>
      <c r="AK221" s="68" t="s">
        <v>452</v>
      </c>
      <c r="AL221" s="67">
        <v>58.56</v>
      </c>
      <c r="AN221" s="68" t="s">
        <v>452</v>
      </c>
      <c r="AO221" s="67">
        <v>0</v>
      </c>
      <c r="AQ221" s="68" t="s">
        <v>452</v>
      </c>
      <c r="AR221" s="67">
        <v>11.1</v>
      </c>
      <c r="AT221" s="68" t="s">
        <v>452</v>
      </c>
      <c r="AU221" s="67">
        <v>11.99</v>
      </c>
      <c r="AW221" s="68" t="s">
        <v>452</v>
      </c>
      <c r="AX221" s="67">
        <v>96.43</v>
      </c>
      <c r="AZ221" s="68" t="s">
        <v>452</v>
      </c>
      <c r="BA221" s="67">
        <v>39.4</v>
      </c>
      <c r="BC221" s="68" t="s">
        <v>452</v>
      </c>
      <c r="BD221" s="67">
        <v>15.23</v>
      </c>
      <c r="BF221" s="68" t="s">
        <v>452</v>
      </c>
      <c r="BG221" s="67">
        <v>53.48</v>
      </c>
      <c r="BI221" s="68" t="s">
        <v>452</v>
      </c>
      <c r="BJ221" s="67">
        <v>8.76</v>
      </c>
      <c r="BL221" s="68" t="s">
        <v>452</v>
      </c>
      <c r="BM221" s="67">
        <v>31.78</v>
      </c>
      <c r="BO221" s="68" t="s">
        <v>452</v>
      </c>
      <c r="BP221" s="67">
        <v>0</v>
      </c>
      <c r="BR221" s="68" t="s">
        <v>452</v>
      </c>
      <c r="BS221" s="67">
        <v>28.59</v>
      </c>
      <c r="BU221" s="68" t="s">
        <v>452</v>
      </c>
      <c r="BV221" s="67">
        <v>17.309999999999999</v>
      </c>
      <c r="BX221" s="68" t="s">
        <v>452</v>
      </c>
      <c r="BY221" s="67">
        <v>21.88</v>
      </c>
      <c r="CA221" s="68" t="s">
        <v>452</v>
      </c>
      <c r="CB221" s="67">
        <v>0</v>
      </c>
      <c r="CD221" s="68" t="s">
        <v>452</v>
      </c>
      <c r="CE221" s="67">
        <v>30.9</v>
      </c>
      <c r="CG221" s="68" t="s">
        <v>452</v>
      </c>
      <c r="CH221" s="67">
        <v>60</v>
      </c>
      <c r="CJ221" s="68" t="s">
        <v>452</v>
      </c>
      <c r="CK221" s="67">
        <v>0</v>
      </c>
      <c r="CM221" s="68" t="s">
        <v>452</v>
      </c>
      <c r="CN221" s="67">
        <v>7.79</v>
      </c>
      <c r="CP221" s="68" t="s">
        <v>452</v>
      </c>
      <c r="CQ221" s="79">
        <f>SUM(CN221,CK221,CH221,CE221,CB221,BY221,BV221,BS221,BP221,BM221,BJ221,BG221,BD221,BA221,AX221,AU221,AR221,AO221,AL221,AI221,AF221,AC221,Z221,W221,T221,Q221,N221,K221,H221,E221,B221)</f>
        <v>595.25000000000011</v>
      </c>
      <c r="CS221" s="68" t="s">
        <v>452</v>
      </c>
      <c r="CT221" s="67">
        <v>463.16</v>
      </c>
      <c r="CV221" s="81">
        <f t="shared" si="6"/>
        <v>-132.09000000000009</v>
      </c>
    </row>
    <row r="222" spans="1:100" x14ac:dyDescent="0.2">
      <c r="A222" s="68" t="s">
        <v>211</v>
      </c>
      <c r="B222" s="67">
        <v>0</v>
      </c>
      <c r="D222" s="68" t="s">
        <v>211</v>
      </c>
      <c r="E222" s="67">
        <v>0</v>
      </c>
      <c r="G222" s="68" t="s">
        <v>211</v>
      </c>
      <c r="H222" s="67">
        <v>0</v>
      </c>
      <c r="J222" s="68" t="s">
        <v>211</v>
      </c>
      <c r="K222" s="67">
        <v>0</v>
      </c>
      <c r="M222" s="68" t="s">
        <v>211</v>
      </c>
      <c r="N222" s="67">
        <v>0</v>
      </c>
      <c r="P222" s="68" t="s">
        <v>211</v>
      </c>
      <c r="Q222" s="67">
        <v>0</v>
      </c>
      <c r="S222" s="68" t="s">
        <v>211</v>
      </c>
      <c r="T222" s="67">
        <v>0</v>
      </c>
      <c r="V222" s="68" t="s">
        <v>211</v>
      </c>
      <c r="W222" s="67">
        <v>0</v>
      </c>
      <c r="Y222" s="68" t="s">
        <v>211</v>
      </c>
      <c r="Z222" s="67">
        <v>0</v>
      </c>
      <c r="AB222" s="68" t="s">
        <v>211</v>
      </c>
      <c r="AC222" s="67">
        <v>0</v>
      </c>
      <c r="AE222" s="68" t="s">
        <v>211</v>
      </c>
      <c r="AF222" s="67">
        <v>0</v>
      </c>
      <c r="AH222" s="68" t="s">
        <v>211</v>
      </c>
      <c r="AI222" s="67">
        <v>0</v>
      </c>
      <c r="AK222" s="68" t="s">
        <v>211</v>
      </c>
      <c r="AL222" s="67">
        <v>0</v>
      </c>
      <c r="AN222" s="68" t="s">
        <v>211</v>
      </c>
      <c r="AO222" s="67">
        <v>0</v>
      </c>
      <c r="AQ222" s="68" t="s">
        <v>211</v>
      </c>
      <c r="AR222" s="67">
        <v>0</v>
      </c>
      <c r="AT222" s="68" t="s">
        <v>211</v>
      </c>
      <c r="AU222" s="67">
        <v>0</v>
      </c>
      <c r="AW222" s="68" t="s">
        <v>211</v>
      </c>
      <c r="AX222" s="67">
        <v>0</v>
      </c>
      <c r="AZ222" s="68" t="s">
        <v>211</v>
      </c>
      <c r="BA222" s="67">
        <v>0</v>
      </c>
      <c r="BC222" s="68" t="s">
        <v>211</v>
      </c>
      <c r="BD222" s="67">
        <v>0</v>
      </c>
      <c r="BF222" s="68" t="s">
        <v>211</v>
      </c>
      <c r="BG222" s="67">
        <v>0</v>
      </c>
      <c r="BI222" s="68" t="s">
        <v>211</v>
      </c>
      <c r="BJ222" s="67">
        <v>0</v>
      </c>
      <c r="BL222" s="68" t="s">
        <v>211</v>
      </c>
      <c r="BM222" s="67">
        <v>0</v>
      </c>
      <c r="BO222" s="68" t="s">
        <v>211</v>
      </c>
      <c r="BP222" s="67">
        <v>7.99</v>
      </c>
      <c r="BR222" s="68" t="s">
        <v>211</v>
      </c>
      <c r="BS222" s="67">
        <v>0</v>
      </c>
      <c r="BU222" s="68" t="s">
        <v>211</v>
      </c>
      <c r="BV222" s="67">
        <v>0</v>
      </c>
      <c r="BX222" s="68" t="s">
        <v>211</v>
      </c>
      <c r="BY222" s="67">
        <v>0</v>
      </c>
      <c r="CA222" s="68" t="s">
        <v>211</v>
      </c>
      <c r="CB222" s="67">
        <v>0</v>
      </c>
      <c r="CD222" s="68" t="s">
        <v>211</v>
      </c>
      <c r="CE222" s="67">
        <v>0</v>
      </c>
      <c r="CG222" s="68" t="s">
        <v>211</v>
      </c>
      <c r="CH222" s="67">
        <v>0</v>
      </c>
      <c r="CJ222" s="68" t="s">
        <v>211</v>
      </c>
      <c r="CK222" s="67">
        <v>0</v>
      </c>
      <c r="CM222" s="68" t="s">
        <v>211</v>
      </c>
      <c r="CN222" s="67">
        <v>0</v>
      </c>
      <c r="CP222" s="68" t="s">
        <v>211</v>
      </c>
      <c r="CQ222" s="79">
        <f>SUM(CN222,CK222,CH222,CE222,CB222,BY222,BV222,BS222,BP222,BM222,BJ222,BG222,BD222,BA222,AX222,AU222,AR222,AO222,AL222,AI222,AF222,AC222,Z222,W222,T222,Q222,N222,K222,H222,E222,B222)</f>
        <v>7.99</v>
      </c>
      <c r="CS222" s="68" t="s">
        <v>211</v>
      </c>
      <c r="CT222" s="67">
        <v>7.99</v>
      </c>
      <c r="CV222" s="81">
        <f t="shared" si="6"/>
        <v>0</v>
      </c>
    </row>
    <row r="223" spans="1:100" x14ac:dyDescent="0.2">
      <c r="A223" s="68" t="s">
        <v>212</v>
      </c>
      <c r="B223" s="67">
        <v>0</v>
      </c>
      <c r="D223" s="68" t="s">
        <v>212</v>
      </c>
      <c r="E223" s="67">
        <v>0</v>
      </c>
      <c r="G223" s="68" t="s">
        <v>212</v>
      </c>
      <c r="H223" s="67">
        <v>0</v>
      </c>
      <c r="J223" s="68" t="s">
        <v>212</v>
      </c>
      <c r="K223" s="67">
        <v>0</v>
      </c>
      <c r="M223" s="68" t="s">
        <v>212</v>
      </c>
      <c r="N223" s="67">
        <v>0</v>
      </c>
      <c r="P223" s="68" t="s">
        <v>212</v>
      </c>
      <c r="Q223" s="67">
        <v>0</v>
      </c>
      <c r="S223" s="68" t="s">
        <v>212</v>
      </c>
      <c r="T223" s="67">
        <v>0</v>
      </c>
      <c r="V223" s="68" t="s">
        <v>212</v>
      </c>
      <c r="W223" s="67">
        <v>0</v>
      </c>
      <c r="Y223" s="68" t="s">
        <v>212</v>
      </c>
      <c r="Z223" s="67">
        <v>0</v>
      </c>
      <c r="AB223" s="68" t="s">
        <v>212</v>
      </c>
      <c r="AC223" s="67">
        <v>0</v>
      </c>
      <c r="AE223" s="68" t="s">
        <v>212</v>
      </c>
      <c r="AF223" s="67">
        <v>0</v>
      </c>
      <c r="AH223" s="68" t="s">
        <v>212</v>
      </c>
      <c r="AI223" s="67">
        <v>0</v>
      </c>
      <c r="AK223" s="68" t="s">
        <v>212</v>
      </c>
      <c r="AL223" s="67">
        <v>0</v>
      </c>
      <c r="AN223" s="68" t="s">
        <v>212</v>
      </c>
      <c r="AO223" s="67">
        <v>0</v>
      </c>
      <c r="AQ223" s="68" t="s">
        <v>212</v>
      </c>
      <c r="AR223" s="67">
        <v>0</v>
      </c>
      <c r="AT223" s="68" t="s">
        <v>212</v>
      </c>
      <c r="AU223" s="67">
        <v>0</v>
      </c>
      <c r="AW223" s="68" t="s">
        <v>212</v>
      </c>
      <c r="AX223" s="67">
        <v>19.989999999999998</v>
      </c>
      <c r="AZ223" s="68" t="s">
        <v>212</v>
      </c>
      <c r="BA223" s="67">
        <v>0</v>
      </c>
      <c r="BC223" s="68" t="s">
        <v>212</v>
      </c>
      <c r="BD223" s="67">
        <v>0</v>
      </c>
      <c r="BF223" s="68" t="s">
        <v>212</v>
      </c>
      <c r="BG223" s="67">
        <v>0</v>
      </c>
      <c r="BI223" s="68" t="s">
        <v>212</v>
      </c>
      <c r="BJ223" s="67">
        <v>0</v>
      </c>
      <c r="BL223" s="68" t="s">
        <v>212</v>
      </c>
      <c r="BM223" s="67">
        <v>0</v>
      </c>
      <c r="BO223" s="68" t="s">
        <v>212</v>
      </c>
      <c r="BP223" s="67">
        <v>0</v>
      </c>
      <c r="BR223" s="68" t="s">
        <v>212</v>
      </c>
      <c r="BS223" s="67">
        <v>0</v>
      </c>
      <c r="BU223" s="68" t="s">
        <v>212</v>
      </c>
      <c r="BV223" s="67">
        <v>0</v>
      </c>
      <c r="BX223" s="68" t="s">
        <v>212</v>
      </c>
      <c r="BY223" s="67">
        <v>0</v>
      </c>
      <c r="CA223" s="68" t="s">
        <v>212</v>
      </c>
      <c r="CB223" s="67">
        <v>0</v>
      </c>
      <c r="CD223" s="68" t="s">
        <v>212</v>
      </c>
      <c r="CE223" s="67">
        <v>0</v>
      </c>
      <c r="CG223" s="68" t="s">
        <v>212</v>
      </c>
      <c r="CH223" s="67">
        <v>0</v>
      </c>
      <c r="CJ223" s="68" t="s">
        <v>212</v>
      </c>
      <c r="CK223" s="67">
        <v>0</v>
      </c>
      <c r="CM223" s="68" t="s">
        <v>212</v>
      </c>
      <c r="CN223" s="67">
        <v>0</v>
      </c>
      <c r="CP223" s="68" t="s">
        <v>212</v>
      </c>
      <c r="CQ223" s="79">
        <f>SUM(CN223,CK223,CH223,CE223,CB223,BY223,BV223,BS223,BP223,BM223,BJ223,BG223,BD223,BA223,AX223,AU223,AR223,AO223,AL223,AI223,AF223,AC223,Z223,W223,T223,Q223,N223,K223,H223,E223,B223)</f>
        <v>19.989999999999998</v>
      </c>
      <c r="CS223" s="68" t="s">
        <v>212</v>
      </c>
      <c r="CT223" s="67">
        <v>19.989999999999998</v>
      </c>
      <c r="CV223" s="81">
        <f t="shared" si="6"/>
        <v>0</v>
      </c>
    </row>
    <row r="224" spans="1:100" x14ac:dyDescent="0.2">
      <c r="A224" s="72" t="s">
        <v>456</v>
      </c>
      <c r="B224" s="79">
        <v>0</v>
      </c>
      <c r="D224" s="72" t="s">
        <v>456</v>
      </c>
      <c r="E224" s="79">
        <v>0</v>
      </c>
      <c r="G224" s="72" t="s">
        <v>456</v>
      </c>
      <c r="H224" s="79">
        <v>0</v>
      </c>
      <c r="J224" s="72" t="s">
        <v>456</v>
      </c>
      <c r="K224" s="79">
        <v>0</v>
      </c>
      <c r="M224" s="72" t="s">
        <v>456</v>
      </c>
      <c r="N224" s="79">
        <v>0</v>
      </c>
      <c r="P224" s="72" t="s">
        <v>456</v>
      </c>
      <c r="Q224" s="79">
        <v>0</v>
      </c>
      <c r="S224" s="72" t="s">
        <v>456</v>
      </c>
      <c r="T224" s="79">
        <v>0</v>
      </c>
      <c r="V224" s="72" t="s">
        <v>456</v>
      </c>
      <c r="W224" s="79">
        <v>0</v>
      </c>
      <c r="Y224" s="72" t="s">
        <v>456</v>
      </c>
      <c r="Z224" s="79">
        <v>0</v>
      </c>
      <c r="AB224" s="72" t="s">
        <v>456</v>
      </c>
      <c r="AC224" s="79">
        <v>0</v>
      </c>
      <c r="AE224" s="72" t="s">
        <v>456</v>
      </c>
      <c r="AF224" s="79">
        <v>0</v>
      </c>
      <c r="AH224" s="72" t="s">
        <v>456</v>
      </c>
      <c r="AI224" s="79">
        <v>0</v>
      </c>
      <c r="AK224" s="72" t="s">
        <v>456</v>
      </c>
      <c r="AL224" s="79">
        <v>0</v>
      </c>
      <c r="AN224" s="72" t="s">
        <v>456</v>
      </c>
      <c r="AO224" s="79">
        <v>0</v>
      </c>
      <c r="AQ224" s="72" t="s">
        <v>456</v>
      </c>
      <c r="AR224" s="79">
        <v>0</v>
      </c>
      <c r="AT224" s="72" t="s">
        <v>456</v>
      </c>
      <c r="AU224" s="79">
        <v>0</v>
      </c>
      <c r="AW224" s="72" t="s">
        <v>456</v>
      </c>
      <c r="AX224" s="79">
        <v>0</v>
      </c>
      <c r="AZ224" s="72" t="s">
        <v>456</v>
      </c>
      <c r="BA224" s="79">
        <v>0</v>
      </c>
      <c r="BC224" s="72" t="s">
        <v>456</v>
      </c>
      <c r="BD224" s="79">
        <v>0</v>
      </c>
      <c r="BF224" s="72" t="s">
        <v>456</v>
      </c>
      <c r="BG224" s="79">
        <v>0</v>
      </c>
      <c r="BI224" s="72" t="s">
        <v>456</v>
      </c>
      <c r="BJ224" s="79">
        <v>0</v>
      </c>
      <c r="BL224" s="72" t="s">
        <v>456</v>
      </c>
      <c r="BM224" s="79">
        <v>0</v>
      </c>
      <c r="BO224" s="72" t="s">
        <v>456</v>
      </c>
      <c r="BP224" s="79">
        <v>0</v>
      </c>
      <c r="BR224" s="72" t="s">
        <v>456</v>
      </c>
      <c r="BS224" s="79">
        <v>0</v>
      </c>
      <c r="BU224" s="72" t="s">
        <v>456</v>
      </c>
      <c r="BV224" s="79">
        <v>0</v>
      </c>
      <c r="BX224" s="72" t="s">
        <v>456</v>
      </c>
      <c r="BY224" s="79">
        <v>0</v>
      </c>
      <c r="CA224" s="72" t="s">
        <v>456</v>
      </c>
      <c r="CB224" s="79">
        <v>0</v>
      </c>
      <c r="CD224" s="72" t="s">
        <v>456</v>
      </c>
      <c r="CE224" s="79">
        <v>0</v>
      </c>
      <c r="CG224" s="72" t="s">
        <v>456</v>
      </c>
      <c r="CH224" s="79">
        <v>0</v>
      </c>
      <c r="CJ224" s="72" t="s">
        <v>456</v>
      </c>
      <c r="CK224" s="79">
        <v>0</v>
      </c>
      <c r="CM224" s="72" t="s">
        <v>456</v>
      </c>
      <c r="CN224" s="79">
        <v>0</v>
      </c>
      <c r="CP224" s="72" t="s">
        <v>456</v>
      </c>
      <c r="CQ224" s="79">
        <f>SUM(CN224,CK224,CH224,CE224,CB224,BY224,BV224,BS224,BP224,BM224,BJ224,BG224,BD224,BA224,AX224,AU224,AR224,AO224,AL224,AI224,AF224,AC224,Z224,W224,T224,Q224,N224,K224,H224,E224,B224)</f>
        <v>0</v>
      </c>
      <c r="CS224" s="72" t="s">
        <v>456</v>
      </c>
      <c r="CT224" s="79">
        <v>0</v>
      </c>
      <c r="CV224" s="81">
        <f t="shared" si="6"/>
        <v>0</v>
      </c>
    </row>
    <row r="225" spans="1:100" x14ac:dyDescent="0.2">
      <c r="A225" s="72" t="s">
        <v>456</v>
      </c>
      <c r="B225" s="79">
        <v>0</v>
      </c>
      <c r="D225" s="72" t="s">
        <v>456</v>
      </c>
      <c r="E225" s="79">
        <v>0</v>
      </c>
      <c r="G225" s="72" t="s">
        <v>456</v>
      </c>
      <c r="H225" s="79">
        <v>0</v>
      </c>
      <c r="J225" s="72" t="s">
        <v>456</v>
      </c>
      <c r="K225" s="79">
        <v>0</v>
      </c>
      <c r="M225" s="72" t="s">
        <v>456</v>
      </c>
      <c r="N225" s="79">
        <v>0</v>
      </c>
      <c r="P225" s="72" t="s">
        <v>456</v>
      </c>
      <c r="Q225" s="79">
        <v>0</v>
      </c>
      <c r="S225" s="72" t="s">
        <v>456</v>
      </c>
      <c r="T225" s="79">
        <v>0</v>
      </c>
      <c r="V225" s="72" t="s">
        <v>456</v>
      </c>
      <c r="W225" s="79">
        <v>0</v>
      </c>
      <c r="Y225" s="72" t="s">
        <v>456</v>
      </c>
      <c r="Z225" s="79">
        <v>0</v>
      </c>
      <c r="AB225" s="72" t="s">
        <v>456</v>
      </c>
      <c r="AC225" s="79">
        <v>0</v>
      </c>
      <c r="AE225" s="72" t="s">
        <v>456</v>
      </c>
      <c r="AF225" s="79">
        <v>0</v>
      </c>
      <c r="AH225" s="72" t="s">
        <v>456</v>
      </c>
      <c r="AI225" s="79">
        <v>0</v>
      </c>
      <c r="AK225" s="72" t="s">
        <v>456</v>
      </c>
      <c r="AL225" s="79">
        <v>0</v>
      </c>
      <c r="AN225" s="72" t="s">
        <v>456</v>
      </c>
      <c r="AO225" s="79">
        <v>0</v>
      </c>
      <c r="AQ225" s="72" t="s">
        <v>456</v>
      </c>
      <c r="AR225" s="79">
        <v>0</v>
      </c>
      <c r="AT225" s="72" t="s">
        <v>456</v>
      </c>
      <c r="AU225" s="79">
        <v>0</v>
      </c>
      <c r="AW225" s="72" t="s">
        <v>456</v>
      </c>
      <c r="AX225" s="79">
        <v>0</v>
      </c>
      <c r="AZ225" s="72" t="s">
        <v>456</v>
      </c>
      <c r="BA225" s="79">
        <v>0</v>
      </c>
      <c r="BC225" s="72" t="s">
        <v>456</v>
      </c>
      <c r="BD225" s="79">
        <v>0</v>
      </c>
      <c r="BF225" s="72" t="s">
        <v>456</v>
      </c>
      <c r="BG225" s="79">
        <v>0</v>
      </c>
      <c r="BI225" s="72" t="s">
        <v>456</v>
      </c>
      <c r="BJ225" s="79">
        <v>0</v>
      </c>
      <c r="BL225" s="72" t="s">
        <v>456</v>
      </c>
      <c r="BM225" s="79">
        <v>0</v>
      </c>
      <c r="BO225" s="72" t="s">
        <v>456</v>
      </c>
      <c r="BP225" s="79">
        <v>0</v>
      </c>
      <c r="BR225" s="72" t="s">
        <v>456</v>
      </c>
      <c r="BS225" s="79">
        <v>0</v>
      </c>
      <c r="BU225" s="72" t="s">
        <v>456</v>
      </c>
      <c r="BV225" s="79">
        <v>0</v>
      </c>
      <c r="BX225" s="72" t="s">
        <v>456</v>
      </c>
      <c r="BY225" s="79">
        <v>0</v>
      </c>
      <c r="CA225" s="72" t="s">
        <v>456</v>
      </c>
      <c r="CB225" s="79">
        <v>0</v>
      </c>
      <c r="CD225" s="72" t="s">
        <v>456</v>
      </c>
      <c r="CE225" s="79">
        <v>0</v>
      </c>
      <c r="CG225" s="72" t="s">
        <v>456</v>
      </c>
      <c r="CH225" s="79">
        <v>0</v>
      </c>
      <c r="CJ225" s="72" t="s">
        <v>456</v>
      </c>
      <c r="CK225" s="79">
        <v>0</v>
      </c>
      <c r="CM225" s="72" t="s">
        <v>456</v>
      </c>
      <c r="CN225" s="79">
        <v>0</v>
      </c>
      <c r="CP225" s="72" t="s">
        <v>456</v>
      </c>
      <c r="CQ225" s="79">
        <f>SUM(CN225,CK225,CH225,CE225,CB225,BY225,BV225,BS225,BP225,BM225,BJ225,BG225,BD225,BA225,AX225,AU225,AR225,AO225,AL225,AI225,AF225,AC225,Z225,W225,T225,Q225,N225,K225,H225,E225,B225)</f>
        <v>0</v>
      </c>
      <c r="CS225" s="72" t="s">
        <v>456</v>
      </c>
      <c r="CT225" s="79">
        <v>0</v>
      </c>
      <c r="CV225" s="81">
        <f t="shared" si="6"/>
        <v>0</v>
      </c>
    </row>
    <row r="226" spans="1:100" x14ac:dyDescent="0.2">
      <c r="A226" s="73" t="s">
        <v>453</v>
      </c>
      <c r="B226" s="74">
        <f>SUM(B210,B211,B212,B213,B214,B218,B219,B220)</f>
        <v>828.04</v>
      </c>
      <c r="D226" s="73" t="s">
        <v>453</v>
      </c>
      <c r="E226" s="74">
        <f>SUM(E210,E211,E212,E213,E214,E218,E219,E220)</f>
        <v>7.35</v>
      </c>
      <c r="G226" s="73" t="s">
        <v>453</v>
      </c>
      <c r="H226" s="74">
        <f>SUM(H210,H211,H212,H213,H214,H218,H219,H220)</f>
        <v>86.51</v>
      </c>
      <c r="J226" s="73" t="s">
        <v>453</v>
      </c>
      <c r="K226" s="74">
        <f>SUM(K210,K211,K212,K213,K214,K218,K219,K220)</f>
        <v>0</v>
      </c>
      <c r="M226" s="73" t="s">
        <v>453</v>
      </c>
      <c r="N226" s="74">
        <f>SUM(N210,N211,N212,N213,N214,N218,N219,N220)</f>
        <v>117.46</v>
      </c>
      <c r="P226" s="73" t="s">
        <v>453</v>
      </c>
      <c r="Q226" s="74">
        <f>SUM(Q210,Q211,Q212,Q213,Q214,Q218,Q219,Q220)</f>
        <v>40.6</v>
      </c>
      <c r="S226" s="73" t="s">
        <v>453</v>
      </c>
      <c r="T226" s="74">
        <f>SUM(T210,T211,T212,T213,T214,T218,T219,T220)</f>
        <v>0</v>
      </c>
      <c r="V226" s="73" t="s">
        <v>453</v>
      </c>
      <c r="W226" s="74">
        <f>SUM(W210,W211,W212,W213,W214,W218,W219,W220)</f>
        <v>13.53</v>
      </c>
      <c r="Y226" s="73" t="s">
        <v>453</v>
      </c>
      <c r="Z226" s="74">
        <f>SUM(Z210,Z211,Z212,Z213,Z214,Z218,Z219,Z220)</f>
        <v>144.09</v>
      </c>
      <c r="AB226" s="73" t="s">
        <v>453</v>
      </c>
      <c r="AC226" s="74">
        <f>SUM(AC210,AC211,AC212,AC213,AC214,AC218,AC219,AC220)</f>
        <v>0</v>
      </c>
      <c r="AE226" s="73" t="s">
        <v>453</v>
      </c>
      <c r="AF226" s="74">
        <f>SUM(AF210,AF211,AF212,AF213,AF214,AF218,AF219,AF220)</f>
        <v>47.6</v>
      </c>
      <c r="AH226" s="73" t="s">
        <v>453</v>
      </c>
      <c r="AI226" s="74">
        <f>SUM(AI210,AI211,AI212,AI213,AI214,AI218,AI219,AI220)</f>
        <v>16.989999999999998</v>
      </c>
      <c r="AK226" s="73" t="s">
        <v>453</v>
      </c>
      <c r="AL226" s="74">
        <f>SUM(AL210,AL211,AL212,AL213,AL214,AL218,AL219,AL220)</f>
        <v>58.56</v>
      </c>
      <c r="AN226" s="73" t="s">
        <v>453</v>
      </c>
      <c r="AO226" s="74">
        <f>SUM(AO210,AO211,AO212,AO213,AO214,AO218,AO219,AO220)</f>
        <v>40</v>
      </c>
      <c r="AQ226" s="73" t="s">
        <v>453</v>
      </c>
      <c r="AR226" s="74">
        <f>SUM(AR210,AR211,AR212,AR213,AR214,AR218,AR219,AR220)</f>
        <v>11.1</v>
      </c>
      <c r="AT226" s="73" t="s">
        <v>453</v>
      </c>
      <c r="AU226" s="74">
        <f>SUM(AU210,AU211,AU212,AU213,AU214,AU218,AU219,AU220)</f>
        <v>49.330000000000005</v>
      </c>
      <c r="AW226" s="73" t="s">
        <v>453</v>
      </c>
      <c r="AX226" s="74">
        <f>SUM(AX210,AX211,AX212,AX213,AX214,AX218,AX219,AX220)</f>
        <v>116.42</v>
      </c>
      <c r="AZ226" s="73" t="s">
        <v>453</v>
      </c>
      <c r="BA226" s="74">
        <f>SUM(BA210,BA211,BA212,BA213,BA214,BA218,BA219,BA220)</f>
        <v>39.4</v>
      </c>
      <c r="BC226" s="73" t="s">
        <v>453</v>
      </c>
      <c r="BD226" s="74">
        <f>SUM(BD210,BD211,BD212,BD213,BD214,BD218,BD219,BD220)</f>
        <v>15.23</v>
      </c>
      <c r="BF226" s="73" t="s">
        <v>453</v>
      </c>
      <c r="BG226" s="74">
        <f>SUM(BG210,BG211,BG212,BG213,BG214,BG218,BG219,BG220)</f>
        <v>53.48</v>
      </c>
      <c r="BI226" s="73" t="s">
        <v>453</v>
      </c>
      <c r="BJ226" s="74">
        <f>SUM(BJ210,BJ211,BJ212,BJ213,BJ214,BJ218,BJ219,BJ220)</f>
        <v>118.48</v>
      </c>
      <c r="BL226" s="73" t="s">
        <v>453</v>
      </c>
      <c r="BM226" s="74">
        <f>SUM(BM210,BM211,BM212,BM213,BM214,BM218,BM219,BM220)</f>
        <v>31.78</v>
      </c>
      <c r="BO226" s="73" t="s">
        <v>453</v>
      </c>
      <c r="BP226" s="74">
        <f>SUM(BP210,BP211,BP212,BP213,BP214,BP218,BP219,BP220)</f>
        <v>17.990000000000002</v>
      </c>
      <c r="BR226" s="73" t="s">
        <v>453</v>
      </c>
      <c r="BS226" s="74">
        <f>SUM(BS210,BS211,BS212,BS213,BS214,BS218,BS219,BS220)</f>
        <v>28.59</v>
      </c>
      <c r="BU226" s="73" t="s">
        <v>453</v>
      </c>
      <c r="BV226" s="74">
        <f>SUM(BV210,BV211,BV212,BV213,BV214,BV218,BV219,BV220)</f>
        <v>17.309999999999999</v>
      </c>
      <c r="BX226" s="73" t="s">
        <v>453</v>
      </c>
      <c r="BY226" s="74">
        <f>SUM(BY210,BY211,BY212,BY213,BY214,BY218,BY219,BY220)</f>
        <v>40.53</v>
      </c>
      <c r="CA226" s="73" t="s">
        <v>453</v>
      </c>
      <c r="CB226" s="74">
        <f>SUM(CB210,CB211,CB212,CB213,CB214,CB218,CB219,CB220)</f>
        <v>59.16</v>
      </c>
      <c r="CD226" s="73" t="s">
        <v>453</v>
      </c>
      <c r="CE226" s="74">
        <f>SUM(CE210,CE211,CE212,CE213,CE214,CE218,CE219,CE220)</f>
        <v>30.9</v>
      </c>
      <c r="CG226" s="73" t="s">
        <v>453</v>
      </c>
      <c r="CH226" s="74">
        <f>SUM(CH210,CH211,CH212,CH213,CH214,CH218,CH219,CH220)</f>
        <v>60</v>
      </c>
      <c r="CJ226" s="73" t="s">
        <v>453</v>
      </c>
      <c r="CK226" s="74">
        <f>SUM(CK210,CK211,CK212,CK213,CK214,CK218,CK219,CK220)</f>
        <v>0</v>
      </c>
      <c r="CM226" s="73" t="s">
        <v>453</v>
      </c>
      <c r="CN226" s="74">
        <f>SUM(CN210,CN211,CN212,CN213,CN214,CN218,CN219,CN220)</f>
        <v>7.79</v>
      </c>
      <c r="CP226" s="73" t="s">
        <v>494</v>
      </c>
      <c r="CQ226" s="74">
        <f>SUM(CQ210,CQ211,CQ212,CQ213,CQ214,CQ218,CQ219,CQ220)</f>
        <v>2182.06</v>
      </c>
      <c r="CS226" s="77" t="s">
        <v>494</v>
      </c>
      <c r="CT226" s="78">
        <f>SUM(CT210,CT211,CT212,CT213,CT214,CT218,CT219,CT220)</f>
        <v>2113.02</v>
      </c>
      <c r="CV226" s="89">
        <f t="shared" si="6"/>
        <v>-69.039999999999964</v>
      </c>
    </row>
    <row r="227" spans="1:100" x14ac:dyDescent="0.2">
      <c r="A227" s="91" t="s">
        <v>457</v>
      </c>
      <c r="B227" s="92">
        <f>B205-B208-B226</f>
        <v>-828.04</v>
      </c>
      <c r="D227" s="91" t="s">
        <v>457</v>
      </c>
      <c r="E227" s="92">
        <f>E205-E208-E226</f>
        <v>-7.35</v>
      </c>
      <c r="G227" s="91" t="s">
        <v>457</v>
      </c>
      <c r="H227" s="92">
        <f>H205-H208-H226</f>
        <v>-86.51</v>
      </c>
      <c r="J227" s="75" t="s">
        <v>457</v>
      </c>
      <c r="K227" s="76">
        <f>K205-K208-K226</f>
        <v>0</v>
      </c>
      <c r="M227" s="91" t="s">
        <v>457</v>
      </c>
      <c r="N227" s="92">
        <f>N205-N208-N226</f>
        <v>-117.46</v>
      </c>
      <c r="P227" s="91" t="s">
        <v>457</v>
      </c>
      <c r="Q227" s="92">
        <f>Q205-Q208-Q226</f>
        <v>-40.6</v>
      </c>
      <c r="S227" s="75" t="s">
        <v>457</v>
      </c>
      <c r="T227" s="76">
        <f>T205-T208-T226</f>
        <v>0</v>
      </c>
      <c r="V227" s="91" t="s">
        <v>457</v>
      </c>
      <c r="W227" s="92">
        <f>W205-W208-W226</f>
        <v>-13.53</v>
      </c>
      <c r="Y227" s="91" t="s">
        <v>457</v>
      </c>
      <c r="Z227" s="92">
        <f>Z205-Z208-Z226</f>
        <v>-144.09</v>
      </c>
      <c r="AB227" s="75" t="s">
        <v>457</v>
      </c>
      <c r="AC227" s="76">
        <f>AC205-AC208-AC226</f>
        <v>0</v>
      </c>
      <c r="AE227" s="93" t="s">
        <v>457</v>
      </c>
      <c r="AF227" s="94">
        <f>AF205-AF208-AF226</f>
        <v>1309.1200000000001</v>
      </c>
      <c r="AH227" s="91" t="s">
        <v>457</v>
      </c>
      <c r="AI227" s="92">
        <f>AI205-AI208-AI226</f>
        <v>-16.989999999999998</v>
      </c>
      <c r="AK227" s="91" t="s">
        <v>457</v>
      </c>
      <c r="AL227" s="92">
        <f>AL205-AL208-AL226</f>
        <v>-58.56</v>
      </c>
      <c r="AN227" s="91" t="s">
        <v>457</v>
      </c>
      <c r="AO227" s="92">
        <f>AO205-AO208-AO226</f>
        <v>-39.65</v>
      </c>
      <c r="AQ227" s="91" t="s">
        <v>457</v>
      </c>
      <c r="AR227" s="92">
        <f>AR205-AR208-AR226</f>
        <v>-11.1</v>
      </c>
      <c r="AT227" s="91" t="s">
        <v>457</v>
      </c>
      <c r="AU227" s="92">
        <f>AU205-AU208-AU226</f>
        <v>-49.330000000000005</v>
      </c>
      <c r="AW227" s="91" t="s">
        <v>457</v>
      </c>
      <c r="AX227" s="92">
        <f>AX205-AX208-AX226</f>
        <v>-116.42</v>
      </c>
      <c r="AZ227" s="91" t="s">
        <v>457</v>
      </c>
      <c r="BA227" s="92">
        <f>BA205-BA208-BA226</f>
        <v>-39.22</v>
      </c>
      <c r="BC227" s="91" t="s">
        <v>457</v>
      </c>
      <c r="BD227" s="92">
        <f>BD205-BD208-BD226</f>
        <v>-15.23</v>
      </c>
      <c r="BF227" s="91" t="s">
        <v>457</v>
      </c>
      <c r="BG227" s="92">
        <f>BG205-BG208-BG226</f>
        <v>-53.48</v>
      </c>
      <c r="BI227" s="91" t="s">
        <v>457</v>
      </c>
      <c r="BJ227" s="92">
        <f>BJ205-BJ208-BJ226</f>
        <v>-118.48</v>
      </c>
      <c r="BL227" s="91" t="s">
        <v>457</v>
      </c>
      <c r="BM227" s="92">
        <f>BM205-BM208-BM226</f>
        <v>-31.78</v>
      </c>
      <c r="BO227" s="91" t="s">
        <v>457</v>
      </c>
      <c r="BP227" s="92">
        <f>BP205-BP208-BP226</f>
        <v>-17.900000000000002</v>
      </c>
      <c r="BR227" s="91" t="s">
        <v>457</v>
      </c>
      <c r="BS227" s="92">
        <f>BS205-BS208-BS226</f>
        <v>-28.59</v>
      </c>
      <c r="BU227" s="93" t="s">
        <v>457</v>
      </c>
      <c r="BV227" s="94">
        <f>BV205-BV208-BV226</f>
        <v>1407.83</v>
      </c>
      <c r="BX227" s="91" t="s">
        <v>457</v>
      </c>
      <c r="BY227" s="92">
        <f>BY205-BY208-BY226</f>
        <v>-40.53</v>
      </c>
      <c r="CA227" s="91" t="s">
        <v>457</v>
      </c>
      <c r="CB227" s="92">
        <f>CB205-CB208-CB226</f>
        <v>-59.16</v>
      </c>
      <c r="CD227" s="91" t="s">
        <v>457</v>
      </c>
      <c r="CE227" s="92">
        <f>CE205-CE208-CE226</f>
        <v>-30.9</v>
      </c>
      <c r="CG227" s="91" t="s">
        <v>457</v>
      </c>
      <c r="CH227" s="92">
        <f>CH205-CH208-CH226</f>
        <v>-60</v>
      </c>
      <c r="CJ227" s="75" t="s">
        <v>457</v>
      </c>
      <c r="CK227" s="76">
        <f>CK205-CK208-CK226</f>
        <v>0</v>
      </c>
      <c r="CM227" s="91" t="s">
        <v>457</v>
      </c>
      <c r="CN227" s="92">
        <f>CN205-CN208-CN226</f>
        <v>-7.79</v>
      </c>
      <c r="CP227" s="93" t="s">
        <v>491</v>
      </c>
      <c r="CQ227" s="94">
        <f>CQ205-CQ208-CQ226</f>
        <v>600.42000000000053</v>
      </c>
      <c r="CS227" s="85" t="s">
        <v>496</v>
      </c>
      <c r="CT227" s="84">
        <f>CT202-CT208-CT226</f>
        <v>0</v>
      </c>
    </row>
    <row r="228" spans="1:100" ht="16.5" customHeight="1" x14ac:dyDescent="0.2">
      <c r="A228" s="209" t="s">
        <v>408</v>
      </c>
      <c r="B228" s="210"/>
      <c r="D228" s="190" t="s">
        <v>320</v>
      </c>
      <c r="E228" s="191"/>
      <c r="G228" s="190"/>
      <c r="H228" s="191"/>
      <c r="J228" s="190"/>
      <c r="K228" s="191"/>
      <c r="M228" s="190"/>
      <c r="N228" s="191"/>
      <c r="P228" s="190"/>
      <c r="Q228" s="191"/>
      <c r="S228" s="190"/>
      <c r="T228" s="191"/>
      <c r="V228" s="190" t="s">
        <v>385</v>
      </c>
      <c r="W228" s="191"/>
      <c r="Y228" s="190"/>
      <c r="Z228" s="191"/>
      <c r="AB228" s="190"/>
      <c r="AC228" s="191"/>
      <c r="AE228" s="190" t="s">
        <v>524</v>
      </c>
      <c r="AF228" s="191"/>
      <c r="AH228" s="209" t="s">
        <v>410</v>
      </c>
      <c r="AI228" s="210"/>
      <c r="AK228" s="190" t="s">
        <v>411</v>
      </c>
      <c r="AL228" s="191"/>
      <c r="AN228" s="209" t="s">
        <v>412</v>
      </c>
      <c r="AO228" s="210"/>
      <c r="AQ228" s="209" t="s">
        <v>413</v>
      </c>
      <c r="AR228" s="210"/>
      <c r="AT228" s="209" t="s">
        <v>414</v>
      </c>
      <c r="AU228" s="210"/>
      <c r="AW228" s="211" t="s">
        <v>415</v>
      </c>
      <c r="AX228" s="211"/>
      <c r="AZ228" s="209" t="s">
        <v>424</v>
      </c>
      <c r="BA228" s="210"/>
      <c r="BC228" s="190" t="s">
        <v>416</v>
      </c>
      <c r="BD228" s="191"/>
      <c r="BF228" s="190" t="s">
        <v>417</v>
      </c>
      <c r="BG228" s="191"/>
      <c r="BI228" s="209" t="s">
        <v>418</v>
      </c>
      <c r="BJ228" s="210"/>
      <c r="BL228" s="209" t="s">
        <v>419</v>
      </c>
      <c r="BM228" s="210"/>
      <c r="BO228" s="209" t="s">
        <v>423</v>
      </c>
      <c r="BP228" s="210"/>
      <c r="BR228" s="209" t="s">
        <v>420</v>
      </c>
      <c r="BS228" s="210"/>
      <c r="BU228" s="190" t="s">
        <v>187</v>
      </c>
      <c r="BV228" s="191"/>
      <c r="BX228" s="209" t="s">
        <v>421</v>
      </c>
      <c r="BY228" s="210"/>
      <c r="CA228" s="190"/>
      <c r="CB228" s="191"/>
      <c r="CD228" s="209" t="s">
        <v>422</v>
      </c>
      <c r="CE228" s="210"/>
      <c r="CG228" s="209" t="s">
        <v>425</v>
      </c>
      <c r="CH228" s="210"/>
      <c r="CJ228" s="190"/>
      <c r="CK228" s="191"/>
      <c r="CM228" s="190" t="s">
        <v>320</v>
      </c>
      <c r="CN228" s="191"/>
      <c r="CP228" s="91" t="s">
        <v>517</v>
      </c>
      <c r="CQ228" s="92">
        <f>CQ202-CQ208-CQ226</f>
        <v>-63.0300000000002</v>
      </c>
      <c r="CS228" s="199" t="s">
        <v>495</v>
      </c>
      <c r="CT228" s="200"/>
      <c r="CV228" s="82"/>
    </row>
    <row r="229" spans="1:100" x14ac:dyDescent="0.2">
      <c r="A229" s="210"/>
      <c r="B229" s="210"/>
      <c r="D229" s="180"/>
      <c r="E229" s="181"/>
      <c r="G229" s="180"/>
      <c r="H229" s="181"/>
      <c r="J229" s="180"/>
      <c r="K229" s="181"/>
      <c r="M229" s="180"/>
      <c r="N229" s="181"/>
      <c r="P229" s="180"/>
      <c r="Q229" s="181"/>
      <c r="S229" s="180"/>
      <c r="T229" s="181"/>
      <c r="V229" s="180"/>
      <c r="W229" s="181"/>
      <c r="Y229" s="180"/>
      <c r="Z229" s="181"/>
      <c r="AB229" s="180"/>
      <c r="AC229" s="181"/>
      <c r="AE229" s="180"/>
      <c r="AF229" s="181"/>
      <c r="AH229" s="210"/>
      <c r="AI229" s="210"/>
      <c r="AK229" s="180"/>
      <c r="AL229" s="181"/>
      <c r="AN229" s="210"/>
      <c r="AO229" s="210"/>
      <c r="AQ229" s="210"/>
      <c r="AR229" s="210"/>
      <c r="AT229" s="210"/>
      <c r="AU229" s="210"/>
      <c r="AW229" s="209"/>
      <c r="AX229" s="209"/>
      <c r="AZ229" s="210"/>
      <c r="BA229" s="210"/>
      <c r="BC229" s="180"/>
      <c r="BD229" s="181"/>
      <c r="BF229" s="180"/>
      <c r="BG229" s="181"/>
      <c r="BI229" s="210"/>
      <c r="BJ229" s="210"/>
      <c r="BL229" s="210"/>
      <c r="BM229" s="210"/>
      <c r="BO229" s="210"/>
      <c r="BP229" s="210"/>
      <c r="BR229" s="210"/>
      <c r="BS229" s="210"/>
      <c r="BU229" s="180"/>
      <c r="BV229" s="181"/>
      <c r="BX229" s="210"/>
      <c r="BY229" s="210"/>
      <c r="CA229" s="180"/>
      <c r="CB229" s="181"/>
      <c r="CD229" s="210"/>
      <c r="CE229" s="210"/>
      <c r="CG229" s="210"/>
      <c r="CH229" s="210"/>
      <c r="CJ229" s="180"/>
      <c r="CK229" s="181"/>
      <c r="CM229" s="180"/>
      <c r="CN229" s="181"/>
      <c r="CP229" s="101"/>
      <c r="CQ229" s="102"/>
      <c r="CS229" s="199"/>
      <c r="CT229" s="200"/>
      <c r="CV229" s="82"/>
    </row>
    <row r="230" spans="1:100" x14ac:dyDescent="0.2">
      <c r="A230" s="210"/>
      <c r="B230" s="210"/>
      <c r="D230" s="182"/>
      <c r="E230" s="183"/>
      <c r="G230" s="182"/>
      <c r="H230" s="183"/>
      <c r="J230" s="182"/>
      <c r="K230" s="183"/>
      <c r="M230" s="182"/>
      <c r="N230" s="183"/>
      <c r="P230" s="182"/>
      <c r="Q230" s="183"/>
      <c r="S230" s="182"/>
      <c r="T230" s="183"/>
      <c r="V230" s="182"/>
      <c r="W230" s="183"/>
      <c r="Y230" s="182"/>
      <c r="Z230" s="183"/>
      <c r="AB230" s="182"/>
      <c r="AC230" s="183"/>
      <c r="AE230" s="182"/>
      <c r="AF230" s="183"/>
      <c r="AH230" s="210"/>
      <c r="AI230" s="210"/>
      <c r="AK230" s="182"/>
      <c r="AL230" s="183"/>
      <c r="AN230" s="210"/>
      <c r="AO230" s="210"/>
      <c r="AQ230" s="210"/>
      <c r="AR230" s="210"/>
      <c r="AT230" s="210"/>
      <c r="AU230" s="210"/>
      <c r="AW230" s="209"/>
      <c r="AX230" s="209"/>
      <c r="AZ230" s="210"/>
      <c r="BA230" s="210"/>
      <c r="BC230" s="182"/>
      <c r="BD230" s="183"/>
      <c r="BF230" s="182"/>
      <c r="BG230" s="183"/>
      <c r="BI230" s="210"/>
      <c r="BJ230" s="210"/>
      <c r="BL230" s="210"/>
      <c r="BM230" s="210"/>
      <c r="BO230" s="210"/>
      <c r="BP230" s="210"/>
      <c r="BR230" s="210"/>
      <c r="BS230" s="210"/>
      <c r="BU230" s="182"/>
      <c r="BV230" s="183"/>
      <c r="BX230" s="210"/>
      <c r="BY230" s="210"/>
      <c r="CA230" s="182"/>
      <c r="CB230" s="183"/>
      <c r="CD230" s="210"/>
      <c r="CE230" s="210"/>
      <c r="CG230" s="210"/>
      <c r="CH230" s="210"/>
      <c r="CJ230" s="182"/>
      <c r="CK230" s="183"/>
      <c r="CM230" s="182"/>
      <c r="CN230" s="183"/>
      <c r="CP230" s="99"/>
      <c r="CQ230" s="100"/>
      <c r="CS230" s="201"/>
      <c r="CT230" s="202"/>
      <c r="CV230" s="82"/>
    </row>
    <row r="232" spans="1:100" ht="21" x14ac:dyDescent="0.25">
      <c r="A232" s="36" t="s">
        <v>504</v>
      </c>
    </row>
    <row r="233" spans="1:100" x14ac:dyDescent="0.2">
      <c r="A233" s="172" t="s">
        <v>94</v>
      </c>
      <c r="B233" s="173"/>
      <c r="D233" s="172" t="s">
        <v>157</v>
      </c>
      <c r="E233" s="173"/>
      <c r="G233" s="172" t="s">
        <v>158</v>
      </c>
      <c r="H233" s="173"/>
      <c r="J233" s="172" t="s">
        <v>159</v>
      </c>
      <c r="K233" s="173"/>
      <c r="M233" s="172" t="s">
        <v>160</v>
      </c>
      <c r="N233" s="173"/>
      <c r="P233" s="172" t="s">
        <v>161</v>
      </c>
      <c r="Q233" s="173"/>
      <c r="S233" s="172" t="s">
        <v>162</v>
      </c>
      <c r="T233" s="173"/>
      <c r="V233" s="172" t="s">
        <v>163</v>
      </c>
      <c r="W233" s="173"/>
      <c r="Y233" s="172" t="s">
        <v>164</v>
      </c>
      <c r="Z233" s="173"/>
      <c r="AB233" s="172" t="s">
        <v>165</v>
      </c>
      <c r="AC233" s="173"/>
      <c r="AE233" s="172" t="s">
        <v>166</v>
      </c>
      <c r="AF233" s="173"/>
      <c r="AH233" s="172" t="s">
        <v>167</v>
      </c>
      <c r="AI233" s="173"/>
      <c r="AK233" s="172" t="s">
        <v>168</v>
      </c>
      <c r="AL233" s="173"/>
      <c r="AN233" s="172" t="s">
        <v>169</v>
      </c>
      <c r="AO233" s="173"/>
      <c r="AQ233" s="172" t="s">
        <v>170</v>
      </c>
      <c r="AR233" s="173"/>
      <c r="AT233" s="172" t="s">
        <v>171</v>
      </c>
      <c r="AU233" s="173"/>
      <c r="AW233" s="172" t="s">
        <v>172</v>
      </c>
      <c r="AX233" s="173"/>
      <c r="AZ233" s="172" t="s">
        <v>173</v>
      </c>
      <c r="BA233" s="173"/>
      <c r="BC233" s="172" t="s">
        <v>174</v>
      </c>
      <c r="BD233" s="173"/>
      <c r="BF233" s="172" t="s">
        <v>175</v>
      </c>
      <c r="BG233" s="173"/>
      <c r="BI233" s="172" t="s">
        <v>176</v>
      </c>
      <c r="BJ233" s="173"/>
      <c r="BL233" s="172" t="s">
        <v>177</v>
      </c>
      <c r="BM233" s="173"/>
      <c r="BO233" s="172" t="s">
        <v>178</v>
      </c>
      <c r="BP233" s="173"/>
      <c r="BR233" s="172" t="s">
        <v>179</v>
      </c>
      <c r="BS233" s="173"/>
      <c r="BU233" s="172" t="s">
        <v>180</v>
      </c>
      <c r="BV233" s="173"/>
      <c r="BX233" s="172" t="s">
        <v>181</v>
      </c>
      <c r="BY233" s="173"/>
      <c r="CA233" s="172" t="s">
        <v>182</v>
      </c>
      <c r="CB233" s="173"/>
      <c r="CD233" s="172" t="s">
        <v>183</v>
      </c>
      <c r="CE233" s="173"/>
      <c r="CG233" s="172" t="s">
        <v>184</v>
      </c>
      <c r="CH233" s="173"/>
      <c r="CJ233" s="172" t="s">
        <v>185</v>
      </c>
      <c r="CK233" s="173"/>
      <c r="CM233" s="172" t="s">
        <v>409</v>
      </c>
      <c r="CN233" s="173"/>
      <c r="CP233" s="188" t="s">
        <v>30</v>
      </c>
      <c r="CQ233" s="189"/>
      <c r="CS233" s="188" t="s">
        <v>490</v>
      </c>
      <c r="CT233" s="189"/>
      <c r="CV233" s="80" t="s">
        <v>32</v>
      </c>
    </row>
    <row r="234" spans="1:100" x14ac:dyDescent="0.2">
      <c r="A234" s="174" t="s">
        <v>446</v>
      </c>
      <c r="B234" s="175"/>
      <c r="D234" s="174" t="s">
        <v>446</v>
      </c>
      <c r="E234" s="175"/>
      <c r="G234" s="174" t="s">
        <v>446</v>
      </c>
      <c r="H234" s="175"/>
      <c r="J234" s="174" t="s">
        <v>446</v>
      </c>
      <c r="K234" s="175"/>
      <c r="M234" s="174" t="s">
        <v>446</v>
      </c>
      <c r="N234" s="175"/>
      <c r="P234" s="174" t="s">
        <v>446</v>
      </c>
      <c r="Q234" s="175"/>
      <c r="S234" s="174" t="s">
        <v>446</v>
      </c>
      <c r="T234" s="175"/>
      <c r="V234" s="174" t="s">
        <v>446</v>
      </c>
      <c r="W234" s="175"/>
      <c r="Y234" s="174" t="s">
        <v>446</v>
      </c>
      <c r="Z234" s="175"/>
      <c r="AB234" s="174" t="s">
        <v>446</v>
      </c>
      <c r="AC234" s="175"/>
      <c r="AE234" s="174" t="s">
        <v>446</v>
      </c>
      <c r="AF234" s="175"/>
      <c r="AH234" s="174" t="s">
        <v>446</v>
      </c>
      <c r="AI234" s="175"/>
      <c r="AK234" s="174" t="s">
        <v>446</v>
      </c>
      <c r="AL234" s="175"/>
      <c r="AN234" s="174" t="s">
        <v>446</v>
      </c>
      <c r="AO234" s="175"/>
      <c r="AQ234" s="174" t="s">
        <v>446</v>
      </c>
      <c r="AR234" s="175"/>
      <c r="AT234" s="174" t="s">
        <v>446</v>
      </c>
      <c r="AU234" s="175"/>
      <c r="AW234" s="174" t="s">
        <v>446</v>
      </c>
      <c r="AX234" s="175"/>
      <c r="AZ234" s="174" t="s">
        <v>446</v>
      </c>
      <c r="BA234" s="175"/>
      <c r="BC234" s="174" t="s">
        <v>446</v>
      </c>
      <c r="BD234" s="175"/>
      <c r="BF234" s="174" t="s">
        <v>446</v>
      </c>
      <c r="BG234" s="175"/>
      <c r="BI234" s="174" t="s">
        <v>446</v>
      </c>
      <c r="BJ234" s="175"/>
      <c r="BL234" s="174" t="s">
        <v>446</v>
      </c>
      <c r="BM234" s="175"/>
      <c r="BO234" s="174" t="s">
        <v>446</v>
      </c>
      <c r="BP234" s="175"/>
      <c r="BR234" s="174" t="s">
        <v>446</v>
      </c>
      <c r="BS234" s="175"/>
      <c r="BU234" s="174" t="s">
        <v>446</v>
      </c>
      <c r="BV234" s="175"/>
      <c r="BX234" s="174" t="s">
        <v>446</v>
      </c>
      <c r="BY234" s="175"/>
      <c r="CA234" s="174" t="s">
        <v>446</v>
      </c>
      <c r="CB234" s="175"/>
      <c r="CD234" s="174" t="s">
        <v>446</v>
      </c>
      <c r="CE234" s="175"/>
      <c r="CG234" s="174" t="s">
        <v>446</v>
      </c>
      <c r="CH234" s="175"/>
      <c r="CJ234" s="174" t="s">
        <v>446</v>
      </c>
      <c r="CK234" s="175"/>
      <c r="CM234" s="174" t="s">
        <v>446</v>
      </c>
      <c r="CN234" s="175"/>
      <c r="CP234" s="174" t="s">
        <v>446</v>
      </c>
      <c r="CQ234" s="175"/>
      <c r="CS234" s="174" t="s">
        <v>446</v>
      </c>
      <c r="CT234" s="175"/>
    </row>
    <row r="235" spans="1:100" x14ac:dyDescent="0.2">
      <c r="A235" s="69" t="s">
        <v>460</v>
      </c>
      <c r="B235" s="79">
        <v>0</v>
      </c>
      <c r="D235" s="69" t="s">
        <v>460</v>
      </c>
      <c r="E235" s="79">
        <v>0</v>
      </c>
      <c r="G235" s="69" t="s">
        <v>460</v>
      </c>
      <c r="H235" s="79">
        <v>0</v>
      </c>
      <c r="J235" s="69" t="s">
        <v>460</v>
      </c>
      <c r="K235" s="79">
        <v>0</v>
      </c>
      <c r="M235" s="69" t="s">
        <v>460</v>
      </c>
      <c r="N235" s="79">
        <v>0</v>
      </c>
      <c r="P235" s="69" t="s">
        <v>460</v>
      </c>
      <c r="Q235" s="79">
        <v>0</v>
      </c>
      <c r="S235" s="69" t="s">
        <v>460</v>
      </c>
      <c r="T235" s="79">
        <v>0</v>
      </c>
      <c r="V235" s="69" t="s">
        <v>460</v>
      </c>
      <c r="W235" s="79">
        <v>1560.12</v>
      </c>
      <c r="Y235" s="69" t="s">
        <v>460</v>
      </c>
      <c r="Z235" s="79">
        <v>90</v>
      </c>
      <c r="AB235" s="69" t="s">
        <v>460</v>
      </c>
      <c r="AC235" s="79">
        <v>0</v>
      </c>
      <c r="AE235" s="69" t="s">
        <v>460</v>
      </c>
      <c r="AF235" s="79">
        <v>0</v>
      </c>
      <c r="AH235" s="69" t="s">
        <v>460</v>
      </c>
      <c r="AI235" s="79">
        <v>200</v>
      </c>
      <c r="AK235" s="69" t="s">
        <v>460</v>
      </c>
      <c r="AL235" s="79">
        <v>0</v>
      </c>
      <c r="AN235" s="69" t="s">
        <v>460</v>
      </c>
      <c r="AO235" s="79">
        <v>2500</v>
      </c>
      <c r="AQ235" s="69" t="s">
        <v>460</v>
      </c>
      <c r="AR235" s="79">
        <v>0</v>
      </c>
      <c r="AT235" s="69" t="s">
        <v>460</v>
      </c>
      <c r="AU235" s="79">
        <v>0</v>
      </c>
      <c r="AW235" s="69" t="s">
        <v>460</v>
      </c>
      <c r="AX235" s="79">
        <v>0</v>
      </c>
      <c r="AZ235" s="69" t="s">
        <v>460</v>
      </c>
      <c r="BA235" s="79">
        <v>0</v>
      </c>
      <c r="BC235" s="69" t="s">
        <v>460</v>
      </c>
      <c r="BD235" s="79">
        <v>0</v>
      </c>
      <c r="BF235" s="69" t="s">
        <v>460</v>
      </c>
      <c r="BG235" s="79">
        <v>0</v>
      </c>
      <c r="BI235" s="69" t="s">
        <v>460</v>
      </c>
      <c r="BJ235" s="79">
        <v>0</v>
      </c>
      <c r="BL235" s="69" t="s">
        <v>460</v>
      </c>
      <c r="BM235" s="79">
        <v>1554.2</v>
      </c>
      <c r="BO235" s="69" t="s">
        <v>460</v>
      </c>
      <c r="BP235" s="79">
        <v>0</v>
      </c>
      <c r="BR235" s="69" t="s">
        <v>460</v>
      </c>
      <c r="BS235" s="79">
        <v>0</v>
      </c>
      <c r="BU235" s="69" t="s">
        <v>460</v>
      </c>
      <c r="BV235" s="79">
        <v>0</v>
      </c>
      <c r="BX235" s="69" t="s">
        <v>460</v>
      </c>
      <c r="BY235" s="79">
        <v>0</v>
      </c>
      <c r="CA235" s="69" t="s">
        <v>460</v>
      </c>
      <c r="CB235" s="79">
        <v>0</v>
      </c>
      <c r="CD235" s="69" t="s">
        <v>460</v>
      </c>
      <c r="CE235" s="79">
        <v>0</v>
      </c>
      <c r="CG235" s="69" t="s">
        <v>460</v>
      </c>
      <c r="CH235" s="79">
        <v>0</v>
      </c>
      <c r="CJ235" s="69" t="s">
        <v>460</v>
      </c>
      <c r="CK235" s="79">
        <v>0</v>
      </c>
      <c r="CM235" s="69" t="s">
        <v>460</v>
      </c>
      <c r="CN235" s="79">
        <v>0</v>
      </c>
      <c r="CP235" s="69" t="s">
        <v>460</v>
      </c>
      <c r="CQ235" s="79">
        <f>SUM(CN235,CK235,CH235,CE235,CB235,BY235,BV235,BS235,BP235,BM235,BJ235,BG235,BD235,BA235,AX235,AU235,AR235,AO235,AL235,AI235,AF235,AC235,Z235,W235,T235,Q235,N235,K235,H235,E235,B235)</f>
        <v>5904.32</v>
      </c>
      <c r="CS235" s="69" t="s">
        <v>460</v>
      </c>
      <c r="CT235" s="79">
        <f>1560.12+1554.2</f>
        <v>3114.3199999999997</v>
      </c>
      <c r="CV235" s="83">
        <f>CQ235-CT235</f>
        <v>2790</v>
      </c>
    </row>
    <row r="236" spans="1:100" x14ac:dyDescent="0.2">
      <c r="A236" s="69" t="s">
        <v>443</v>
      </c>
      <c r="B236" s="79">
        <v>0</v>
      </c>
      <c r="D236" s="69" t="s">
        <v>443</v>
      </c>
      <c r="E236" s="79">
        <v>0</v>
      </c>
      <c r="G236" s="69" t="s">
        <v>443</v>
      </c>
      <c r="H236" s="79">
        <v>0</v>
      </c>
      <c r="J236" s="69" t="s">
        <v>443</v>
      </c>
      <c r="K236" s="79">
        <v>0</v>
      </c>
      <c r="M236" s="69" t="s">
        <v>443</v>
      </c>
      <c r="N236" s="79">
        <v>0</v>
      </c>
      <c r="P236" s="69" t="s">
        <v>443</v>
      </c>
      <c r="Q236" s="79">
        <v>0</v>
      </c>
      <c r="S236" s="69" t="s">
        <v>443</v>
      </c>
      <c r="T236" s="79">
        <v>0</v>
      </c>
      <c r="V236" s="69" t="s">
        <v>443</v>
      </c>
      <c r="W236" s="79">
        <v>143.04</v>
      </c>
      <c r="Y236" s="69" t="s">
        <v>443</v>
      </c>
      <c r="Z236" s="79">
        <v>0</v>
      </c>
      <c r="AB236" s="69" t="s">
        <v>443</v>
      </c>
      <c r="AC236" s="79">
        <v>0</v>
      </c>
      <c r="AE236" s="69" t="s">
        <v>443</v>
      </c>
      <c r="AF236" s="79"/>
      <c r="AH236" s="69" t="s">
        <v>443</v>
      </c>
      <c r="AI236" s="79">
        <v>0</v>
      </c>
      <c r="AK236" s="69" t="s">
        <v>443</v>
      </c>
      <c r="AL236" s="79">
        <v>0</v>
      </c>
      <c r="AN236" s="69" t="s">
        <v>443</v>
      </c>
      <c r="AO236" s="79">
        <v>-2500</v>
      </c>
      <c r="AQ236" s="69" t="s">
        <v>443</v>
      </c>
      <c r="AR236" s="79">
        <v>0</v>
      </c>
      <c r="AT236" s="69" t="s">
        <v>443</v>
      </c>
      <c r="AU236" s="79">
        <v>0</v>
      </c>
      <c r="AW236" s="69" t="s">
        <v>443</v>
      </c>
      <c r="AX236" s="79">
        <v>0</v>
      </c>
      <c r="AZ236" s="69" t="s">
        <v>443</v>
      </c>
      <c r="BA236" s="79">
        <v>0</v>
      </c>
      <c r="BC236" s="69" t="s">
        <v>443</v>
      </c>
      <c r="BD236" s="79">
        <v>0.35</v>
      </c>
      <c r="BF236" s="69" t="s">
        <v>443</v>
      </c>
      <c r="BG236" s="79">
        <v>0</v>
      </c>
      <c r="BI236" s="69" t="s">
        <v>443</v>
      </c>
      <c r="BJ236" s="79">
        <v>0</v>
      </c>
      <c r="BL236" s="69" t="s">
        <v>443</v>
      </c>
      <c r="BM236" s="79">
        <v>148.91</v>
      </c>
      <c r="BO236" s="69" t="s">
        <v>443</v>
      </c>
      <c r="BP236" s="79">
        <v>0</v>
      </c>
      <c r="BR236" s="69" t="s">
        <v>443</v>
      </c>
      <c r="BS236" s="79">
        <v>0</v>
      </c>
      <c r="BU236" s="69" t="s">
        <v>443</v>
      </c>
      <c r="BV236" s="79">
        <v>0</v>
      </c>
      <c r="BX236" s="69" t="s">
        <v>443</v>
      </c>
      <c r="BY236" s="79">
        <v>0</v>
      </c>
      <c r="CA236" s="69" t="s">
        <v>443</v>
      </c>
      <c r="CB236" s="79">
        <v>0</v>
      </c>
      <c r="CD236" s="69" t="s">
        <v>443</v>
      </c>
      <c r="CE236" s="79">
        <v>0</v>
      </c>
      <c r="CG236" s="69" t="s">
        <v>443</v>
      </c>
      <c r="CH236" s="79">
        <v>0</v>
      </c>
      <c r="CJ236" s="69" t="s">
        <v>443</v>
      </c>
      <c r="CK236" s="79">
        <v>0</v>
      </c>
      <c r="CM236" s="69" t="s">
        <v>443</v>
      </c>
      <c r="CN236" s="79">
        <v>0</v>
      </c>
      <c r="CP236" s="69" t="s">
        <v>443</v>
      </c>
      <c r="CQ236" s="79">
        <f>SUM(CN236,CK236,CH236,CE236,CB236,BY236,BV236,BS236,BP236,BM236,BJ236,BG236,BD236,BA236,AX236,AU236,AR236,AO236,AL236,AI236,AF236,AC236,Z236,W236,T236,Q236,N236,K236,H236,E236,B236)</f>
        <v>-2207.6999999999998</v>
      </c>
      <c r="CS236" s="69" t="s">
        <v>443</v>
      </c>
      <c r="CT236" s="79">
        <f>143.04+148.91</f>
        <v>291.95</v>
      </c>
      <c r="CV236" s="83">
        <f>CQ236-CT236</f>
        <v>-2499.6499999999996</v>
      </c>
    </row>
    <row r="237" spans="1:100" x14ac:dyDescent="0.2">
      <c r="A237" s="69" t="s">
        <v>444</v>
      </c>
      <c r="B237" s="79">
        <v>0</v>
      </c>
      <c r="D237" s="69" t="s">
        <v>444</v>
      </c>
      <c r="E237" s="79">
        <v>0</v>
      </c>
      <c r="G237" s="69" t="s">
        <v>444</v>
      </c>
      <c r="H237" s="79">
        <v>0</v>
      </c>
      <c r="J237" s="69" t="s">
        <v>444</v>
      </c>
      <c r="K237" s="79">
        <v>0</v>
      </c>
      <c r="M237" s="69" t="s">
        <v>444</v>
      </c>
      <c r="N237" s="79">
        <v>0</v>
      </c>
      <c r="P237" s="69" t="s">
        <v>444</v>
      </c>
      <c r="Q237" s="79">
        <v>0</v>
      </c>
      <c r="S237" s="69" t="s">
        <v>444</v>
      </c>
      <c r="T237" s="79">
        <v>0</v>
      </c>
      <c r="V237" s="69" t="s">
        <v>444</v>
      </c>
      <c r="W237" s="79">
        <v>189.24</v>
      </c>
      <c r="Y237" s="69" t="s">
        <v>444</v>
      </c>
      <c r="Z237" s="79">
        <v>0</v>
      </c>
      <c r="AB237" s="69" t="s">
        <v>444</v>
      </c>
      <c r="AC237" s="79">
        <v>0</v>
      </c>
      <c r="AE237" s="69" t="s">
        <v>444</v>
      </c>
      <c r="AF237" s="79">
        <v>0</v>
      </c>
      <c r="AH237" s="69" t="s">
        <v>444</v>
      </c>
      <c r="AI237" s="79">
        <v>0</v>
      </c>
      <c r="AK237" s="69" t="s">
        <v>444</v>
      </c>
      <c r="AL237" s="79">
        <v>0</v>
      </c>
      <c r="AN237" s="69" t="s">
        <v>444</v>
      </c>
      <c r="AO237" s="79">
        <v>0</v>
      </c>
      <c r="AQ237" s="69" t="s">
        <v>444</v>
      </c>
      <c r="AR237" s="79">
        <v>0</v>
      </c>
      <c r="AT237" s="69" t="s">
        <v>444</v>
      </c>
      <c r="AU237" s="79">
        <v>0</v>
      </c>
      <c r="AW237" s="69" t="s">
        <v>444</v>
      </c>
      <c r="AX237" s="79">
        <v>0</v>
      </c>
      <c r="AZ237" s="69" t="s">
        <v>444</v>
      </c>
      <c r="BA237" s="79">
        <v>0</v>
      </c>
      <c r="BC237" s="69" t="s">
        <v>444</v>
      </c>
      <c r="BD237" s="79">
        <v>0</v>
      </c>
      <c r="BF237" s="69" t="s">
        <v>444</v>
      </c>
      <c r="BG237" s="79">
        <v>0</v>
      </c>
      <c r="BI237" s="69" t="s">
        <v>444</v>
      </c>
      <c r="BJ237" s="79">
        <v>0</v>
      </c>
      <c r="BL237" s="69" t="s">
        <v>444</v>
      </c>
      <c r="BM237" s="79">
        <v>189.24</v>
      </c>
      <c r="BO237" s="69" t="s">
        <v>444</v>
      </c>
      <c r="BP237" s="79">
        <v>0</v>
      </c>
      <c r="BR237" s="69" t="s">
        <v>444</v>
      </c>
      <c r="BS237" s="79">
        <v>0</v>
      </c>
      <c r="BU237" s="69" t="s">
        <v>444</v>
      </c>
      <c r="BV237" s="79">
        <v>0</v>
      </c>
      <c r="BX237" s="69" t="s">
        <v>444</v>
      </c>
      <c r="BY237" s="79">
        <v>0</v>
      </c>
      <c r="CA237" s="69" t="s">
        <v>444</v>
      </c>
      <c r="CB237" s="79">
        <v>0</v>
      </c>
      <c r="CD237" s="69" t="s">
        <v>444</v>
      </c>
      <c r="CE237" s="79">
        <v>0</v>
      </c>
      <c r="CG237" s="69" t="s">
        <v>444</v>
      </c>
      <c r="CH237" s="79">
        <v>0</v>
      </c>
      <c r="CJ237" s="69" t="s">
        <v>444</v>
      </c>
      <c r="CK237" s="79">
        <v>0</v>
      </c>
      <c r="CM237" s="69" t="s">
        <v>444</v>
      </c>
      <c r="CN237" s="79">
        <v>0</v>
      </c>
      <c r="CP237" s="69" t="s">
        <v>444</v>
      </c>
      <c r="CQ237" s="79">
        <f>SUM(CN237,CK237,CH237,CE237,CB237,BY237,BV237,BS237,BP237,BM237,BJ237,BG237,BD237,BA237,AX237,AU237,AR237,AO237,AL237,AI237,AF237,AC237,Z237,W237,T237,Q237,N237,K237,H237,E237,B237)</f>
        <v>378.48</v>
      </c>
      <c r="CS237" s="69" t="s">
        <v>444</v>
      </c>
      <c r="CT237" s="79">
        <f>189.24+189.24</f>
        <v>378.48</v>
      </c>
      <c r="CV237" s="83">
        <f>CQ237-CT237</f>
        <v>0</v>
      </c>
    </row>
    <row r="238" spans="1:100" x14ac:dyDescent="0.2">
      <c r="A238" s="77" t="s">
        <v>542</v>
      </c>
      <c r="B238" s="78">
        <f>SUM(B235:B237)</f>
        <v>0</v>
      </c>
      <c r="D238" s="77" t="s">
        <v>542</v>
      </c>
      <c r="E238" s="78">
        <f>SUM(E235:E237)</f>
        <v>0</v>
      </c>
      <c r="G238" s="77" t="s">
        <v>542</v>
      </c>
      <c r="H238" s="78">
        <f>SUM(H235:H237)</f>
        <v>0</v>
      </c>
      <c r="J238" s="77" t="s">
        <v>542</v>
      </c>
      <c r="K238" s="78">
        <f>SUM(K235:K237)</f>
        <v>0</v>
      </c>
      <c r="M238" s="77" t="s">
        <v>542</v>
      </c>
      <c r="N238" s="78">
        <f>SUM(N235:N237)</f>
        <v>0</v>
      </c>
      <c r="P238" s="77" t="s">
        <v>542</v>
      </c>
      <c r="Q238" s="78">
        <f>SUM(Q235:Q237)</f>
        <v>0</v>
      </c>
      <c r="S238" s="77" t="s">
        <v>542</v>
      </c>
      <c r="T238" s="78">
        <f>SUM(T235:T237)</f>
        <v>0</v>
      </c>
      <c r="V238" s="77" t="s">
        <v>542</v>
      </c>
      <c r="W238" s="78">
        <f>SUM(W235:W237)</f>
        <v>1892.3999999999999</v>
      </c>
      <c r="Y238" s="77" t="s">
        <v>542</v>
      </c>
      <c r="Z238" s="78">
        <f>SUM(Z235:Z237)</f>
        <v>90</v>
      </c>
      <c r="AB238" s="77" t="s">
        <v>542</v>
      </c>
      <c r="AC238" s="78">
        <f>SUM(AC235:AC237)</f>
        <v>0</v>
      </c>
      <c r="AE238" s="77" t="s">
        <v>542</v>
      </c>
      <c r="AF238" s="78">
        <f>SUM(AF235:AF237)</f>
        <v>0</v>
      </c>
      <c r="AH238" s="77" t="s">
        <v>542</v>
      </c>
      <c r="AI238" s="78">
        <f>SUM(AI235:AI237)</f>
        <v>200</v>
      </c>
      <c r="AK238" s="77" t="s">
        <v>542</v>
      </c>
      <c r="AL238" s="78">
        <f>SUM(AL235:AL237)</f>
        <v>0</v>
      </c>
      <c r="AN238" s="77" t="s">
        <v>542</v>
      </c>
      <c r="AO238" s="78">
        <f>SUM(AO235:AO237)</f>
        <v>0</v>
      </c>
      <c r="AQ238" s="77" t="s">
        <v>542</v>
      </c>
      <c r="AR238" s="78">
        <f>SUM(AR235:AR237)</f>
        <v>0</v>
      </c>
      <c r="AT238" s="77" t="s">
        <v>542</v>
      </c>
      <c r="AU238" s="78">
        <f>SUM(AU235:AU237)</f>
        <v>0</v>
      </c>
      <c r="AW238" s="77" t="s">
        <v>542</v>
      </c>
      <c r="AX238" s="78">
        <f>SUM(AX235:AX237)</f>
        <v>0</v>
      </c>
      <c r="AZ238" s="77" t="s">
        <v>542</v>
      </c>
      <c r="BA238" s="78">
        <f>SUM(BA235:BA237)</f>
        <v>0</v>
      </c>
      <c r="BC238" s="77" t="s">
        <v>542</v>
      </c>
      <c r="BD238" s="78">
        <f>SUM(BD235:BD237)</f>
        <v>0.35</v>
      </c>
      <c r="BF238" s="77" t="s">
        <v>542</v>
      </c>
      <c r="BG238" s="78">
        <f>SUM(BG235:BG237)</f>
        <v>0</v>
      </c>
      <c r="BI238" s="77" t="s">
        <v>542</v>
      </c>
      <c r="BJ238" s="78">
        <f>SUM(BJ235:BJ237)</f>
        <v>0</v>
      </c>
      <c r="BL238" s="77" t="s">
        <v>542</v>
      </c>
      <c r="BM238" s="78">
        <f>SUM(BM235:BM237)</f>
        <v>1892.3500000000001</v>
      </c>
      <c r="BO238" s="77" t="s">
        <v>542</v>
      </c>
      <c r="BP238" s="78">
        <f>SUM(BP235:BP237)</f>
        <v>0</v>
      </c>
      <c r="BR238" s="77" t="s">
        <v>542</v>
      </c>
      <c r="BS238" s="78">
        <f>SUM(BS235:BS237)</f>
        <v>0</v>
      </c>
      <c r="BU238" s="77" t="s">
        <v>542</v>
      </c>
      <c r="BV238" s="78">
        <f>SUM(BV235:BV237)</f>
        <v>0</v>
      </c>
      <c r="BX238" s="77" t="s">
        <v>542</v>
      </c>
      <c r="BY238" s="78">
        <f>SUM(BY235:BY237)</f>
        <v>0</v>
      </c>
      <c r="CA238" s="77" t="s">
        <v>542</v>
      </c>
      <c r="CB238" s="78">
        <f>SUM(CB235:CB237)</f>
        <v>0</v>
      </c>
      <c r="CD238" s="77" t="s">
        <v>542</v>
      </c>
      <c r="CE238" s="78">
        <f>SUM(CE235:CE237)</f>
        <v>0</v>
      </c>
      <c r="CG238" s="77" t="s">
        <v>542</v>
      </c>
      <c r="CH238" s="78">
        <f>SUM(CH235:CH237)</f>
        <v>0</v>
      </c>
      <c r="CJ238" s="77" t="s">
        <v>542</v>
      </c>
      <c r="CK238" s="78">
        <f>SUM(CK235:CK237)</f>
        <v>0</v>
      </c>
      <c r="CM238" s="77" t="s">
        <v>542</v>
      </c>
      <c r="CN238" s="78">
        <f>SUM(CN235:CN237)</f>
        <v>0</v>
      </c>
      <c r="CP238" s="77" t="s">
        <v>492</v>
      </c>
      <c r="CQ238" s="78">
        <f>SUM(CQ235:CQ237)</f>
        <v>4075.1</v>
      </c>
      <c r="CS238" s="77" t="s">
        <v>492</v>
      </c>
      <c r="CT238" s="78">
        <f>SUM(CT235:CT237)</f>
        <v>3784.7499999999995</v>
      </c>
      <c r="CV238" s="83">
        <f>CQ238-CT238</f>
        <v>290.35000000000036</v>
      </c>
    </row>
    <row r="239" spans="1:100" x14ac:dyDescent="0.2">
      <c r="A239" s="176" t="s">
        <v>447</v>
      </c>
      <c r="B239" s="177"/>
      <c r="D239" s="176" t="s">
        <v>447</v>
      </c>
      <c r="E239" s="177"/>
      <c r="G239" s="176" t="s">
        <v>447</v>
      </c>
      <c r="H239" s="177"/>
      <c r="J239" s="176" t="s">
        <v>447</v>
      </c>
      <c r="K239" s="177"/>
      <c r="M239" s="176" t="s">
        <v>447</v>
      </c>
      <c r="N239" s="177"/>
      <c r="P239" s="176" t="s">
        <v>447</v>
      </c>
      <c r="Q239" s="177"/>
      <c r="S239" s="176" t="s">
        <v>447</v>
      </c>
      <c r="T239" s="177"/>
      <c r="V239" s="176" t="s">
        <v>447</v>
      </c>
      <c r="W239" s="177"/>
      <c r="Y239" s="176" t="s">
        <v>447</v>
      </c>
      <c r="Z239" s="177"/>
      <c r="AB239" s="176" t="s">
        <v>447</v>
      </c>
      <c r="AC239" s="177"/>
      <c r="AE239" s="176" t="s">
        <v>447</v>
      </c>
      <c r="AF239" s="177"/>
      <c r="AH239" s="176" t="s">
        <v>447</v>
      </c>
      <c r="AI239" s="177"/>
      <c r="AK239" s="176" t="s">
        <v>447</v>
      </c>
      <c r="AL239" s="177"/>
      <c r="AN239" s="176" t="s">
        <v>447</v>
      </c>
      <c r="AO239" s="177"/>
      <c r="AQ239" s="176" t="s">
        <v>447</v>
      </c>
      <c r="AR239" s="177"/>
      <c r="AT239" s="176" t="s">
        <v>447</v>
      </c>
      <c r="AU239" s="177"/>
      <c r="AW239" s="176" t="s">
        <v>447</v>
      </c>
      <c r="AX239" s="177"/>
      <c r="AZ239" s="176" t="s">
        <v>447</v>
      </c>
      <c r="BA239" s="177"/>
      <c r="BC239" s="176" t="s">
        <v>447</v>
      </c>
      <c r="BD239" s="177"/>
      <c r="BF239" s="176" t="s">
        <v>447</v>
      </c>
      <c r="BG239" s="177"/>
      <c r="BI239" s="176" t="s">
        <v>447</v>
      </c>
      <c r="BJ239" s="177"/>
      <c r="BL239" s="176" t="s">
        <v>447</v>
      </c>
      <c r="BM239" s="177"/>
      <c r="BO239" s="176" t="s">
        <v>447</v>
      </c>
      <c r="BP239" s="177"/>
      <c r="BR239" s="176" t="s">
        <v>447</v>
      </c>
      <c r="BS239" s="177"/>
      <c r="BU239" s="176" t="s">
        <v>447</v>
      </c>
      <c r="BV239" s="177"/>
      <c r="BX239" s="176" t="s">
        <v>447</v>
      </c>
      <c r="BY239" s="177"/>
      <c r="CA239" s="176" t="s">
        <v>447</v>
      </c>
      <c r="CB239" s="177"/>
      <c r="CD239" s="176" t="s">
        <v>447</v>
      </c>
      <c r="CE239" s="177"/>
      <c r="CG239" s="176" t="s">
        <v>447</v>
      </c>
      <c r="CH239" s="177"/>
      <c r="CJ239" s="176" t="s">
        <v>447</v>
      </c>
      <c r="CK239" s="177"/>
      <c r="CM239" s="176" t="s">
        <v>447</v>
      </c>
      <c r="CN239" s="177"/>
      <c r="CP239" s="176" t="s">
        <v>447</v>
      </c>
      <c r="CQ239" s="177"/>
      <c r="CS239" s="176" t="s">
        <v>447</v>
      </c>
      <c r="CT239" s="177"/>
      <c r="CV239" s="66"/>
    </row>
    <row r="240" spans="1:100" x14ac:dyDescent="0.2">
      <c r="A240" s="70" t="s">
        <v>445</v>
      </c>
      <c r="B240" s="67">
        <v>0</v>
      </c>
      <c r="D240" s="70" t="s">
        <v>445</v>
      </c>
      <c r="E240" s="67">
        <v>0</v>
      </c>
      <c r="G240" s="70" t="s">
        <v>445</v>
      </c>
      <c r="H240" s="67">
        <v>0</v>
      </c>
      <c r="J240" s="70" t="s">
        <v>445</v>
      </c>
      <c r="K240" s="67">
        <v>0</v>
      </c>
      <c r="M240" s="70" t="s">
        <v>445</v>
      </c>
      <c r="N240" s="67">
        <v>0</v>
      </c>
      <c r="P240" s="70" t="s">
        <v>445</v>
      </c>
      <c r="Q240" s="67">
        <v>0</v>
      </c>
      <c r="S240" s="70" t="s">
        <v>445</v>
      </c>
      <c r="T240" s="67">
        <v>0</v>
      </c>
      <c r="V240" s="70" t="s">
        <v>445</v>
      </c>
      <c r="W240" s="67">
        <v>511.14</v>
      </c>
      <c r="Y240" s="70" t="s">
        <v>445</v>
      </c>
      <c r="Z240" s="67">
        <v>0</v>
      </c>
      <c r="AB240" s="70" t="s">
        <v>445</v>
      </c>
      <c r="AC240" s="67">
        <v>0</v>
      </c>
      <c r="AE240" s="70" t="s">
        <v>445</v>
      </c>
      <c r="AF240" s="67">
        <v>0</v>
      </c>
      <c r="AH240" s="70" t="s">
        <v>445</v>
      </c>
      <c r="AI240" s="67">
        <v>0</v>
      </c>
      <c r="AK240" s="70" t="s">
        <v>445</v>
      </c>
      <c r="AL240" s="67">
        <v>0</v>
      </c>
      <c r="AN240" s="70" t="s">
        <v>445</v>
      </c>
      <c r="AO240" s="67">
        <v>0</v>
      </c>
      <c r="AQ240" s="70" t="s">
        <v>445</v>
      </c>
      <c r="AR240" s="67">
        <v>0</v>
      </c>
      <c r="AT240" s="70" t="s">
        <v>445</v>
      </c>
      <c r="AU240" s="67">
        <v>0</v>
      </c>
      <c r="AW240" s="70" t="s">
        <v>445</v>
      </c>
      <c r="AX240" s="67">
        <v>0</v>
      </c>
      <c r="AZ240" s="70" t="s">
        <v>445</v>
      </c>
      <c r="BA240" s="67">
        <v>0</v>
      </c>
      <c r="BC240" s="70" t="s">
        <v>445</v>
      </c>
      <c r="BD240" s="67">
        <v>0</v>
      </c>
      <c r="BF240" s="70" t="s">
        <v>445</v>
      </c>
      <c r="BG240" s="67">
        <v>0</v>
      </c>
      <c r="BI240" s="70" t="s">
        <v>445</v>
      </c>
      <c r="BJ240" s="67">
        <v>0</v>
      </c>
      <c r="BL240" s="70" t="s">
        <v>445</v>
      </c>
      <c r="BM240" s="67">
        <v>462.22</v>
      </c>
      <c r="BO240" s="70" t="s">
        <v>445</v>
      </c>
      <c r="BP240" s="67">
        <v>0</v>
      </c>
      <c r="BR240" s="70" t="s">
        <v>445</v>
      </c>
      <c r="BS240" s="67">
        <v>0</v>
      </c>
      <c r="BU240" s="70" t="s">
        <v>445</v>
      </c>
      <c r="BV240" s="67">
        <v>0</v>
      </c>
      <c r="BX240" s="70" t="s">
        <v>445</v>
      </c>
      <c r="BY240" s="67">
        <v>0</v>
      </c>
      <c r="CA240" s="70" t="s">
        <v>445</v>
      </c>
      <c r="CB240" s="67">
        <v>0</v>
      </c>
      <c r="CD240" s="70" t="s">
        <v>445</v>
      </c>
      <c r="CE240" s="67">
        <v>0</v>
      </c>
      <c r="CG240" s="70" t="s">
        <v>445</v>
      </c>
      <c r="CH240" s="67">
        <v>0</v>
      </c>
      <c r="CJ240" s="70" t="s">
        <v>445</v>
      </c>
      <c r="CK240" s="67">
        <v>0</v>
      </c>
      <c r="CM240" s="70" t="s">
        <v>445</v>
      </c>
      <c r="CN240" s="67">
        <v>0</v>
      </c>
      <c r="CP240" s="70" t="s">
        <v>445</v>
      </c>
      <c r="CQ240" s="79">
        <f>SUM(CN240,CK240,CH240,CE240,CB240,BY240,BV240,BS240,BP240,BM240,BJ240,BG240,BD240,BA240,AX240,AU240,AR240,AO240,AL240,AI240,AF240,AC240,Z240,W240,T240,Q240,N240,K240,H240,E240,B240)</f>
        <v>973.36</v>
      </c>
      <c r="CS240" s="70" t="s">
        <v>445</v>
      </c>
      <c r="CT240" s="67">
        <f>511.14+462.22</f>
        <v>973.36</v>
      </c>
      <c r="CV240" s="83">
        <f>CT240-CQ240</f>
        <v>0</v>
      </c>
    </row>
    <row r="241" spans="1:101" x14ac:dyDescent="0.2">
      <c r="A241" s="77" t="s">
        <v>454</v>
      </c>
      <c r="B241" s="78">
        <f>SUM(B240)</f>
        <v>0</v>
      </c>
      <c r="D241" s="77" t="s">
        <v>454</v>
      </c>
      <c r="E241" s="78">
        <f>SUM(E240)</f>
        <v>0</v>
      </c>
      <c r="G241" s="77" t="s">
        <v>454</v>
      </c>
      <c r="H241" s="78">
        <f>SUM(H240)</f>
        <v>0</v>
      </c>
      <c r="J241" s="77" t="s">
        <v>454</v>
      </c>
      <c r="K241" s="78">
        <f>SUM(K240)</f>
        <v>0</v>
      </c>
      <c r="M241" s="77" t="s">
        <v>454</v>
      </c>
      <c r="N241" s="78">
        <f>SUM(N240)</f>
        <v>0</v>
      </c>
      <c r="P241" s="77" t="s">
        <v>454</v>
      </c>
      <c r="Q241" s="78">
        <f>SUM(Q240)</f>
        <v>0</v>
      </c>
      <c r="S241" s="77" t="s">
        <v>454</v>
      </c>
      <c r="T241" s="78">
        <f>SUM(T240)</f>
        <v>0</v>
      </c>
      <c r="V241" s="77" t="s">
        <v>454</v>
      </c>
      <c r="W241" s="78">
        <f>SUM(W240)</f>
        <v>511.14</v>
      </c>
      <c r="Y241" s="77" t="s">
        <v>454</v>
      </c>
      <c r="Z241" s="78">
        <f>SUM(Z240)</f>
        <v>0</v>
      </c>
      <c r="AB241" s="77" t="s">
        <v>454</v>
      </c>
      <c r="AC241" s="78">
        <f>SUM(AC240)</f>
        <v>0</v>
      </c>
      <c r="AE241" s="77" t="s">
        <v>454</v>
      </c>
      <c r="AF241" s="78">
        <f>SUM(AF240)</f>
        <v>0</v>
      </c>
      <c r="AH241" s="77" t="s">
        <v>454</v>
      </c>
      <c r="AI241" s="78">
        <f>SUM(AI240)</f>
        <v>0</v>
      </c>
      <c r="AK241" s="77" t="s">
        <v>454</v>
      </c>
      <c r="AL241" s="78">
        <f>SUM(AL240)</f>
        <v>0</v>
      </c>
      <c r="AN241" s="77" t="s">
        <v>454</v>
      </c>
      <c r="AO241" s="78">
        <f>SUM(AO240)</f>
        <v>0</v>
      </c>
      <c r="AQ241" s="77" t="s">
        <v>454</v>
      </c>
      <c r="AR241" s="78">
        <f>SUM(AR240)</f>
        <v>0</v>
      </c>
      <c r="AT241" s="77" t="s">
        <v>454</v>
      </c>
      <c r="AU241" s="78">
        <f>SUM(AU240)</f>
        <v>0</v>
      </c>
      <c r="AW241" s="77" t="s">
        <v>454</v>
      </c>
      <c r="AX241" s="78">
        <f>SUM(AX240)</f>
        <v>0</v>
      </c>
      <c r="AZ241" s="77" t="s">
        <v>454</v>
      </c>
      <c r="BA241" s="78">
        <f>SUM(BA240)</f>
        <v>0</v>
      </c>
      <c r="BC241" s="77" t="s">
        <v>454</v>
      </c>
      <c r="BD241" s="78">
        <f>SUM(BD240)</f>
        <v>0</v>
      </c>
      <c r="BF241" s="77" t="s">
        <v>454</v>
      </c>
      <c r="BG241" s="78">
        <f>SUM(BG240)</f>
        <v>0</v>
      </c>
      <c r="BI241" s="77" t="s">
        <v>454</v>
      </c>
      <c r="BJ241" s="78">
        <f>SUM(BJ240)</f>
        <v>0</v>
      </c>
      <c r="BL241" s="77" t="s">
        <v>454</v>
      </c>
      <c r="BM241" s="78">
        <f>SUM(BM240)</f>
        <v>462.22</v>
      </c>
      <c r="BO241" s="77" t="s">
        <v>454</v>
      </c>
      <c r="BP241" s="78">
        <f>SUM(BP240)</f>
        <v>0</v>
      </c>
      <c r="BR241" s="77" t="s">
        <v>454</v>
      </c>
      <c r="BS241" s="78">
        <f>SUM(BS240)</f>
        <v>0</v>
      </c>
      <c r="BU241" s="77" t="s">
        <v>454</v>
      </c>
      <c r="BV241" s="78">
        <f>SUM(BV240)</f>
        <v>0</v>
      </c>
      <c r="BX241" s="77" t="s">
        <v>454</v>
      </c>
      <c r="BY241" s="78">
        <f>SUM(BY240)</f>
        <v>0</v>
      </c>
      <c r="CA241" s="77" t="s">
        <v>454</v>
      </c>
      <c r="CB241" s="78">
        <f>SUM(CB240)</f>
        <v>0</v>
      </c>
      <c r="CD241" s="77" t="s">
        <v>454</v>
      </c>
      <c r="CE241" s="78">
        <f>SUM(CE240)</f>
        <v>0</v>
      </c>
      <c r="CG241" s="77" t="s">
        <v>454</v>
      </c>
      <c r="CH241" s="78">
        <f>SUM(CH240)</f>
        <v>0</v>
      </c>
      <c r="CJ241" s="77" t="s">
        <v>454</v>
      </c>
      <c r="CK241" s="78">
        <f>SUM(CK240)</f>
        <v>0</v>
      </c>
      <c r="CM241" s="77" t="s">
        <v>454</v>
      </c>
      <c r="CN241" s="78">
        <f>SUM(CN240)</f>
        <v>0</v>
      </c>
      <c r="CP241" s="77" t="s">
        <v>493</v>
      </c>
      <c r="CQ241" s="78">
        <f>SUM(CQ240)</f>
        <v>973.36</v>
      </c>
      <c r="CS241" s="77" t="s">
        <v>493</v>
      </c>
      <c r="CT241" s="78">
        <f>SUM(CT240)</f>
        <v>973.36</v>
      </c>
      <c r="CV241" s="83">
        <f>CT241-CQ241</f>
        <v>0</v>
      </c>
    </row>
    <row r="242" spans="1:101" x14ac:dyDescent="0.2">
      <c r="A242" s="176" t="s">
        <v>455</v>
      </c>
      <c r="B242" s="177"/>
      <c r="D242" s="176" t="s">
        <v>455</v>
      </c>
      <c r="E242" s="177"/>
      <c r="G242" s="176" t="s">
        <v>455</v>
      </c>
      <c r="H242" s="177"/>
      <c r="J242" s="176" t="s">
        <v>455</v>
      </c>
      <c r="K242" s="177"/>
      <c r="M242" s="176" t="s">
        <v>455</v>
      </c>
      <c r="N242" s="177"/>
      <c r="P242" s="176" t="s">
        <v>455</v>
      </c>
      <c r="Q242" s="177"/>
      <c r="S242" s="176" t="s">
        <v>455</v>
      </c>
      <c r="T242" s="177"/>
      <c r="V242" s="176" t="s">
        <v>455</v>
      </c>
      <c r="W242" s="177"/>
      <c r="Y242" s="176" t="s">
        <v>455</v>
      </c>
      <c r="Z242" s="177"/>
      <c r="AB242" s="176" t="s">
        <v>455</v>
      </c>
      <c r="AC242" s="177"/>
      <c r="AE242" s="176" t="s">
        <v>455</v>
      </c>
      <c r="AF242" s="177"/>
      <c r="AH242" s="176" t="s">
        <v>455</v>
      </c>
      <c r="AI242" s="177"/>
      <c r="AK242" s="176" t="s">
        <v>455</v>
      </c>
      <c r="AL242" s="177"/>
      <c r="AN242" s="176" t="s">
        <v>455</v>
      </c>
      <c r="AO242" s="177"/>
      <c r="AQ242" s="176" t="s">
        <v>455</v>
      </c>
      <c r="AR242" s="177"/>
      <c r="AT242" s="176" t="s">
        <v>455</v>
      </c>
      <c r="AU242" s="177"/>
      <c r="AW242" s="176" t="s">
        <v>455</v>
      </c>
      <c r="AX242" s="177"/>
      <c r="AZ242" s="176" t="s">
        <v>455</v>
      </c>
      <c r="BA242" s="177"/>
      <c r="BC242" s="176" t="s">
        <v>455</v>
      </c>
      <c r="BD242" s="177"/>
      <c r="BF242" s="176" t="s">
        <v>455</v>
      </c>
      <c r="BG242" s="177"/>
      <c r="BI242" s="176" t="s">
        <v>455</v>
      </c>
      <c r="BJ242" s="177"/>
      <c r="BL242" s="176" t="s">
        <v>455</v>
      </c>
      <c r="BM242" s="177"/>
      <c r="BO242" s="176" t="s">
        <v>455</v>
      </c>
      <c r="BP242" s="177"/>
      <c r="BR242" s="176" t="s">
        <v>455</v>
      </c>
      <c r="BS242" s="177"/>
      <c r="BU242" s="176" t="s">
        <v>455</v>
      </c>
      <c r="BV242" s="177"/>
      <c r="BX242" s="176" t="s">
        <v>455</v>
      </c>
      <c r="BY242" s="177"/>
      <c r="CA242" s="176" t="s">
        <v>455</v>
      </c>
      <c r="CB242" s="177"/>
      <c r="CD242" s="176" t="s">
        <v>455</v>
      </c>
      <c r="CE242" s="177"/>
      <c r="CG242" s="176" t="s">
        <v>455</v>
      </c>
      <c r="CH242" s="177"/>
      <c r="CJ242" s="176" t="s">
        <v>455</v>
      </c>
      <c r="CK242" s="177"/>
      <c r="CM242" s="176" t="s">
        <v>455</v>
      </c>
      <c r="CN242" s="177"/>
      <c r="CP242" s="176" t="s">
        <v>455</v>
      </c>
      <c r="CQ242" s="177"/>
      <c r="CS242" s="176" t="s">
        <v>455</v>
      </c>
      <c r="CT242" s="177"/>
      <c r="CV242" s="66"/>
    </row>
    <row r="243" spans="1:101" x14ac:dyDescent="0.2">
      <c r="A243" s="71" t="s">
        <v>156</v>
      </c>
      <c r="B243" s="67">
        <v>755.04</v>
      </c>
      <c r="D243" s="71" t="s">
        <v>156</v>
      </c>
      <c r="E243" s="67">
        <v>0</v>
      </c>
      <c r="G243" s="71" t="s">
        <v>156</v>
      </c>
      <c r="H243" s="67">
        <v>0</v>
      </c>
      <c r="J243" s="71" t="s">
        <v>156</v>
      </c>
      <c r="K243" s="67">
        <v>0</v>
      </c>
      <c r="M243" s="71" t="s">
        <v>156</v>
      </c>
      <c r="N243" s="67">
        <v>0</v>
      </c>
      <c r="P243" s="71" t="s">
        <v>156</v>
      </c>
      <c r="Q243" s="67">
        <v>0</v>
      </c>
      <c r="S243" s="71" t="s">
        <v>156</v>
      </c>
      <c r="T243" s="67">
        <v>0</v>
      </c>
      <c r="V243" s="71" t="s">
        <v>156</v>
      </c>
      <c r="W243" s="67">
        <v>0</v>
      </c>
      <c r="Y243" s="71" t="s">
        <v>156</v>
      </c>
      <c r="Z243" s="67">
        <v>0</v>
      </c>
      <c r="AB243" s="71" t="s">
        <v>156</v>
      </c>
      <c r="AC243" s="67">
        <v>0</v>
      </c>
      <c r="AE243" s="71" t="s">
        <v>156</v>
      </c>
      <c r="AF243" s="67">
        <v>0</v>
      </c>
      <c r="AH243" s="71" t="s">
        <v>156</v>
      </c>
      <c r="AI243" s="67">
        <v>0</v>
      </c>
      <c r="AK243" s="71" t="s">
        <v>156</v>
      </c>
      <c r="AL243" s="67">
        <v>0</v>
      </c>
      <c r="AN243" s="71" t="s">
        <v>156</v>
      </c>
      <c r="AO243" s="67">
        <v>0</v>
      </c>
      <c r="AQ243" s="71" t="s">
        <v>156</v>
      </c>
      <c r="AR243" s="67">
        <v>0</v>
      </c>
      <c r="AT243" s="71" t="s">
        <v>156</v>
      </c>
      <c r="AU243" s="67">
        <v>0</v>
      </c>
      <c r="AW243" s="71" t="s">
        <v>156</v>
      </c>
      <c r="AX243" s="67">
        <v>0</v>
      </c>
      <c r="AZ243" s="71" t="s">
        <v>156</v>
      </c>
      <c r="BA243" s="67">
        <v>0</v>
      </c>
      <c r="BC243" s="71" t="s">
        <v>156</v>
      </c>
      <c r="BD243" s="67">
        <v>0</v>
      </c>
      <c r="BF243" s="71" t="s">
        <v>156</v>
      </c>
      <c r="BG243" s="67">
        <v>0</v>
      </c>
      <c r="BI243" s="71" t="s">
        <v>156</v>
      </c>
      <c r="BJ243" s="67">
        <v>0</v>
      </c>
      <c r="BL243" s="71" t="s">
        <v>156</v>
      </c>
      <c r="BM243" s="67">
        <v>0</v>
      </c>
      <c r="BO243" s="71" t="s">
        <v>156</v>
      </c>
      <c r="BP243" s="67">
        <v>0</v>
      </c>
      <c r="BR243" s="71" t="s">
        <v>156</v>
      </c>
      <c r="BS243" s="67">
        <v>0</v>
      </c>
      <c r="BU243" s="71" t="s">
        <v>156</v>
      </c>
      <c r="BV243" s="67">
        <v>0</v>
      </c>
      <c r="BX243" s="71" t="s">
        <v>156</v>
      </c>
      <c r="BY243" s="67">
        <v>0</v>
      </c>
      <c r="CA243" s="71" t="s">
        <v>156</v>
      </c>
      <c r="CB243" s="67">
        <v>0</v>
      </c>
      <c r="CD243" s="71" t="s">
        <v>156</v>
      </c>
      <c r="CE243" s="67">
        <v>0</v>
      </c>
      <c r="CG243" s="71" t="s">
        <v>156</v>
      </c>
      <c r="CH243" s="67">
        <v>0</v>
      </c>
      <c r="CJ243" s="71" t="s">
        <v>156</v>
      </c>
      <c r="CK243" s="67">
        <v>0</v>
      </c>
      <c r="CM243" s="71" t="s">
        <v>156</v>
      </c>
      <c r="CN243" s="67">
        <v>0</v>
      </c>
      <c r="CP243" s="71" t="s">
        <v>156</v>
      </c>
      <c r="CQ243" s="79">
        <f>SUM(CN243,CK243,CH243,CE243,CB243,BY243,BV243,BS243,BP243,BM243,BJ243,BG243,BD243,BA243,AX243,AU243,AR243,AO243,AL243,AI243,AF243,AC243,Z243,W243,T243,Q243,N243,K243,H243,E243,B243)</f>
        <v>755.04</v>
      </c>
      <c r="CS243" s="71" t="s">
        <v>156</v>
      </c>
      <c r="CT243" s="67">
        <v>817.04</v>
      </c>
      <c r="CV243" s="88">
        <f t="shared" ref="CV243:CV259" si="7">CT243-CQ243</f>
        <v>62</v>
      </c>
    </row>
    <row r="244" spans="1:101" x14ac:dyDescent="0.2">
      <c r="A244" s="71" t="s">
        <v>449</v>
      </c>
      <c r="B244" s="67">
        <v>0</v>
      </c>
      <c r="D244" s="71" t="s">
        <v>449</v>
      </c>
      <c r="E244" s="67">
        <v>0</v>
      </c>
      <c r="G244" s="71" t="s">
        <v>449</v>
      </c>
      <c r="H244" s="67">
        <v>0</v>
      </c>
      <c r="J244" s="71" t="s">
        <v>449</v>
      </c>
      <c r="K244" s="67">
        <v>105.2</v>
      </c>
      <c r="M244" s="71" t="s">
        <v>449</v>
      </c>
      <c r="N244" s="67">
        <v>0</v>
      </c>
      <c r="P244" s="71" t="s">
        <v>449</v>
      </c>
      <c r="Q244" s="67">
        <v>0</v>
      </c>
      <c r="S244" s="71" t="s">
        <v>449</v>
      </c>
      <c r="T244" s="67">
        <v>0</v>
      </c>
      <c r="V244" s="71" t="s">
        <v>449</v>
      </c>
      <c r="W244" s="67">
        <v>0</v>
      </c>
      <c r="Y244" s="71" t="s">
        <v>449</v>
      </c>
      <c r="Z244" s="67">
        <v>0</v>
      </c>
      <c r="AB244" s="71" t="s">
        <v>449</v>
      </c>
      <c r="AC244" s="67">
        <v>0</v>
      </c>
      <c r="AE244" s="71" t="s">
        <v>449</v>
      </c>
      <c r="AF244" s="67">
        <v>0</v>
      </c>
      <c r="AH244" s="71" t="s">
        <v>449</v>
      </c>
      <c r="AI244" s="67">
        <v>0</v>
      </c>
      <c r="AK244" s="71" t="s">
        <v>449</v>
      </c>
      <c r="AL244" s="67">
        <v>0</v>
      </c>
      <c r="AN244" s="71" t="s">
        <v>449</v>
      </c>
      <c r="AO244" s="67">
        <v>0</v>
      </c>
      <c r="AQ244" s="71" t="s">
        <v>449</v>
      </c>
      <c r="AR244" s="67">
        <v>0</v>
      </c>
      <c r="AT244" s="71" t="s">
        <v>449</v>
      </c>
      <c r="AU244" s="67">
        <v>0</v>
      </c>
      <c r="AW244" s="71" t="s">
        <v>449</v>
      </c>
      <c r="AX244" s="67">
        <v>0</v>
      </c>
      <c r="AZ244" s="71" t="s">
        <v>449</v>
      </c>
      <c r="BA244" s="67">
        <v>0</v>
      </c>
      <c r="BC244" s="71" t="s">
        <v>449</v>
      </c>
      <c r="BD244" s="67">
        <v>0</v>
      </c>
      <c r="BF244" s="71" t="s">
        <v>449</v>
      </c>
      <c r="BG244" s="67">
        <v>0</v>
      </c>
      <c r="BI244" s="71" t="s">
        <v>449</v>
      </c>
      <c r="BJ244" s="67">
        <v>0</v>
      </c>
      <c r="BL244" s="71" t="s">
        <v>449</v>
      </c>
      <c r="BM244" s="67">
        <v>0</v>
      </c>
      <c r="BO244" s="71" t="s">
        <v>449</v>
      </c>
      <c r="BP244" s="67">
        <v>0</v>
      </c>
      <c r="BR244" s="71" t="s">
        <v>449</v>
      </c>
      <c r="BS244" s="67">
        <v>0</v>
      </c>
      <c r="BU244" s="71" t="s">
        <v>449</v>
      </c>
      <c r="BV244" s="67">
        <v>0</v>
      </c>
      <c r="BX244" s="71" t="s">
        <v>449</v>
      </c>
      <c r="BY244" s="67">
        <v>0</v>
      </c>
      <c r="CA244" s="71" t="s">
        <v>449</v>
      </c>
      <c r="CB244" s="67">
        <v>0</v>
      </c>
      <c r="CD244" s="71" t="s">
        <v>449</v>
      </c>
      <c r="CE244" s="67">
        <v>0</v>
      </c>
      <c r="CG244" s="71" t="s">
        <v>449</v>
      </c>
      <c r="CH244" s="67">
        <v>0</v>
      </c>
      <c r="CJ244" s="71" t="s">
        <v>449</v>
      </c>
      <c r="CK244" s="67">
        <v>0</v>
      </c>
      <c r="CM244" s="71" t="s">
        <v>449</v>
      </c>
      <c r="CN244" s="67">
        <v>0</v>
      </c>
      <c r="CP244" s="71" t="s">
        <v>449</v>
      </c>
      <c r="CQ244" s="79">
        <f>SUM(CN244,CK244,CH244,CE244,CB244,BY244,BV244,BS244,BP244,BM244,BJ244,BG244,BD244,BA244,AX244,AU244,AR244,AO244,AL244,AI244,AF244,AC244,Z244,W244,T244,Q244,N244,K244,H244,E244,B244)</f>
        <v>105.2</v>
      </c>
      <c r="CS244" s="71" t="s">
        <v>449</v>
      </c>
      <c r="CT244" s="67">
        <v>140</v>
      </c>
      <c r="CV244" s="88">
        <f t="shared" si="7"/>
        <v>34.799999999999997</v>
      </c>
    </row>
    <row r="245" spans="1:101" x14ac:dyDescent="0.2">
      <c r="A245" s="71" t="s">
        <v>450</v>
      </c>
      <c r="B245" s="67">
        <v>0</v>
      </c>
      <c r="D245" s="71" t="s">
        <v>450</v>
      </c>
      <c r="E245" s="67">
        <v>0</v>
      </c>
      <c r="G245" s="71" t="s">
        <v>450</v>
      </c>
      <c r="H245" s="67">
        <v>0</v>
      </c>
      <c r="J245" s="71" t="s">
        <v>450</v>
      </c>
      <c r="K245" s="67">
        <v>0</v>
      </c>
      <c r="M245" s="71" t="s">
        <v>450</v>
      </c>
      <c r="N245" s="67">
        <v>0</v>
      </c>
      <c r="P245" s="71" t="s">
        <v>450</v>
      </c>
      <c r="Q245" s="67">
        <v>0</v>
      </c>
      <c r="S245" s="71" t="s">
        <v>450</v>
      </c>
      <c r="T245" s="67">
        <v>0</v>
      </c>
      <c r="V245" s="71" t="s">
        <v>450</v>
      </c>
      <c r="W245" s="67">
        <v>0</v>
      </c>
      <c r="Y245" s="71" t="s">
        <v>450</v>
      </c>
      <c r="Z245" s="67">
        <v>109</v>
      </c>
      <c r="AB245" s="71" t="s">
        <v>450</v>
      </c>
      <c r="AC245" s="67">
        <v>0</v>
      </c>
      <c r="AE245" s="71" t="s">
        <v>450</v>
      </c>
      <c r="AF245" s="67">
        <v>0</v>
      </c>
      <c r="AH245" s="71" t="s">
        <v>450</v>
      </c>
      <c r="AI245" s="67">
        <v>0</v>
      </c>
      <c r="AK245" s="71" t="s">
        <v>450</v>
      </c>
      <c r="AL245" s="67">
        <v>0</v>
      </c>
      <c r="AN245" s="71" t="s">
        <v>450</v>
      </c>
      <c r="AO245" s="67">
        <v>0</v>
      </c>
      <c r="AQ245" s="71" t="s">
        <v>450</v>
      </c>
      <c r="AR245" s="67">
        <v>0</v>
      </c>
      <c r="AT245" s="71" t="s">
        <v>450</v>
      </c>
      <c r="AU245" s="67">
        <v>0</v>
      </c>
      <c r="AW245" s="71" t="s">
        <v>450</v>
      </c>
      <c r="AX245" s="67">
        <v>0</v>
      </c>
      <c r="AZ245" s="71" t="s">
        <v>450</v>
      </c>
      <c r="BA245" s="67">
        <v>0</v>
      </c>
      <c r="BC245" s="71" t="s">
        <v>450</v>
      </c>
      <c r="BD245" s="67">
        <v>0</v>
      </c>
      <c r="BF245" s="71" t="s">
        <v>450</v>
      </c>
      <c r="BG245" s="67">
        <v>0</v>
      </c>
      <c r="BI245" s="71" t="s">
        <v>450</v>
      </c>
      <c r="BJ245" s="67">
        <v>0</v>
      </c>
      <c r="BL245" s="71" t="s">
        <v>450</v>
      </c>
      <c r="BM245" s="67">
        <v>0</v>
      </c>
      <c r="BO245" s="71" t="s">
        <v>450</v>
      </c>
      <c r="BP245" s="67">
        <v>0</v>
      </c>
      <c r="BR245" s="71" t="s">
        <v>450</v>
      </c>
      <c r="BS245" s="67">
        <v>0</v>
      </c>
      <c r="BU245" s="71" t="s">
        <v>450</v>
      </c>
      <c r="BV245" s="67">
        <v>0</v>
      </c>
      <c r="BX245" s="71" t="s">
        <v>450</v>
      </c>
      <c r="BY245" s="67">
        <v>0</v>
      </c>
      <c r="CA245" s="71" t="s">
        <v>450</v>
      </c>
      <c r="CB245" s="67">
        <v>0</v>
      </c>
      <c r="CD245" s="71" t="s">
        <v>450</v>
      </c>
      <c r="CE245" s="67">
        <v>0</v>
      </c>
      <c r="CG245" s="71" t="s">
        <v>450</v>
      </c>
      <c r="CH245" s="67">
        <v>0</v>
      </c>
      <c r="CJ245" s="71" t="s">
        <v>450</v>
      </c>
      <c r="CK245" s="67">
        <v>0</v>
      </c>
      <c r="CM245" s="71" t="s">
        <v>450</v>
      </c>
      <c r="CN245" s="67">
        <v>0</v>
      </c>
      <c r="CP245" s="71" t="s">
        <v>450</v>
      </c>
      <c r="CQ245" s="79">
        <f>SUM(CN245,CK245,CH245,CE245,CB245,BY245,BV245,BS245,BP245,BM245,BJ245,BG245,BD245,BA245,AX245,AU245,AR245,AO245,AL245,AI245,AF245,AC245,Z245,W245,T245,Q245,N245,K245,H245,E245,B245)</f>
        <v>109</v>
      </c>
      <c r="CS245" s="71" t="s">
        <v>450</v>
      </c>
      <c r="CT245" s="67">
        <v>109</v>
      </c>
      <c r="CV245" s="105">
        <f t="shared" si="7"/>
        <v>0</v>
      </c>
    </row>
    <row r="246" spans="1:101" x14ac:dyDescent="0.2">
      <c r="A246" s="71" t="s">
        <v>4</v>
      </c>
      <c r="B246" s="67">
        <v>0</v>
      </c>
      <c r="D246" s="71" t="s">
        <v>4</v>
      </c>
      <c r="E246" s="67">
        <v>0</v>
      </c>
      <c r="G246" s="71" t="s">
        <v>4</v>
      </c>
      <c r="H246" s="67">
        <v>33.69</v>
      </c>
      <c r="J246" s="71" t="s">
        <v>4</v>
      </c>
      <c r="K246" s="67">
        <v>0</v>
      </c>
      <c r="M246" s="71" t="s">
        <v>4</v>
      </c>
      <c r="N246" s="67">
        <v>0</v>
      </c>
      <c r="P246" s="71" t="s">
        <v>4</v>
      </c>
      <c r="Q246" s="67">
        <v>0</v>
      </c>
      <c r="S246" s="71" t="s">
        <v>4</v>
      </c>
      <c r="T246" s="67">
        <v>0</v>
      </c>
      <c r="V246" s="71" t="s">
        <v>4</v>
      </c>
      <c r="W246" s="67">
        <v>0</v>
      </c>
      <c r="Y246" s="71" t="s">
        <v>4</v>
      </c>
      <c r="Z246" s="67">
        <v>0</v>
      </c>
      <c r="AB246" s="71" t="s">
        <v>4</v>
      </c>
      <c r="AC246" s="67">
        <v>0</v>
      </c>
      <c r="AE246" s="71" t="s">
        <v>4</v>
      </c>
      <c r="AF246" s="67">
        <v>29.18</v>
      </c>
      <c r="AH246" s="71" t="s">
        <v>4</v>
      </c>
      <c r="AI246" s="67">
        <v>0</v>
      </c>
      <c r="AK246" s="71" t="s">
        <v>4</v>
      </c>
      <c r="AL246" s="67">
        <v>0</v>
      </c>
      <c r="AN246" s="71" t="s">
        <v>4</v>
      </c>
      <c r="AO246" s="67">
        <v>0</v>
      </c>
      <c r="AQ246" s="71" t="s">
        <v>4</v>
      </c>
      <c r="AR246" s="67">
        <v>0</v>
      </c>
      <c r="AT246" s="71" t="s">
        <v>4</v>
      </c>
      <c r="AU246" s="67">
        <v>18.149999999999999</v>
      </c>
      <c r="AW246" s="71" t="s">
        <v>4</v>
      </c>
      <c r="AX246" s="67">
        <v>54.74</v>
      </c>
      <c r="AZ246" s="71" t="s">
        <v>4</v>
      </c>
      <c r="BA246" s="67">
        <v>0</v>
      </c>
      <c r="BC246" s="71" t="s">
        <v>4</v>
      </c>
      <c r="BD246" s="67">
        <v>0</v>
      </c>
      <c r="BF246" s="71" t="s">
        <v>4</v>
      </c>
      <c r="BG246" s="67">
        <v>0</v>
      </c>
      <c r="BI246" s="71" t="s">
        <v>4</v>
      </c>
      <c r="BJ246" s="67">
        <v>0</v>
      </c>
      <c r="BL246" s="71" t="s">
        <v>4</v>
      </c>
      <c r="BM246" s="67">
        <v>0</v>
      </c>
      <c r="BO246" s="71" t="s">
        <v>4</v>
      </c>
      <c r="BP246" s="67">
        <v>0</v>
      </c>
      <c r="BR246" s="71" t="s">
        <v>4</v>
      </c>
      <c r="BS246" s="67">
        <v>0</v>
      </c>
      <c r="BU246" s="71" t="s">
        <v>4</v>
      </c>
      <c r="BV246" s="67">
        <v>0</v>
      </c>
      <c r="BX246" s="71" t="s">
        <v>4</v>
      </c>
      <c r="BY246" s="67">
        <v>0</v>
      </c>
      <c r="CA246" s="71" t="s">
        <v>4</v>
      </c>
      <c r="CB246" s="67">
        <v>0</v>
      </c>
      <c r="CD246" s="71" t="s">
        <v>4</v>
      </c>
      <c r="CE246" s="67">
        <v>0</v>
      </c>
      <c r="CG246" s="71" t="s">
        <v>4</v>
      </c>
      <c r="CH246" s="67">
        <v>0</v>
      </c>
      <c r="CJ246" s="71" t="s">
        <v>4</v>
      </c>
      <c r="CK246" s="67">
        <v>0</v>
      </c>
      <c r="CM246" s="71" t="s">
        <v>4</v>
      </c>
      <c r="CN246" s="67">
        <v>55.94</v>
      </c>
      <c r="CP246" s="71" t="s">
        <v>4</v>
      </c>
      <c r="CQ246" s="79">
        <f>SUM(CN246,CK246,CH246,CE246,CB246,BY246,BV246,BS246,BP246,BM246,BJ246,BG246,BD246,BA246,AX246,AU246,AR246,AO246,AL246,AI246,AF246,AC246,Z246,W246,T246,Q246,N246,K246,H246,E246,B246)</f>
        <v>191.70000000000002</v>
      </c>
      <c r="CS246" s="71" t="s">
        <v>4</v>
      </c>
      <c r="CT246" s="67">
        <v>200</v>
      </c>
      <c r="CV246" s="88">
        <f t="shared" si="7"/>
        <v>8.2999999999999829</v>
      </c>
    </row>
    <row r="247" spans="1:101" x14ac:dyDescent="0.2">
      <c r="A247" s="71" t="s">
        <v>5</v>
      </c>
      <c r="B247" s="67">
        <f>SUM(B248:B250)</f>
        <v>40.840000000000003</v>
      </c>
      <c r="D247" s="71" t="s">
        <v>5</v>
      </c>
      <c r="E247" s="67">
        <f>SUM(E248:E250)</f>
        <v>0</v>
      </c>
      <c r="G247" s="71" t="s">
        <v>5</v>
      </c>
      <c r="H247" s="67">
        <f>SUM(H248:H250)</f>
        <v>0</v>
      </c>
      <c r="J247" s="71" t="s">
        <v>5</v>
      </c>
      <c r="K247" s="67">
        <f>SUM(K248:K250)</f>
        <v>0</v>
      </c>
      <c r="M247" s="71" t="s">
        <v>5</v>
      </c>
      <c r="N247" s="67">
        <f>SUM(N248:N250)</f>
        <v>0</v>
      </c>
      <c r="P247" s="71" t="s">
        <v>5</v>
      </c>
      <c r="Q247" s="67">
        <f>SUM(Q248:Q250)</f>
        <v>0</v>
      </c>
      <c r="S247" s="71" t="s">
        <v>5</v>
      </c>
      <c r="T247" s="67">
        <f>SUM(T248:T250)</f>
        <v>0</v>
      </c>
      <c r="V247" s="71" t="s">
        <v>5</v>
      </c>
      <c r="W247" s="67">
        <f>SUM(W248:W250)</f>
        <v>0</v>
      </c>
      <c r="Y247" s="71" t="s">
        <v>5</v>
      </c>
      <c r="Z247" s="67">
        <f>SUM(Z248:Z250)</f>
        <v>0</v>
      </c>
      <c r="AB247" s="71" t="s">
        <v>5</v>
      </c>
      <c r="AC247" s="67">
        <f>SUM(AC248:AC250)</f>
        <v>0</v>
      </c>
      <c r="AE247" s="71" t="s">
        <v>5</v>
      </c>
      <c r="AF247" s="67">
        <f>SUM(AF248:AF250)</f>
        <v>0</v>
      </c>
      <c r="AH247" s="71" t="s">
        <v>5</v>
      </c>
      <c r="AI247" s="67">
        <f>SUM(AI248:AI250)</f>
        <v>0</v>
      </c>
      <c r="AK247" s="71" t="s">
        <v>5</v>
      </c>
      <c r="AL247" s="67">
        <f>SUM(AL248:AL250)</f>
        <v>0</v>
      </c>
      <c r="AN247" s="71" t="s">
        <v>5</v>
      </c>
      <c r="AO247" s="67">
        <f>SUM(AO248:AO250)</f>
        <v>0</v>
      </c>
      <c r="AQ247" s="71" t="s">
        <v>5</v>
      </c>
      <c r="AR247" s="67">
        <f>SUM(AR248:AR250)</f>
        <v>0</v>
      </c>
      <c r="AT247" s="71" t="s">
        <v>5</v>
      </c>
      <c r="AU247" s="67">
        <f>SUM(AU248:AU250)</f>
        <v>0</v>
      </c>
      <c r="AW247" s="71" t="s">
        <v>5</v>
      </c>
      <c r="AX247" s="67">
        <f>SUM(AX248:AX250)</f>
        <v>0</v>
      </c>
      <c r="AZ247" s="71" t="s">
        <v>5</v>
      </c>
      <c r="BA247" s="67">
        <f>SUM(BA248:BA250)</f>
        <v>0</v>
      </c>
      <c r="BC247" s="71" t="s">
        <v>5</v>
      </c>
      <c r="BD247" s="67">
        <f>SUM(BD248:BD250)</f>
        <v>27.01</v>
      </c>
      <c r="BF247" s="71" t="s">
        <v>5</v>
      </c>
      <c r="BG247" s="67">
        <f>SUM(BG248:BG250)</f>
        <v>0</v>
      </c>
      <c r="BI247" s="71" t="s">
        <v>5</v>
      </c>
      <c r="BJ247" s="67">
        <f>SUM(BJ248:BJ250)</f>
        <v>0</v>
      </c>
      <c r="BL247" s="71" t="s">
        <v>5</v>
      </c>
      <c r="BM247" s="67">
        <f>SUM(BM248:BM250)</f>
        <v>0</v>
      </c>
      <c r="BO247" s="71" t="s">
        <v>5</v>
      </c>
      <c r="BP247" s="67">
        <f>SUM(BP248:BP250)</f>
        <v>0</v>
      </c>
      <c r="BR247" s="71" t="s">
        <v>5</v>
      </c>
      <c r="BS247" s="67">
        <f>SUM(BS248:BS250)</f>
        <v>0</v>
      </c>
      <c r="BU247" s="71" t="s">
        <v>5</v>
      </c>
      <c r="BV247" s="67">
        <f>SUM(BV248:BV250)</f>
        <v>0</v>
      </c>
      <c r="BX247" s="71" t="s">
        <v>5</v>
      </c>
      <c r="BY247" s="67">
        <f>SUM(BY248:BY250)</f>
        <v>0</v>
      </c>
      <c r="CA247" s="71" t="s">
        <v>5</v>
      </c>
      <c r="CB247" s="67">
        <f>SUM(CB248:CB250)</f>
        <v>0</v>
      </c>
      <c r="CD247" s="71" t="s">
        <v>5</v>
      </c>
      <c r="CE247" s="67">
        <f>SUM(CE248:CE250)</f>
        <v>0</v>
      </c>
      <c r="CG247" s="71" t="s">
        <v>5</v>
      </c>
      <c r="CH247" s="67">
        <f>SUM(CH248:CH250)</f>
        <v>0</v>
      </c>
      <c r="CJ247" s="71" t="s">
        <v>5</v>
      </c>
      <c r="CK247" s="67">
        <f>SUM(CK248:CK250)</f>
        <v>39</v>
      </c>
      <c r="CM247" s="71" t="s">
        <v>5</v>
      </c>
      <c r="CN247" s="67">
        <f>SUM(CN248:CN250)</f>
        <v>15</v>
      </c>
      <c r="CP247" s="71" t="s">
        <v>5</v>
      </c>
      <c r="CQ247" s="67">
        <f>SUM(CQ248:CQ250)</f>
        <v>121.85000000000001</v>
      </c>
      <c r="CS247" s="71" t="s">
        <v>5</v>
      </c>
      <c r="CT247" s="67">
        <f>SUM(CT248:CT250)</f>
        <v>149.84</v>
      </c>
      <c r="CV247" s="88">
        <f t="shared" si="7"/>
        <v>27.989999999999995</v>
      </c>
    </row>
    <row r="248" spans="1:101" x14ac:dyDescent="0.2">
      <c r="A248" s="68" t="s">
        <v>207</v>
      </c>
      <c r="B248" s="67">
        <v>0</v>
      </c>
      <c r="D248" s="68" t="s">
        <v>207</v>
      </c>
      <c r="E248" s="67">
        <v>0</v>
      </c>
      <c r="G248" s="68" t="s">
        <v>207</v>
      </c>
      <c r="H248" s="67">
        <v>0</v>
      </c>
      <c r="J248" s="68" t="s">
        <v>207</v>
      </c>
      <c r="K248" s="67">
        <v>0</v>
      </c>
      <c r="M248" s="68" t="s">
        <v>207</v>
      </c>
      <c r="N248" s="67">
        <v>0</v>
      </c>
      <c r="P248" s="68" t="s">
        <v>207</v>
      </c>
      <c r="Q248" s="67">
        <v>0</v>
      </c>
      <c r="S248" s="68" t="s">
        <v>207</v>
      </c>
      <c r="T248" s="67">
        <v>0</v>
      </c>
      <c r="V248" s="68" t="s">
        <v>207</v>
      </c>
      <c r="W248" s="67">
        <v>0</v>
      </c>
      <c r="Y248" s="68" t="s">
        <v>207</v>
      </c>
      <c r="Z248" s="67">
        <v>0</v>
      </c>
      <c r="AB248" s="68" t="s">
        <v>207</v>
      </c>
      <c r="AC248" s="67">
        <v>0</v>
      </c>
      <c r="AE248" s="68" t="s">
        <v>207</v>
      </c>
      <c r="AF248" s="67">
        <v>0</v>
      </c>
      <c r="AH248" s="68" t="s">
        <v>207</v>
      </c>
      <c r="AI248" s="67">
        <v>0</v>
      </c>
      <c r="AK248" s="68" t="s">
        <v>207</v>
      </c>
      <c r="AL248" s="67">
        <v>0</v>
      </c>
      <c r="AN248" s="68" t="s">
        <v>207</v>
      </c>
      <c r="AO248" s="67">
        <v>0</v>
      </c>
      <c r="AQ248" s="68" t="s">
        <v>207</v>
      </c>
      <c r="AR248" s="67">
        <v>0</v>
      </c>
      <c r="AT248" s="68" t="s">
        <v>207</v>
      </c>
      <c r="AU248" s="67">
        <v>0</v>
      </c>
      <c r="AW248" s="68" t="s">
        <v>207</v>
      </c>
      <c r="AX248" s="67">
        <v>0</v>
      </c>
      <c r="AZ248" s="68" t="s">
        <v>207</v>
      </c>
      <c r="BA248" s="67">
        <v>0</v>
      </c>
      <c r="BC248" s="68" t="s">
        <v>207</v>
      </c>
      <c r="BD248" s="67">
        <v>27.01</v>
      </c>
      <c r="BF248" s="68" t="s">
        <v>207</v>
      </c>
      <c r="BG248" s="67">
        <v>0</v>
      </c>
      <c r="BI248" s="68" t="s">
        <v>207</v>
      </c>
      <c r="BJ248" s="67">
        <v>0</v>
      </c>
      <c r="BL248" s="68" t="s">
        <v>207</v>
      </c>
      <c r="BM248" s="67">
        <v>0</v>
      </c>
      <c r="BO248" s="68" t="s">
        <v>207</v>
      </c>
      <c r="BP248" s="67">
        <v>0</v>
      </c>
      <c r="BR248" s="68" t="s">
        <v>207</v>
      </c>
      <c r="BS248" s="67">
        <v>0</v>
      </c>
      <c r="BU248" s="68" t="s">
        <v>207</v>
      </c>
      <c r="BV248" s="67">
        <v>0</v>
      </c>
      <c r="BX248" s="68" t="s">
        <v>207</v>
      </c>
      <c r="BY248" s="67">
        <v>0</v>
      </c>
      <c r="CA248" s="68" t="s">
        <v>207</v>
      </c>
      <c r="CB248" s="67">
        <v>0</v>
      </c>
      <c r="CD248" s="68" t="s">
        <v>207</v>
      </c>
      <c r="CE248" s="67">
        <v>0</v>
      </c>
      <c r="CG248" s="68" t="s">
        <v>207</v>
      </c>
      <c r="CH248" s="67">
        <v>0</v>
      </c>
      <c r="CJ248" s="68" t="s">
        <v>207</v>
      </c>
      <c r="CK248" s="67">
        <v>39</v>
      </c>
      <c r="CM248" s="68" t="s">
        <v>207</v>
      </c>
      <c r="CN248" s="67">
        <v>15</v>
      </c>
      <c r="CP248" s="68" t="s">
        <v>207</v>
      </c>
      <c r="CQ248" s="79">
        <f>SUM(CN248,CK248,CH248,CE248,CB248,BY248,BV248,BS248,BP248,BM248,BJ248,BG248,BD248,BA248,AX248,AU248,AR248,AO248,AL248,AI248,AF248,AC248,Z248,W248,T248,Q248,N248,K248,H248,E248,B248)</f>
        <v>81.010000000000005</v>
      </c>
      <c r="CS248" s="68" t="s">
        <v>207</v>
      </c>
      <c r="CT248" s="67">
        <v>109</v>
      </c>
      <c r="CV248" s="81">
        <f t="shared" si="7"/>
        <v>27.989999999999995</v>
      </c>
      <c r="CW248" s="87" t="s">
        <v>428</v>
      </c>
    </row>
    <row r="249" spans="1:101" x14ac:dyDescent="0.2">
      <c r="A249" s="72" t="s">
        <v>448</v>
      </c>
      <c r="B249" s="67">
        <v>40.840000000000003</v>
      </c>
      <c r="D249" s="72" t="s">
        <v>448</v>
      </c>
      <c r="E249" s="67">
        <v>0</v>
      </c>
      <c r="G249" s="72" t="s">
        <v>448</v>
      </c>
      <c r="H249" s="67">
        <v>0</v>
      </c>
      <c r="J249" s="72" t="s">
        <v>448</v>
      </c>
      <c r="K249" s="67">
        <v>0</v>
      </c>
      <c r="M249" s="72" t="s">
        <v>448</v>
      </c>
      <c r="N249" s="67">
        <v>0</v>
      </c>
      <c r="P249" s="72" t="s">
        <v>448</v>
      </c>
      <c r="Q249" s="67">
        <v>0</v>
      </c>
      <c r="S249" s="72" t="s">
        <v>448</v>
      </c>
      <c r="T249" s="67">
        <v>0</v>
      </c>
      <c r="V249" s="72" t="s">
        <v>448</v>
      </c>
      <c r="W249" s="67">
        <v>0</v>
      </c>
      <c r="Y249" s="72" t="s">
        <v>448</v>
      </c>
      <c r="Z249" s="67">
        <v>0</v>
      </c>
      <c r="AB249" s="72" t="s">
        <v>448</v>
      </c>
      <c r="AC249" s="67">
        <v>0</v>
      </c>
      <c r="AE249" s="72" t="s">
        <v>448</v>
      </c>
      <c r="AF249" s="67">
        <v>0</v>
      </c>
      <c r="AH249" s="72" t="s">
        <v>448</v>
      </c>
      <c r="AI249" s="67">
        <v>0</v>
      </c>
      <c r="AK249" s="72" t="s">
        <v>448</v>
      </c>
      <c r="AL249" s="67">
        <v>0</v>
      </c>
      <c r="AN249" s="72" t="s">
        <v>448</v>
      </c>
      <c r="AO249" s="67">
        <v>0</v>
      </c>
      <c r="AQ249" s="72" t="s">
        <v>448</v>
      </c>
      <c r="AR249" s="67">
        <v>0</v>
      </c>
      <c r="AT249" s="72" t="s">
        <v>448</v>
      </c>
      <c r="AU249" s="67">
        <v>0</v>
      </c>
      <c r="AW249" s="72" t="s">
        <v>448</v>
      </c>
      <c r="AX249" s="67">
        <v>0</v>
      </c>
      <c r="AZ249" s="72" t="s">
        <v>448</v>
      </c>
      <c r="BA249" s="67">
        <v>0</v>
      </c>
      <c r="BC249" s="72" t="s">
        <v>448</v>
      </c>
      <c r="BD249" s="67">
        <v>0</v>
      </c>
      <c r="BF249" s="72" t="s">
        <v>448</v>
      </c>
      <c r="BG249" s="67">
        <v>0</v>
      </c>
      <c r="BI249" s="72" t="s">
        <v>448</v>
      </c>
      <c r="BJ249" s="67">
        <v>0</v>
      </c>
      <c r="BL249" s="72" t="s">
        <v>448</v>
      </c>
      <c r="BM249" s="67">
        <v>0</v>
      </c>
      <c r="BO249" s="72" t="s">
        <v>448</v>
      </c>
      <c r="BP249" s="67">
        <v>0</v>
      </c>
      <c r="BR249" s="72" t="s">
        <v>448</v>
      </c>
      <c r="BS249" s="67">
        <v>0</v>
      </c>
      <c r="BU249" s="72" t="s">
        <v>448</v>
      </c>
      <c r="BV249" s="67">
        <v>0</v>
      </c>
      <c r="BX249" s="72" t="s">
        <v>448</v>
      </c>
      <c r="BY249" s="67">
        <v>0</v>
      </c>
      <c r="CA249" s="72" t="s">
        <v>448</v>
      </c>
      <c r="CB249" s="67">
        <v>0</v>
      </c>
      <c r="CD249" s="72" t="s">
        <v>448</v>
      </c>
      <c r="CE249" s="67">
        <v>0</v>
      </c>
      <c r="CG249" s="72" t="s">
        <v>448</v>
      </c>
      <c r="CH249" s="67">
        <v>0</v>
      </c>
      <c r="CJ249" s="72" t="s">
        <v>448</v>
      </c>
      <c r="CK249" s="67">
        <v>0</v>
      </c>
      <c r="CM249" s="72" t="s">
        <v>448</v>
      </c>
      <c r="CN249" s="67">
        <v>0</v>
      </c>
      <c r="CP249" s="72" t="s">
        <v>448</v>
      </c>
      <c r="CQ249" s="79">
        <f>SUM(CN249,CK249,CH249,CE249,CB249,BY249,BV249,BS249,BP249,BM249,BJ249,BG249,BD249,BA249,AX249,AU249,AR249,AO249,AL249,AI249,AF249,AC249,Z249,W249,T249,Q249,N249,K249,H249,E249,B249)</f>
        <v>40.840000000000003</v>
      </c>
      <c r="CS249" s="72" t="s">
        <v>448</v>
      </c>
      <c r="CT249" s="67">
        <v>40.840000000000003</v>
      </c>
      <c r="CV249" s="81">
        <f t="shared" si="7"/>
        <v>0</v>
      </c>
    </row>
    <row r="250" spans="1:101" x14ac:dyDescent="0.2">
      <c r="A250" s="72" t="s">
        <v>456</v>
      </c>
      <c r="B250" s="79">
        <v>0</v>
      </c>
      <c r="D250" s="72" t="s">
        <v>456</v>
      </c>
      <c r="E250" s="79">
        <v>0</v>
      </c>
      <c r="G250" s="72" t="s">
        <v>456</v>
      </c>
      <c r="H250" s="79">
        <v>0</v>
      </c>
      <c r="J250" s="72" t="s">
        <v>456</v>
      </c>
      <c r="K250" s="79">
        <v>0</v>
      </c>
      <c r="M250" s="72" t="s">
        <v>456</v>
      </c>
      <c r="N250" s="79">
        <v>0</v>
      </c>
      <c r="P250" s="72" t="s">
        <v>456</v>
      </c>
      <c r="Q250" s="79">
        <v>0</v>
      </c>
      <c r="S250" s="72" t="s">
        <v>456</v>
      </c>
      <c r="T250" s="79">
        <v>0</v>
      </c>
      <c r="V250" s="72" t="s">
        <v>456</v>
      </c>
      <c r="W250" s="79">
        <v>0</v>
      </c>
      <c r="Y250" s="72" t="s">
        <v>456</v>
      </c>
      <c r="Z250" s="79">
        <v>0</v>
      </c>
      <c r="AB250" s="72" t="s">
        <v>456</v>
      </c>
      <c r="AC250" s="79">
        <v>0</v>
      </c>
      <c r="AE250" s="72" t="s">
        <v>456</v>
      </c>
      <c r="AF250" s="79">
        <v>0</v>
      </c>
      <c r="AH250" s="72" t="s">
        <v>456</v>
      </c>
      <c r="AI250" s="79">
        <v>0</v>
      </c>
      <c r="AK250" s="72" t="s">
        <v>456</v>
      </c>
      <c r="AL250" s="79">
        <v>0</v>
      </c>
      <c r="AN250" s="72" t="s">
        <v>456</v>
      </c>
      <c r="AO250" s="79">
        <v>0</v>
      </c>
      <c r="AQ250" s="72" t="s">
        <v>456</v>
      </c>
      <c r="AR250" s="79">
        <v>0</v>
      </c>
      <c r="AT250" s="72" t="s">
        <v>456</v>
      </c>
      <c r="AU250" s="79">
        <v>0</v>
      </c>
      <c r="AW250" s="72" t="s">
        <v>456</v>
      </c>
      <c r="AX250" s="79">
        <v>0</v>
      </c>
      <c r="AZ250" s="72" t="s">
        <v>456</v>
      </c>
      <c r="BA250" s="79">
        <v>0</v>
      </c>
      <c r="BC250" s="72" t="s">
        <v>456</v>
      </c>
      <c r="BD250" s="79">
        <v>0</v>
      </c>
      <c r="BF250" s="72" t="s">
        <v>456</v>
      </c>
      <c r="BG250" s="79">
        <v>0</v>
      </c>
      <c r="BI250" s="72" t="s">
        <v>456</v>
      </c>
      <c r="BJ250" s="79">
        <v>0</v>
      </c>
      <c r="BL250" s="72" t="s">
        <v>456</v>
      </c>
      <c r="BM250" s="79">
        <v>0</v>
      </c>
      <c r="BO250" s="72" t="s">
        <v>456</v>
      </c>
      <c r="BP250" s="79">
        <v>0</v>
      </c>
      <c r="BR250" s="72" t="s">
        <v>456</v>
      </c>
      <c r="BS250" s="79">
        <v>0</v>
      </c>
      <c r="BU250" s="72" t="s">
        <v>456</v>
      </c>
      <c r="BV250" s="79">
        <v>0</v>
      </c>
      <c r="BX250" s="72" t="s">
        <v>456</v>
      </c>
      <c r="BY250" s="79">
        <v>0</v>
      </c>
      <c r="CA250" s="72" t="s">
        <v>456</v>
      </c>
      <c r="CB250" s="79">
        <v>0</v>
      </c>
      <c r="CD250" s="72" t="s">
        <v>456</v>
      </c>
      <c r="CE250" s="79">
        <v>0</v>
      </c>
      <c r="CG250" s="72" t="s">
        <v>456</v>
      </c>
      <c r="CH250" s="79">
        <v>0</v>
      </c>
      <c r="CJ250" s="72" t="s">
        <v>456</v>
      </c>
      <c r="CK250" s="79">
        <v>0</v>
      </c>
      <c r="CM250" s="72" t="s">
        <v>456</v>
      </c>
      <c r="CN250" s="79">
        <v>0</v>
      </c>
      <c r="CP250" s="72" t="s">
        <v>456</v>
      </c>
      <c r="CQ250" s="79">
        <f>SUM(CN250,CK250,CH250,CE250,CB250,BY250,BV250,BS250,BP250,BM250,BJ250,BG250,BD250,BA250,AX250,AU250,AR250,AO250,AL250,AI250,AF250,AC250,Z250,W250,T250,Q250,N250,K250,H250,E250,B250)</f>
        <v>0</v>
      </c>
      <c r="CS250" s="72" t="s">
        <v>456</v>
      </c>
      <c r="CT250" s="79">
        <v>0</v>
      </c>
      <c r="CV250" s="81">
        <f t="shared" si="7"/>
        <v>0</v>
      </c>
    </row>
    <row r="251" spans="1:101" x14ac:dyDescent="0.2">
      <c r="A251" s="71" t="s">
        <v>6</v>
      </c>
      <c r="B251" s="67">
        <v>0</v>
      </c>
      <c r="D251" s="71" t="s">
        <v>6</v>
      </c>
      <c r="E251" s="67">
        <v>0</v>
      </c>
      <c r="G251" s="71" t="s">
        <v>6</v>
      </c>
      <c r="H251" s="67">
        <v>0</v>
      </c>
      <c r="J251" s="71" t="s">
        <v>6</v>
      </c>
      <c r="K251" s="67">
        <v>0</v>
      </c>
      <c r="M251" s="71" t="s">
        <v>6</v>
      </c>
      <c r="N251" s="67">
        <v>0</v>
      </c>
      <c r="P251" s="71" t="s">
        <v>6</v>
      </c>
      <c r="Q251" s="67">
        <v>0</v>
      </c>
      <c r="S251" s="71" t="s">
        <v>6</v>
      </c>
      <c r="T251" s="67">
        <v>0</v>
      </c>
      <c r="V251" s="71" t="s">
        <v>6</v>
      </c>
      <c r="W251" s="67">
        <v>0</v>
      </c>
      <c r="Y251" s="71" t="s">
        <v>6</v>
      </c>
      <c r="Z251" s="67">
        <v>0</v>
      </c>
      <c r="AB251" s="71" t="s">
        <v>6</v>
      </c>
      <c r="AC251" s="67">
        <v>0</v>
      </c>
      <c r="AE251" s="71" t="s">
        <v>6</v>
      </c>
      <c r="AF251" s="67">
        <v>0</v>
      </c>
      <c r="AH251" s="71" t="s">
        <v>6</v>
      </c>
      <c r="AI251" s="67">
        <v>0</v>
      </c>
      <c r="AK251" s="71" t="s">
        <v>6</v>
      </c>
      <c r="AL251" s="67">
        <v>0</v>
      </c>
      <c r="AN251" s="71" t="s">
        <v>6</v>
      </c>
      <c r="AO251" s="67">
        <v>0</v>
      </c>
      <c r="AQ251" s="71" t="s">
        <v>6</v>
      </c>
      <c r="AR251" s="67">
        <v>0</v>
      </c>
      <c r="AT251" s="71" t="s">
        <v>6</v>
      </c>
      <c r="AU251" s="67">
        <v>0</v>
      </c>
      <c r="AW251" s="71" t="s">
        <v>6</v>
      </c>
      <c r="AX251" s="67">
        <v>0</v>
      </c>
      <c r="AZ251" s="71" t="s">
        <v>6</v>
      </c>
      <c r="BA251" s="67">
        <v>0</v>
      </c>
      <c r="BC251" s="71" t="s">
        <v>6</v>
      </c>
      <c r="BD251" s="67">
        <v>0</v>
      </c>
      <c r="BF251" s="71" t="s">
        <v>6</v>
      </c>
      <c r="BG251" s="67">
        <v>0</v>
      </c>
      <c r="BI251" s="71" t="s">
        <v>6</v>
      </c>
      <c r="BJ251" s="67">
        <v>40</v>
      </c>
      <c r="BL251" s="71" t="s">
        <v>6</v>
      </c>
      <c r="BM251" s="67">
        <v>0</v>
      </c>
      <c r="BO251" s="71" t="s">
        <v>6</v>
      </c>
      <c r="BP251" s="67">
        <v>0</v>
      </c>
      <c r="BR251" s="71" t="s">
        <v>6</v>
      </c>
      <c r="BS251" s="67">
        <v>0</v>
      </c>
      <c r="BU251" s="71" t="s">
        <v>6</v>
      </c>
      <c r="BV251" s="67">
        <v>0</v>
      </c>
      <c r="BX251" s="71" t="s">
        <v>6</v>
      </c>
      <c r="BY251" s="67">
        <v>0</v>
      </c>
      <c r="CA251" s="71" t="s">
        <v>6</v>
      </c>
      <c r="CB251" s="67">
        <v>0</v>
      </c>
      <c r="CD251" s="71" t="s">
        <v>6</v>
      </c>
      <c r="CE251" s="67">
        <v>0</v>
      </c>
      <c r="CG251" s="71" t="s">
        <v>6</v>
      </c>
      <c r="CH251" s="67">
        <v>0</v>
      </c>
      <c r="CJ251" s="71" t="s">
        <v>6</v>
      </c>
      <c r="CK251" s="67">
        <v>0</v>
      </c>
      <c r="CM251" s="71" t="s">
        <v>6</v>
      </c>
      <c r="CN251" s="67">
        <v>0</v>
      </c>
      <c r="CP251" s="71" t="s">
        <v>6</v>
      </c>
      <c r="CQ251" s="79">
        <f>SUM(CN251,CK251,CH251,CE251,CB251,BY251,BV251,BS251,BP251,BM251,BJ251,BG251,BD251,BA251,AX251,AU251,AR251,AO251,AL251,AI251,AF251,AC251,Z251,W251,T251,Q251,N251,K251,H251,E251,B251)</f>
        <v>40</v>
      </c>
      <c r="CS251" s="71" t="s">
        <v>6</v>
      </c>
      <c r="CT251" s="67">
        <v>40</v>
      </c>
      <c r="CV251" s="81">
        <f t="shared" si="7"/>
        <v>0</v>
      </c>
    </row>
    <row r="252" spans="1:101" x14ac:dyDescent="0.2">
      <c r="A252" s="71" t="s">
        <v>8</v>
      </c>
      <c r="B252" s="67">
        <v>0</v>
      </c>
      <c r="D252" s="71" t="s">
        <v>8</v>
      </c>
      <c r="E252" s="67">
        <v>0</v>
      </c>
      <c r="G252" s="71" t="s">
        <v>8</v>
      </c>
      <c r="H252" s="67">
        <v>0</v>
      </c>
      <c r="J252" s="71" t="s">
        <v>8</v>
      </c>
      <c r="K252" s="67">
        <v>0</v>
      </c>
      <c r="M252" s="71" t="s">
        <v>8</v>
      </c>
      <c r="N252" s="67">
        <v>0</v>
      </c>
      <c r="P252" s="71" t="s">
        <v>8</v>
      </c>
      <c r="Q252" s="67">
        <v>0</v>
      </c>
      <c r="S252" s="71" t="s">
        <v>8</v>
      </c>
      <c r="T252" s="67">
        <v>0</v>
      </c>
      <c r="V252" s="71" t="s">
        <v>8</v>
      </c>
      <c r="W252" s="67">
        <v>0</v>
      </c>
      <c r="Y252" s="71" t="s">
        <v>8</v>
      </c>
      <c r="Z252" s="67">
        <v>0</v>
      </c>
      <c r="AB252" s="71" t="s">
        <v>8</v>
      </c>
      <c r="AC252" s="67">
        <v>0</v>
      </c>
      <c r="AE252" s="71" t="s">
        <v>8</v>
      </c>
      <c r="AF252" s="67">
        <v>0</v>
      </c>
      <c r="AH252" s="71" t="s">
        <v>8</v>
      </c>
      <c r="AI252" s="67">
        <v>0</v>
      </c>
      <c r="AK252" s="71" t="s">
        <v>8</v>
      </c>
      <c r="AL252" s="67">
        <v>0</v>
      </c>
      <c r="AN252" s="71" t="s">
        <v>8</v>
      </c>
      <c r="AO252" s="67">
        <v>0</v>
      </c>
      <c r="AQ252" s="71" t="s">
        <v>8</v>
      </c>
      <c r="AR252" s="67">
        <v>0</v>
      </c>
      <c r="AT252" s="71" t="s">
        <v>8</v>
      </c>
      <c r="AU252" s="67">
        <v>0</v>
      </c>
      <c r="AW252" s="71" t="s">
        <v>8</v>
      </c>
      <c r="AX252" s="67">
        <v>0</v>
      </c>
      <c r="AZ252" s="71" t="s">
        <v>8</v>
      </c>
      <c r="BA252" s="67">
        <v>0</v>
      </c>
      <c r="BC252" s="71" t="s">
        <v>8</v>
      </c>
      <c r="BD252" s="67">
        <v>0</v>
      </c>
      <c r="BF252" s="71" t="s">
        <v>8</v>
      </c>
      <c r="BG252" s="67">
        <v>0</v>
      </c>
      <c r="BI252" s="71" t="s">
        <v>8</v>
      </c>
      <c r="BJ252" s="67">
        <v>0</v>
      </c>
      <c r="BL252" s="71" t="s">
        <v>8</v>
      </c>
      <c r="BM252" s="67">
        <v>0</v>
      </c>
      <c r="BO252" s="71" t="s">
        <v>8</v>
      </c>
      <c r="BP252" s="67">
        <v>0</v>
      </c>
      <c r="BR252" s="71" t="s">
        <v>8</v>
      </c>
      <c r="BS252" s="67">
        <v>0</v>
      </c>
      <c r="BU252" s="71" t="s">
        <v>8</v>
      </c>
      <c r="BV252" s="67">
        <v>0</v>
      </c>
      <c r="BX252" s="71" t="s">
        <v>8</v>
      </c>
      <c r="BY252" s="67">
        <v>0</v>
      </c>
      <c r="CA252" s="71" t="s">
        <v>8</v>
      </c>
      <c r="CB252" s="67">
        <v>0</v>
      </c>
      <c r="CD252" s="71" t="s">
        <v>8</v>
      </c>
      <c r="CE252" s="67">
        <v>0</v>
      </c>
      <c r="CG252" s="71" t="s">
        <v>8</v>
      </c>
      <c r="CH252" s="67">
        <v>0</v>
      </c>
      <c r="CJ252" s="71" t="s">
        <v>8</v>
      </c>
      <c r="CK252" s="67">
        <v>0</v>
      </c>
      <c r="CM252" s="71" t="s">
        <v>8</v>
      </c>
      <c r="CN252" s="67">
        <v>0</v>
      </c>
      <c r="CP252" s="71" t="s">
        <v>8</v>
      </c>
      <c r="CQ252" s="79">
        <f>SUM(CN252,CK252,CH252,CE252,CB252,BY252,BV252,BS252,BP252,BM252,BJ252,BG252,BD252,BA252,AX252,AU252,AR252,AO252,AL252,AI252,AF252,AC252,Z252,W252,T252,Q252,N252,K252,H252,E252,B252)</f>
        <v>0</v>
      </c>
      <c r="CS252" s="71" t="s">
        <v>8</v>
      </c>
      <c r="CT252" s="67">
        <v>100</v>
      </c>
      <c r="CV252" s="88">
        <f t="shared" si="7"/>
        <v>100</v>
      </c>
    </row>
    <row r="253" spans="1:101" x14ac:dyDescent="0.2">
      <c r="A253" s="71" t="s">
        <v>451</v>
      </c>
      <c r="B253" s="67">
        <f>SUM(B254:B258)</f>
        <v>18.37</v>
      </c>
      <c r="D253" s="71" t="s">
        <v>451</v>
      </c>
      <c r="E253" s="67">
        <f>SUM(E254:E258)</f>
        <v>11.01</v>
      </c>
      <c r="G253" s="71" t="s">
        <v>451</v>
      </c>
      <c r="H253" s="67">
        <f>SUM(H254:H258)</f>
        <v>25.78</v>
      </c>
      <c r="J253" s="71" t="s">
        <v>451</v>
      </c>
      <c r="K253" s="67">
        <f>SUM(K254:K258)</f>
        <v>153.93</v>
      </c>
      <c r="M253" s="71" t="s">
        <v>451</v>
      </c>
      <c r="N253" s="67">
        <f>SUM(N254:N258)</f>
        <v>12.87</v>
      </c>
      <c r="P253" s="71" t="s">
        <v>451</v>
      </c>
      <c r="Q253" s="67">
        <f>SUM(Q254:Q258)</f>
        <v>0</v>
      </c>
      <c r="S253" s="71" t="s">
        <v>451</v>
      </c>
      <c r="T253" s="67">
        <f>SUM(T254:T258)</f>
        <v>425.7</v>
      </c>
      <c r="V253" s="71" t="s">
        <v>451</v>
      </c>
      <c r="W253" s="67">
        <f>SUM(W254:W258)</f>
        <v>46.41</v>
      </c>
      <c r="Y253" s="71" t="s">
        <v>451</v>
      </c>
      <c r="Z253" s="67">
        <f>SUM(Z254:Z258)</f>
        <v>82.06</v>
      </c>
      <c r="AB253" s="71" t="s">
        <v>451</v>
      </c>
      <c r="AC253" s="67">
        <f>SUM(AC254:AC258)</f>
        <v>0</v>
      </c>
      <c r="AE253" s="71" t="s">
        <v>451</v>
      </c>
      <c r="AF253" s="67">
        <f>SUM(AF254:AF258)</f>
        <v>0</v>
      </c>
      <c r="AH253" s="71" t="s">
        <v>451</v>
      </c>
      <c r="AI253" s="67">
        <f>SUM(AI254:AI258)</f>
        <v>4.18</v>
      </c>
      <c r="AK253" s="71" t="s">
        <v>451</v>
      </c>
      <c r="AL253" s="67">
        <f>SUM(AL254:AL258)</f>
        <v>0</v>
      </c>
      <c r="AN253" s="71" t="s">
        <v>451</v>
      </c>
      <c r="AO253" s="67">
        <f>SUM(AO254:AO258)</f>
        <v>2500</v>
      </c>
      <c r="AQ253" s="71" t="s">
        <v>451</v>
      </c>
      <c r="AR253" s="67">
        <f>SUM(AR254:AR258)</f>
        <v>46.81</v>
      </c>
      <c r="AT253" s="71" t="s">
        <v>451</v>
      </c>
      <c r="AU253" s="67">
        <f>SUM(AU254:AU258)</f>
        <v>11</v>
      </c>
      <c r="AW253" s="71" t="s">
        <v>451</v>
      </c>
      <c r="AX253" s="67">
        <f>SUM(AX254:AX258)</f>
        <v>38.01</v>
      </c>
      <c r="AZ253" s="71" t="s">
        <v>451</v>
      </c>
      <c r="BA253" s="67">
        <f>SUM(BA254:BA258)</f>
        <v>19.989999999999998</v>
      </c>
      <c r="BC253" s="71" t="s">
        <v>451</v>
      </c>
      <c r="BD253" s="67">
        <f>SUM(BD254:BD258)</f>
        <v>4.43</v>
      </c>
      <c r="BF253" s="71" t="s">
        <v>451</v>
      </c>
      <c r="BG253" s="67">
        <f>SUM(BG254:BG258)</f>
        <v>0</v>
      </c>
      <c r="BI253" s="71" t="s">
        <v>451</v>
      </c>
      <c r="BJ253" s="67">
        <f>SUM(BJ254:BJ258)</f>
        <v>0</v>
      </c>
      <c r="BL253" s="71" t="s">
        <v>451</v>
      </c>
      <c r="BM253" s="67">
        <f>SUM(BM254:BM258)</f>
        <v>6.35</v>
      </c>
      <c r="BO253" s="71" t="s">
        <v>451</v>
      </c>
      <c r="BP253" s="67">
        <f>SUM(BP254:BP258)</f>
        <v>21.990000000000002</v>
      </c>
      <c r="BR253" s="71" t="s">
        <v>451</v>
      </c>
      <c r="BS253" s="67">
        <f>SUM(BS254:BS258)</f>
        <v>0</v>
      </c>
      <c r="BU253" s="71" t="s">
        <v>451</v>
      </c>
      <c r="BV253" s="67">
        <f>SUM(BV254:BV258)</f>
        <v>90</v>
      </c>
      <c r="BX253" s="71" t="s">
        <v>451</v>
      </c>
      <c r="BY253" s="67">
        <f>SUM(BY254:BY258)</f>
        <v>9.14</v>
      </c>
      <c r="CA253" s="71" t="s">
        <v>451</v>
      </c>
      <c r="CB253" s="67">
        <f>SUM(CB254:CB258)</f>
        <v>0</v>
      </c>
      <c r="CD253" s="71" t="s">
        <v>451</v>
      </c>
      <c r="CE253" s="67">
        <f>SUM(CE254:CE258)</f>
        <v>19.16</v>
      </c>
      <c r="CG253" s="71" t="s">
        <v>451</v>
      </c>
      <c r="CH253" s="67">
        <f>SUM(CH254:CH258)</f>
        <v>14</v>
      </c>
      <c r="CJ253" s="71" t="s">
        <v>451</v>
      </c>
      <c r="CK253" s="67">
        <f>SUM(CK254:CK258)</f>
        <v>3</v>
      </c>
      <c r="CM253" s="71" t="s">
        <v>451</v>
      </c>
      <c r="CN253" s="67">
        <f>SUM(CN254:CN258)</f>
        <v>0</v>
      </c>
      <c r="CP253" s="71" t="s">
        <v>451</v>
      </c>
      <c r="CQ253" s="67">
        <f>SUM(CQ254:CQ258)</f>
        <v>3564.1899999999991</v>
      </c>
      <c r="CS253" s="71" t="s">
        <v>451</v>
      </c>
      <c r="CT253" s="67">
        <f>SUM(CT254:CT258)</f>
        <v>585.08000000000004</v>
      </c>
      <c r="CV253" s="89">
        <f t="shared" si="7"/>
        <v>-2979.1099999999992</v>
      </c>
    </row>
    <row r="254" spans="1:101" x14ac:dyDescent="0.2">
      <c r="A254" s="68" t="s">
        <v>452</v>
      </c>
      <c r="B254" s="67">
        <v>18.37</v>
      </c>
      <c r="D254" s="68" t="s">
        <v>452</v>
      </c>
      <c r="E254" s="67">
        <v>11.01</v>
      </c>
      <c r="G254" s="68" t="s">
        <v>452</v>
      </c>
      <c r="H254" s="67">
        <v>25.78</v>
      </c>
      <c r="J254" s="68" t="s">
        <v>452</v>
      </c>
      <c r="K254" s="67">
        <v>153.93</v>
      </c>
      <c r="M254" s="68" t="s">
        <v>452</v>
      </c>
      <c r="N254" s="67">
        <v>12.87</v>
      </c>
      <c r="P254" s="68" t="s">
        <v>452</v>
      </c>
      <c r="Q254" s="67">
        <v>0</v>
      </c>
      <c r="S254" s="68" t="s">
        <v>452</v>
      </c>
      <c r="T254" s="67">
        <v>425.7</v>
      </c>
      <c r="V254" s="68" t="s">
        <v>452</v>
      </c>
      <c r="W254" s="67">
        <v>46.41</v>
      </c>
      <c r="Y254" s="68" t="s">
        <v>452</v>
      </c>
      <c r="Z254" s="67">
        <v>82.06</v>
      </c>
      <c r="AB254" s="68" t="s">
        <v>452</v>
      </c>
      <c r="AC254" s="67">
        <v>0</v>
      </c>
      <c r="AE254" s="68" t="s">
        <v>452</v>
      </c>
      <c r="AF254" s="67">
        <v>0</v>
      </c>
      <c r="AH254" s="68" t="s">
        <v>452</v>
      </c>
      <c r="AI254" s="67">
        <v>4.18</v>
      </c>
      <c r="AK254" s="68" t="s">
        <v>452</v>
      </c>
      <c r="AL254" s="67">
        <v>0</v>
      </c>
      <c r="AN254" s="68" t="s">
        <v>452</v>
      </c>
      <c r="AO254" s="67">
        <v>2500</v>
      </c>
      <c r="AQ254" s="68" t="s">
        <v>452</v>
      </c>
      <c r="AR254" s="67">
        <v>46.81</v>
      </c>
      <c r="AT254" s="68" t="s">
        <v>452</v>
      </c>
      <c r="AU254" s="67">
        <v>0</v>
      </c>
      <c r="AW254" s="68" t="s">
        <v>452</v>
      </c>
      <c r="AX254" s="67">
        <v>38.01</v>
      </c>
      <c r="AZ254" s="68" t="s">
        <v>452</v>
      </c>
      <c r="BA254" s="67">
        <v>0</v>
      </c>
      <c r="BC254" s="68" t="s">
        <v>452</v>
      </c>
      <c r="BD254" s="67">
        <v>4.43</v>
      </c>
      <c r="BF254" s="68" t="s">
        <v>452</v>
      </c>
      <c r="BG254" s="67">
        <v>0</v>
      </c>
      <c r="BI254" s="68" t="s">
        <v>452</v>
      </c>
      <c r="BJ254" s="67">
        <v>0</v>
      </c>
      <c r="BL254" s="68" t="s">
        <v>452</v>
      </c>
      <c r="BM254" s="67">
        <v>6.35</v>
      </c>
      <c r="BO254" s="68" t="s">
        <v>452</v>
      </c>
      <c r="BP254" s="67">
        <v>14</v>
      </c>
      <c r="BR254" s="68" t="s">
        <v>452</v>
      </c>
      <c r="BS254" s="67">
        <v>0</v>
      </c>
      <c r="BU254" s="68" t="s">
        <v>452</v>
      </c>
      <c r="BV254" s="67">
        <v>90</v>
      </c>
      <c r="BX254" s="68" t="s">
        <v>452</v>
      </c>
      <c r="BY254" s="67">
        <v>9.14</v>
      </c>
      <c r="CA254" s="68" t="s">
        <v>452</v>
      </c>
      <c r="CB254" s="67">
        <v>0</v>
      </c>
      <c r="CD254" s="68" t="s">
        <v>452</v>
      </c>
      <c r="CE254" s="67">
        <v>19.16</v>
      </c>
      <c r="CG254" s="68" t="s">
        <v>452</v>
      </c>
      <c r="CH254" s="67">
        <v>14</v>
      </c>
      <c r="CJ254" s="68" t="s">
        <v>452</v>
      </c>
      <c r="CK254" s="67">
        <v>3</v>
      </c>
      <c r="CM254" s="68" t="s">
        <v>452</v>
      </c>
      <c r="CN254" s="67">
        <v>0</v>
      </c>
      <c r="CP254" s="68" t="s">
        <v>452</v>
      </c>
      <c r="CQ254" s="79">
        <f>SUM(CN254,CK254,CH254,CE254,CB254,BY254,BV254,BS254,BP254,BM254,BJ254,BG254,BD254,BA254,AX254,AU254,AR254,AO254,AL254,AI254,AF254,AC254,Z254,W254,T254,Q254,N254,K254,H254,E254,B254)</f>
        <v>3525.2099999999996</v>
      </c>
      <c r="CS254" s="68" t="s">
        <v>452</v>
      </c>
      <c r="CT254" s="67">
        <v>557.1</v>
      </c>
      <c r="CV254" s="81">
        <f t="shared" si="7"/>
        <v>-2968.1099999999997</v>
      </c>
    </row>
    <row r="255" spans="1:101" x14ac:dyDescent="0.2">
      <c r="A255" s="68" t="s">
        <v>211</v>
      </c>
      <c r="B255" s="67">
        <v>0</v>
      </c>
      <c r="D255" s="68" t="s">
        <v>211</v>
      </c>
      <c r="E255" s="67">
        <v>0</v>
      </c>
      <c r="G255" s="68" t="s">
        <v>211</v>
      </c>
      <c r="H255" s="67">
        <v>0</v>
      </c>
      <c r="J255" s="68" t="s">
        <v>211</v>
      </c>
      <c r="K255" s="67">
        <v>0</v>
      </c>
      <c r="M255" s="68" t="s">
        <v>211</v>
      </c>
      <c r="N255" s="67">
        <v>0</v>
      </c>
      <c r="P255" s="68" t="s">
        <v>211</v>
      </c>
      <c r="Q255" s="67">
        <v>0</v>
      </c>
      <c r="S255" s="68" t="s">
        <v>211</v>
      </c>
      <c r="T255" s="67">
        <v>0</v>
      </c>
      <c r="V255" s="68" t="s">
        <v>211</v>
      </c>
      <c r="W255" s="67">
        <v>0</v>
      </c>
      <c r="Y255" s="68" t="s">
        <v>211</v>
      </c>
      <c r="Z255" s="67">
        <v>0</v>
      </c>
      <c r="AB255" s="68" t="s">
        <v>211</v>
      </c>
      <c r="AC255" s="67">
        <v>0</v>
      </c>
      <c r="AE255" s="68" t="s">
        <v>211</v>
      </c>
      <c r="AF255" s="67">
        <v>0</v>
      </c>
      <c r="AH255" s="68" t="s">
        <v>211</v>
      </c>
      <c r="AI255" s="67">
        <v>0</v>
      </c>
      <c r="AK255" s="68" t="s">
        <v>211</v>
      </c>
      <c r="AL255" s="67">
        <v>0</v>
      </c>
      <c r="AN255" s="68" t="s">
        <v>211</v>
      </c>
      <c r="AO255" s="67">
        <v>0</v>
      </c>
      <c r="AQ255" s="68" t="s">
        <v>211</v>
      </c>
      <c r="AR255" s="67">
        <v>0</v>
      </c>
      <c r="AT255" s="68" t="s">
        <v>211</v>
      </c>
      <c r="AU255" s="67">
        <v>0</v>
      </c>
      <c r="AW255" s="68" t="s">
        <v>211</v>
      </c>
      <c r="AX255" s="67">
        <v>0</v>
      </c>
      <c r="AZ255" s="68" t="s">
        <v>211</v>
      </c>
      <c r="BA255" s="67">
        <v>0</v>
      </c>
      <c r="BC255" s="68" t="s">
        <v>211</v>
      </c>
      <c r="BD255" s="67">
        <v>0</v>
      </c>
      <c r="BF255" s="68" t="s">
        <v>211</v>
      </c>
      <c r="BG255" s="67">
        <v>0</v>
      </c>
      <c r="BI255" s="68" t="s">
        <v>211</v>
      </c>
      <c r="BJ255" s="67">
        <v>0</v>
      </c>
      <c r="BL255" s="68" t="s">
        <v>211</v>
      </c>
      <c r="BM255" s="67">
        <v>0</v>
      </c>
      <c r="BO255" s="68" t="s">
        <v>211</v>
      </c>
      <c r="BP255" s="67">
        <v>7.99</v>
      </c>
      <c r="BR255" s="68" t="s">
        <v>211</v>
      </c>
      <c r="BS255" s="67">
        <v>0</v>
      </c>
      <c r="BU255" s="68" t="s">
        <v>211</v>
      </c>
      <c r="BV255" s="67">
        <v>0</v>
      </c>
      <c r="BX255" s="68" t="s">
        <v>211</v>
      </c>
      <c r="BY255" s="67">
        <v>0</v>
      </c>
      <c r="CA255" s="68" t="s">
        <v>211</v>
      </c>
      <c r="CB255" s="67">
        <v>0</v>
      </c>
      <c r="CD255" s="68" t="s">
        <v>211</v>
      </c>
      <c r="CE255" s="67">
        <v>0</v>
      </c>
      <c r="CG255" s="68" t="s">
        <v>211</v>
      </c>
      <c r="CH255" s="67">
        <v>0</v>
      </c>
      <c r="CJ255" s="68" t="s">
        <v>211</v>
      </c>
      <c r="CK255" s="67">
        <v>0</v>
      </c>
      <c r="CM255" s="68" t="s">
        <v>211</v>
      </c>
      <c r="CN255" s="67">
        <v>0</v>
      </c>
      <c r="CP255" s="68" t="s">
        <v>211</v>
      </c>
      <c r="CQ255" s="79">
        <f>SUM(CN255,CK255,CH255,CE255,CB255,BY255,BV255,BS255,BP255,BM255,BJ255,BG255,BD255,BA255,AX255,AU255,AR255,AO255,AL255,AI255,AF255,AC255,Z255,W255,T255,Q255,N255,K255,H255,E255,B255)</f>
        <v>7.99</v>
      </c>
      <c r="CS255" s="68" t="s">
        <v>211</v>
      </c>
      <c r="CT255" s="67">
        <v>7.99</v>
      </c>
      <c r="CV255" s="81">
        <f t="shared" si="7"/>
        <v>0</v>
      </c>
    </row>
    <row r="256" spans="1:101" x14ac:dyDescent="0.2">
      <c r="A256" s="68" t="s">
        <v>212</v>
      </c>
      <c r="B256" s="67">
        <v>0</v>
      </c>
      <c r="D256" s="68" t="s">
        <v>212</v>
      </c>
      <c r="E256" s="67">
        <v>0</v>
      </c>
      <c r="G256" s="68" t="s">
        <v>212</v>
      </c>
      <c r="H256" s="67">
        <v>0</v>
      </c>
      <c r="J256" s="68" t="s">
        <v>212</v>
      </c>
      <c r="K256" s="67">
        <v>0</v>
      </c>
      <c r="M256" s="68" t="s">
        <v>212</v>
      </c>
      <c r="N256" s="67">
        <v>0</v>
      </c>
      <c r="P256" s="68" t="s">
        <v>212</v>
      </c>
      <c r="Q256" s="67">
        <v>0</v>
      </c>
      <c r="S256" s="68" t="s">
        <v>212</v>
      </c>
      <c r="T256" s="67">
        <v>0</v>
      </c>
      <c r="V256" s="68" t="s">
        <v>212</v>
      </c>
      <c r="W256" s="67">
        <v>0</v>
      </c>
      <c r="Y256" s="68" t="s">
        <v>212</v>
      </c>
      <c r="Z256" s="67">
        <v>0</v>
      </c>
      <c r="AB256" s="68" t="s">
        <v>212</v>
      </c>
      <c r="AC256" s="67">
        <v>0</v>
      </c>
      <c r="AE256" s="68" t="s">
        <v>212</v>
      </c>
      <c r="AF256" s="67">
        <v>0</v>
      </c>
      <c r="AH256" s="68" t="s">
        <v>212</v>
      </c>
      <c r="AI256" s="67">
        <v>0</v>
      </c>
      <c r="AK256" s="68" t="s">
        <v>212</v>
      </c>
      <c r="AL256" s="67">
        <v>0</v>
      </c>
      <c r="AN256" s="68" t="s">
        <v>212</v>
      </c>
      <c r="AO256" s="67">
        <v>0</v>
      </c>
      <c r="AQ256" s="68" t="s">
        <v>212</v>
      </c>
      <c r="AR256" s="67">
        <v>0</v>
      </c>
      <c r="AT256" s="68" t="s">
        <v>212</v>
      </c>
      <c r="AU256" s="67">
        <v>0</v>
      </c>
      <c r="AW256" s="68" t="s">
        <v>212</v>
      </c>
      <c r="AX256" s="67">
        <v>0</v>
      </c>
      <c r="AZ256" s="68" t="s">
        <v>212</v>
      </c>
      <c r="BA256" s="67">
        <v>19.989999999999998</v>
      </c>
      <c r="BC256" s="68" t="s">
        <v>212</v>
      </c>
      <c r="BD256" s="67">
        <v>0</v>
      </c>
      <c r="BF256" s="68" t="s">
        <v>212</v>
      </c>
      <c r="BG256" s="67">
        <v>0</v>
      </c>
      <c r="BI256" s="68" t="s">
        <v>212</v>
      </c>
      <c r="BJ256" s="67">
        <v>0</v>
      </c>
      <c r="BL256" s="68" t="s">
        <v>212</v>
      </c>
      <c r="BM256" s="67">
        <v>0</v>
      </c>
      <c r="BO256" s="68" t="s">
        <v>212</v>
      </c>
      <c r="BP256" s="67">
        <v>0</v>
      </c>
      <c r="BR256" s="68" t="s">
        <v>212</v>
      </c>
      <c r="BS256" s="67">
        <v>0</v>
      </c>
      <c r="BU256" s="68" t="s">
        <v>212</v>
      </c>
      <c r="BV256" s="67">
        <v>0</v>
      </c>
      <c r="BX256" s="68" t="s">
        <v>212</v>
      </c>
      <c r="BY256" s="67">
        <v>0</v>
      </c>
      <c r="CA256" s="68" t="s">
        <v>212</v>
      </c>
      <c r="CB256" s="67">
        <v>0</v>
      </c>
      <c r="CD256" s="68" t="s">
        <v>212</v>
      </c>
      <c r="CE256" s="67">
        <v>0</v>
      </c>
      <c r="CG256" s="68" t="s">
        <v>212</v>
      </c>
      <c r="CH256" s="67">
        <v>0</v>
      </c>
      <c r="CJ256" s="68" t="s">
        <v>212</v>
      </c>
      <c r="CK256" s="67">
        <v>0</v>
      </c>
      <c r="CM256" s="68" t="s">
        <v>212</v>
      </c>
      <c r="CN256" s="67">
        <v>0</v>
      </c>
      <c r="CP256" s="68" t="s">
        <v>212</v>
      </c>
      <c r="CQ256" s="79">
        <f>SUM(CN256,CK256,CH256,CE256,CB256,BY256,BV256,BS256,BP256,BM256,BJ256,BG256,BD256,BA256,AX256,AU256,AR256,AO256,AL256,AI256,AF256,AC256,Z256,W256,T256,Q256,N256,K256,H256,E256,B256)</f>
        <v>19.989999999999998</v>
      </c>
      <c r="CS256" s="68" t="s">
        <v>212</v>
      </c>
      <c r="CT256" s="67">
        <v>19.989999999999998</v>
      </c>
      <c r="CV256" s="81">
        <f t="shared" si="7"/>
        <v>0</v>
      </c>
    </row>
    <row r="257" spans="1:100" x14ac:dyDescent="0.2">
      <c r="A257" s="72" t="s">
        <v>456</v>
      </c>
      <c r="B257" s="79">
        <v>0</v>
      </c>
      <c r="D257" s="72" t="s">
        <v>456</v>
      </c>
      <c r="E257" s="79">
        <v>0</v>
      </c>
      <c r="G257" s="72" t="s">
        <v>456</v>
      </c>
      <c r="H257" s="79">
        <v>0</v>
      </c>
      <c r="J257" s="72" t="s">
        <v>456</v>
      </c>
      <c r="K257" s="79">
        <v>0</v>
      </c>
      <c r="M257" s="72" t="s">
        <v>456</v>
      </c>
      <c r="N257" s="79">
        <v>0</v>
      </c>
      <c r="P257" s="72" t="s">
        <v>456</v>
      </c>
      <c r="Q257" s="79">
        <v>0</v>
      </c>
      <c r="S257" s="72" t="s">
        <v>456</v>
      </c>
      <c r="T257" s="79">
        <v>0</v>
      </c>
      <c r="V257" s="72" t="s">
        <v>456</v>
      </c>
      <c r="W257" s="79">
        <v>0</v>
      </c>
      <c r="Y257" s="72" t="s">
        <v>456</v>
      </c>
      <c r="Z257" s="79">
        <v>0</v>
      </c>
      <c r="AB257" s="72" t="s">
        <v>456</v>
      </c>
      <c r="AC257" s="79">
        <v>0</v>
      </c>
      <c r="AE257" s="72" t="s">
        <v>456</v>
      </c>
      <c r="AF257" s="79">
        <v>0</v>
      </c>
      <c r="AH257" s="72" t="s">
        <v>456</v>
      </c>
      <c r="AI257" s="79">
        <v>0</v>
      </c>
      <c r="AK257" s="72" t="s">
        <v>456</v>
      </c>
      <c r="AL257" s="79">
        <v>0</v>
      </c>
      <c r="AN257" s="72" t="s">
        <v>456</v>
      </c>
      <c r="AO257" s="79">
        <v>0</v>
      </c>
      <c r="AQ257" s="72" t="s">
        <v>456</v>
      </c>
      <c r="AR257" s="79">
        <v>0</v>
      </c>
      <c r="AT257" s="72" t="s">
        <v>456</v>
      </c>
      <c r="AU257" s="79">
        <v>11</v>
      </c>
      <c r="AW257" s="72" t="s">
        <v>456</v>
      </c>
      <c r="AX257" s="79">
        <v>0</v>
      </c>
      <c r="AZ257" s="72" t="s">
        <v>456</v>
      </c>
      <c r="BA257" s="79">
        <v>0</v>
      </c>
      <c r="BC257" s="72" t="s">
        <v>456</v>
      </c>
      <c r="BD257" s="79">
        <v>0</v>
      </c>
      <c r="BF257" s="72" t="s">
        <v>456</v>
      </c>
      <c r="BG257" s="79">
        <v>0</v>
      </c>
      <c r="BI257" s="72" t="s">
        <v>456</v>
      </c>
      <c r="BJ257" s="79">
        <v>0</v>
      </c>
      <c r="BL257" s="72" t="s">
        <v>456</v>
      </c>
      <c r="BM257" s="79">
        <v>0</v>
      </c>
      <c r="BO257" s="72" t="s">
        <v>456</v>
      </c>
      <c r="BP257" s="79">
        <v>0</v>
      </c>
      <c r="BR257" s="72" t="s">
        <v>456</v>
      </c>
      <c r="BS257" s="79">
        <v>0</v>
      </c>
      <c r="BU257" s="72" t="s">
        <v>456</v>
      </c>
      <c r="BV257" s="79">
        <v>0</v>
      </c>
      <c r="BX257" s="72" t="s">
        <v>456</v>
      </c>
      <c r="BY257" s="79">
        <v>0</v>
      </c>
      <c r="CA257" s="72" t="s">
        <v>456</v>
      </c>
      <c r="CB257" s="79">
        <v>0</v>
      </c>
      <c r="CD257" s="72" t="s">
        <v>456</v>
      </c>
      <c r="CE257" s="79">
        <v>0</v>
      </c>
      <c r="CG257" s="72" t="s">
        <v>456</v>
      </c>
      <c r="CH257" s="79">
        <v>0</v>
      </c>
      <c r="CJ257" s="72" t="s">
        <v>456</v>
      </c>
      <c r="CK257" s="79">
        <v>0</v>
      </c>
      <c r="CM257" s="72" t="s">
        <v>456</v>
      </c>
      <c r="CN257" s="79">
        <v>0</v>
      </c>
      <c r="CP257" s="72" t="s">
        <v>456</v>
      </c>
      <c r="CQ257" s="79">
        <f>SUM(CN257,CK257,CH257,CE257,CB257,BY257,BV257,BS257,BP257,BM257,BJ257,BG257,BD257,BA257,AX257,AU257,AR257,AO257,AL257,AI257,AF257,AC257,Z257,W257,T257,Q257,N257,K257,H257,E257,B257)</f>
        <v>11</v>
      </c>
      <c r="CS257" s="72" t="s">
        <v>456</v>
      </c>
      <c r="CT257" s="79">
        <v>0</v>
      </c>
      <c r="CV257" s="81">
        <f t="shared" si="7"/>
        <v>-11</v>
      </c>
    </row>
    <row r="258" spans="1:100" x14ac:dyDescent="0.2">
      <c r="A258" s="72" t="s">
        <v>456</v>
      </c>
      <c r="B258" s="79">
        <v>0</v>
      </c>
      <c r="D258" s="72" t="s">
        <v>456</v>
      </c>
      <c r="E258" s="79">
        <v>0</v>
      </c>
      <c r="G258" s="72" t="s">
        <v>456</v>
      </c>
      <c r="H258" s="79">
        <v>0</v>
      </c>
      <c r="J258" s="72" t="s">
        <v>456</v>
      </c>
      <c r="K258" s="79">
        <v>0</v>
      </c>
      <c r="M258" s="72" t="s">
        <v>456</v>
      </c>
      <c r="N258" s="79">
        <v>0</v>
      </c>
      <c r="P258" s="72" t="s">
        <v>456</v>
      </c>
      <c r="Q258" s="79">
        <v>0</v>
      </c>
      <c r="S258" s="72" t="s">
        <v>456</v>
      </c>
      <c r="T258" s="79">
        <v>0</v>
      </c>
      <c r="V258" s="72" t="s">
        <v>456</v>
      </c>
      <c r="W258" s="79">
        <v>0</v>
      </c>
      <c r="Y258" s="72" t="s">
        <v>456</v>
      </c>
      <c r="Z258" s="79">
        <v>0</v>
      </c>
      <c r="AB258" s="72" t="s">
        <v>456</v>
      </c>
      <c r="AC258" s="79">
        <v>0</v>
      </c>
      <c r="AE258" s="72" t="s">
        <v>456</v>
      </c>
      <c r="AF258" s="79">
        <v>0</v>
      </c>
      <c r="AH258" s="72" t="s">
        <v>456</v>
      </c>
      <c r="AI258" s="79">
        <v>0</v>
      </c>
      <c r="AK258" s="72" t="s">
        <v>456</v>
      </c>
      <c r="AL258" s="79">
        <v>0</v>
      </c>
      <c r="AN258" s="72" t="s">
        <v>456</v>
      </c>
      <c r="AO258" s="79">
        <v>0</v>
      </c>
      <c r="AQ258" s="72" t="s">
        <v>456</v>
      </c>
      <c r="AR258" s="79">
        <v>0</v>
      </c>
      <c r="AT258" s="72" t="s">
        <v>456</v>
      </c>
      <c r="AU258" s="79">
        <v>0</v>
      </c>
      <c r="AW258" s="72" t="s">
        <v>456</v>
      </c>
      <c r="AX258" s="79">
        <v>0</v>
      </c>
      <c r="AZ258" s="72" t="s">
        <v>456</v>
      </c>
      <c r="BA258" s="79">
        <v>0</v>
      </c>
      <c r="BC258" s="72" t="s">
        <v>456</v>
      </c>
      <c r="BD258" s="79">
        <v>0</v>
      </c>
      <c r="BF258" s="72" t="s">
        <v>456</v>
      </c>
      <c r="BG258" s="79">
        <v>0</v>
      </c>
      <c r="BI258" s="72" t="s">
        <v>456</v>
      </c>
      <c r="BJ258" s="79">
        <v>0</v>
      </c>
      <c r="BL258" s="72" t="s">
        <v>456</v>
      </c>
      <c r="BM258" s="79">
        <v>0</v>
      </c>
      <c r="BO258" s="72" t="s">
        <v>456</v>
      </c>
      <c r="BP258" s="79">
        <v>0</v>
      </c>
      <c r="BR258" s="72" t="s">
        <v>456</v>
      </c>
      <c r="BS258" s="79">
        <v>0</v>
      </c>
      <c r="BU258" s="72" t="s">
        <v>456</v>
      </c>
      <c r="BV258" s="79">
        <v>0</v>
      </c>
      <c r="BX258" s="72" t="s">
        <v>456</v>
      </c>
      <c r="BY258" s="79">
        <v>0</v>
      </c>
      <c r="CA258" s="72" t="s">
        <v>456</v>
      </c>
      <c r="CB258" s="79">
        <v>0</v>
      </c>
      <c r="CD258" s="72" t="s">
        <v>456</v>
      </c>
      <c r="CE258" s="79">
        <v>0</v>
      </c>
      <c r="CG258" s="72" t="s">
        <v>456</v>
      </c>
      <c r="CH258" s="79">
        <v>0</v>
      </c>
      <c r="CJ258" s="72" t="s">
        <v>456</v>
      </c>
      <c r="CK258" s="79">
        <v>0</v>
      </c>
      <c r="CM258" s="72" t="s">
        <v>456</v>
      </c>
      <c r="CN258" s="79">
        <v>0</v>
      </c>
      <c r="CP258" s="72" t="s">
        <v>456</v>
      </c>
      <c r="CQ258" s="79">
        <f>SUM(CN258,CK258,CH258,CE258,CB258,BY258,BV258,BS258,BP258,BM258,BJ258,BG258,BD258,BA258,AX258,AU258,AR258,AO258,AL258,AI258,AF258,AC258,Z258,W258,T258,Q258,N258,K258,H258,E258,B258)</f>
        <v>0</v>
      </c>
      <c r="CS258" s="72" t="s">
        <v>456</v>
      </c>
      <c r="CT258" s="79">
        <v>0</v>
      </c>
      <c r="CV258" s="81">
        <f t="shared" si="7"/>
        <v>0</v>
      </c>
    </row>
    <row r="259" spans="1:100" x14ac:dyDescent="0.2">
      <c r="A259" s="73" t="s">
        <v>453</v>
      </c>
      <c r="B259" s="74">
        <f>SUM(B243,B244,B245,B246,B247,B251,B252,B253)</f>
        <v>814.25</v>
      </c>
      <c r="D259" s="73" t="s">
        <v>453</v>
      </c>
      <c r="E259" s="74">
        <f>SUM(E243,E244,E245,E246,E247,E251,E252,E253)</f>
        <v>11.01</v>
      </c>
      <c r="G259" s="73" t="s">
        <v>453</v>
      </c>
      <c r="H259" s="74">
        <f>SUM(H243,H244,H245,H246,H247,H251,H252,H253)</f>
        <v>59.47</v>
      </c>
      <c r="J259" s="73" t="s">
        <v>453</v>
      </c>
      <c r="K259" s="74">
        <f>SUM(K243,K244,K245,K246,K247,K251,K252,K253)</f>
        <v>259.13</v>
      </c>
      <c r="M259" s="73" t="s">
        <v>453</v>
      </c>
      <c r="N259" s="74">
        <f>SUM(N243,N244,N245,N246,N247,N251,N252,N253)</f>
        <v>12.87</v>
      </c>
      <c r="P259" s="73" t="s">
        <v>453</v>
      </c>
      <c r="Q259" s="74">
        <f>SUM(Q243,Q244,Q245,Q246,Q247,Q251,Q252,Q253)</f>
        <v>0</v>
      </c>
      <c r="S259" s="73" t="s">
        <v>453</v>
      </c>
      <c r="T259" s="74">
        <f>SUM(T243,T244,T245,T246,T247,T251,T252,T253)</f>
        <v>425.7</v>
      </c>
      <c r="V259" s="73" t="s">
        <v>453</v>
      </c>
      <c r="W259" s="74">
        <f>SUM(W243,W244,W245,W246,W247,W251,W252,W253)</f>
        <v>46.41</v>
      </c>
      <c r="Y259" s="73" t="s">
        <v>453</v>
      </c>
      <c r="Z259" s="74">
        <f>SUM(Z243,Z244,Z245,Z246,Z247,Z251,Z252,Z253)</f>
        <v>191.06</v>
      </c>
      <c r="AB259" s="73" t="s">
        <v>453</v>
      </c>
      <c r="AC259" s="74">
        <f>SUM(AC243,AC244,AC245,AC246,AC247,AC251,AC252,AC253)</f>
        <v>0</v>
      </c>
      <c r="AE259" s="73" t="s">
        <v>453</v>
      </c>
      <c r="AF259" s="74">
        <f>SUM(AF243,AF244,AF245,AF246,AF247,AF251,AF252,AF253)</f>
        <v>29.18</v>
      </c>
      <c r="AH259" s="73" t="s">
        <v>453</v>
      </c>
      <c r="AI259" s="74">
        <f>SUM(AI243,AI244,AI245,AI246,AI247,AI251,AI252,AI253)</f>
        <v>4.18</v>
      </c>
      <c r="AK259" s="73" t="s">
        <v>453</v>
      </c>
      <c r="AL259" s="74">
        <f>SUM(AL243,AL244,AL245,AL246,AL247,AL251,AL252,AL253)</f>
        <v>0</v>
      </c>
      <c r="AN259" s="73" t="s">
        <v>453</v>
      </c>
      <c r="AO259" s="74">
        <f>SUM(AO243,AO244,AO245,AO246,AO247,AO251,AO252,AO253)</f>
        <v>2500</v>
      </c>
      <c r="AQ259" s="73" t="s">
        <v>453</v>
      </c>
      <c r="AR259" s="74">
        <f>SUM(AR243,AR244,AR245,AR246,AR247,AR251,AR252,AR253)</f>
        <v>46.81</v>
      </c>
      <c r="AT259" s="73" t="s">
        <v>453</v>
      </c>
      <c r="AU259" s="74">
        <f>SUM(AU243,AU244,AU245,AU246,AU247,AU251,AU252,AU253)</f>
        <v>29.15</v>
      </c>
      <c r="AW259" s="73" t="s">
        <v>453</v>
      </c>
      <c r="AX259" s="74">
        <f>SUM(AX243,AX244,AX245,AX246,AX247,AX251,AX252,AX253)</f>
        <v>92.75</v>
      </c>
      <c r="AZ259" s="73" t="s">
        <v>453</v>
      </c>
      <c r="BA259" s="74">
        <f>SUM(BA243,BA244,BA245,BA246,BA247,BA251,BA252,BA253)</f>
        <v>19.989999999999998</v>
      </c>
      <c r="BC259" s="73" t="s">
        <v>453</v>
      </c>
      <c r="BD259" s="74">
        <f>SUM(BD243,BD244,BD245,BD246,BD247,BD251,BD252,BD253)</f>
        <v>31.44</v>
      </c>
      <c r="BF259" s="73" t="s">
        <v>453</v>
      </c>
      <c r="BG259" s="74">
        <f>SUM(BG243,BG244,BG245,BG246,BG247,BG251,BG252,BG253)</f>
        <v>0</v>
      </c>
      <c r="BI259" s="73" t="s">
        <v>453</v>
      </c>
      <c r="BJ259" s="74">
        <f>SUM(BJ243,BJ244,BJ245,BJ246,BJ247,BJ251,BJ252,BJ253)</f>
        <v>40</v>
      </c>
      <c r="BL259" s="73" t="s">
        <v>453</v>
      </c>
      <c r="BM259" s="74">
        <f>SUM(BM243,BM244,BM245,BM246,BM247,BM251,BM252,BM253)</f>
        <v>6.35</v>
      </c>
      <c r="BO259" s="73" t="s">
        <v>453</v>
      </c>
      <c r="BP259" s="74">
        <f>SUM(BP243,BP244,BP245,BP246,BP247,BP251,BP252,BP253)</f>
        <v>21.990000000000002</v>
      </c>
      <c r="BR259" s="73" t="s">
        <v>453</v>
      </c>
      <c r="BS259" s="74">
        <f>SUM(BS243,BS244,BS245,BS246,BS247,BS251,BS252,BS253)</f>
        <v>0</v>
      </c>
      <c r="BU259" s="73" t="s">
        <v>453</v>
      </c>
      <c r="BV259" s="74">
        <f>SUM(BV243,BV244,BV245,BV246,BV247,BV251,BV252,BV253)</f>
        <v>90</v>
      </c>
      <c r="BX259" s="73" t="s">
        <v>453</v>
      </c>
      <c r="BY259" s="74">
        <f>SUM(BY243,BY244,BY245,BY246,BY247,BY251,BY252,BY253)</f>
        <v>9.14</v>
      </c>
      <c r="CA259" s="73" t="s">
        <v>453</v>
      </c>
      <c r="CB259" s="74">
        <f>SUM(CB243,CB244,CB245,CB246,CB247,CB251,CB252,CB253)</f>
        <v>0</v>
      </c>
      <c r="CD259" s="73" t="s">
        <v>453</v>
      </c>
      <c r="CE259" s="74">
        <f>SUM(CE243,CE244,CE245,CE246,CE247,CE251,CE252,CE253)</f>
        <v>19.16</v>
      </c>
      <c r="CG259" s="73" t="s">
        <v>453</v>
      </c>
      <c r="CH259" s="74">
        <f>SUM(CH243,CH244,CH245,CH246,CH247,CH251,CH252,CH253)</f>
        <v>14</v>
      </c>
      <c r="CJ259" s="73" t="s">
        <v>453</v>
      </c>
      <c r="CK259" s="74">
        <f>SUM(CK243,CK244,CK245,CK246,CK247,CK251,CK252,CK253)</f>
        <v>42</v>
      </c>
      <c r="CM259" s="73" t="s">
        <v>453</v>
      </c>
      <c r="CN259" s="74">
        <f>SUM(CN243,CN244,CN245,CN246,CN247,CN251,CN252,CN253)</f>
        <v>70.94</v>
      </c>
      <c r="CP259" s="73" t="s">
        <v>494</v>
      </c>
      <c r="CQ259" s="74">
        <f>SUM(CQ243,CQ244,CQ245,CQ246,CQ247,CQ251,CQ252,CQ253)</f>
        <v>4886.9799999999996</v>
      </c>
      <c r="CS259" s="77" t="s">
        <v>494</v>
      </c>
      <c r="CT259" s="78">
        <f>SUM(CT243,CT244,CT245,CT246,CT247,CT251,CT252,CT253)</f>
        <v>2140.96</v>
      </c>
      <c r="CV259" s="89">
        <f t="shared" si="7"/>
        <v>-2746.0199999999995</v>
      </c>
    </row>
    <row r="260" spans="1:100" x14ac:dyDescent="0.2">
      <c r="A260" s="91" t="s">
        <v>457</v>
      </c>
      <c r="B260" s="92">
        <f>B238-B241-B259</f>
        <v>-814.25</v>
      </c>
      <c r="D260" s="91" t="s">
        <v>457</v>
      </c>
      <c r="E260" s="92">
        <f>E238-E241-E259</f>
        <v>-11.01</v>
      </c>
      <c r="G260" s="91" t="s">
        <v>457</v>
      </c>
      <c r="H260" s="92">
        <f>H238-H241-H259</f>
        <v>-59.47</v>
      </c>
      <c r="J260" s="91" t="s">
        <v>457</v>
      </c>
      <c r="K260" s="92">
        <f>K238-K241-K259</f>
        <v>-259.13</v>
      </c>
      <c r="M260" s="91" t="s">
        <v>457</v>
      </c>
      <c r="N260" s="92">
        <f>N238-N241-N259</f>
        <v>-12.87</v>
      </c>
      <c r="P260" s="75" t="s">
        <v>457</v>
      </c>
      <c r="Q260" s="76">
        <f>Q238-Q241-Q259</f>
        <v>0</v>
      </c>
      <c r="S260" s="91" t="s">
        <v>457</v>
      </c>
      <c r="T260" s="92">
        <f>T238-T241-T259</f>
        <v>-425.7</v>
      </c>
      <c r="V260" s="93" t="s">
        <v>457</v>
      </c>
      <c r="W260" s="94">
        <f>W238-W241-W259</f>
        <v>1334.8499999999997</v>
      </c>
      <c r="Y260" s="91" t="s">
        <v>457</v>
      </c>
      <c r="Z260" s="92">
        <f>Z238-Z241-Z259</f>
        <v>-101.06</v>
      </c>
      <c r="AB260" s="75" t="s">
        <v>457</v>
      </c>
      <c r="AC260" s="76">
        <f>AC238-AC241-AC259</f>
        <v>0</v>
      </c>
      <c r="AE260" s="91" t="s">
        <v>457</v>
      </c>
      <c r="AF260" s="92">
        <f>AF238-AF241-AF259</f>
        <v>-29.18</v>
      </c>
      <c r="AH260" s="93" t="s">
        <v>457</v>
      </c>
      <c r="AI260" s="94">
        <f>AI238-AI241-AI259</f>
        <v>195.82</v>
      </c>
      <c r="AK260" s="75" t="s">
        <v>457</v>
      </c>
      <c r="AL260" s="76">
        <f>AL238-AL241-AL259</f>
        <v>0</v>
      </c>
      <c r="AN260" s="91" t="s">
        <v>457</v>
      </c>
      <c r="AO260" s="92">
        <f>AO238-AO241-AO259</f>
        <v>-2500</v>
      </c>
      <c r="AQ260" s="91" t="s">
        <v>457</v>
      </c>
      <c r="AR260" s="92">
        <f>AR238-AR241-AR259</f>
        <v>-46.81</v>
      </c>
      <c r="AT260" s="91" t="s">
        <v>457</v>
      </c>
      <c r="AU260" s="92">
        <f>AU238-AU241-AU259</f>
        <v>-29.15</v>
      </c>
      <c r="AW260" s="91" t="s">
        <v>457</v>
      </c>
      <c r="AX260" s="92">
        <f>AX238-AX241-AX259</f>
        <v>-92.75</v>
      </c>
      <c r="AZ260" s="91" t="s">
        <v>457</v>
      </c>
      <c r="BA260" s="92">
        <f>BA238-BA241-BA259</f>
        <v>-19.989999999999998</v>
      </c>
      <c r="BC260" s="91" t="s">
        <v>457</v>
      </c>
      <c r="BD260" s="92">
        <f>BD238-BD241-BD259</f>
        <v>-31.09</v>
      </c>
      <c r="BF260" s="75" t="s">
        <v>457</v>
      </c>
      <c r="BG260" s="76">
        <f>BG238-BG241-BG259</f>
        <v>0</v>
      </c>
      <c r="BI260" s="91" t="s">
        <v>457</v>
      </c>
      <c r="BJ260" s="92">
        <f>BJ238-BJ241-BJ259</f>
        <v>-40</v>
      </c>
      <c r="BL260" s="93" t="s">
        <v>457</v>
      </c>
      <c r="BM260" s="94">
        <f>BM238-BM241-BM259</f>
        <v>1423.7800000000002</v>
      </c>
      <c r="BO260" s="91" t="s">
        <v>457</v>
      </c>
      <c r="BP260" s="92">
        <f>BP238-BP241-BP259</f>
        <v>-21.990000000000002</v>
      </c>
      <c r="BR260" s="75" t="s">
        <v>457</v>
      </c>
      <c r="BS260" s="76">
        <f>BS238-BS241-BS259</f>
        <v>0</v>
      </c>
      <c r="BU260" s="91" t="s">
        <v>457</v>
      </c>
      <c r="BV260" s="92">
        <f>BV238-BV241-BV259</f>
        <v>-90</v>
      </c>
      <c r="BX260" s="91" t="s">
        <v>457</v>
      </c>
      <c r="BY260" s="92">
        <f>BY238-BY241-BY259</f>
        <v>-9.14</v>
      </c>
      <c r="CA260" s="75" t="s">
        <v>457</v>
      </c>
      <c r="CB260" s="76">
        <f>CB238-CB241-CB259</f>
        <v>0</v>
      </c>
      <c r="CD260" s="91" t="s">
        <v>457</v>
      </c>
      <c r="CE260" s="92">
        <f>CE238-CE241-CE259</f>
        <v>-19.16</v>
      </c>
      <c r="CG260" s="91" t="s">
        <v>457</v>
      </c>
      <c r="CH260" s="92">
        <f>CH238-CH241-CH259</f>
        <v>-14</v>
      </c>
      <c r="CJ260" s="91" t="s">
        <v>457</v>
      </c>
      <c r="CK260" s="92">
        <f>CK238-CK241-CK259</f>
        <v>-42</v>
      </c>
      <c r="CM260" s="91" t="s">
        <v>457</v>
      </c>
      <c r="CN260" s="92">
        <f>CN238-CN241-CN259</f>
        <v>-70.94</v>
      </c>
      <c r="CP260" s="91" t="s">
        <v>491</v>
      </c>
      <c r="CQ260" s="92">
        <f>CQ238-CQ241-CQ259</f>
        <v>-1785.2399999999998</v>
      </c>
      <c r="CS260" s="85" t="s">
        <v>496</v>
      </c>
      <c r="CT260" s="84">
        <f>CT235-CT241-CT259</f>
        <v>0</v>
      </c>
    </row>
    <row r="261" spans="1:100" x14ac:dyDescent="0.2">
      <c r="A261" s="209" t="s">
        <v>426</v>
      </c>
      <c r="B261" s="210"/>
      <c r="D261" s="190" t="s">
        <v>427</v>
      </c>
      <c r="E261" s="191"/>
      <c r="G261" s="209" t="s">
        <v>429</v>
      </c>
      <c r="H261" s="210"/>
      <c r="J261" s="209" t="s">
        <v>430</v>
      </c>
      <c r="K261" s="210"/>
      <c r="M261" s="190" t="s">
        <v>385</v>
      </c>
      <c r="N261" s="191"/>
      <c r="P261" s="190"/>
      <c r="Q261" s="191"/>
      <c r="S261" s="209" t="s">
        <v>433</v>
      </c>
      <c r="T261" s="210"/>
      <c r="V261" s="209" t="s">
        <v>432</v>
      </c>
      <c r="W261" s="210"/>
      <c r="Y261" s="209" t="s">
        <v>431</v>
      </c>
      <c r="Z261" s="210"/>
      <c r="AB261" s="190"/>
      <c r="AC261" s="191"/>
      <c r="AE261" s="190"/>
      <c r="AF261" s="191"/>
      <c r="AH261" s="209" t="s">
        <v>434</v>
      </c>
      <c r="AI261" s="210"/>
      <c r="AK261" s="190"/>
      <c r="AL261" s="191"/>
      <c r="AN261" s="209" t="s">
        <v>440</v>
      </c>
      <c r="AO261" s="210"/>
      <c r="AQ261" s="209" t="s">
        <v>435</v>
      </c>
      <c r="AR261" s="210"/>
      <c r="AT261" s="209" t="s">
        <v>436</v>
      </c>
      <c r="AU261" s="210"/>
      <c r="AW261" s="209" t="s">
        <v>437</v>
      </c>
      <c r="AX261" s="210"/>
      <c r="AZ261" s="190"/>
      <c r="BA261" s="191"/>
      <c r="BC261" s="209" t="s">
        <v>441</v>
      </c>
      <c r="BD261" s="210"/>
      <c r="BF261" s="190"/>
      <c r="BG261" s="191"/>
      <c r="BI261" s="190"/>
      <c r="BJ261" s="191"/>
      <c r="BL261" s="190" t="s">
        <v>262</v>
      </c>
      <c r="BM261" s="191"/>
      <c r="BO261" s="209" t="s">
        <v>438</v>
      </c>
      <c r="BP261" s="210"/>
      <c r="BR261" s="190"/>
      <c r="BS261" s="191"/>
      <c r="BU261" s="190" t="s">
        <v>439</v>
      </c>
      <c r="BV261" s="191"/>
      <c r="BX261" s="190" t="s">
        <v>385</v>
      </c>
      <c r="BY261" s="191"/>
      <c r="CA261" s="190"/>
      <c r="CB261" s="191"/>
      <c r="CD261" s="190" t="s">
        <v>385</v>
      </c>
      <c r="CE261" s="191"/>
      <c r="CG261" s="190" t="s">
        <v>340</v>
      </c>
      <c r="CH261" s="191"/>
      <c r="CJ261" s="190" t="s">
        <v>442</v>
      </c>
      <c r="CK261" s="191"/>
      <c r="CM261" s="209" t="s">
        <v>515</v>
      </c>
      <c r="CN261" s="210"/>
      <c r="CP261" s="93" t="s">
        <v>517</v>
      </c>
      <c r="CQ261" s="94">
        <f>CQ235-CQ241-CQ259</f>
        <v>43.980000000000473</v>
      </c>
      <c r="CS261" s="199" t="s">
        <v>495</v>
      </c>
      <c r="CT261" s="200"/>
      <c r="CV261" s="82"/>
    </row>
    <row r="262" spans="1:100" x14ac:dyDescent="0.2">
      <c r="A262" s="210"/>
      <c r="B262" s="210"/>
      <c r="D262" s="180"/>
      <c r="E262" s="181"/>
      <c r="G262" s="210"/>
      <c r="H262" s="210"/>
      <c r="J262" s="210"/>
      <c r="K262" s="210"/>
      <c r="M262" s="180"/>
      <c r="N262" s="181"/>
      <c r="P262" s="180"/>
      <c r="Q262" s="181"/>
      <c r="S262" s="210"/>
      <c r="T262" s="210"/>
      <c r="V262" s="210"/>
      <c r="W262" s="210"/>
      <c r="Y262" s="210"/>
      <c r="Z262" s="210"/>
      <c r="AB262" s="180"/>
      <c r="AC262" s="181"/>
      <c r="AE262" s="180"/>
      <c r="AF262" s="181"/>
      <c r="AH262" s="210"/>
      <c r="AI262" s="210"/>
      <c r="AK262" s="180"/>
      <c r="AL262" s="181"/>
      <c r="AN262" s="210"/>
      <c r="AO262" s="210"/>
      <c r="AQ262" s="210"/>
      <c r="AR262" s="210"/>
      <c r="AT262" s="210"/>
      <c r="AU262" s="210"/>
      <c r="AW262" s="210"/>
      <c r="AX262" s="210"/>
      <c r="AZ262" s="180"/>
      <c r="BA262" s="181"/>
      <c r="BC262" s="210"/>
      <c r="BD262" s="210"/>
      <c r="BF262" s="180"/>
      <c r="BG262" s="181"/>
      <c r="BI262" s="180"/>
      <c r="BJ262" s="181"/>
      <c r="BL262" s="180"/>
      <c r="BM262" s="181"/>
      <c r="BO262" s="210"/>
      <c r="BP262" s="210"/>
      <c r="BR262" s="180"/>
      <c r="BS262" s="181"/>
      <c r="BU262" s="180"/>
      <c r="BV262" s="181"/>
      <c r="BX262" s="180"/>
      <c r="BY262" s="181"/>
      <c r="CA262" s="180"/>
      <c r="CB262" s="181"/>
      <c r="CD262" s="180"/>
      <c r="CE262" s="181"/>
      <c r="CG262" s="180"/>
      <c r="CH262" s="181"/>
      <c r="CJ262" s="180"/>
      <c r="CK262" s="181"/>
      <c r="CM262" s="210"/>
      <c r="CN262" s="210"/>
      <c r="CP262" s="101"/>
      <c r="CQ262" s="102"/>
      <c r="CS262" s="199"/>
      <c r="CT262" s="200"/>
      <c r="CV262" s="82"/>
    </row>
    <row r="263" spans="1:100" x14ac:dyDescent="0.2">
      <c r="A263" s="210"/>
      <c r="B263" s="210"/>
      <c r="D263" s="182"/>
      <c r="E263" s="183"/>
      <c r="G263" s="210"/>
      <c r="H263" s="210"/>
      <c r="J263" s="210"/>
      <c r="K263" s="210"/>
      <c r="M263" s="182"/>
      <c r="N263" s="183"/>
      <c r="P263" s="182"/>
      <c r="Q263" s="183"/>
      <c r="S263" s="210"/>
      <c r="T263" s="210"/>
      <c r="V263" s="210"/>
      <c r="W263" s="210"/>
      <c r="Y263" s="210"/>
      <c r="Z263" s="210"/>
      <c r="AB263" s="182"/>
      <c r="AC263" s="183"/>
      <c r="AE263" s="182"/>
      <c r="AF263" s="183"/>
      <c r="AH263" s="210"/>
      <c r="AI263" s="210"/>
      <c r="AK263" s="182"/>
      <c r="AL263" s="183"/>
      <c r="AN263" s="210"/>
      <c r="AO263" s="210"/>
      <c r="AQ263" s="210"/>
      <c r="AR263" s="210"/>
      <c r="AT263" s="210"/>
      <c r="AU263" s="210"/>
      <c r="AW263" s="210"/>
      <c r="AX263" s="210"/>
      <c r="AZ263" s="182"/>
      <c r="BA263" s="183"/>
      <c r="BC263" s="210"/>
      <c r="BD263" s="210"/>
      <c r="BF263" s="182"/>
      <c r="BG263" s="183"/>
      <c r="BI263" s="182"/>
      <c r="BJ263" s="183"/>
      <c r="BL263" s="182"/>
      <c r="BM263" s="183"/>
      <c r="BO263" s="210"/>
      <c r="BP263" s="210"/>
      <c r="BR263" s="182"/>
      <c r="BS263" s="183"/>
      <c r="BU263" s="182"/>
      <c r="BV263" s="183"/>
      <c r="BX263" s="182"/>
      <c r="BY263" s="183"/>
      <c r="CA263" s="182"/>
      <c r="CB263" s="183"/>
      <c r="CD263" s="182"/>
      <c r="CE263" s="183"/>
      <c r="CG263" s="182"/>
      <c r="CH263" s="183"/>
      <c r="CJ263" s="182"/>
      <c r="CK263" s="183"/>
      <c r="CM263" s="210"/>
      <c r="CN263" s="210"/>
      <c r="CP263" s="99"/>
      <c r="CQ263" s="100"/>
      <c r="CS263" s="201"/>
      <c r="CT263" s="202"/>
      <c r="CV263" s="82"/>
    </row>
    <row r="265" spans="1:100" ht="21" x14ac:dyDescent="0.25">
      <c r="A265" s="36" t="s">
        <v>458</v>
      </c>
    </row>
    <row r="266" spans="1:100" x14ac:dyDescent="0.2">
      <c r="A266" s="172" t="s">
        <v>250</v>
      </c>
      <c r="B266" s="173"/>
      <c r="D266" s="172" t="s">
        <v>459</v>
      </c>
      <c r="E266" s="173"/>
      <c r="G266" s="172" t="s">
        <v>461</v>
      </c>
      <c r="H266" s="173"/>
      <c r="J266" s="172" t="s">
        <v>462</v>
      </c>
      <c r="K266" s="173"/>
      <c r="M266" s="172" t="s">
        <v>463</v>
      </c>
      <c r="N266" s="173"/>
      <c r="P266" s="172" t="s">
        <v>464</v>
      </c>
      <c r="Q266" s="173"/>
      <c r="S266" s="172" t="s">
        <v>465</v>
      </c>
      <c r="T266" s="173"/>
      <c r="V266" s="172" t="s">
        <v>466</v>
      </c>
      <c r="W266" s="173"/>
      <c r="Y266" s="172" t="s">
        <v>467</v>
      </c>
      <c r="Z266" s="173"/>
      <c r="AB266" s="172" t="s">
        <v>468</v>
      </c>
      <c r="AC266" s="173"/>
      <c r="AE266" s="172" t="s">
        <v>469</v>
      </c>
      <c r="AF266" s="173"/>
      <c r="AH266" s="172" t="s">
        <v>470</v>
      </c>
      <c r="AI266" s="173"/>
      <c r="AK266" s="172" t="s">
        <v>471</v>
      </c>
      <c r="AL266" s="173"/>
      <c r="AN266" s="172" t="s">
        <v>472</v>
      </c>
      <c r="AO266" s="173"/>
      <c r="AQ266" s="172" t="s">
        <v>473</v>
      </c>
      <c r="AR266" s="173"/>
      <c r="AT266" s="172" t="s">
        <v>474</v>
      </c>
      <c r="AU266" s="173"/>
      <c r="AW266" s="172" t="s">
        <v>475</v>
      </c>
      <c r="AX266" s="173"/>
      <c r="AZ266" s="172" t="s">
        <v>476</v>
      </c>
      <c r="BA266" s="173"/>
      <c r="BC266" s="172" t="s">
        <v>477</v>
      </c>
      <c r="BD266" s="173"/>
      <c r="BF266" s="172" t="s">
        <v>478</v>
      </c>
      <c r="BG266" s="173"/>
      <c r="BI266" s="172" t="s">
        <v>479</v>
      </c>
      <c r="BJ266" s="173"/>
      <c r="BL266" s="172" t="s">
        <v>480</v>
      </c>
      <c r="BM266" s="173"/>
      <c r="BO266" s="172" t="s">
        <v>481</v>
      </c>
      <c r="BP266" s="173"/>
      <c r="BR266" s="172" t="s">
        <v>482</v>
      </c>
      <c r="BS266" s="173"/>
      <c r="BU266" s="172" t="s">
        <v>483</v>
      </c>
      <c r="BV266" s="173"/>
      <c r="BX266" s="172" t="s">
        <v>484</v>
      </c>
      <c r="BY266" s="173"/>
      <c r="CA266" s="172" t="s">
        <v>485</v>
      </c>
      <c r="CB266" s="173"/>
      <c r="CD266" s="172" t="s">
        <v>486</v>
      </c>
      <c r="CE266" s="173"/>
      <c r="CG266" s="172" t="s">
        <v>487</v>
      </c>
      <c r="CH266" s="173"/>
      <c r="CJ266" s="172" t="s">
        <v>488</v>
      </c>
      <c r="CK266" s="173"/>
      <c r="CM266" s="172" t="s">
        <v>489</v>
      </c>
      <c r="CN266" s="173"/>
      <c r="CP266" s="188" t="s">
        <v>30</v>
      </c>
      <c r="CQ266" s="189"/>
      <c r="CS266" s="188" t="s">
        <v>490</v>
      </c>
      <c r="CT266" s="189"/>
      <c r="CV266" s="80" t="s">
        <v>32</v>
      </c>
    </row>
    <row r="267" spans="1:100" x14ac:dyDescent="0.2">
      <c r="A267" s="174" t="s">
        <v>446</v>
      </c>
      <c r="B267" s="175"/>
      <c r="D267" s="174" t="s">
        <v>446</v>
      </c>
      <c r="E267" s="175"/>
      <c r="G267" s="174" t="s">
        <v>446</v>
      </c>
      <c r="H267" s="175"/>
      <c r="J267" s="174" t="s">
        <v>446</v>
      </c>
      <c r="K267" s="175"/>
      <c r="M267" s="174" t="s">
        <v>446</v>
      </c>
      <c r="N267" s="175"/>
      <c r="P267" s="174" t="s">
        <v>446</v>
      </c>
      <c r="Q267" s="175"/>
      <c r="S267" s="174" t="s">
        <v>446</v>
      </c>
      <c r="T267" s="175"/>
      <c r="V267" s="174" t="s">
        <v>446</v>
      </c>
      <c r="W267" s="175"/>
      <c r="Y267" s="174" t="s">
        <v>446</v>
      </c>
      <c r="Z267" s="175"/>
      <c r="AB267" s="174" t="s">
        <v>446</v>
      </c>
      <c r="AC267" s="175"/>
      <c r="AE267" s="174" t="s">
        <v>446</v>
      </c>
      <c r="AF267" s="175"/>
      <c r="AH267" s="174" t="s">
        <v>446</v>
      </c>
      <c r="AI267" s="175"/>
      <c r="AK267" s="174" t="s">
        <v>446</v>
      </c>
      <c r="AL267" s="175"/>
      <c r="AN267" s="174" t="s">
        <v>446</v>
      </c>
      <c r="AO267" s="175"/>
      <c r="AQ267" s="174" t="s">
        <v>446</v>
      </c>
      <c r="AR267" s="175"/>
      <c r="AT267" s="174" t="s">
        <v>446</v>
      </c>
      <c r="AU267" s="175"/>
      <c r="AW267" s="174" t="s">
        <v>446</v>
      </c>
      <c r="AX267" s="175"/>
      <c r="AZ267" s="174" t="s">
        <v>446</v>
      </c>
      <c r="BA267" s="175"/>
      <c r="BC267" s="174" t="s">
        <v>446</v>
      </c>
      <c r="BD267" s="175"/>
      <c r="BF267" s="174" t="s">
        <v>446</v>
      </c>
      <c r="BG267" s="175"/>
      <c r="BI267" s="174" t="s">
        <v>446</v>
      </c>
      <c r="BJ267" s="175"/>
      <c r="BL267" s="174" t="s">
        <v>446</v>
      </c>
      <c r="BM267" s="175"/>
      <c r="BO267" s="174" t="s">
        <v>446</v>
      </c>
      <c r="BP267" s="175"/>
      <c r="BR267" s="174" t="s">
        <v>446</v>
      </c>
      <c r="BS267" s="175"/>
      <c r="BU267" s="174" t="s">
        <v>446</v>
      </c>
      <c r="BV267" s="175"/>
      <c r="BX267" s="174" t="s">
        <v>446</v>
      </c>
      <c r="BY267" s="175"/>
      <c r="CA267" s="174" t="s">
        <v>446</v>
      </c>
      <c r="CB267" s="175"/>
      <c r="CD267" s="174" t="s">
        <v>446</v>
      </c>
      <c r="CE267" s="175"/>
      <c r="CG267" s="174" t="s">
        <v>446</v>
      </c>
      <c r="CH267" s="175"/>
      <c r="CJ267" s="174" t="s">
        <v>446</v>
      </c>
      <c r="CK267" s="175"/>
      <c r="CM267" s="174" t="s">
        <v>446</v>
      </c>
      <c r="CN267" s="175"/>
      <c r="CP267" s="174" t="s">
        <v>446</v>
      </c>
      <c r="CQ267" s="175"/>
      <c r="CS267" s="174" t="s">
        <v>446</v>
      </c>
      <c r="CT267" s="175"/>
    </row>
    <row r="268" spans="1:100" x14ac:dyDescent="0.2">
      <c r="A268" s="69" t="s">
        <v>460</v>
      </c>
      <c r="B268" s="79">
        <v>0</v>
      </c>
      <c r="D268" s="69" t="s">
        <v>460</v>
      </c>
      <c r="E268" s="79">
        <v>0</v>
      </c>
      <c r="G268" s="69" t="s">
        <v>460</v>
      </c>
      <c r="H268" s="79">
        <v>0</v>
      </c>
      <c r="J268" s="69" t="s">
        <v>460</v>
      </c>
      <c r="K268" s="79">
        <v>0</v>
      </c>
      <c r="M268" s="69" t="s">
        <v>460</v>
      </c>
      <c r="N268" s="79">
        <v>1556.99</v>
      </c>
      <c r="P268" s="69" t="s">
        <v>460</v>
      </c>
      <c r="Q268" s="79">
        <v>0</v>
      </c>
      <c r="S268" s="69" t="s">
        <v>460</v>
      </c>
      <c r="T268" s="79">
        <v>0</v>
      </c>
      <c r="V268" s="69" t="s">
        <v>460</v>
      </c>
      <c r="W268" s="79">
        <v>0</v>
      </c>
      <c r="Y268" s="69" t="s">
        <v>460</v>
      </c>
      <c r="Z268" s="79">
        <v>0</v>
      </c>
      <c r="AB268" s="69" t="s">
        <v>460</v>
      </c>
      <c r="AC268" s="79">
        <v>0</v>
      </c>
      <c r="AE268" s="69" t="s">
        <v>460</v>
      </c>
      <c r="AF268" s="79">
        <v>0</v>
      </c>
      <c r="AH268" s="69" t="s">
        <v>460</v>
      </c>
      <c r="AI268" s="79">
        <v>0</v>
      </c>
      <c r="AK268" s="69" t="s">
        <v>460</v>
      </c>
      <c r="AL268" s="79">
        <v>0</v>
      </c>
      <c r="AN268" s="69" t="s">
        <v>460</v>
      </c>
      <c r="AO268" s="79">
        <v>0</v>
      </c>
      <c r="AQ268" s="69" t="s">
        <v>460</v>
      </c>
      <c r="AR268" s="79">
        <v>0</v>
      </c>
      <c r="AT268" s="69" t="s">
        <v>460</v>
      </c>
      <c r="AU268" s="79">
        <v>0</v>
      </c>
      <c r="AW268" s="69" t="s">
        <v>460</v>
      </c>
      <c r="AX268" s="79">
        <v>0</v>
      </c>
      <c r="AZ268" s="69" t="s">
        <v>460</v>
      </c>
      <c r="BA268" s="79">
        <v>0</v>
      </c>
      <c r="BC268" s="69" t="s">
        <v>460</v>
      </c>
      <c r="BD268" s="79">
        <f>1556.99+60</f>
        <v>1616.99</v>
      </c>
      <c r="BF268" s="69" t="s">
        <v>460</v>
      </c>
      <c r="BG268" s="79">
        <v>0</v>
      </c>
      <c r="BI268" s="69" t="s">
        <v>460</v>
      </c>
      <c r="BJ268" s="79">
        <v>0</v>
      </c>
      <c r="BL268" s="69" t="s">
        <v>460</v>
      </c>
      <c r="BM268" s="79">
        <v>0</v>
      </c>
      <c r="BO268" s="69" t="s">
        <v>460</v>
      </c>
      <c r="BP268" s="79">
        <v>0</v>
      </c>
      <c r="BR268" s="69" t="s">
        <v>460</v>
      </c>
      <c r="BS268" s="79">
        <v>0</v>
      </c>
      <c r="BU268" s="69" t="s">
        <v>460</v>
      </c>
      <c r="BV268" s="79">
        <v>0</v>
      </c>
      <c r="BX268" s="69" t="s">
        <v>460</v>
      </c>
      <c r="BY268" s="79">
        <v>0</v>
      </c>
      <c r="CA268" s="69" t="s">
        <v>460</v>
      </c>
      <c r="CB268" s="79">
        <v>0</v>
      </c>
      <c r="CD268" s="69" t="s">
        <v>460</v>
      </c>
      <c r="CE268" s="79">
        <v>0</v>
      </c>
      <c r="CG268" s="69" t="s">
        <v>460</v>
      </c>
      <c r="CH268" s="79">
        <v>75</v>
      </c>
      <c r="CJ268" s="69" t="s">
        <v>460</v>
      </c>
      <c r="CK268" s="79">
        <v>-300</v>
      </c>
      <c r="CM268" s="69" t="s">
        <v>460</v>
      </c>
      <c r="CN268" s="79">
        <v>0</v>
      </c>
      <c r="CP268" s="69" t="s">
        <v>460</v>
      </c>
      <c r="CQ268" s="79">
        <f>SUM(CN268,CK268,CH268,CE268,CB268,BY268,BV268,BS268,BP268,BM268,BJ268,BG268,BD268,BA268,AX268,AU268,AR268,AO268,AL268,AI268,AF268,AC268,Z268,W268,T268,Q268,N268,K268,H268,E268,B268)</f>
        <v>2948.98</v>
      </c>
      <c r="CS268" s="69" t="s">
        <v>460</v>
      </c>
      <c r="CT268" s="79">
        <f>1560.12+1554.2</f>
        <v>3114.3199999999997</v>
      </c>
      <c r="CV268" s="83">
        <f>CQ268-CT268</f>
        <v>-165.33999999999969</v>
      </c>
    </row>
    <row r="269" spans="1:100" x14ac:dyDescent="0.2">
      <c r="A269" s="69" t="s">
        <v>443</v>
      </c>
      <c r="B269" s="79">
        <v>0</v>
      </c>
      <c r="D269" s="69" t="s">
        <v>443</v>
      </c>
      <c r="E269" s="79">
        <v>0</v>
      </c>
      <c r="G269" s="69" t="s">
        <v>443</v>
      </c>
      <c r="H269" s="79">
        <v>0</v>
      </c>
      <c r="J269" s="69" t="s">
        <v>443</v>
      </c>
      <c r="K269" s="79">
        <v>0</v>
      </c>
      <c r="M269" s="69" t="s">
        <v>443</v>
      </c>
      <c r="N269" s="79">
        <v>146.12</v>
      </c>
      <c r="P269" s="69" t="s">
        <v>443</v>
      </c>
      <c r="Q269" s="79">
        <v>0</v>
      </c>
      <c r="S269" s="69" t="s">
        <v>443</v>
      </c>
      <c r="T269" s="79">
        <v>0</v>
      </c>
      <c r="V269" s="69" t="s">
        <v>443</v>
      </c>
      <c r="W269" s="79">
        <v>0</v>
      </c>
      <c r="Y269" s="69" t="s">
        <v>443</v>
      </c>
      <c r="Z269" s="79">
        <v>0</v>
      </c>
      <c r="AB269" s="69" t="s">
        <v>443</v>
      </c>
      <c r="AC269" s="79">
        <v>0</v>
      </c>
      <c r="AE269" s="69" t="s">
        <v>443</v>
      </c>
      <c r="AF269" s="79">
        <v>0</v>
      </c>
      <c r="AH269" s="69" t="s">
        <v>443</v>
      </c>
      <c r="AI269" s="79">
        <v>0</v>
      </c>
      <c r="AK269" s="69" t="s">
        <v>443</v>
      </c>
      <c r="AL269" s="79">
        <v>0</v>
      </c>
      <c r="AN269" s="69" t="s">
        <v>443</v>
      </c>
      <c r="AO269" s="79">
        <v>0</v>
      </c>
      <c r="AQ269" s="69" t="s">
        <v>443</v>
      </c>
      <c r="AR269" s="79">
        <v>0</v>
      </c>
      <c r="AT269" s="69" t="s">
        <v>443</v>
      </c>
      <c r="AU269" s="79">
        <v>0</v>
      </c>
      <c r="AW269" s="69" t="s">
        <v>443</v>
      </c>
      <c r="AX269" s="79">
        <v>0</v>
      </c>
      <c r="AZ269" s="69" t="s">
        <v>443</v>
      </c>
      <c r="BA269" s="79">
        <v>0.28999999999999998</v>
      </c>
      <c r="BC269" s="69" t="s">
        <v>443</v>
      </c>
      <c r="BD269" s="79">
        <v>146.12</v>
      </c>
      <c r="BF269" s="69" t="s">
        <v>443</v>
      </c>
      <c r="BG269" s="79">
        <v>0</v>
      </c>
      <c r="BI269" s="69" t="s">
        <v>443</v>
      </c>
      <c r="BJ269" s="79">
        <v>0</v>
      </c>
      <c r="BL269" s="69" t="s">
        <v>443</v>
      </c>
      <c r="BM269" s="79">
        <v>0</v>
      </c>
      <c r="BO269" s="69" t="s">
        <v>443</v>
      </c>
      <c r="BP269" s="79">
        <v>0</v>
      </c>
      <c r="BR269" s="69" t="s">
        <v>443</v>
      </c>
      <c r="BS269" s="79">
        <v>0</v>
      </c>
      <c r="BU269" s="69" t="s">
        <v>443</v>
      </c>
      <c r="BV269" s="79">
        <v>0</v>
      </c>
      <c r="BX269" s="69" t="s">
        <v>443</v>
      </c>
      <c r="BY269" s="79">
        <v>1900</v>
      </c>
      <c r="CA269" s="69" t="s">
        <v>443</v>
      </c>
      <c r="CB269" s="79">
        <v>0</v>
      </c>
      <c r="CD269" s="69" t="s">
        <v>443</v>
      </c>
      <c r="CE269" s="79">
        <v>0</v>
      </c>
      <c r="CG269" s="69" t="s">
        <v>443</v>
      </c>
      <c r="CH269" s="79">
        <v>0</v>
      </c>
      <c r="CJ269" s="69" t="s">
        <v>443</v>
      </c>
      <c r="CK269" s="79">
        <v>0</v>
      </c>
      <c r="CM269" s="69" t="s">
        <v>443</v>
      </c>
      <c r="CN269" s="79">
        <v>0</v>
      </c>
      <c r="CP269" s="69" t="s">
        <v>443</v>
      </c>
      <c r="CQ269" s="79">
        <f>SUM(CN269,CK269,CH269,CE269,CB269,BY269,BV269,BS269,BP269,BM269,BJ269,BG269,BD269,BA269,AX269,AU269,AR269,AO269,AL269,AI269,AF269,AC269,Z269,W269,T269,Q269,N269,K269,H269,E269,B269)</f>
        <v>2192.5299999999997</v>
      </c>
      <c r="CS269" s="69" t="s">
        <v>443</v>
      </c>
      <c r="CT269" s="79">
        <f>143.04+148.91</f>
        <v>291.95</v>
      </c>
      <c r="CV269" s="83">
        <f>CQ269-CT269</f>
        <v>1900.5799999999997</v>
      </c>
    </row>
    <row r="270" spans="1:100" x14ac:dyDescent="0.2">
      <c r="A270" s="69" t="s">
        <v>444</v>
      </c>
      <c r="B270" s="79">
        <v>0</v>
      </c>
      <c r="D270" s="69" t="s">
        <v>444</v>
      </c>
      <c r="E270" s="79">
        <v>0</v>
      </c>
      <c r="G270" s="69" t="s">
        <v>444</v>
      </c>
      <c r="H270" s="79">
        <v>0</v>
      </c>
      <c r="J270" s="69" t="s">
        <v>444</v>
      </c>
      <c r="K270" s="79">
        <v>0</v>
      </c>
      <c r="M270" s="69" t="s">
        <v>444</v>
      </c>
      <c r="N270" s="79">
        <v>189.24</v>
      </c>
      <c r="P270" s="69" t="s">
        <v>444</v>
      </c>
      <c r="Q270" s="79">
        <v>0</v>
      </c>
      <c r="S270" s="69" t="s">
        <v>444</v>
      </c>
      <c r="T270" s="79">
        <v>0</v>
      </c>
      <c r="V270" s="69" t="s">
        <v>444</v>
      </c>
      <c r="W270" s="79">
        <v>0</v>
      </c>
      <c r="Y270" s="69" t="s">
        <v>444</v>
      </c>
      <c r="Z270" s="79">
        <v>0</v>
      </c>
      <c r="AB270" s="69" t="s">
        <v>444</v>
      </c>
      <c r="AC270" s="79">
        <v>0</v>
      </c>
      <c r="AE270" s="69" t="s">
        <v>444</v>
      </c>
      <c r="AF270" s="79">
        <v>0</v>
      </c>
      <c r="AH270" s="69" t="s">
        <v>444</v>
      </c>
      <c r="AI270" s="79">
        <v>0</v>
      </c>
      <c r="AK270" s="69" t="s">
        <v>444</v>
      </c>
      <c r="AL270" s="79">
        <v>0</v>
      </c>
      <c r="AN270" s="69" t="s">
        <v>444</v>
      </c>
      <c r="AO270" s="79">
        <v>0</v>
      </c>
      <c r="AQ270" s="69" t="s">
        <v>444</v>
      </c>
      <c r="AR270" s="79">
        <v>0</v>
      </c>
      <c r="AT270" s="69" t="s">
        <v>444</v>
      </c>
      <c r="AU270" s="79">
        <v>0</v>
      </c>
      <c r="AW270" s="69" t="s">
        <v>444</v>
      </c>
      <c r="AX270" s="79">
        <v>0</v>
      </c>
      <c r="AZ270" s="69" t="s">
        <v>444</v>
      </c>
      <c r="BA270" s="79">
        <v>0</v>
      </c>
      <c r="BC270" s="69" t="s">
        <v>444</v>
      </c>
      <c r="BD270" s="79">
        <v>189.24</v>
      </c>
      <c r="BF270" s="69" t="s">
        <v>444</v>
      </c>
      <c r="BG270" s="79">
        <v>0</v>
      </c>
      <c r="BI270" s="69" t="s">
        <v>444</v>
      </c>
      <c r="BJ270" s="79">
        <v>0</v>
      </c>
      <c r="BL270" s="69" t="s">
        <v>444</v>
      </c>
      <c r="BM270" s="79">
        <v>0</v>
      </c>
      <c r="BO270" s="69" t="s">
        <v>444</v>
      </c>
      <c r="BP270" s="79">
        <v>0</v>
      </c>
      <c r="BR270" s="69" t="s">
        <v>444</v>
      </c>
      <c r="BS270" s="79">
        <v>0</v>
      </c>
      <c r="BU270" s="69" t="s">
        <v>444</v>
      </c>
      <c r="BV270" s="79">
        <v>0</v>
      </c>
      <c r="BX270" s="69" t="s">
        <v>444</v>
      </c>
      <c r="BY270" s="79">
        <v>0</v>
      </c>
      <c r="CA270" s="69" t="s">
        <v>444</v>
      </c>
      <c r="CB270" s="79">
        <v>0</v>
      </c>
      <c r="CD270" s="69" t="s">
        <v>444</v>
      </c>
      <c r="CE270" s="79">
        <v>0</v>
      </c>
      <c r="CG270" s="69" t="s">
        <v>444</v>
      </c>
      <c r="CH270" s="79">
        <v>0</v>
      </c>
      <c r="CJ270" s="69" t="s">
        <v>444</v>
      </c>
      <c r="CK270" s="79">
        <v>300</v>
      </c>
      <c r="CM270" s="69" t="s">
        <v>444</v>
      </c>
      <c r="CN270" s="79">
        <v>0</v>
      </c>
      <c r="CP270" s="69" t="s">
        <v>444</v>
      </c>
      <c r="CQ270" s="79">
        <f>SUM(CN270,CK270,CH270,CE270,CB270,BY270,BV270,BS270,BP270,BM270,BJ270,BG270,BD270,BA270,AX270,AU270,AR270,AO270,AL270,AI270,AF270,AC270,Z270,W270,T270,Q270,N270,K270,H270,E270,B270)</f>
        <v>678.48</v>
      </c>
      <c r="CS270" s="69" t="s">
        <v>444</v>
      </c>
      <c r="CT270" s="79">
        <f>189.24+189.24</f>
        <v>378.48</v>
      </c>
      <c r="CV270" s="83">
        <f>CQ270-CT270</f>
        <v>300</v>
      </c>
    </row>
    <row r="271" spans="1:100" x14ac:dyDescent="0.2">
      <c r="A271" s="77" t="s">
        <v>542</v>
      </c>
      <c r="B271" s="78">
        <f>SUM(B268:B270)</f>
        <v>0</v>
      </c>
      <c r="D271" s="77" t="s">
        <v>542</v>
      </c>
      <c r="E271" s="78">
        <f>SUM(E268:E270)</f>
        <v>0</v>
      </c>
      <c r="G271" s="77" t="s">
        <v>542</v>
      </c>
      <c r="H271" s="78">
        <f>SUM(H268:H270)</f>
        <v>0</v>
      </c>
      <c r="J271" s="77" t="s">
        <v>542</v>
      </c>
      <c r="K271" s="78">
        <f>SUM(K268:K270)</f>
        <v>0</v>
      </c>
      <c r="M271" s="77" t="s">
        <v>542</v>
      </c>
      <c r="N271" s="78">
        <f>SUM(N268:N270)</f>
        <v>1892.3500000000001</v>
      </c>
      <c r="P271" s="77" t="s">
        <v>542</v>
      </c>
      <c r="Q271" s="78">
        <f>SUM(Q268:Q270)</f>
        <v>0</v>
      </c>
      <c r="S271" s="77" t="s">
        <v>542</v>
      </c>
      <c r="T271" s="78">
        <f>SUM(T268:T270)</f>
        <v>0</v>
      </c>
      <c r="V271" s="77" t="s">
        <v>542</v>
      </c>
      <c r="W271" s="78">
        <f>SUM(W268:W270)</f>
        <v>0</v>
      </c>
      <c r="Y271" s="77" t="s">
        <v>542</v>
      </c>
      <c r="Z271" s="78">
        <f>SUM(Z268:Z270)</f>
        <v>0</v>
      </c>
      <c r="AB271" s="77" t="s">
        <v>542</v>
      </c>
      <c r="AC271" s="78">
        <f>SUM(AC268:AC270)</f>
        <v>0</v>
      </c>
      <c r="AE271" s="77" t="s">
        <v>542</v>
      </c>
      <c r="AF271" s="78">
        <f>SUM(AF268:AF270)</f>
        <v>0</v>
      </c>
      <c r="AH271" s="77" t="s">
        <v>542</v>
      </c>
      <c r="AI271" s="78">
        <f>SUM(AI268:AI270)</f>
        <v>0</v>
      </c>
      <c r="AK271" s="77" t="s">
        <v>542</v>
      </c>
      <c r="AL271" s="78">
        <f>SUM(AL268:AL270)</f>
        <v>0</v>
      </c>
      <c r="AN271" s="77" t="s">
        <v>542</v>
      </c>
      <c r="AO271" s="78">
        <f>SUM(AO268:AO270)</f>
        <v>0</v>
      </c>
      <c r="AQ271" s="77" t="s">
        <v>542</v>
      </c>
      <c r="AR271" s="78">
        <f>SUM(AR268:AR270)</f>
        <v>0</v>
      </c>
      <c r="AT271" s="77" t="s">
        <v>542</v>
      </c>
      <c r="AU271" s="78">
        <f>SUM(AU268:AU270)</f>
        <v>0</v>
      </c>
      <c r="AW271" s="77" t="s">
        <v>542</v>
      </c>
      <c r="AX271" s="78">
        <f>SUM(AX268:AX270)</f>
        <v>0</v>
      </c>
      <c r="AZ271" s="77" t="s">
        <v>542</v>
      </c>
      <c r="BA271" s="78">
        <f>SUM(BA268:BA270)</f>
        <v>0.28999999999999998</v>
      </c>
      <c r="BC271" s="77" t="s">
        <v>542</v>
      </c>
      <c r="BD271" s="78">
        <f>SUM(BD268:BD270)</f>
        <v>1952.3500000000001</v>
      </c>
      <c r="BF271" s="77" t="s">
        <v>542</v>
      </c>
      <c r="BG271" s="78">
        <f>SUM(BG268:BG270)</f>
        <v>0</v>
      </c>
      <c r="BI271" s="77" t="s">
        <v>542</v>
      </c>
      <c r="BJ271" s="78">
        <f>SUM(BJ268:BJ270)</f>
        <v>0</v>
      </c>
      <c r="BL271" s="77" t="s">
        <v>542</v>
      </c>
      <c r="BM271" s="78">
        <f>SUM(BM268:BM270)</f>
        <v>0</v>
      </c>
      <c r="BO271" s="77" t="s">
        <v>542</v>
      </c>
      <c r="BP271" s="78">
        <f>SUM(BP268:BP270)</f>
        <v>0</v>
      </c>
      <c r="BR271" s="77" t="s">
        <v>542</v>
      </c>
      <c r="BS271" s="78">
        <f>SUM(BS268:BS270)</f>
        <v>0</v>
      </c>
      <c r="BU271" s="77" t="s">
        <v>542</v>
      </c>
      <c r="BV271" s="78">
        <f>SUM(BV268:BV270)</f>
        <v>0</v>
      </c>
      <c r="BX271" s="77" t="s">
        <v>542</v>
      </c>
      <c r="BY271" s="78">
        <f>SUM(BY268:BY270)</f>
        <v>1900</v>
      </c>
      <c r="CA271" s="77" t="s">
        <v>542</v>
      </c>
      <c r="CB271" s="78">
        <f>SUM(CB268:CB270)</f>
        <v>0</v>
      </c>
      <c r="CD271" s="77" t="s">
        <v>542</v>
      </c>
      <c r="CE271" s="78">
        <f>SUM(CE268:CE270)</f>
        <v>0</v>
      </c>
      <c r="CG271" s="77" t="s">
        <v>542</v>
      </c>
      <c r="CH271" s="78">
        <f>SUM(CH268:CH270)</f>
        <v>75</v>
      </c>
      <c r="CJ271" s="77" t="s">
        <v>542</v>
      </c>
      <c r="CK271" s="78">
        <f>SUM(CK268:CK270)</f>
        <v>0</v>
      </c>
      <c r="CM271" s="77" t="s">
        <v>542</v>
      </c>
      <c r="CN271" s="78">
        <f>SUM(CN268:CN270)</f>
        <v>0</v>
      </c>
      <c r="CP271" s="77" t="s">
        <v>492</v>
      </c>
      <c r="CQ271" s="78">
        <f>SUM(CQ268:CQ270)</f>
        <v>5819.99</v>
      </c>
      <c r="CS271" s="77" t="s">
        <v>492</v>
      </c>
      <c r="CT271" s="78">
        <f>SUM(CT268:CT270)</f>
        <v>3784.7499999999995</v>
      </c>
      <c r="CV271" s="83">
        <f>CQ271-CT271</f>
        <v>2035.2400000000002</v>
      </c>
    </row>
    <row r="272" spans="1:100" x14ac:dyDescent="0.2">
      <c r="A272" s="176" t="s">
        <v>447</v>
      </c>
      <c r="B272" s="177"/>
      <c r="D272" s="176" t="s">
        <v>447</v>
      </c>
      <c r="E272" s="177"/>
      <c r="G272" s="176" t="s">
        <v>447</v>
      </c>
      <c r="H272" s="177"/>
      <c r="J272" s="176" t="s">
        <v>447</v>
      </c>
      <c r="K272" s="177"/>
      <c r="M272" s="176" t="s">
        <v>447</v>
      </c>
      <c r="N272" s="177"/>
      <c r="P272" s="176" t="s">
        <v>447</v>
      </c>
      <c r="Q272" s="177"/>
      <c r="S272" s="176" t="s">
        <v>447</v>
      </c>
      <c r="T272" s="177"/>
      <c r="V272" s="176" t="s">
        <v>447</v>
      </c>
      <c r="W272" s="177"/>
      <c r="Y272" s="176" t="s">
        <v>447</v>
      </c>
      <c r="Z272" s="177"/>
      <c r="AB272" s="176" t="s">
        <v>447</v>
      </c>
      <c r="AC272" s="177"/>
      <c r="AE272" s="176" t="s">
        <v>447</v>
      </c>
      <c r="AF272" s="177"/>
      <c r="AH272" s="176" t="s">
        <v>447</v>
      </c>
      <c r="AI272" s="177"/>
      <c r="AK272" s="176" t="s">
        <v>447</v>
      </c>
      <c r="AL272" s="177"/>
      <c r="AN272" s="176" t="s">
        <v>447</v>
      </c>
      <c r="AO272" s="177"/>
      <c r="AQ272" s="176" t="s">
        <v>447</v>
      </c>
      <c r="AR272" s="177"/>
      <c r="AT272" s="176" t="s">
        <v>447</v>
      </c>
      <c r="AU272" s="177"/>
      <c r="AW272" s="176" t="s">
        <v>447</v>
      </c>
      <c r="AX272" s="177"/>
      <c r="AZ272" s="176" t="s">
        <v>447</v>
      </c>
      <c r="BA272" s="177"/>
      <c r="BC272" s="176" t="s">
        <v>447</v>
      </c>
      <c r="BD272" s="177"/>
      <c r="BF272" s="176" t="s">
        <v>447</v>
      </c>
      <c r="BG272" s="177"/>
      <c r="BI272" s="176" t="s">
        <v>447</v>
      </c>
      <c r="BJ272" s="177"/>
      <c r="BL272" s="176" t="s">
        <v>447</v>
      </c>
      <c r="BM272" s="177"/>
      <c r="BO272" s="176" t="s">
        <v>447</v>
      </c>
      <c r="BP272" s="177"/>
      <c r="BR272" s="176" t="s">
        <v>447</v>
      </c>
      <c r="BS272" s="177"/>
      <c r="BU272" s="176" t="s">
        <v>447</v>
      </c>
      <c r="BV272" s="177"/>
      <c r="BX272" s="176" t="s">
        <v>447</v>
      </c>
      <c r="BY272" s="177"/>
      <c r="CA272" s="176" t="s">
        <v>447</v>
      </c>
      <c r="CB272" s="177"/>
      <c r="CD272" s="176" t="s">
        <v>447</v>
      </c>
      <c r="CE272" s="177"/>
      <c r="CG272" s="176" t="s">
        <v>447</v>
      </c>
      <c r="CH272" s="177"/>
      <c r="CJ272" s="176" t="s">
        <v>447</v>
      </c>
      <c r="CK272" s="177"/>
      <c r="CM272" s="176" t="s">
        <v>447</v>
      </c>
      <c r="CN272" s="177"/>
      <c r="CP272" s="176" t="s">
        <v>447</v>
      </c>
      <c r="CQ272" s="177"/>
      <c r="CS272" s="176" t="s">
        <v>447</v>
      </c>
      <c r="CT272" s="177"/>
      <c r="CV272" s="66"/>
    </row>
    <row r="273" spans="1:100" x14ac:dyDescent="0.2">
      <c r="A273" s="70" t="s">
        <v>445</v>
      </c>
      <c r="B273" s="67">
        <v>0</v>
      </c>
      <c r="D273" s="70" t="s">
        <v>445</v>
      </c>
      <c r="E273" s="67">
        <v>0</v>
      </c>
      <c r="G273" s="70" t="s">
        <v>445</v>
      </c>
      <c r="H273" s="67">
        <v>0</v>
      </c>
      <c r="J273" s="70" t="s">
        <v>445</v>
      </c>
      <c r="K273" s="67">
        <v>0</v>
      </c>
      <c r="M273" s="70" t="s">
        <v>445</v>
      </c>
      <c r="N273" s="67">
        <v>485.47</v>
      </c>
      <c r="P273" s="70" t="s">
        <v>445</v>
      </c>
      <c r="Q273" s="67">
        <v>0</v>
      </c>
      <c r="S273" s="70" t="s">
        <v>445</v>
      </c>
      <c r="T273" s="67">
        <v>0</v>
      </c>
      <c r="V273" s="70" t="s">
        <v>445</v>
      </c>
      <c r="W273" s="67">
        <v>0</v>
      </c>
      <c r="Y273" s="70" t="s">
        <v>445</v>
      </c>
      <c r="Z273" s="67">
        <v>0</v>
      </c>
      <c r="AB273" s="70" t="s">
        <v>445</v>
      </c>
      <c r="AC273" s="67">
        <v>0</v>
      </c>
      <c r="AE273" s="70" t="s">
        <v>445</v>
      </c>
      <c r="AF273" s="67">
        <v>0</v>
      </c>
      <c r="AH273" s="70" t="s">
        <v>445</v>
      </c>
      <c r="AI273" s="67">
        <v>0</v>
      </c>
      <c r="AK273" s="70" t="s">
        <v>445</v>
      </c>
      <c r="AL273" s="67">
        <v>0</v>
      </c>
      <c r="AN273" s="70" t="s">
        <v>445</v>
      </c>
      <c r="AO273" s="67">
        <v>0</v>
      </c>
      <c r="AQ273" s="70" t="s">
        <v>445</v>
      </c>
      <c r="AR273" s="67">
        <v>0</v>
      </c>
      <c r="AT273" s="70" t="s">
        <v>445</v>
      </c>
      <c r="AU273" s="67">
        <v>0</v>
      </c>
      <c r="AW273" s="70" t="s">
        <v>445</v>
      </c>
      <c r="AX273" s="67">
        <v>0</v>
      </c>
      <c r="AZ273" s="70" t="s">
        <v>445</v>
      </c>
      <c r="BA273" s="67">
        <v>0</v>
      </c>
      <c r="BC273" s="70" t="s">
        <v>445</v>
      </c>
      <c r="BD273" s="67">
        <v>485.47</v>
      </c>
      <c r="BF273" s="70" t="s">
        <v>445</v>
      </c>
      <c r="BG273" s="67">
        <v>0</v>
      </c>
      <c r="BI273" s="70" t="s">
        <v>445</v>
      </c>
      <c r="BJ273" s="67">
        <v>0</v>
      </c>
      <c r="BL273" s="70" t="s">
        <v>445</v>
      </c>
      <c r="BM273" s="67">
        <v>0</v>
      </c>
      <c r="BO273" s="70" t="s">
        <v>445</v>
      </c>
      <c r="BP273" s="67">
        <v>0</v>
      </c>
      <c r="BR273" s="70" t="s">
        <v>445</v>
      </c>
      <c r="BS273" s="67">
        <v>0</v>
      </c>
      <c r="BU273" s="70" t="s">
        <v>445</v>
      </c>
      <c r="BV273" s="67">
        <v>0</v>
      </c>
      <c r="BX273" s="70" t="s">
        <v>445</v>
      </c>
      <c r="BY273" s="67">
        <v>0</v>
      </c>
      <c r="CA273" s="70" t="s">
        <v>445</v>
      </c>
      <c r="CB273" s="67">
        <v>0</v>
      </c>
      <c r="CD273" s="70" t="s">
        <v>445</v>
      </c>
      <c r="CE273" s="67">
        <v>0</v>
      </c>
      <c r="CG273" s="70" t="s">
        <v>445</v>
      </c>
      <c r="CH273" s="67">
        <v>0</v>
      </c>
      <c r="CJ273" s="70" t="s">
        <v>445</v>
      </c>
      <c r="CK273" s="67">
        <v>0</v>
      </c>
      <c r="CM273" s="70" t="s">
        <v>445</v>
      </c>
      <c r="CN273" s="67">
        <v>0</v>
      </c>
      <c r="CP273" s="70" t="s">
        <v>445</v>
      </c>
      <c r="CQ273" s="79">
        <f>SUM(CN273,CK273,CH273,CE273,CB273,BY273,BV273,BS273,BP273,BM273,BJ273,BG273,BD273,BA273,AX273,AU273,AR273,AO273,AL273,AI273,AF273,AC273,Z273,W273,T273,Q273,N273,K273,H273,E273,B273)</f>
        <v>970.94</v>
      </c>
      <c r="CS273" s="70" t="s">
        <v>445</v>
      </c>
      <c r="CT273" s="67">
        <v>973.36</v>
      </c>
      <c r="CV273" s="88">
        <f>CT273-CQ273</f>
        <v>2.4199999999999591</v>
      </c>
    </row>
    <row r="274" spans="1:100" x14ac:dyDescent="0.2">
      <c r="A274" s="77" t="s">
        <v>454</v>
      </c>
      <c r="B274" s="78">
        <f>SUM(B273)</f>
        <v>0</v>
      </c>
      <c r="D274" s="77" t="s">
        <v>454</v>
      </c>
      <c r="E274" s="78">
        <f>SUM(E273)</f>
        <v>0</v>
      </c>
      <c r="G274" s="77" t="s">
        <v>454</v>
      </c>
      <c r="H274" s="78">
        <f>SUM(H273)</f>
        <v>0</v>
      </c>
      <c r="J274" s="77" t="s">
        <v>454</v>
      </c>
      <c r="K274" s="78">
        <f>SUM(K273)</f>
        <v>0</v>
      </c>
      <c r="M274" s="77" t="s">
        <v>454</v>
      </c>
      <c r="N274" s="78">
        <f>SUM(N273)</f>
        <v>485.47</v>
      </c>
      <c r="P274" s="77" t="s">
        <v>454</v>
      </c>
      <c r="Q274" s="78">
        <f>SUM(Q273)</f>
        <v>0</v>
      </c>
      <c r="S274" s="77" t="s">
        <v>454</v>
      </c>
      <c r="T274" s="78">
        <f>SUM(T273)</f>
        <v>0</v>
      </c>
      <c r="V274" s="77" t="s">
        <v>454</v>
      </c>
      <c r="W274" s="78">
        <f>SUM(W273)</f>
        <v>0</v>
      </c>
      <c r="Y274" s="77" t="s">
        <v>454</v>
      </c>
      <c r="Z274" s="78">
        <f>SUM(Z273)</f>
        <v>0</v>
      </c>
      <c r="AB274" s="77" t="s">
        <v>454</v>
      </c>
      <c r="AC274" s="78">
        <f>SUM(AC273)</f>
        <v>0</v>
      </c>
      <c r="AE274" s="77" t="s">
        <v>454</v>
      </c>
      <c r="AF274" s="78">
        <f>SUM(AF273)</f>
        <v>0</v>
      </c>
      <c r="AH274" s="77" t="s">
        <v>454</v>
      </c>
      <c r="AI274" s="78">
        <f>SUM(AI273)</f>
        <v>0</v>
      </c>
      <c r="AK274" s="77" t="s">
        <v>454</v>
      </c>
      <c r="AL274" s="78">
        <f>SUM(AL273)</f>
        <v>0</v>
      </c>
      <c r="AN274" s="77" t="s">
        <v>454</v>
      </c>
      <c r="AO274" s="78">
        <f>SUM(AO273)</f>
        <v>0</v>
      </c>
      <c r="AQ274" s="77" t="s">
        <v>454</v>
      </c>
      <c r="AR274" s="78">
        <f>SUM(AR273)</f>
        <v>0</v>
      </c>
      <c r="AT274" s="77" t="s">
        <v>454</v>
      </c>
      <c r="AU274" s="78">
        <f>SUM(AU273)</f>
        <v>0</v>
      </c>
      <c r="AW274" s="77" t="s">
        <v>454</v>
      </c>
      <c r="AX274" s="78">
        <f>SUM(AX273)</f>
        <v>0</v>
      </c>
      <c r="AZ274" s="77" t="s">
        <v>454</v>
      </c>
      <c r="BA274" s="78">
        <f>SUM(BA273)</f>
        <v>0</v>
      </c>
      <c r="BC274" s="77" t="s">
        <v>454</v>
      </c>
      <c r="BD274" s="78">
        <f>SUM(BD273)</f>
        <v>485.47</v>
      </c>
      <c r="BF274" s="77" t="s">
        <v>454</v>
      </c>
      <c r="BG274" s="78">
        <f>SUM(BG273)</f>
        <v>0</v>
      </c>
      <c r="BI274" s="77" t="s">
        <v>454</v>
      </c>
      <c r="BJ274" s="78">
        <f>SUM(BJ273)</f>
        <v>0</v>
      </c>
      <c r="BL274" s="77" t="s">
        <v>454</v>
      </c>
      <c r="BM274" s="78">
        <f>SUM(BM273)</f>
        <v>0</v>
      </c>
      <c r="BO274" s="77" t="s">
        <v>454</v>
      </c>
      <c r="BP274" s="78">
        <f>SUM(BP273)</f>
        <v>0</v>
      </c>
      <c r="BR274" s="77" t="s">
        <v>454</v>
      </c>
      <c r="BS274" s="78">
        <f>SUM(BS273)</f>
        <v>0</v>
      </c>
      <c r="BU274" s="77" t="s">
        <v>454</v>
      </c>
      <c r="BV274" s="78">
        <f>SUM(BV273)</f>
        <v>0</v>
      </c>
      <c r="BX274" s="77" t="s">
        <v>454</v>
      </c>
      <c r="BY274" s="78">
        <f>SUM(BY273)</f>
        <v>0</v>
      </c>
      <c r="CA274" s="77" t="s">
        <v>454</v>
      </c>
      <c r="CB274" s="78">
        <f>SUM(CB273)</f>
        <v>0</v>
      </c>
      <c r="CD274" s="77" t="s">
        <v>454</v>
      </c>
      <c r="CE274" s="78">
        <f>SUM(CE273)</f>
        <v>0</v>
      </c>
      <c r="CG274" s="77" t="s">
        <v>454</v>
      </c>
      <c r="CH274" s="78">
        <f>SUM(CH273)</f>
        <v>0</v>
      </c>
      <c r="CJ274" s="77" t="s">
        <v>454</v>
      </c>
      <c r="CK274" s="78">
        <f>SUM(CK273)</f>
        <v>0</v>
      </c>
      <c r="CM274" s="77" t="s">
        <v>454</v>
      </c>
      <c r="CN274" s="78">
        <f>SUM(CN273)</f>
        <v>0</v>
      </c>
      <c r="CP274" s="77" t="s">
        <v>493</v>
      </c>
      <c r="CQ274" s="78">
        <f>SUM(CQ273)</f>
        <v>970.94</v>
      </c>
      <c r="CS274" s="77" t="s">
        <v>493</v>
      </c>
      <c r="CT274" s="78">
        <f>SUM(CT273)</f>
        <v>973.36</v>
      </c>
      <c r="CV274" s="83">
        <f>CT274-CQ274</f>
        <v>2.4199999999999591</v>
      </c>
    </row>
    <row r="275" spans="1:100" x14ac:dyDescent="0.2">
      <c r="A275" s="176" t="s">
        <v>455</v>
      </c>
      <c r="B275" s="177"/>
      <c r="D275" s="176" t="s">
        <v>455</v>
      </c>
      <c r="E275" s="177"/>
      <c r="G275" s="176" t="s">
        <v>455</v>
      </c>
      <c r="H275" s="177"/>
      <c r="J275" s="176" t="s">
        <v>455</v>
      </c>
      <c r="K275" s="177"/>
      <c r="M275" s="176" t="s">
        <v>455</v>
      </c>
      <c r="N275" s="177"/>
      <c r="P275" s="176" t="s">
        <v>455</v>
      </c>
      <c r="Q275" s="177"/>
      <c r="S275" s="176" t="s">
        <v>455</v>
      </c>
      <c r="T275" s="177"/>
      <c r="V275" s="176" t="s">
        <v>455</v>
      </c>
      <c r="W275" s="177"/>
      <c r="Y275" s="176" t="s">
        <v>455</v>
      </c>
      <c r="Z275" s="177"/>
      <c r="AB275" s="176" t="s">
        <v>455</v>
      </c>
      <c r="AC275" s="177"/>
      <c r="AE275" s="176" t="s">
        <v>455</v>
      </c>
      <c r="AF275" s="177"/>
      <c r="AH275" s="176" t="s">
        <v>455</v>
      </c>
      <c r="AI275" s="177"/>
      <c r="AK275" s="176" t="s">
        <v>455</v>
      </c>
      <c r="AL275" s="177"/>
      <c r="AN275" s="176" t="s">
        <v>455</v>
      </c>
      <c r="AO275" s="177"/>
      <c r="AQ275" s="176" t="s">
        <v>455</v>
      </c>
      <c r="AR275" s="177"/>
      <c r="AT275" s="176" t="s">
        <v>455</v>
      </c>
      <c r="AU275" s="177"/>
      <c r="AW275" s="176" t="s">
        <v>455</v>
      </c>
      <c r="AX275" s="177"/>
      <c r="AZ275" s="176" t="s">
        <v>455</v>
      </c>
      <c r="BA275" s="177"/>
      <c r="BC275" s="176" t="s">
        <v>455</v>
      </c>
      <c r="BD275" s="177"/>
      <c r="BF275" s="176" t="s">
        <v>455</v>
      </c>
      <c r="BG275" s="177"/>
      <c r="BI275" s="176" t="s">
        <v>455</v>
      </c>
      <c r="BJ275" s="177"/>
      <c r="BL275" s="176" t="s">
        <v>455</v>
      </c>
      <c r="BM275" s="177"/>
      <c r="BO275" s="176" t="s">
        <v>455</v>
      </c>
      <c r="BP275" s="177"/>
      <c r="BR275" s="176" t="s">
        <v>455</v>
      </c>
      <c r="BS275" s="177"/>
      <c r="BU275" s="176" t="s">
        <v>455</v>
      </c>
      <c r="BV275" s="177"/>
      <c r="BX275" s="176" t="s">
        <v>455</v>
      </c>
      <c r="BY275" s="177"/>
      <c r="CA275" s="176" t="s">
        <v>455</v>
      </c>
      <c r="CB275" s="177"/>
      <c r="CD275" s="176" t="s">
        <v>455</v>
      </c>
      <c r="CE275" s="177"/>
      <c r="CG275" s="176" t="s">
        <v>455</v>
      </c>
      <c r="CH275" s="177"/>
      <c r="CJ275" s="176" t="s">
        <v>455</v>
      </c>
      <c r="CK275" s="177"/>
      <c r="CM275" s="176" t="s">
        <v>455</v>
      </c>
      <c r="CN275" s="177"/>
      <c r="CP275" s="176" t="s">
        <v>455</v>
      </c>
      <c r="CQ275" s="177"/>
      <c r="CS275" s="176" t="s">
        <v>455</v>
      </c>
      <c r="CT275" s="177"/>
      <c r="CV275" s="66"/>
    </row>
    <row r="276" spans="1:100" x14ac:dyDescent="0.2">
      <c r="A276" s="71" t="s">
        <v>156</v>
      </c>
      <c r="B276" s="67">
        <v>484.04</v>
      </c>
      <c r="D276" s="71" t="s">
        <v>156</v>
      </c>
      <c r="E276" s="67">
        <v>0</v>
      </c>
      <c r="G276" s="71" t="s">
        <v>156</v>
      </c>
      <c r="H276" s="67">
        <v>0</v>
      </c>
      <c r="J276" s="71" t="s">
        <v>156</v>
      </c>
      <c r="K276" s="67">
        <v>0</v>
      </c>
      <c r="M276" s="71" t="s">
        <v>156</v>
      </c>
      <c r="N276" s="67">
        <v>0</v>
      </c>
      <c r="P276" s="71" t="s">
        <v>156</v>
      </c>
      <c r="Q276" s="67">
        <v>0</v>
      </c>
      <c r="S276" s="71" t="s">
        <v>156</v>
      </c>
      <c r="T276" s="67">
        <v>0</v>
      </c>
      <c r="V276" s="71" t="s">
        <v>156</v>
      </c>
      <c r="W276" s="67">
        <v>0</v>
      </c>
      <c r="Y276" s="71" t="s">
        <v>156</v>
      </c>
      <c r="Z276" s="67">
        <v>0</v>
      </c>
      <c r="AB276" s="71" t="s">
        <v>156</v>
      </c>
      <c r="AC276" s="67">
        <v>0</v>
      </c>
      <c r="AE276" s="71" t="s">
        <v>156</v>
      </c>
      <c r="AF276" s="67">
        <v>0</v>
      </c>
      <c r="AH276" s="71" t="s">
        <v>156</v>
      </c>
      <c r="AI276" s="67">
        <v>0</v>
      </c>
      <c r="AK276" s="71" t="s">
        <v>156</v>
      </c>
      <c r="AL276" s="67">
        <v>0</v>
      </c>
      <c r="AN276" s="71" t="s">
        <v>156</v>
      </c>
      <c r="AO276" s="67">
        <v>0</v>
      </c>
      <c r="AQ276" s="71" t="s">
        <v>156</v>
      </c>
      <c r="AR276" s="67">
        <v>0</v>
      </c>
      <c r="AT276" s="71" t="s">
        <v>156</v>
      </c>
      <c r="AU276" s="67">
        <v>0</v>
      </c>
      <c r="AW276" s="71" t="s">
        <v>156</v>
      </c>
      <c r="AX276" s="67">
        <v>0</v>
      </c>
      <c r="AZ276" s="71" t="s">
        <v>156</v>
      </c>
      <c r="BA276" s="67">
        <v>0</v>
      </c>
      <c r="BC276" s="71" t="s">
        <v>156</v>
      </c>
      <c r="BD276" s="67">
        <v>0</v>
      </c>
      <c r="BF276" s="71" t="s">
        <v>156</v>
      </c>
      <c r="BG276" s="67">
        <v>0</v>
      </c>
      <c r="BI276" s="71" t="s">
        <v>156</v>
      </c>
      <c r="BJ276" s="67">
        <v>0</v>
      </c>
      <c r="BL276" s="71" t="s">
        <v>156</v>
      </c>
      <c r="BM276" s="67">
        <v>0</v>
      </c>
      <c r="BO276" s="71" t="s">
        <v>156</v>
      </c>
      <c r="BP276" s="67">
        <v>6</v>
      </c>
      <c r="BR276" s="71" t="s">
        <v>156</v>
      </c>
      <c r="BS276" s="67">
        <v>0</v>
      </c>
      <c r="BU276" s="71" t="s">
        <v>156</v>
      </c>
      <c r="BV276" s="67">
        <v>0</v>
      </c>
      <c r="BX276" s="71" t="s">
        <v>156</v>
      </c>
      <c r="BY276" s="67">
        <v>0</v>
      </c>
      <c r="CA276" s="71" t="s">
        <v>156</v>
      </c>
      <c r="CB276" s="67">
        <v>0</v>
      </c>
      <c r="CD276" s="71" t="s">
        <v>156</v>
      </c>
      <c r="CE276" s="67">
        <v>0</v>
      </c>
      <c r="CG276" s="71" t="s">
        <v>156</v>
      </c>
      <c r="CH276" s="67">
        <v>0</v>
      </c>
      <c r="CJ276" s="71" t="s">
        <v>156</v>
      </c>
      <c r="CK276" s="67">
        <v>0</v>
      </c>
      <c r="CM276" s="71" t="s">
        <v>156</v>
      </c>
      <c r="CN276" s="67">
        <v>0</v>
      </c>
      <c r="CP276" s="71" t="s">
        <v>156</v>
      </c>
      <c r="CQ276" s="79">
        <f>SUM(CN276,CK276,CH276,CE276,CB276,BY276,BV276,BS276,BP276,BM276,BJ276,BG276,BD276,BA276,AX276,AU276,AR276,AO276,AL276,AI276,AF276,AC276,Z276,W276,T276,Q276,N276,K276,H276,E276,B276)</f>
        <v>490.04</v>
      </c>
      <c r="CS276" s="71" t="s">
        <v>156</v>
      </c>
      <c r="CT276" s="67">
        <v>817.04</v>
      </c>
      <c r="CV276" s="88">
        <f t="shared" ref="CV276:CV292" si="8">CT276-CQ276</f>
        <v>326.99999999999994</v>
      </c>
    </row>
    <row r="277" spans="1:100" x14ac:dyDescent="0.2">
      <c r="A277" s="71" t="s">
        <v>449</v>
      </c>
      <c r="B277" s="67">
        <v>0</v>
      </c>
      <c r="D277" s="71" t="s">
        <v>449</v>
      </c>
      <c r="E277" s="67">
        <v>112.8</v>
      </c>
      <c r="G277" s="71" t="s">
        <v>449</v>
      </c>
      <c r="H277" s="67">
        <v>0</v>
      </c>
      <c r="J277" s="71" t="s">
        <v>449</v>
      </c>
      <c r="K277" s="67">
        <v>0</v>
      </c>
      <c r="M277" s="71" t="s">
        <v>449</v>
      </c>
      <c r="N277" s="67">
        <v>0</v>
      </c>
      <c r="P277" s="71" t="s">
        <v>449</v>
      </c>
      <c r="Q277" s="67">
        <v>0</v>
      </c>
      <c r="S277" s="71" t="s">
        <v>449</v>
      </c>
      <c r="T277" s="67">
        <v>0</v>
      </c>
      <c r="V277" s="71" t="s">
        <v>449</v>
      </c>
      <c r="W277" s="67">
        <v>0</v>
      </c>
      <c r="Y277" s="71" t="s">
        <v>449</v>
      </c>
      <c r="Z277" s="67">
        <v>0</v>
      </c>
      <c r="AB277" s="71" t="s">
        <v>449</v>
      </c>
      <c r="AC277" s="67">
        <v>0</v>
      </c>
      <c r="AE277" s="71" t="s">
        <v>449</v>
      </c>
      <c r="AF277" s="67">
        <v>0</v>
      </c>
      <c r="AH277" s="71" t="s">
        <v>449</v>
      </c>
      <c r="AI277" s="67">
        <v>0</v>
      </c>
      <c r="AK277" s="71" t="s">
        <v>449</v>
      </c>
      <c r="AL277" s="67">
        <v>0</v>
      </c>
      <c r="AN277" s="71" t="s">
        <v>449</v>
      </c>
      <c r="AO277" s="67">
        <v>0</v>
      </c>
      <c r="AQ277" s="71" t="s">
        <v>449</v>
      </c>
      <c r="AR277" s="67">
        <v>0</v>
      </c>
      <c r="AT277" s="71" t="s">
        <v>449</v>
      </c>
      <c r="AU277" s="67">
        <v>0</v>
      </c>
      <c r="AW277" s="71" t="s">
        <v>449</v>
      </c>
      <c r="AX277" s="67">
        <v>0</v>
      </c>
      <c r="AZ277" s="71" t="s">
        <v>449</v>
      </c>
      <c r="BA277" s="67">
        <v>0</v>
      </c>
      <c r="BC277" s="71" t="s">
        <v>449</v>
      </c>
      <c r="BD277" s="67">
        <v>0</v>
      </c>
      <c r="BF277" s="71" t="s">
        <v>449</v>
      </c>
      <c r="BG277" s="67">
        <v>0</v>
      </c>
      <c r="BI277" s="71" t="s">
        <v>449</v>
      </c>
      <c r="BJ277" s="67">
        <v>0</v>
      </c>
      <c r="BL277" s="71" t="s">
        <v>449</v>
      </c>
      <c r="BM277" s="67">
        <v>0</v>
      </c>
      <c r="BO277" s="71" t="s">
        <v>449</v>
      </c>
      <c r="BP277" s="67">
        <v>0</v>
      </c>
      <c r="BR277" s="71" t="s">
        <v>449</v>
      </c>
      <c r="BS277" s="67">
        <v>0</v>
      </c>
      <c r="BU277" s="71" t="s">
        <v>449</v>
      </c>
      <c r="BV277" s="67">
        <v>0</v>
      </c>
      <c r="BX277" s="71" t="s">
        <v>449</v>
      </c>
      <c r="BY277" s="67">
        <v>0</v>
      </c>
      <c r="CA277" s="71" t="s">
        <v>449</v>
      </c>
      <c r="CB277" s="67">
        <v>0</v>
      </c>
      <c r="CD277" s="71" t="s">
        <v>449</v>
      </c>
      <c r="CE277" s="67">
        <v>0</v>
      </c>
      <c r="CG277" s="71" t="s">
        <v>449</v>
      </c>
      <c r="CH277" s="67">
        <v>0</v>
      </c>
      <c r="CJ277" s="71" t="s">
        <v>449</v>
      </c>
      <c r="CK277" s="67">
        <v>0</v>
      </c>
      <c r="CM277" s="71" t="s">
        <v>449</v>
      </c>
      <c r="CN277" s="67">
        <v>0</v>
      </c>
      <c r="CP277" s="71" t="s">
        <v>449</v>
      </c>
      <c r="CQ277" s="79">
        <f>SUM(CN277,CK277,CH277,CE277,CB277,BY277,BV277,BS277,BP277,BM277,BJ277,BG277,BD277,BA277,AX277,AU277,AR277,AO277,AL277,AI277,AF277,AC277,Z277,W277,T277,Q277,N277,K277,H277,E277,B277)</f>
        <v>112.8</v>
      </c>
      <c r="CS277" s="71" t="s">
        <v>449</v>
      </c>
      <c r="CT277" s="67">
        <v>140</v>
      </c>
      <c r="CV277" s="88">
        <f t="shared" si="8"/>
        <v>27.200000000000003</v>
      </c>
    </row>
    <row r="278" spans="1:100" x14ac:dyDescent="0.2">
      <c r="A278" s="71" t="s">
        <v>450</v>
      </c>
      <c r="B278" s="67">
        <v>0</v>
      </c>
      <c r="D278" s="71" t="s">
        <v>450</v>
      </c>
      <c r="E278" s="67">
        <v>0</v>
      </c>
      <c r="G278" s="71" t="s">
        <v>450</v>
      </c>
      <c r="H278" s="67">
        <v>0</v>
      </c>
      <c r="J278" s="71" t="s">
        <v>450</v>
      </c>
      <c r="K278" s="67">
        <v>0</v>
      </c>
      <c r="M278" s="71" t="s">
        <v>450</v>
      </c>
      <c r="N278" s="67">
        <v>0</v>
      </c>
      <c r="P278" s="71" t="s">
        <v>450</v>
      </c>
      <c r="Q278" s="67">
        <v>0</v>
      </c>
      <c r="S278" s="71" t="s">
        <v>450</v>
      </c>
      <c r="T278" s="67">
        <v>0</v>
      </c>
      <c r="V278" s="71" t="s">
        <v>450</v>
      </c>
      <c r="W278" s="67">
        <v>0</v>
      </c>
      <c r="Y278" s="71" t="s">
        <v>450</v>
      </c>
      <c r="Z278" s="67">
        <v>108.99</v>
      </c>
      <c r="AB278" s="71" t="s">
        <v>450</v>
      </c>
      <c r="AC278" s="67">
        <v>0</v>
      </c>
      <c r="AE278" s="71" t="s">
        <v>450</v>
      </c>
      <c r="AF278" s="67">
        <v>0</v>
      </c>
      <c r="AH278" s="71" t="s">
        <v>450</v>
      </c>
      <c r="AI278" s="67">
        <v>0</v>
      </c>
      <c r="AK278" s="71" t="s">
        <v>450</v>
      </c>
      <c r="AL278" s="67">
        <v>0</v>
      </c>
      <c r="AN278" s="71" t="s">
        <v>450</v>
      </c>
      <c r="AO278" s="67">
        <v>0</v>
      </c>
      <c r="AQ278" s="71" t="s">
        <v>450</v>
      </c>
      <c r="AR278" s="67">
        <v>0</v>
      </c>
      <c r="AT278" s="71" t="s">
        <v>450</v>
      </c>
      <c r="AU278" s="67">
        <v>0</v>
      </c>
      <c r="AW278" s="71" t="s">
        <v>450</v>
      </c>
      <c r="AX278" s="67">
        <v>0</v>
      </c>
      <c r="AZ278" s="71" t="s">
        <v>450</v>
      </c>
      <c r="BA278" s="67">
        <v>0</v>
      </c>
      <c r="BC278" s="71" t="s">
        <v>450</v>
      </c>
      <c r="BD278" s="67">
        <v>0</v>
      </c>
      <c r="BF278" s="71" t="s">
        <v>450</v>
      </c>
      <c r="BG278" s="67">
        <v>0</v>
      </c>
      <c r="BI278" s="71" t="s">
        <v>450</v>
      </c>
      <c r="BJ278" s="67">
        <v>0</v>
      </c>
      <c r="BL278" s="71" t="s">
        <v>450</v>
      </c>
      <c r="BM278" s="67">
        <v>0</v>
      </c>
      <c r="BO278" s="71" t="s">
        <v>450</v>
      </c>
      <c r="BP278" s="67">
        <v>0</v>
      </c>
      <c r="BR278" s="71" t="s">
        <v>450</v>
      </c>
      <c r="BS278" s="67">
        <v>0</v>
      </c>
      <c r="BU278" s="71" t="s">
        <v>450</v>
      </c>
      <c r="BV278" s="67">
        <v>0</v>
      </c>
      <c r="BX278" s="71" t="s">
        <v>450</v>
      </c>
      <c r="BY278" s="67">
        <v>0</v>
      </c>
      <c r="CA278" s="71" t="s">
        <v>450</v>
      </c>
      <c r="CB278" s="67">
        <v>0</v>
      </c>
      <c r="CD278" s="71" t="s">
        <v>450</v>
      </c>
      <c r="CE278" s="67">
        <v>0</v>
      </c>
      <c r="CG278" s="71" t="s">
        <v>450</v>
      </c>
      <c r="CH278" s="67">
        <v>0</v>
      </c>
      <c r="CJ278" s="71" t="s">
        <v>450</v>
      </c>
      <c r="CK278" s="67">
        <v>0</v>
      </c>
      <c r="CM278" s="71" t="s">
        <v>450</v>
      </c>
      <c r="CN278" s="67">
        <v>0</v>
      </c>
      <c r="CP278" s="71" t="s">
        <v>450</v>
      </c>
      <c r="CQ278" s="79">
        <f>SUM(CN278,CK278,CH278,CE278,CB278,BY278,BV278,BS278,BP278,BM278,BJ278,BG278,BD278,BA278,AX278,AU278,AR278,AO278,AL278,AI278,AF278,AC278,Z278,W278,T278,Q278,N278,K278,H278,E278,B278)</f>
        <v>108.99</v>
      </c>
      <c r="CS278" s="71" t="s">
        <v>450</v>
      </c>
      <c r="CT278" s="67">
        <v>109</v>
      </c>
      <c r="CV278" s="88">
        <f t="shared" si="8"/>
        <v>1.0000000000005116E-2</v>
      </c>
    </row>
    <row r="279" spans="1:100" x14ac:dyDescent="0.2">
      <c r="A279" s="71" t="s">
        <v>4</v>
      </c>
      <c r="B279" s="67">
        <v>0</v>
      </c>
      <c r="D279" s="71" t="s">
        <v>4</v>
      </c>
      <c r="E279" s="67">
        <v>0</v>
      </c>
      <c r="G279" s="71" t="s">
        <v>4</v>
      </c>
      <c r="H279" s="67">
        <v>0</v>
      </c>
      <c r="J279" s="71" t="s">
        <v>4</v>
      </c>
      <c r="K279" s="67">
        <v>0</v>
      </c>
      <c r="M279" s="71" t="s">
        <v>4</v>
      </c>
      <c r="N279" s="67">
        <v>0</v>
      </c>
      <c r="P279" s="71" t="s">
        <v>4</v>
      </c>
      <c r="Q279" s="67">
        <v>0</v>
      </c>
      <c r="S279" s="71" t="s">
        <v>4</v>
      </c>
      <c r="T279" s="67">
        <v>30.19</v>
      </c>
      <c r="V279" s="71" t="s">
        <v>4</v>
      </c>
      <c r="W279" s="67">
        <v>0</v>
      </c>
      <c r="Y279" s="71" t="s">
        <v>4</v>
      </c>
      <c r="Z279" s="67">
        <v>0</v>
      </c>
      <c r="AB279" s="71" t="s">
        <v>4</v>
      </c>
      <c r="AC279" s="67">
        <v>0</v>
      </c>
      <c r="AE279" s="71" t="s">
        <v>4</v>
      </c>
      <c r="AF279" s="67">
        <v>0</v>
      </c>
      <c r="AH279" s="71" t="s">
        <v>4</v>
      </c>
      <c r="AI279" s="67">
        <v>0</v>
      </c>
      <c r="AK279" s="71" t="s">
        <v>4</v>
      </c>
      <c r="AL279" s="67">
        <v>0</v>
      </c>
      <c r="AN279" s="71" t="s">
        <v>4</v>
      </c>
      <c r="AO279" s="67">
        <v>50.53</v>
      </c>
      <c r="AQ279" s="71" t="s">
        <v>4</v>
      </c>
      <c r="AR279" s="67">
        <v>0</v>
      </c>
      <c r="AT279" s="71" t="s">
        <v>4</v>
      </c>
      <c r="AU279" s="67">
        <v>0</v>
      </c>
      <c r="AW279" s="71" t="s">
        <v>4</v>
      </c>
      <c r="AX279" s="67">
        <v>0</v>
      </c>
      <c r="AZ279" s="71" t="s">
        <v>4</v>
      </c>
      <c r="BA279" s="67">
        <v>0</v>
      </c>
      <c r="BC279" s="71" t="s">
        <v>4</v>
      </c>
      <c r="BD279" s="67">
        <v>0</v>
      </c>
      <c r="BF279" s="71" t="s">
        <v>4</v>
      </c>
      <c r="BG279" s="67">
        <v>0</v>
      </c>
      <c r="BI279" s="71" t="s">
        <v>4</v>
      </c>
      <c r="BJ279" s="67">
        <v>31.91</v>
      </c>
      <c r="BL279" s="71" t="s">
        <v>4</v>
      </c>
      <c r="BM279" s="67">
        <v>0</v>
      </c>
      <c r="BO279" s="71" t="s">
        <v>4</v>
      </c>
      <c r="BP279" s="67">
        <v>0</v>
      </c>
      <c r="BR279" s="71" t="s">
        <v>4</v>
      </c>
      <c r="BS279" s="67">
        <v>0</v>
      </c>
      <c r="BU279" s="71" t="s">
        <v>4</v>
      </c>
      <c r="BV279" s="67">
        <v>0</v>
      </c>
      <c r="BX279" s="71" t="s">
        <v>4</v>
      </c>
      <c r="BY279" s="67">
        <v>0</v>
      </c>
      <c r="CA279" s="71" t="s">
        <v>4</v>
      </c>
      <c r="CB279" s="67">
        <v>0</v>
      </c>
      <c r="CD279" s="71" t="s">
        <v>4</v>
      </c>
      <c r="CE279" s="67">
        <f>36.69+6.98</f>
        <v>43.67</v>
      </c>
      <c r="CG279" s="71" t="s">
        <v>4</v>
      </c>
      <c r="CH279" s="67">
        <v>0</v>
      </c>
      <c r="CJ279" s="71" t="s">
        <v>4</v>
      </c>
      <c r="CK279" s="67">
        <v>0</v>
      </c>
      <c r="CM279" s="71" t="s">
        <v>4</v>
      </c>
      <c r="CN279" s="67">
        <v>0</v>
      </c>
      <c r="CP279" s="71" t="s">
        <v>4</v>
      </c>
      <c r="CQ279" s="79">
        <f>SUM(CN279,CK279,CH279,CE279,CB279,BY279,BV279,BS279,BP279,BM279,BJ279,BG279,BD279,BA279,AX279,AU279,AR279,AO279,AL279,AI279,AF279,AC279,Z279,W279,T279,Q279,N279,K279,H279,E279,B279)</f>
        <v>156.30000000000001</v>
      </c>
      <c r="CS279" s="71" t="s">
        <v>4</v>
      </c>
      <c r="CT279" s="67">
        <v>200</v>
      </c>
      <c r="CV279" s="83">
        <f t="shared" si="8"/>
        <v>43.699999999999989</v>
      </c>
    </row>
    <row r="280" spans="1:100" x14ac:dyDescent="0.2">
      <c r="A280" s="71" t="s">
        <v>5</v>
      </c>
      <c r="B280" s="67">
        <v>0</v>
      </c>
      <c r="D280" s="71" t="s">
        <v>5</v>
      </c>
      <c r="E280" s="67">
        <f>SUM(E281:E283)</f>
        <v>0</v>
      </c>
      <c r="G280" s="71" t="s">
        <v>5</v>
      </c>
      <c r="H280" s="67">
        <f>SUM(H281:H283)</f>
        <v>0</v>
      </c>
      <c r="J280" s="71" t="s">
        <v>5</v>
      </c>
      <c r="K280" s="67">
        <f>SUM(K281:K283)</f>
        <v>0</v>
      </c>
      <c r="M280" s="71" t="s">
        <v>5</v>
      </c>
      <c r="N280" s="67">
        <f>SUM(N281:N283)</f>
        <v>0</v>
      </c>
      <c r="P280" s="71" t="s">
        <v>5</v>
      </c>
      <c r="Q280" s="67">
        <f>SUM(Q281:Q283)</f>
        <v>0</v>
      </c>
      <c r="S280" s="71" t="s">
        <v>5</v>
      </c>
      <c r="T280" s="67">
        <f>SUM(T281:T283)</f>
        <v>0</v>
      </c>
      <c r="V280" s="71" t="s">
        <v>5</v>
      </c>
      <c r="W280" s="67">
        <f>SUM(W281:W283)</f>
        <v>34</v>
      </c>
      <c r="Y280" s="71" t="s">
        <v>5</v>
      </c>
      <c r="Z280" s="67">
        <f>SUM(Z281:Z283)</f>
        <v>0</v>
      </c>
      <c r="AB280" s="71" t="s">
        <v>5</v>
      </c>
      <c r="AC280" s="67">
        <f>SUM(AC281:AC283)</f>
        <v>0</v>
      </c>
      <c r="AE280" s="71" t="s">
        <v>5</v>
      </c>
      <c r="AF280" s="67">
        <f>SUM(AF281:AF283)</f>
        <v>0</v>
      </c>
      <c r="AH280" s="71" t="s">
        <v>5</v>
      </c>
      <c r="AI280" s="67">
        <f>SUM(AI281:AI283)</f>
        <v>0</v>
      </c>
      <c r="AK280" s="71" t="s">
        <v>5</v>
      </c>
      <c r="AL280" s="67">
        <f>SUM(AL281:AL283)</f>
        <v>0</v>
      </c>
      <c r="AN280" s="71" t="s">
        <v>5</v>
      </c>
      <c r="AO280" s="67">
        <f>SUM(AO281:AO283)</f>
        <v>0</v>
      </c>
      <c r="AQ280" s="71" t="s">
        <v>5</v>
      </c>
      <c r="AR280" s="67">
        <f>SUM(AR281:AR283)</f>
        <v>0</v>
      </c>
      <c r="AT280" s="71" t="s">
        <v>5</v>
      </c>
      <c r="AU280" s="67">
        <f>SUM(AU281:AU283)</f>
        <v>0</v>
      </c>
      <c r="AW280" s="71" t="s">
        <v>5</v>
      </c>
      <c r="AX280" s="67">
        <f>SUM(AX281:AX283)</f>
        <v>36</v>
      </c>
      <c r="AZ280" s="71" t="s">
        <v>5</v>
      </c>
      <c r="BA280" s="67">
        <f>SUM(BA281:BA283)</f>
        <v>0</v>
      </c>
      <c r="BC280" s="71" t="s">
        <v>5</v>
      </c>
      <c r="BD280" s="67">
        <f>SUM(BD281:BD283)</f>
        <v>0</v>
      </c>
      <c r="BF280" s="71" t="s">
        <v>5</v>
      </c>
      <c r="BG280" s="67">
        <f>SUM(BG281:BG283)</f>
        <v>0</v>
      </c>
      <c r="BI280" s="71" t="s">
        <v>5</v>
      </c>
      <c r="BJ280" s="67">
        <f>SUM(BJ281:BJ283)</f>
        <v>0</v>
      </c>
      <c r="BL280" s="71" t="s">
        <v>5</v>
      </c>
      <c r="BM280" s="67">
        <f>SUM(BM281:BM283)</f>
        <v>0</v>
      </c>
      <c r="BO280" s="71" t="s">
        <v>5</v>
      </c>
      <c r="BP280" s="67">
        <f>SUM(BP281:BP283)</f>
        <v>0</v>
      </c>
      <c r="BR280" s="71" t="s">
        <v>5</v>
      </c>
      <c r="BS280" s="67">
        <f>SUM(BS281:BS283)</f>
        <v>0</v>
      </c>
      <c r="BU280" s="71" t="s">
        <v>5</v>
      </c>
      <c r="BV280" s="67">
        <f>SUM(BV281:BV283)</f>
        <v>0</v>
      </c>
      <c r="BX280" s="71" t="s">
        <v>5</v>
      </c>
      <c r="BY280" s="67">
        <f>SUM(BY281:BY283)</f>
        <v>38</v>
      </c>
      <c r="CA280" s="71" t="s">
        <v>5</v>
      </c>
      <c r="CB280" s="67">
        <f>SUM(CB281:CB283)</f>
        <v>0</v>
      </c>
      <c r="CD280" s="71" t="s">
        <v>5</v>
      </c>
      <c r="CE280" s="67">
        <f>SUM(CE281:CE283)</f>
        <v>0</v>
      </c>
      <c r="CG280" s="71" t="s">
        <v>5</v>
      </c>
      <c r="CH280" s="67">
        <f>SUM(CH281:CH283)</f>
        <v>0</v>
      </c>
      <c r="CJ280" s="71" t="s">
        <v>5</v>
      </c>
      <c r="CK280" s="67">
        <f>SUM(CK281:CK283)</f>
        <v>0</v>
      </c>
      <c r="CM280" s="71" t="s">
        <v>5</v>
      </c>
      <c r="CN280" s="67">
        <f>SUM(CN281:CN283)</f>
        <v>0</v>
      </c>
      <c r="CP280" s="71" t="s">
        <v>5</v>
      </c>
      <c r="CQ280" s="67">
        <f>SUM(CQ281:CQ283)</f>
        <v>148.84</v>
      </c>
      <c r="CS280" s="71" t="s">
        <v>5</v>
      </c>
      <c r="CT280" s="67">
        <f>SUM(CT281:CT283)</f>
        <v>215.84</v>
      </c>
      <c r="CV280" s="83">
        <f t="shared" si="8"/>
        <v>67</v>
      </c>
    </row>
    <row r="281" spans="1:100" x14ac:dyDescent="0.2">
      <c r="A281" s="68" t="s">
        <v>207</v>
      </c>
      <c r="B281" s="67">
        <v>0</v>
      </c>
      <c r="D281" s="68" t="s">
        <v>207</v>
      </c>
      <c r="E281" s="67">
        <v>0</v>
      </c>
      <c r="G281" s="68" t="s">
        <v>207</v>
      </c>
      <c r="H281" s="67">
        <v>0</v>
      </c>
      <c r="J281" s="68" t="s">
        <v>207</v>
      </c>
      <c r="K281" s="67">
        <v>0</v>
      </c>
      <c r="M281" s="68" t="s">
        <v>207</v>
      </c>
      <c r="N281" s="67">
        <v>0</v>
      </c>
      <c r="P281" s="68" t="s">
        <v>207</v>
      </c>
      <c r="Q281" s="67">
        <v>0</v>
      </c>
      <c r="S281" s="68" t="s">
        <v>207</v>
      </c>
      <c r="T281" s="67">
        <v>0</v>
      </c>
      <c r="V281" s="68" t="s">
        <v>207</v>
      </c>
      <c r="W281" s="67">
        <v>34</v>
      </c>
      <c r="Y281" s="68" t="s">
        <v>207</v>
      </c>
      <c r="Z281" s="67">
        <v>0</v>
      </c>
      <c r="AB281" s="68" t="s">
        <v>207</v>
      </c>
      <c r="AC281" s="67">
        <v>0</v>
      </c>
      <c r="AE281" s="68" t="s">
        <v>207</v>
      </c>
      <c r="AF281" s="67">
        <v>0</v>
      </c>
      <c r="AH281" s="68" t="s">
        <v>207</v>
      </c>
      <c r="AI281" s="67">
        <v>0</v>
      </c>
      <c r="AK281" s="68" t="s">
        <v>207</v>
      </c>
      <c r="AL281" s="67">
        <v>0</v>
      </c>
      <c r="AN281" s="68" t="s">
        <v>207</v>
      </c>
      <c r="AO281" s="67">
        <v>0</v>
      </c>
      <c r="AQ281" s="68" t="s">
        <v>207</v>
      </c>
      <c r="AR281" s="67">
        <v>0</v>
      </c>
      <c r="AT281" s="68" t="s">
        <v>207</v>
      </c>
      <c r="AU281" s="67">
        <v>0</v>
      </c>
      <c r="AW281" s="68" t="s">
        <v>207</v>
      </c>
      <c r="AX281" s="67">
        <v>36</v>
      </c>
      <c r="AZ281" s="68" t="s">
        <v>207</v>
      </c>
      <c r="BA281" s="67">
        <v>0</v>
      </c>
      <c r="BC281" s="68" t="s">
        <v>207</v>
      </c>
      <c r="BD281" s="67">
        <v>0</v>
      </c>
      <c r="BF281" s="68" t="s">
        <v>207</v>
      </c>
      <c r="BG281" s="67">
        <v>0</v>
      </c>
      <c r="BI281" s="68" t="s">
        <v>207</v>
      </c>
      <c r="BJ281" s="67">
        <v>0</v>
      </c>
      <c r="BL281" s="68" t="s">
        <v>207</v>
      </c>
      <c r="BM281" s="67">
        <v>0</v>
      </c>
      <c r="BO281" s="68" t="s">
        <v>207</v>
      </c>
      <c r="BP281" s="67">
        <v>0</v>
      </c>
      <c r="BR281" s="68" t="s">
        <v>207</v>
      </c>
      <c r="BS281" s="67">
        <v>0</v>
      </c>
      <c r="BU281" s="68" t="s">
        <v>207</v>
      </c>
      <c r="BV281" s="67">
        <v>0</v>
      </c>
      <c r="BX281" s="68" t="s">
        <v>207</v>
      </c>
      <c r="BY281" s="67">
        <v>38</v>
      </c>
      <c r="CA281" s="68" t="s">
        <v>207</v>
      </c>
      <c r="CB281" s="67">
        <v>0</v>
      </c>
      <c r="CD281" s="68" t="s">
        <v>207</v>
      </c>
      <c r="CE281" s="67">
        <v>0</v>
      </c>
      <c r="CG281" s="68" t="s">
        <v>207</v>
      </c>
      <c r="CH281" s="67">
        <v>0</v>
      </c>
      <c r="CJ281" s="68" t="s">
        <v>207</v>
      </c>
      <c r="CK281" s="67">
        <v>0</v>
      </c>
      <c r="CM281" s="68" t="s">
        <v>207</v>
      </c>
      <c r="CN281" s="67">
        <v>0</v>
      </c>
      <c r="CP281" s="68" t="s">
        <v>207</v>
      </c>
      <c r="CQ281" s="79">
        <f>SUM(CN281,CK281,CH281,CE281,CB281,BY281,BV281,BS281,BP281,BM281,BJ281,BG281,BD281,BA281,AX281,AU281,AR281,AO281,AL281,AI281,AF281,AC281,Z281,W281,T281,Q281,N281,K281,H281,E281,B281)</f>
        <v>108</v>
      </c>
      <c r="CS281" s="68" t="s">
        <v>207</v>
      </c>
      <c r="CT281" s="67">
        <v>175</v>
      </c>
      <c r="CV281" s="81">
        <f t="shared" si="8"/>
        <v>67</v>
      </c>
    </row>
    <row r="282" spans="1:100" x14ac:dyDescent="0.2">
      <c r="A282" s="72" t="s">
        <v>448</v>
      </c>
      <c r="B282" s="90">
        <v>40.840000000000003</v>
      </c>
      <c r="D282" s="72" t="s">
        <v>448</v>
      </c>
      <c r="E282" s="67">
        <v>0</v>
      </c>
      <c r="G282" s="72" t="s">
        <v>448</v>
      </c>
      <c r="H282" s="67">
        <v>0</v>
      </c>
      <c r="J282" s="72" t="s">
        <v>448</v>
      </c>
      <c r="K282" s="67">
        <v>0</v>
      </c>
      <c r="M282" s="72" t="s">
        <v>448</v>
      </c>
      <c r="N282" s="67">
        <v>0</v>
      </c>
      <c r="P282" s="72" t="s">
        <v>448</v>
      </c>
      <c r="Q282" s="67">
        <v>0</v>
      </c>
      <c r="S282" s="72" t="s">
        <v>448</v>
      </c>
      <c r="T282" s="67">
        <v>0</v>
      </c>
      <c r="V282" s="72" t="s">
        <v>448</v>
      </c>
      <c r="W282" s="67">
        <v>0</v>
      </c>
      <c r="Y282" s="72" t="s">
        <v>448</v>
      </c>
      <c r="Z282" s="67">
        <v>0</v>
      </c>
      <c r="AB282" s="72" t="s">
        <v>448</v>
      </c>
      <c r="AC282" s="67">
        <v>0</v>
      </c>
      <c r="AE282" s="72" t="s">
        <v>448</v>
      </c>
      <c r="AF282" s="67">
        <v>0</v>
      </c>
      <c r="AH282" s="72" t="s">
        <v>448</v>
      </c>
      <c r="AI282" s="67">
        <v>0</v>
      </c>
      <c r="AK282" s="72" t="s">
        <v>448</v>
      </c>
      <c r="AL282" s="67">
        <v>0</v>
      </c>
      <c r="AN282" s="72" t="s">
        <v>448</v>
      </c>
      <c r="AO282" s="67">
        <v>0</v>
      </c>
      <c r="AQ282" s="72" t="s">
        <v>448</v>
      </c>
      <c r="AR282" s="67">
        <v>0</v>
      </c>
      <c r="AT282" s="72" t="s">
        <v>448</v>
      </c>
      <c r="AU282" s="67">
        <v>0</v>
      </c>
      <c r="AW282" s="72" t="s">
        <v>448</v>
      </c>
      <c r="AX282" s="67">
        <v>0</v>
      </c>
      <c r="AZ282" s="72" t="s">
        <v>448</v>
      </c>
      <c r="BA282" s="67">
        <v>0</v>
      </c>
      <c r="BC282" s="72" t="s">
        <v>448</v>
      </c>
      <c r="BD282" s="67">
        <v>0</v>
      </c>
      <c r="BF282" s="72" t="s">
        <v>448</v>
      </c>
      <c r="BG282" s="67">
        <v>0</v>
      </c>
      <c r="BI282" s="72" t="s">
        <v>448</v>
      </c>
      <c r="BJ282" s="67">
        <v>0</v>
      </c>
      <c r="BL282" s="72" t="s">
        <v>448</v>
      </c>
      <c r="BM282" s="67">
        <v>0</v>
      </c>
      <c r="BO282" s="72" t="s">
        <v>448</v>
      </c>
      <c r="BP282" s="67">
        <v>0</v>
      </c>
      <c r="BR282" s="72" t="s">
        <v>448</v>
      </c>
      <c r="BS282" s="67">
        <v>0</v>
      </c>
      <c r="BU282" s="72" t="s">
        <v>448</v>
      </c>
      <c r="BV282" s="67">
        <v>0</v>
      </c>
      <c r="BX282" s="72" t="s">
        <v>448</v>
      </c>
      <c r="BY282" s="67">
        <v>0</v>
      </c>
      <c r="CA282" s="72" t="s">
        <v>448</v>
      </c>
      <c r="CB282" s="67">
        <v>0</v>
      </c>
      <c r="CD282" s="72" t="s">
        <v>448</v>
      </c>
      <c r="CE282" s="67">
        <v>0</v>
      </c>
      <c r="CG282" s="72" t="s">
        <v>448</v>
      </c>
      <c r="CH282" s="67">
        <v>0</v>
      </c>
      <c r="CJ282" s="72" t="s">
        <v>448</v>
      </c>
      <c r="CK282" s="67">
        <v>0</v>
      </c>
      <c r="CM282" s="72" t="s">
        <v>448</v>
      </c>
      <c r="CN282" s="67">
        <v>0</v>
      </c>
      <c r="CP282" s="72" t="s">
        <v>448</v>
      </c>
      <c r="CQ282" s="79">
        <f>SUM(CN282,CK282,CH282,CE282,CB282,BY282,BV282,BS282,BP282,BM282,BJ282,BG282,BD282,BA282,AX282,AU282,AR282,AO282,AL282,AI282,AF282,AC282,Z282,W282,T282,Q282,N282,K282,H282,E282,B282)</f>
        <v>40.840000000000003</v>
      </c>
      <c r="CS282" s="72" t="s">
        <v>448</v>
      </c>
      <c r="CT282" s="90">
        <v>40.840000000000003</v>
      </c>
      <c r="CV282" s="81">
        <f t="shared" si="8"/>
        <v>0</v>
      </c>
    </row>
    <row r="283" spans="1:100" x14ac:dyDescent="0.2">
      <c r="A283" s="72" t="s">
        <v>456</v>
      </c>
      <c r="B283" s="79">
        <v>0</v>
      </c>
      <c r="D283" s="72" t="s">
        <v>456</v>
      </c>
      <c r="E283" s="79">
        <v>0</v>
      </c>
      <c r="G283" s="72" t="s">
        <v>456</v>
      </c>
      <c r="H283" s="79">
        <v>0</v>
      </c>
      <c r="J283" s="72" t="s">
        <v>456</v>
      </c>
      <c r="K283" s="79">
        <v>0</v>
      </c>
      <c r="M283" s="72" t="s">
        <v>456</v>
      </c>
      <c r="N283" s="79">
        <v>0</v>
      </c>
      <c r="P283" s="72" t="s">
        <v>456</v>
      </c>
      <c r="Q283" s="79">
        <v>0</v>
      </c>
      <c r="S283" s="72" t="s">
        <v>456</v>
      </c>
      <c r="T283" s="79">
        <v>0</v>
      </c>
      <c r="V283" s="72" t="s">
        <v>456</v>
      </c>
      <c r="W283" s="79">
        <v>0</v>
      </c>
      <c r="Y283" s="72" t="s">
        <v>456</v>
      </c>
      <c r="Z283" s="79">
        <v>0</v>
      </c>
      <c r="AB283" s="72" t="s">
        <v>456</v>
      </c>
      <c r="AC283" s="79">
        <v>0</v>
      </c>
      <c r="AE283" s="72" t="s">
        <v>456</v>
      </c>
      <c r="AF283" s="79">
        <v>0</v>
      </c>
      <c r="AH283" s="72" t="s">
        <v>456</v>
      </c>
      <c r="AI283" s="79">
        <v>0</v>
      </c>
      <c r="AK283" s="72" t="s">
        <v>456</v>
      </c>
      <c r="AL283" s="79">
        <v>0</v>
      </c>
      <c r="AN283" s="72" t="s">
        <v>456</v>
      </c>
      <c r="AO283" s="79">
        <v>0</v>
      </c>
      <c r="AQ283" s="72" t="s">
        <v>456</v>
      </c>
      <c r="AR283" s="79">
        <v>0</v>
      </c>
      <c r="AT283" s="72" t="s">
        <v>456</v>
      </c>
      <c r="AU283" s="79">
        <v>0</v>
      </c>
      <c r="AW283" s="72" t="s">
        <v>456</v>
      </c>
      <c r="AX283" s="79">
        <v>0</v>
      </c>
      <c r="AZ283" s="72" t="s">
        <v>456</v>
      </c>
      <c r="BA283" s="79">
        <v>0</v>
      </c>
      <c r="BC283" s="72" t="s">
        <v>456</v>
      </c>
      <c r="BD283" s="79">
        <v>0</v>
      </c>
      <c r="BF283" s="72" t="s">
        <v>456</v>
      </c>
      <c r="BG283" s="79">
        <v>0</v>
      </c>
      <c r="BI283" s="72" t="s">
        <v>456</v>
      </c>
      <c r="BJ283" s="79">
        <v>0</v>
      </c>
      <c r="BL283" s="72" t="s">
        <v>456</v>
      </c>
      <c r="BM283" s="79">
        <v>0</v>
      </c>
      <c r="BO283" s="72" t="s">
        <v>456</v>
      </c>
      <c r="BP283" s="79">
        <v>0</v>
      </c>
      <c r="BR283" s="72" t="s">
        <v>456</v>
      </c>
      <c r="BS283" s="79">
        <v>0</v>
      </c>
      <c r="BU283" s="72" t="s">
        <v>456</v>
      </c>
      <c r="BV283" s="79">
        <v>0</v>
      </c>
      <c r="BX283" s="72" t="s">
        <v>456</v>
      </c>
      <c r="BY283" s="79">
        <v>0</v>
      </c>
      <c r="CA283" s="72" t="s">
        <v>456</v>
      </c>
      <c r="CB283" s="79">
        <v>0</v>
      </c>
      <c r="CD283" s="72" t="s">
        <v>456</v>
      </c>
      <c r="CE283" s="79">
        <v>0</v>
      </c>
      <c r="CG283" s="72" t="s">
        <v>456</v>
      </c>
      <c r="CH283" s="79">
        <v>0</v>
      </c>
      <c r="CJ283" s="72" t="s">
        <v>456</v>
      </c>
      <c r="CK283" s="79">
        <v>0</v>
      </c>
      <c r="CM283" s="72" t="s">
        <v>456</v>
      </c>
      <c r="CN283" s="79">
        <v>0</v>
      </c>
      <c r="CP283" s="72" t="s">
        <v>456</v>
      </c>
      <c r="CQ283" s="79">
        <f>SUM(CN283,CK283,CH283,CE283,CB283,BY283,BV283,BS283,BP283,BM283,BJ283,BG283,BD283,BA283,AX283,AU283,AR283,AO283,AL283,AI283,AF283,AC283,Z283,W283,T283,Q283,N283,K283,H283,E283,B283)</f>
        <v>0</v>
      </c>
      <c r="CS283" s="72" t="s">
        <v>456</v>
      </c>
      <c r="CT283" s="79">
        <v>0</v>
      </c>
      <c r="CV283" s="81">
        <f t="shared" si="8"/>
        <v>0</v>
      </c>
    </row>
    <row r="284" spans="1:100" x14ac:dyDescent="0.2">
      <c r="A284" s="71" t="s">
        <v>6</v>
      </c>
      <c r="B284" s="67">
        <v>0</v>
      </c>
      <c r="D284" s="71" t="s">
        <v>6</v>
      </c>
      <c r="E284" s="67">
        <v>0</v>
      </c>
      <c r="G284" s="71" t="s">
        <v>6</v>
      </c>
      <c r="H284" s="67">
        <v>0</v>
      </c>
      <c r="J284" s="71" t="s">
        <v>6</v>
      </c>
      <c r="K284" s="67">
        <v>0</v>
      </c>
      <c r="M284" s="71" t="s">
        <v>6</v>
      </c>
      <c r="N284" s="67">
        <v>0</v>
      </c>
      <c r="P284" s="71" t="s">
        <v>6</v>
      </c>
      <c r="Q284" s="67">
        <v>0</v>
      </c>
      <c r="S284" s="71" t="s">
        <v>6</v>
      </c>
      <c r="T284" s="67">
        <v>0</v>
      </c>
      <c r="V284" s="71" t="s">
        <v>6</v>
      </c>
      <c r="W284" s="67">
        <v>0</v>
      </c>
      <c r="Y284" s="71" t="s">
        <v>6</v>
      </c>
      <c r="Z284" s="67">
        <v>0</v>
      </c>
      <c r="AB284" s="71" t="s">
        <v>6</v>
      </c>
      <c r="AC284" s="67">
        <v>0</v>
      </c>
      <c r="AE284" s="71" t="s">
        <v>6</v>
      </c>
      <c r="AF284" s="67">
        <v>0</v>
      </c>
      <c r="AH284" s="71" t="s">
        <v>6</v>
      </c>
      <c r="AI284" s="67">
        <v>0</v>
      </c>
      <c r="AK284" s="71" t="s">
        <v>6</v>
      </c>
      <c r="AL284" s="67">
        <v>0</v>
      </c>
      <c r="AN284" s="71" t="s">
        <v>6</v>
      </c>
      <c r="AO284" s="67">
        <v>0</v>
      </c>
      <c r="AQ284" s="71" t="s">
        <v>6</v>
      </c>
      <c r="AR284" s="67">
        <v>0</v>
      </c>
      <c r="AT284" s="71" t="s">
        <v>6</v>
      </c>
      <c r="AU284" s="67">
        <v>0</v>
      </c>
      <c r="AW284" s="71" t="s">
        <v>6</v>
      </c>
      <c r="AX284" s="67">
        <v>0</v>
      </c>
      <c r="AZ284" s="71" t="s">
        <v>6</v>
      </c>
      <c r="BA284" s="67">
        <v>0</v>
      </c>
      <c r="BC284" s="71" t="s">
        <v>6</v>
      </c>
      <c r="BD284" s="67">
        <v>0</v>
      </c>
      <c r="BF284" s="71" t="s">
        <v>6</v>
      </c>
      <c r="BG284" s="67">
        <v>0</v>
      </c>
      <c r="BI284" s="71" t="s">
        <v>6</v>
      </c>
      <c r="BJ284" s="67">
        <v>0</v>
      </c>
      <c r="BL284" s="71" t="s">
        <v>6</v>
      </c>
      <c r="BM284" s="67">
        <v>0</v>
      </c>
      <c r="BO284" s="71" t="s">
        <v>6</v>
      </c>
      <c r="BP284" s="67">
        <v>0</v>
      </c>
      <c r="BR284" s="71" t="s">
        <v>6</v>
      </c>
      <c r="BS284" s="67">
        <v>0</v>
      </c>
      <c r="BU284" s="71" t="s">
        <v>6</v>
      </c>
      <c r="BV284" s="67">
        <v>0</v>
      </c>
      <c r="BX284" s="71" t="s">
        <v>6</v>
      </c>
      <c r="BY284" s="67">
        <v>0</v>
      </c>
      <c r="CA284" s="71" t="s">
        <v>6</v>
      </c>
      <c r="CB284" s="67">
        <v>0</v>
      </c>
      <c r="CD284" s="71" t="s">
        <v>6</v>
      </c>
      <c r="CE284" s="67">
        <v>0</v>
      </c>
      <c r="CG284" s="71" t="s">
        <v>6</v>
      </c>
      <c r="CH284" s="67">
        <v>0</v>
      </c>
      <c r="CJ284" s="71" t="s">
        <v>6</v>
      </c>
      <c r="CK284" s="67">
        <v>0</v>
      </c>
      <c r="CM284" s="71" t="s">
        <v>6</v>
      </c>
      <c r="CN284" s="67">
        <v>0</v>
      </c>
      <c r="CP284" s="71" t="s">
        <v>6</v>
      </c>
      <c r="CQ284" s="79">
        <f>SUM(CN284,CK284,CH284,CE284,CB284,BY284,BV284,BS284,BP284,BM284,BJ284,BG284,BD284,BA284,AX284,AU284,AR284,AO284,AL284,AI284,AF284,AC284,Z284,W284,T284,Q284,N284,K284,H284,E284,B284)</f>
        <v>0</v>
      </c>
      <c r="CS284" s="71" t="s">
        <v>6</v>
      </c>
      <c r="CT284" s="67">
        <v>40</v>
      </c>
      <c r="CV284" s="81">
        <f t="shared" si="8"/>
        <v>40</v>
      </c>
    </row>
    <row r="285" spans="1:100" x14ac:dyDescent="0.2">
      <c r="A285" s="71" t="s">
        <v>8</v>
      </c>
      <c r="B285" s="67">
        <v>0</v>
      </c>
      <c r="D285" s="71" t="s">
        <v>8</v>
      </c>
      <c r="E285" s="67">
        <v>0</v>
      </c>
      <c r="G285" s="71" t="s">
        <v>8</v>
      </c>
      <c r="H285" s="67">
        <v>0</v>
      </c>
      <c r="J285" s="71" t="s">
        <v>8</v>
      </c>
      <c r="K285" s="67">
        <v>0</v>
      </c>
      <c r="M285" s="71" t="s">
        <v>8</v>
      </c>
      <c r="N285" s="67">
        <v>0</v>
      </c>
      <c r="P285" s="71" t="s">
        <v>8</v>
      </c>
      <c r="Q285" s="67">
        <v>0</v>
      </c>
      <c r="S285" s="71" t="s">
        <v>8</v>
      </c>
      <c r="T285" s="67">
        <v>0</v>
      </c>
      <c r="V285" s="71" t="s">
        <v>8</v>
      </c>
      <c r="W285" s="67">
        <v>0</v>
      </c>
      <c r="Y285" s="71" t="s">
        <v>8</v>
      </c>
      <c r="Z285" s="67">
        <v>0</v>
      </c>
      <c r="AB285" s="71" t="s">
        <v>8</v>
      </c>
      <c r="AC285" s="67">
        <v>0</v>
      </c>
      <c r="AE285" s="71" t="s">
        <v>8</v>
      </c>
      <c r="AF285" s="67">
        <v>0</v>
      </c>
      <c r="AH285" s="71" t="s">
        <v>8</v>
      </c>
      <c r="AI285" s="67">
        <v>0</v>
      </c>
      <c r="AK285" s="71" t="s">
        <v>8</v>
      </c>
      <c r="AL285" s="67">
        <v>0</v>
      </c>
      <c r="AN285" s="71" t="s">
        <v>8</v>
      </c>
      <c r="AO285" s="67">
        <v>0</v>
      </c>
      <c r="AQ285" s="71" t="s">
        <v>8</v>
      </c>
      <c r="AR285" s="67">
        <v>0</v>
      </c>
      <c r="AT285" s="71" t="s">
        <v>8</v>
      </c>
      <c r="AU285" s="67">
        <v>0</v>
      </c>
      <c r="AW285" s="71" t="s">
        <v>8</v>
      </c>
      <c r="AX285" s="67">
        <v>0</v>
      </c>
      <c r="AZ285" s="71" t="s">
        <v>8</v>
      </c>
      <c r="BA285" s="67">
        <v>0</v>
      </c>
      <c r="BC285" s="71" t="s">
        <v>8</v>
      </c>
      <c r="BD285" s="67">
        <v>0</v>
      </c>
      <c r="BF285" s="71" t="s">
        <v>8</v>
      </c>
      <c r="BG285" s="67">
        <v>0</v>
      </c>
      <c r="BI285" s="71" t="s">
        <v>8</v>
      </c>
      <c r="BJ285" s="67">
        <v>0</v>
      </c>
      <c r="BL285" s="71" t="s">
        <v>8</v>
      </c>
      <c r="BM285" s="67">
        <v>0</v>
      </c>
      <c r="BO285" s="71" t="s">
        <v>8</v>
      </c>
      <c r="BP285" s="67">
        <v>0</v>
      </c>
      <c r="BR285" s="71" t="s">
        <v>8</v>
      </c>
      <c r="BS285" s="67">
        <v>0</v>
      </c>
      <c r="BU285" s="71" t="s">
        <v>8</v>
      </c>
      <c r="BV285" s="67">
        <v>0</v>
      </c>
      <c r="BX285" s="71" t="s">
        <v>8</v>
      </c>
      <c r="BY285" s="67">
        <v>0</v>
      </c>
      <c r="CA285" s="71" t="s">
        <v>8</v>
      </c>
      <c r="CB285" s="67">
        <v>0</v>
      </c>
      <c r="CD285" s="71" t="s">
        <v>8</v>
      </c>
      <c r="CE285" s="67">
        <v>0</v>
      </c>
      <c r="CG285" s="71" t="s">
        <v>8</v>
      </c>
      <c r="CH285" s="67">
        <v>0</v>
      </c>
      <c r="CJ285" s="71" t="s">
        <v>8</v>
      </c>
      <c r="CK285" s="67">
        <v>0</v>
      </c>
      <c r="CM285" s="71" t="s">
        <v>8</v>
      </c>
      <c r="CN285" s="67">
        <v>0</v>
      </c>
      <c r="CP285" s="71" t="s">
        <v>8</v>
      </c>
      <c r="CQ285" s="79">
        <f>SUM(CN285,CK285,CH285,CE285,CB285,BY285,BV285,BS285,BP285,BM285,BJ285,BG285,BD285,BA285,AX285,AU285,AR285,AO285,AL285,AI285,AF285,AC285,Z285,W285,T285,Q285,N285,K285,H285,E285,B285)</f>
        <v>0</v>
      </c>
      <c r="CS285" s="71" t="s">
        <v>8</v>
      </c>
      <c r="CT285" s="67">
        <v>100</v>
      </c>
      <c r="CV285" s="81">
        <f t="shared" si="8"/>
        <v>100</v>
      </c>
    </row>
    <row r="286" spans="1:100" x14ac:dyDescent="0.2">
      <c r="A286" s="71" t="s">
        <v>451</v>
      </c>
      <c r="B286" s="67">
        <f>SUM(B287:B291)</f>
        <v>14.99</v>
      </c>
      <c r="D286" s="71" t="s">
        <v>451</v>
      </c>
      <c r="E286" s="67">
        <f>SUM(E287:E291)</f>
        <v>0</v>
      </c>
      <c r="G286" s="71" t="s">
        <v>451</v>
      </c>
      <c r="H286" s="67">
        <f>SUM(H287:H291)</f>
        <v>0</v>
      </c>
      <c r="J286" s="71" t="s">
        <v>451</v>
      </c>
      <c r="K286" s="67">
        <f>SUM(K287:K291)</f>
        <v>151.28</v>
      </c>
      <c r="M286" s="71" t="s">
        <v>451</v>
      </c>
      <c r="N286" s="67">
        <f>SUM(N287:N291)</f>
        <v>46</v>
      </c>
      <c r="P286" s="71" t="s">
        <v>451</v>
      </c>
      <c r="Q286" s="67">
        <f>SUM(Q287:Q291)</f>
        <v>32.200000000000003</v>
      </c>
      <c r="S286" s="71" t="s">
        <v>451</v>
      </c>
      <c r="T286" s="67">
        <f>SUM(T287:T291)</f>
        <v>0</v>
      </c>
      <c r="V286" s="71" t="s">
        <v>451</v>
      </c>
      <c r="W286" s="67">
        <f>SUM(W287:W291)</f>
        <v>6</v>
      </c>
      <c r="Y286" s="71" t="s">
        <v>451</v>
      </c>
      <c r="Z286" s="67">
        <f>SUM(Z287:Z291)</f>
        <v>0</v>
      </c>
      <c r="AB286" s="71" t="s">
        <v>451</v>
      </c>
      <c r="AC286" s="67">
        <f>SUM(AC287:AC291)</f>
        <v>0</v>
      </c>
      <c r="AE286" s="71" t="s">
        <v>451</v>
      </c>
      <c r="AF286" s="67">
        <f>SUM(AF287:AF291)</f>
        <v>0</v>
      </c>
      <c r="AH286" s="71" t="s">
        <v>451</v>
      </c>
      <c r="AI286" s="67">
        <f>SUM(AI287:AI291)</f>
        <v>49.25</v>
      </c>
      <c r="AK286" s="71" t="s">
        <v>451</v>
      </c>
      <c r="AL286" s="67">
        <f>SUM(AL287:AL291)</f>
        <v>83.18</v>
      </c>
      <c r="AN286" s="71" t="s">
        <v>451</v>
      </c>
      <c r="AO286" s="67">
        <f>SUM(AO287:AO291)</f>
        <v>0</v>
      </c>
      <c r="AQ286" s="71" t="s">
        <v>451</v>
      </c>
      <c r="AR286" s="67">
        <f>SUM(AR287:AR291)</f>
        <v>0</v>
      </c>
      <c r="AT286" s="71" t="s">
        <v>451</v>
      </c>
      <c r="AU286" s="67">
        <f>SUM(AU287:AU291)</f>
        <v>15.02</v>
      </c>
      <c r="AW286" s="71" t="s">
        <v>451</v>
      </c>
      <c r="AX286" s="67">
        <f>SUM(AX287:AX291)</f>
        <v>48.84</v>
      </c>
      <c r="AZ286" s="71" t="s">
        <v>451</v>
      </c>
      <c r="BA286" s="67">
        <f>SUM(BA287:BA291)</f>
        <v>0</v>
      </c>
      <c r="BC286" s="71" t="s">
        <v>451</v>
      </c>
      <c r="BD286" s="67">
        <f>SUM(BD287:BD291)</f>
        <v>38</v>
      </c>
      <c r="BF286" s="71" t="s">
        <v>451</v>
      </c>
      <c r="BG286" s="67">
        <f>SUM(BG287:BG291)</f>
        <v>23.17</v>
      </c>
      <c r="BI286" s="71" t="s">
        <v>451</v>
      </c>
      <c r="BJ286" s="67">
        <f>SUM(BJ287:BJ291)</f>
        <v>0</v>
      </c>
      <c r="BL286" s="71" t="s">
        <v>451</v>
      </c>
      <c r="BM286" s="67">
        <f>SUM(BM287:BM291)</f>
        <v>12.6</v>
      </c>
      <c r="BO286" s="71" t="s">
        <v>451</v>
      </c>
      <c r="BP286" s="67">
        <f>SUM(BP287:BP291)</f>
        <v>25.38</v>
      </c>
      <c r="BR286" s="71" t="s">
        <v>451</v>
      </c>
      <c r="BS286" s="67">
        <f>SUM(BS287:BS291)</f>
        <v>0</v>
      </c>
      <c r="BU286" s="71" t="s">
        <v>451</v>
      </c>
      <c r="BV286" s="67">
        <f>SUM(BV287:BV291)</f>
        <v>29.53</v>
      </c>
      <c r="BX286" s="71" t="s">
        <v>451</v>
      </c>
      <c r="BY286" s="67">
        <f>SUM(BY287:BY291)</f>
        <v>8.120000000000001</v>
      </c>
      <c r="CA286" s="71" t="s">
        <v>451</v>
      </c>
      <c r="CB286" s="67">
        <f>SUM(CB287:CB291)</f>
        <v>24.77</v>
      </c>
      <c r="CD286" s="71" t="s">
        <v>451</v>
      </c>
      <c r="CE286" s="67">
        <f>SUM(CE287:CE291)</f>
        <v>0</v>
      </c>
      <c r="CG286" s="71" t="s">
        <v>451</v>
      </c>
      <c r="CH286" s="67">
        <f>SUM(CH287:CH291)</f>
        <v>0</v>
      </c>
      <c r="CJ286" s="71" t="s">
        <v>451</v>
      </c>
      <c r="CK286" s="67">
        <f>SUM(CK287:CK291)</f>
        <v>0</v>
      </c>
      <c r="CM286" s="71" t="s">
        <v>451</v>
      </c>
      <c r="CN286" s="67">
        <f>SUM(CN287:CN291)</f>
        <v>0</v>
      </c>
      <c r="CP286" s="71" t="s">
        <v>451</v>
      </c>
      <c r="CQ286" s="67">
        <f>SUM(CQ287:CQ291)</f>
        <v>608.33000000000004</v>
      </c>
      <c r="CS286" s="71" t="s">
        <v>451</v>
      </c>
      <c r="CT286" s="67">
        <f>SUM(CT287:CT291)</f>
        <v>519.08000000000004</v>
      </c>
      <c r="CV286" s="89">
        <f t="shared" si="8"/>
        <v>-89.25</v>
      </c>
    </row>
    <row r="287" spans="1:100" x14ac:dyDescent="0.2">
      <c r="A287" s="68" t="s">
        <v>452</v>
      </c>
      <c r="B287" s="67">
        <v>14.99</v>
      </c>
      <c r="D287" s="68" t="s">
        <v>452</v>
      </c>
      <c r="E287" s="67">
        <v>0</v>
      </c>
      <c r="G287" s="68" t="s">
        <v>452</v>
      </c>
      <c r="H287" s="67">
        <v>0</v>
      </c>
      <c r="J287" s="68" t="s">
        <v>452</v>
      </c>
      <c r="K287" s="67">
        <f>146.28+5</f>
        <v>151.28</v>
      </c>
      <c r="M287" s="68" t="s">
        <v>452</v>
      </c>
      <c r="N287" s="67">
        <f>20+18+8</f>
        <v>46</v>
      </c>
      <c r="P287" s="68" t="s">
        <v>452</v>
      </c>
      <c r="Q287" s="67">
        <f>13.2+19</f>
        <v>32.200000000000003</v>
      </c>
      <c r="S287" s="68" t="s">
        <v>452</v>
      </c>
      <c r="T287" s="67">
        <v>0</v>
      </c>
      <c r="V287" s="68" t="s">
        <v>452</v>
      </c>
      <c r="W287" s="67">
        <v>6</v>
      </c>
      <c r="Y287" s="68" t="s">
        <v>452</v>
      </c>
      <c r="Z287" s="67">
        <v>0</v>
      </c>
      <c r="AB287" s="68" t="s">
        <v>452</v>
      </c>
      <c r="AC287" s="67">
        <v>0</v>
      </c>
      <c r="AE287" s="68" t="s">
        <v>452</v>
      </c>
      <c r="AF287" s="67">
        <v>0</v>
      </c>
      <c r="AH287" s="68" t="s">
        <v>452</v>
      </c>
      <c r="AI287" s="67">
        <f>13+20+9-12+19.25</f>
        <v>49.25</v>
      </c>
      <c r="AK287" s="68" t="s">
        <v>452</v>
      </c>
      <c r="AL287" s="67">
        <f>11+35.09+37.09</f>
        <v>83.18</v>
      </c>
      <c r="AN287" s="68" t="s">
        <v>452</v>
      </c>
      <c r="AO287" s="67">
        <v>0</v>
      </c>
      <c r="AQ287" s="68" t="s">
        <v>452</v>
      </c>
      <c r="AR287" s="67">
        <v>0</v>
      </c>
      <c r="AT287" s="68" t="s">
        <v>452</v>
      </c>
      <c r="AU287" s="67">
        <v>15.02</v>
      </c>
      <c r="AW287" s="68" t="s">
        <v>452</v>
      </c>
      <c r="AX287" s="67">
        <v>28.85</v>
      </c>
      <c r="AZ287" s="68" t="s">
        <v>452</v>
      </c>
      <c r="BA287" s="67">
        <v>0</v>
      </c>
      <c r="BC287" s="68" t="s">
        <v>452</v>
      </c>
      <c r="BD287" s="67">
        <f>9+29</f>
        <v>38</v>
      </c>
      <c r="BF287" s="68" t="s">
        <v>452</v>
      </c>
      <c r="BG287" s="67">
        <v>0</v>
      </c>
      <c r="BI287" s="68" t="s">
        <v>452</v>
      </c>
      <c r="BJ287" s="67">
        <v>0</v>
      </c>
      <c r="BL287" s="68" t="s">
        <v>452</v>
      </c>
      <c r="BM287" s="67">
        <v>12.6</v>
      </c>
      <c r="BO287" s="68" t="s">
        <v>452</v>
      </c>
      <c r="BP287" s="67">
        <v>25.38</v>
      </c>
      <c r="BR287" s="68" t="s">
        <v>452</v>
      </c>
      <c r="BS287" s="67">
        <v>0</v>
      </c>
      <c r="BU287" s="68" t="s">
        <v>452</v>
      </c>
      <c r="BV287" s="67">
        <v>21.54</v>
      </c>
      <c r="BX287" s="68" t="s">
        <v>452</v>
      </c>
      <c r="BY287" s="67">
        <f>4.12+4</f>
        <v>8.120000000000001</v>
      </c>
      <c r="CA287" s="68" t="s">
        <v>452</v>
      </c>
      <c r="CB287" s="67">
        <v>24.77</v>
      </c>
      <c r="CD287" s="68" t="s">
        <v>452</v>
      </c>
      <c r="CE287" s="67">
        <v>0</v>
      </c>
      <c r="CG287" s="68" t="s">
        <v>452</v>
      </c>
      <c r="CH287" s="67">
        <v>0</v>
      </c>
      <c r="CJ287" s="68" t="s">
        <v>452</v>
      </c>
      <c r="CK287" s="67">
        <v>0</v>
      </c>
      <c r="CM287" s="68" t="s">
        <v>452</v>
      </c>
      <c r="CN287" s="67">
        <v>0</v>
      </c>
      <c r="CP287" s="68" t="s">
        <v>452</v>
      </c>
      <c r="CQ287" s="79">
        <f>SUM(CN287,CK287,CH287,CE287,CB287,BY287,BV287,BS287,BP287,BM287,BJ287,BG287,BD287,BA287,AX287,AU287,AR287,AO287,AL287,AI287,AF287,AC287,Z287,W287,T287,Q287,N287,K287,H287,E287,B287)</f>
        <v>557.18000000000006</v>
      </c>
      <c r="CS287" s="68" t="s">
        <v>452</v>
      </c>
      <c r="CT287" s="67">
        <v>491.1</v>
      </c>
      <c r="CV287" s="81">
        <f t="shared" si="8"/>
        <v>-66.080000000000041</v>
      </c>
    </row>
    <row r="288" spans="1:100" x14ac:dyDescent="0.2">
      <c r="A288" s="68" t="s">
        <v>211</v>
      </c>
      <c r="B288" s="67">
        <v>0</v>
      </c>
      <c r="D288" s="68" t="s">
        <v>211</v>
      </c>
      <c r="E288" s="67">
        <v>0</v>
      </c>
      <c r="G288" s="68" t="s">
        <v>211</v>
      </c>
      <c r="H288" s="67">
        <v>0</v>
      </c>
      <c r="J288" s="68" t="s">
        <v>211</v>
      </c>
      <c r="K288" s="67">
        <v>0</v>
      </c>
      <c r="M288" s="68" t="s">
        <v>211</v>
      </c>
      <c r="N288" s="67">
        <v>0</v>
      </c>
      <c r="P288" s="68" t="s">
        <v>211</v>
      </c>
      <c r="Q288" s="67">
        <v>0</v>
      </c>
      <c r="S288" s="68" t="s">
        <v>211</v>
      </c>
      <c r="T288" s="67">
        <v>0</v>
      </c>
      <c r="V288" s="68" t="s">
        <v>211</v>
      </c>
      <c r="W288" s="67">
        <v>0</v>
      </c>
      <c r="Y288" s="68" t="s">
        <v>211</v>
      </c>
      <c r="Z288" s="67">
        <v>0</v>
      </c>
      <c r="AB288" s="68" t="s">
        <v>211</v>
      </c>
      <c r="AC288" s="67">
        <v>0</v>
      </c>
      <c r="AE288" s="68" t="s">
        <v>211</v>
      </c>
      <c r="AF288" s="67">
        <v>0</v>
      </c>
      <c r="AH288" s="68" t="s">
        <v>211</v>
      </c>
      <c r="AI288" s="67">
        <v>0</v>
      </c>
      <c r="AK288" s="68" t="s">
        <v>211</v>
      </c>
      <c r="AL288" s="67">
        <v>0</v>
      </c>
      <c r="AN288" s="68" t="s">
        <v>211</v>
      </c>
      <c r="AO288" s="67">
        <v>0</v>
      </c>
      <c r="AQ288" s="68" t="s">
        <v>211</v>
      </c>
      <c r="AR288" s="67">
        <v>0</v>
      </c>
      <c r="AT288" s="68" t="s">
        <v>211</v>
      </c>
      <c r="AU288" s="67">
        <v>0</v>
      </c>
      <c r="AW288" s="68" t="s">
        <v>211</v>
      </c>
      <c r="AX288" s="67">
        <v>0</v>
      </c>
      <c r="AZ288" s="68" t="s">
        <v>211</v>
      </c>
      <c r="BA288" s="67">
        <v>0</v>
      </c>
      <c r="BC288" s="68" t="s">
        <v>211</v>
      </c>
      <c r="BD288" s="67">
        <v>0</v>
      </c>
      <c r="BF288" s="68" t="s">
        <v>211</v>
      </c>
      <c r="BG288" s="67">
        <v>0</v>
      </c>
      <c r="BI288" s="68" t="s">
        <v>211</v>
      </c>
      <c r="BJ288" s="67">
        <v>0</v>
      </c>
      <c r="BL288" s="68" t="s">
        <v>211</v>
      </c>
      <c r="BM288" s="67">
        <v>0</v>
      </c>
      <c r="BO288" s="68" t="s">
        <v>211</v>
      </c>
      <c r="BP288" s="67">
        <v>0</v>
      </c>
      <c r="BR288" s="68" t="s">
        <v>211</v>
      </c>
      <c r="BS288" s="67">
        <v>0</v>
      </c>
      <c r="BU288" s="68" t="s">
        <v>211</v>
      </c>
      <c r="BV288" s="67">
        <v>7.99</v>
      </c>
      <c r="BX288" s="68" t="s">
        <v>211</v>
      </c>
      <c r="BY288" s="67">
        <v>0</v>
      </c>
      <c r="CA288" s="68" t="s">
        <v>211</v>
      </c>
      <c r="CB288" s="67">
        <v>0</v>
      </c>
      <c r="CD288" s="68" t="s">
        <v>211</v>
      </c>
      <c r="CE288" s="67">
        <v>0</v>
      </c>
      <c r="CG288" s="68" t="s">
        <v>211</v>
      </c>
      <c r="CH288" s="67">
        <v>0</v>
      </c>
      <c r="CJ288" s="68" t="s">
        <v>211</v>
      </c>
      <c r="CK288" s="67">
        <v>0</v>
      </c>
      <c r="CM288" s="68" t="s">
        <v>211</v>
      </c>
      <c r="CN288" s="67">
        <v>0</v>
      </c>
      <c r="CP288" s="68" t="s">
        <v>211</v>
      </c>
      <c r="CQ288" s="79">
        <f>SUM(CN288,CK288,CH288,CE288,CB288,BY288,BV288,BS288,BP288,BM288,BJ288,BG288,BD288,BA288,AX288,AU288,AR288,AO288,AL288,AI288,AF288,AC288,Z288,W288,T288,Q288,N288,K288,H288,E288,B288)</f>
        <v>7.99</v>
      </c>
      <c r="CS288" s="68" t="s">
        <v>211</v>
      </c>
      <c r="CT288" s="67">
        <v>7.99</v>
      </c>
      <c r="CV288" s="81">
        <f t="shared" si="8"/>
        <v>0</v>
      </c>
    </row>
    <row r="289" spans="1:100" x14ac:dyDescent="0.2">
      <c r="A289" s="68" t="s">
        <v>212</v>
      </c>
      <c r="B289" s="67">
        <v>0</v>
      </c>
      <c r="D289" s="68" t="s">
        <v>212</v>
      </c>
      <c r="E289" s="67">
        <v>0</v>
      </c>
      <c r="G289" s="68" t="s">
        <v>212</v>
      </c>
      <c r="H289" s="67">
        <v>0</v>
      </c>
      <c r="J289" s="68" t="s">
        <v>212</v>
      </c>
      <c r="K289" s="67">
        <v>0</v>
      </c>
      <c r="M289" s="68" t="s">
        <v>212</v>
      </c>
      <c r="N289" s="67">
        <v>0</v>
      </c>
      <c r="P289" s="68" t="s">
        <v>212</v>
      </c>
      <c r="Q289" s="67">
        <v>0</v>
      </c>
      <c r="S289" s="68" t="s">
        <v>212</v>
      </c>
      <c r="T289" s="67">
        <v>0</v>
      </c>
      <c r="V289" s="68" t="s">
        <v>212</v>
      </c>
      <c r="W289" s="67">
        <v>0</v>
      </c>
      <c r="Y289" s="68" t="s">
        <v>212</v>
      </c>
      <c r="Z289" s="67">
        <v>0</v>
      </c>
      <c r="AB289" s="68" t="s">
        <v>212</v>
      </c>
      <c r="AC289" s="67">
        <v>0</v>
      </c>
      <c r="AE289" s="68" t="s">
        <v>212</v>
      </c>
      <c r="AF289" s="67">
        <v>0</v>
      </c>
      <c r="AH289" s="68" t="s">
        <v>212</v>
      </c>
      <c r="AI289" s="67">
        <v>0</v>
      </c>
      <c r="AK289" s="68" t="s">
        <v>212</v>
      </c>
      <c r="AL289" s="67">
        <v>0</v>
      </c>
      <c r="AN289" s="68" t="s">
        <v>212</v>
      </c>
      <c r="AO289" s="67">
        <v>0</v>
      </c>
      <c r="AQ289" s="68" t="s">
        <v>212</v>
      </c>
      <c r="AR289" s="67">
        <v>0</v>
      </c>
      <c r="AT289" s="68" t="s">
        <v>212</v>
      </c>
      <c r="AU289" s="67">
        <v>0</v>
      </c>
      <c r="AW289" s="68" t="s">
        <v>212</v>
      </c>
      <c r="AX289" s="67">
        <v>19.989999999999998</v>
      </c>
      <c r="AZ289" s="68" t="s">
        <v>212</v>
      </c>
      <c r="BA289" s="67">
        <v>0</v>
      </c>
      <c r="BC289" s="68" t="s">
        <v>212</v>
      </c>
      <c r="BD289" s="67">
        <v>0</v>
      </c>
      <c r="BF289" s="68" t="s">
        <v>212</v>
      </c>
      <c r="BG289" s="67">
        <v>0</v>
      </c>
      <c r="BI289" s="68" t="s">
        <v>212</v>
      </c>
      <c r="BJ289" s="67">
        <v>0</v>
      </c>
      <c r="BL289" s="68" t="s">
        <v>212</v>
      </c>
      <c r="BM289" s="67">
        <v>0</v>
      </c>
      <c r="BO289" s="68" t="s">
        <v>212</v>
      </c>
      <c r="BP289" s="67">
        <v>0</v>
      </c>
      <c r="BR289" s="68" t="s">
        <v>212</v>
      </c>
      <c r="BS289" s="67">
        <v>0</v>
      </c>
      <c r="BU289" s="68" t="s">
        <v>212</v>
      </c>
      <c r="BV289" s="67">
        <v>0</v>
      </c>
      <c r="BX289" s="68" t="s">
        <v>212</v>
      </c>
      <c r="BY289" s="67">
        <v>0</v>
      </c>
      <c r="CA289" s="68" t="s">
        <v>212</v>
      </c>
      <c r="CB289" s="67">
        <v>0</v>
      </c>
      <c r="CD289" s="68" t="s">
        <v>212</v>
      </c>
      <c r="CE289" s="67">
        <v>0</v>
      </c>
      <c r="CG289" s="68" t="s">
        <v>212</v>
      </c>
      <c r="CH289" s="67">
        <v>0</v>
      </c>
      <c r="CJ289" s="68" t="s">
        <v>212</v>
      </c>
      <c r="CK289" s="67">
        <v>0</v>
      </c>
      <c r="CM289" s="68" t="s">
        <v>212</v>
      </c>
      <c r="CN289" s="67">
        <v>0</v>
      </c>
      <c r="CP289" s="68" t="s">
        <v>212</v>
      </c>
      <c r="CQ289" s="79">
        <f>SUM(CN289,CK289,CH289,CE289,CB289,BY289,BV289,BS289,BP289,BM289,BJ289,BG289,BD289,BA289,AX289,AU289,AR289,AO289,AL289,AI289,AF289,AC289,Z289,W289,T289,Q289,N289,K289,H289,E289,B289)</f>
        <v>19.989999999999998</v>
      </c>
      <c r="CS289" s="68" t="s">
        <v>212</v>
      </c>
      <c r="CT289" s="67">
        <v>19.989999999999998</v>
      </c>
      <c r="CV289" s="81">
        <f t="shared" si="8"/>
        <v>0</v>
      </c>
    </row>
    <row r="290" spans="1:100" x14ac:dyDescent="0.2">
      <c r="A290" s="72" t="s">
        <v>456</v>
      </c>
      <c r="B290" s="79">
        <v>0</v>
      </c>
      <c r="D290" s="72" t="s">
        <v>456</v>
      </c>
      <c r="E290" s="79">
        <v>0</v>
      </c>
      <c r="G290" s="72" t="s">
        <v>456</v>
      </c>
      <c r="H290" s="79">
        <v>0</v>
      </c>
      <c r="J290" s="72" t="s">
        <v>456</v>
      </c>
      <c r="K290" s="79">
        <v>0</v>
      </c>
      <c r="M290" s="72" t="s">
        <v>456</v>
      </c>
      <c r="N290" s="79">
        <v>0</v>
      </c>
      <c r="P290" s="72" t="s">
        <v>456</v>
      </c>
      <c r="Q290" s="79">
        <v>0</v>
      </c>
      <c r="S290" s="72" t="s">
        <v>456</v>
      </c>
      <c r="T290" s="79">
        <v>0</v>
      </c>
      <c r="V290" s="72" t="s">
        <v>456</v>
      </c>
      <c r="W290" s="79">
        <v>0</v>
      </c>
      <c r="Y290" s="72" t="s">
        <v>456</v>
      </c>
      <c r="Z290" s="79">
        <v>0</v>
      </c>
      <c r="AB290" s="72" t="s">
        <v>456</v>
      </c>
      <c r="AC290" s="79">
        <v>0</v>
      </c>
      <c r="AE290" s="72" t="s">
        <v>456</v>
      </c>
      <c r="AF290" s="79">
        <v>0</v>
      </c>
      <c r="AH290" s="72" t="s">
        <v>456</v>
      </c>
      <c r="AI290" s="79">
        <v>0</v>
      </c>
      <c r="AK290" s="72" t="s">
        <v>456</v>
      </c>
      <c r="AL290" s="79">
        <v>0</v>
      </c>
      <c r="AN290" s="72" t="s">
        <v>456</v>
      </c>
      <c r="AO290" s="79">
        <v>0</v>
      </c>
      <c r="AQ290" s="72" t="s">
        <v>456</v>
      </c>
      <c r="AR290" s="79">
        <v>0</v>
      </c>
      <c r="AT290" s="72" t="s">
        <v>456</v>
      </c>
      <c r="AU290" s="79">
        <v>0</v>
      </c>
      <c r="AW290" s="72" t="s">
        <v>456</v>
      </c>
      <c r="AX290" s="79">
        <v>0</v>
      </c>
      <c r="AZ290" s="72" t="s">
        <v>456</v>
      </c>
      <c r="BA290" s="79">
        <v>0</v>
      </c>
      <c r="BC290" s="72" t="s">
        <v>456</v>
      </c>
      <c r="BD290" s="79">
        <v>0</v>
      </c>
      <c r="BF290" s="72" t="s">
        <v>456</v>
      </c>
      <c r="BG290" s="79">
        <v>23.17</v>
      </c>
      <c r="BI290" s="72" t="s">
        <v>456</v>
      </c>
      <c r="BJ290" s="79">
        <v>0</v>
      </c>
      <c r="BL290" s="72" t="s">
        <v>456</v>
      </c>
      <c r="BM290" s="79">
        <v>0</v>
      </c>
      <c r="BO290" s="72" t="s">
        <v>456</v>
      </c>
      <c r="BP290" s="79">
        <v>0</v>
      </c>
      <c r="BR290" s="72" t="s">
        <v>456</v>
      </c>
      <c r="BS290" s="79">
        <v>0</v>
      </c>
      <c r="BU290" s="72" t="s">
        <v>456</v>
      </c>
      <c r="BV290" s="79">
        <v>0</v>
      </c>
      <c r="BX290" s="72" t="s">
        <v>456</v>
      </c>
      <c r="BY290" s="79">
        <v>0</v>
      </c>
      <c r="CA290" s="72" t="s">
        <v>456</v>
      </c>
      <c r="CB290" s="79">
        <v>0</v>
      </c>
      <c r="CD290" s="72" t="s">
        <v>456</v>
      </c>
      <c r="CE290" s="79">
        <v>0</v>
      </c>
      <c r="CG290" s="72" t="s">
        <v>456</v>
      </c>
      <c r="CH290" s="79">
        <v>0</v>
      </c>
      <c r="CJ290" s="72" t="s">
        <v>456</v>
      </c>
      <c r="CK290" s="79">
        <v>0</v>
      </c>
      <c r="CM290" s="72" t="s">
        <v>456</v>
      </c>
      <c r="CN290" s="79">
        <v>0</v>
      </c>
      <c r="CP290" s="72" t="s">
        <v>456</v>
      </c>
      <c r="CQ290" s="79">
        <f>SUM(CN290,CK290,CH290,CE290,CB290,BY290,BV290,BS290,BP290,BM290,BJ290,BG290,BD290,BA290,AX290,AU290,AR290,AO290,AL290,AI290,AF290,AC290,Z290,W290,T290,Q290,N290,K290,H290,E290,B290)</f>
        <v>23.17</v>
      </c>
      <c r="CS290" s="72" t="s">
        <v>456</v>
      </c>
      <c r="CT290" s="79">
        <v>0</v>
      </c>
      <c r="CV290" s="81">
        <f t="shared" si="8"/>
        <v>-23.17</v>
      </c>
    </row>
    <row r="291" spans="1:100" x14ac:dyDescent="0.2">
      <c r="A291" s="72" t="s">
        <v>456</v>
      </c>
      <c r="B291" s="79">
        <v>0</v>
      </c>
      <c r="D291" s="72" t="s">
        <v>456</v>
      </c>
      <c r="E291" s="79">
        <v>0</v>
      </c>
      <c r="G291" s="72" t="s">
        <v>456</v>
      </c>
      <c r="H291" s="79">
        <v>0</v>
      </c>
      <c r="J291" s="72" t="s">
        <v>456</v>
      </c>
      <c r="K291" s="79">
        <v>0</v>
      </c>
      <c r="M291" s="72" t="s">
        <v>456</v>
      </c>
      <c r="N291" s="79">
        <v>0</v>
      </c>
      <c r="P291" s="72" t="s">
        <v>456</v>
      </c>
      <c r="Q291" s="79">
        <v>0</v>
      </c>
      <c r="S291" s="72" t="s">
        <v>456</v>
      </c>
      <c r="T291" s="79">
        <v>0</v>
      </c>
      <c r="V291" s="72" t="s">
        <v>456</v>
      </c>
      <c r="W291" s="79">
        <v>0</v>
      </c>
      <c r="Y291" s="72" t="s">
        <v>456</v>
      </c>
      <c r="Z291" s="79">
        <v>0</v>
      </c>
      <c r="AB291" s="72" t="s">
        <v>456</v>
      </c>
      <c r="AC291" s="79">
        <v>0</v>
      </c>
      <c r="AE291" s="72" t="s">
        <v>456</v>
      </c>
      <c r="AF291" s="79">
        <v>0</v>
      </c>
      <c r="AH291" s="72" t="s">
        <v>456</v>
      </c>
      <c r="AI291" s="79">
        <v>0</v>
      </c>
      <c r="AK291" s="72" t="s">
        <v>456</v>
      </c>
      <c r="AL291" s="79">
        <v>0</v>
      </c>
      <c r="AN291" s="72" t="s">
        <v>456</v>
      </c>
      <c r="AO291" s="79">
        <v>0</v>
      </c>
      <c r="AQ291" s="72" t="s">
        <v>456</v>
      </c>
      <c r="AR291" s="79">
        <v>0</v>
      </c>
      <c r="AT291" s="72" t="s">
        <v>456</v>
      </c>
      <c r="AU291" s="79">
        <v>0</v>
      </c>
      <c r="AW291" s="72" t="s">
        <v>456</v>
      </c>
      <c r="AX291" s="79">
        <v>0</v>
      </c>
      <c r="AZ291" s="72" t="s">
        <v>456</v>
      </c>
      <c r="BA291" s="79">
        <v>0</v>
      </c>
      <c r="BC291" s="72" t="s">
        <v>456</v>
      </c>
      <c r="BD291" s="79">
        <v>0</v>
      </c>
      <c r="BF291" s="72" t="s">
        <v>456</v>
      </c>
      <c r="BG291" s="79">
        <v>0</v>
      </c>
      <c r="BI291" s="72" t="s">
        <v>456</v>
      </c>
      <c r="BJ291" s="79">
        <v>0</v>
      </c>
      <c r="BL291" s="72" t="s">
        <v>456</v>
      </c>
      <c r="BM291" s="79">
        <v>0</v>
      </c>
      <c r="BO291" s="72" t="s">
        <v>456</v>
      </c>
      <c r="BP291" s="79">
        <v>0</v>
      </c>
      <c r="BR291" s="72" t="s">
        <v>456</v>
      </c>
      <c r="BS291" s="79">
        <v>0</v>
      </c>
      <c r="BU291" s="72" t="s">
        <v>456</v>
      </c>
      <c r="BV291" s="79">
        <v>0</v>
      </c>
      <c r="BX291" s="72" t="s">
        <v>456</v>
      </c>
      <c r="BY291" s="79">
        <v>0</v>
      </c>
      <c r="CA291" s="72" t="s">
        <v>456</v>
      </c>
      <c r="CB291" s="79">
        <v>0</v>
      </c>
      <c r="CD291" s="72" t="s">
        <v>456</v>
      </c>
      <c r="CE291" s="79">
        <v>0</v>
      </c>
      <c r="CG291" s="72" t="s">
        <v>456</v>
      </c>
      <c r="CH291" s="79">
        <v>0</v>
      </c>
      <c r="CJ291" s="72" t="s">
        <v>456</v>
      </c>
      <c r="CK291" s="79">
        <v>0</v>
      </c>
      <c r="CM291" s="72" t="s">
        <v>456</v>
      </c>
      <c r="CN291" s="79">
        <v>0</v>
      </c>
      <c r="CP291" s="72" t="s">
        <v>456</v>
      </c>
      <c r="CQ291" s="79">
        <f>SUM(CN291,CK291,CH291,CE291,CB291,BY291,BV291,BS291,BP291,BM291,BJ291,BG291,BD291,BA291,AX291,AU291,AR291,AO291,AL291,AI291,AF291,AC291,Z291,W291,T291,Q291,N291,K291,H291,E291,B291)</f>
        <v>0</v>
      </c>
      <c r="CS291" s="72" t="s">
        <v>456</v>
      </c>
      <c r="CT291" s="79">
        <v>0</v>
      </c>
      <c r="CV291" s="81">
        <f t="shared" si="8"/>
        <v>0</v>
      </c>
    </row>
    <row r="292" spans="1:100" x14ac:dyDescent="0.2">
      <c r="A292" s="73" t="s">
        <v>453</v>
      </c>
      <c r="B292" s="74">
        <f>SUM(B276,B277,B278,B279,B280,B284,B285,B286)</f>
        <v>499.03000000000003</v>
      </c>
      <c r="D292" s="73" t="s">
        <v>453</v>
      </c>
      <c r="E292" s="74">
        <f>SUM(E276,E277,E278,E279,E280,E284,E285,E286)</f>
        <v>112.8</v>
      </c>
      <c r="G292" s="73" t="s">
        <v>453</v>
      </c>
      <c r="H292" s="74">
        <f>SUM(H276,H277,H278,H279,H280,H284,H285,H286)</f>
        <v>0</v>
      </c>
      <c r="J292" s="73" t="s">
        <v>453</v>
      </c>
      <c r="K292" s="74">
        <f>SUM(K276,K277,K278,K279,K280,K284,K285,K286)</f>
        <v>151.28</v>
      </c>
      <c r="M292" s="73" t="s">
        <v>453</v>
      </c>
      <c r="N292" s="74">
        <f>SUM(N276,N277,N278,N279,N280,N284,N285,N286)</f>
        <v>46</v>
      </c>
      <c r="P292" s="73" t="s">
        <v>453</v>
      </c>
      <c r="Q292" s="74">
        <f>SUM(Q276,Q277,Q278,Q279,Q280,Q284,Q285,Q286)</f>
        <v>32.200000000000003</v>
      </c>
      <c r="S292" s="73" t="s">
        <v>453</v>
      </c>
      <c r="T292" s="74">
        <f>SUM(T276,T277,T278,T279,T280,T284,T285,T286)</f>
        <v>30.19</v>
      </c>
      <c r="V292" s="73" t="s">
        <v>453</v>
      </c>
      <c r="W292" s="74">
        <f>SUM(W276,W277,W278,W279,W280,W284,W285,W286)</f>
        <v>40</v>
      </c>
      <c r="Y292" s="73" t="s">
        <v>453</v>
      </c>
      <c r="Z292" s="74">
        <f>SUM(Z276,Z277,Z278,Z279,Z280,Z284,Z285,Z286)</f>
        <v>108.99</v>
      </c>
      <c r="AB292" s="73" t="s">
        <v>453</v>
      </c>
      <c r="AC292" s="74">
        <f>SUM(AC276,AC277,AC278,AC279,AC280,AC284,AC285,AC286)</f>
        <v>0</v>
      </c>
      <c r="AE292" s="73" t="s">
        <v>453</v>
      </c>
      <c r="AF292" s="74">
        <f>SUM(AF276,AF277,AF278,AF279,AF280,AF284,AF285,AF286)</f>
        <v>0</v>
      </c>
      <c r="AH292" s="73" t="s">
        <v>453</v>
      </c>
      <c r="AI292" s="74">
        <f>SUM(AI276,AI277,AI278,AI279,AI280,AI284,AI285,AI286)</f>
        <v>49.25</v>
      </c>
      <c r="AK292" s="73" t="s">
        <v>453</v>
      </c>
      <c r="AL292" s="74">
        <f>SUM(AL276,AL277,AL278,AL279,AL280,AL284,AL285,AL286)</f>
        <v>83.18</v>
      </c>
      <c r="AN292" s="73" t="s">
        <v>453</v>
      </c>
      <c r="AO292" s="74">
        <f>SUM(AO276,AO277,AO278,AO279,AO280,AO284,AO285,AO286)</f>
        <v>50.53</v>
      </c>
      <c r="AQ292" s="73" t="s">
        <v>453</v>
      </c>
      <c r="AR292" s="74">
        <f>SUM(AR276,AR277,AR278,AR279,AR280,AR284,AR285,AR286)</f>
        <v>0</v>
      </c>
      <c r="AT292" s="73" t="s">
        <v>453</v>
      </c>
      <c r="AU292" s="74">
        <f>SUM(AU276,AU277,AU278,AU279,AU280,AU284,AU285,AU286)</f>
        <v>15.02</v>
      </c>
      <c r="AW292" s="73" t="s">
        <v>453</v>
      </c>
      <c r="AX292" s="74">
        <f>SUM(AX276,AX277,AX278,AX279,AX280,AX284,AX285,AX286)</f>
        <v>84.84</v>
      </c>
      <c r="AZ292" s="73" t="s">
        <v>453</v>
      </c>
      <c r="BA292" s="74">
        <f>SUM(BA276,BA277,BA278,BA279,BA280,BA284,BA285,BA286)</f>
        <v>0</v>
      </c>
      <c r="BC292" s="73" t="s">
        <v>453</v>
      </c>
      <c r="BD292" s="74">
        <f>SUM(BD276,BD277,BD278,BD279,BD280,BD284,BD285,BD286)</f>
        <v>38</v>
      </c>
      <c r="BF292" s="73" t="s">
        <v>453</v>
      </c>
      <c r="BG292" s="74">
        <f>SUM(BG276,BG277,BG278,BG279,BG280,BG284,BG285,BG286)</f>
        <v>23.17</v>
      </c>
      <c r="BI292" s="73" t="s">
        <v>453</v>
      </c>
      <c r="BJ292" s="74">
        <f>SUM(BJ276,BJ277,BJ278,BJ279,BJ280,BJ284,BJ285,BJ286)</f>
        <v>31.91</v>
      </c>
      <c r="BL292" s="73" t="s">
        <v>453</v>
      </c>
      <c r="BM292" s="74">
        <f>SUM(BM276,BM277,BM278,BM279,BM280,BM284,BM285,BM286)</f>
        <v>12.6</v>
      </c>
      <c r="BO292" s="73" t="s">
        <v>453</v>
      </c>
      <c r="BP292" s="74">
        <f>SUM(BP276,BP277,BP278,BP279,BP280,BP284,BP285,BP286)</f>
        <v>31.38</v>
      </c>
      <c r="BR292" s="73" t="s">
        <v>453</v>
      </c>
      <c r="BS292" s="74">
        <f>SUM(BS276,BS277,BS278,BS279,BS280,BS284,BS285,BS286)</f>
        <v>0</v>
      </c>
      <c r="BU292" s="73" t="s">
        <v>453</v>
      </c>
      <c r="BV292" s="74">
        <f>SUM(BV276,BV277,BV278,BV279,BV280,BV284,BV285,BV286)</f>
        <v>29.53</v>
      </c>
      <c r="BX292" s="73" t="s">
        <v>453</v>
      </c>
      <c r="BY292" s="74">
        <f>SUM(BY276,BY277,BY278,BY279,BY280,BY284,BY285,BY286)</f>
        <v>46.120000000000005</v>
      </c>
      <c r="CA292" s="73" t="s">
        <v>453</v>
      </c>
      <c r="CB292" s="74">
        <f>SUM(CB276,CB277,CB278,CB279,CB280,CB284,CB285,CB286)</f>
        <v>24.77</v>
      </c>
      <c r="CD292" s="73" t="s">
        <v>453</v>
      </c>
      <c r="CE292" s="74">
        <f>SUM(CE276,CE277,CE278,CE279,CE280,CE284,CE285,CE286)</f>
        <v>43.67</v>
      </c>
      <c r="CG292" s="73" t="s">
        <v>453</v>
      </c>
      <c r="CH292" s="74">
        <f>SUM(CH276,CH277,CH278,CH279,CH280,CH284,CH285,CH286)</f>
        <v>0</v>
      </c>
      <c r="CJ292" s="73" t="s">
        <v>453</v>
      </c>
      <c r="CK292" s="74">
        <f>SUM(CK276,CK277,CK278,CK279,CK280,CK284,CK285,CK286)</f>
        <v>0</v>
      </c>
      <c r="CM292" s="73" t="s">
        <v>453</v>
      </c>
      <c r="CN292" s="74">
        <f>SUM(CN276,CN277,CN278,CN279,CN280,CN284,CN285,CN286)</f>
        <v>0</v>
      </c>
      <c r="CP292" s="73" t="s">
        <v>494</v>
      </c>
      <c r="CQ292" s="74">
        <f>SUM(CQ276,CQ277,CQ278,CQ279,CQ280,CQ284,CQ285,CQ286)</f>
        <v>1625.3000000000002</v>
      </c>
      <c r="CS292" s="77" t="s">
        <v>494</v>
      </c>
      <c r="CT292" s="78">
        <f>SUM(CT276,CT277,CT278,CT279,CT280,CT284,CT285,CT286)</f>
        <v>2140.96</v>
      </c>
      <c r="CV292" s="83">
        <f t="shared" si="8"/>
        <v>515.65999999999985</v>
      </c>
    </row>
    <row r="293" spans="1:100" x14ac:dyDescent="0.2">
      <c r="A293" s="91" t="s">
        <v>457</v>
      </c>
      <c r="B293" s="92">
        <f>B271-B274-B292</f>
        <v>-499.03000000000003</v>
      </c>
      <c r="D293" s="91" t="s">
        <v>457</v>
      </c>
      <c r="E293" s="92">
        <f>E271-E274-E292</f>
        <v>-112.8</v>
      </c>
      <c r="G293" s="75" t="s">
        <v>457</v>
      </c>
      <c r="H293" s="76">
        <f>H271-H274-H292</f>
        <v>0</v>
      </c>
      <c r="J293" s="91" t="s">
        <v>457</v>
      </c>
      <c r="K293" s="92">
        <f>K271-K274-K292</f>
        <v>-151.28</v>
      </c>
      <c r="M293" s="93" t="s">
        <v>457</v>
      </c>
      <c r="N293" s="94">
        <f>N271-N274-N292</f>
        <v>1360.88</v>
      </c>
      <c r="P293" s="91" t="s">
        <v>457</v>
      </c>
      <c r="Q293" s="92">
        <f>Q271-Q274-Q292</f>
        <v>-32.200000000000003</v>
      </c>
      <c r="S293" s="91" t="s">
        <v>457</v>
      </c>
      <c r="T293" s="92">
        <f>T271-T274-T292</f>
        <v>-30.19</v>
      </c>
      <c r="V293" s="91" t="s">
        <v>457</v>
      </c>
      <c r="W293" s="92">
        <f>W271-W274-W292</f>
        <v>-40</v>
      </c>
      <c r="Y293" s="91" t="s">
        <v>457</v>
      </c>
      <c r="Z293" s="92">
        <f>Z271-Z274-Z292</f>
        <v>-108.99</v>
      </c>
      <c r="AB293" s="75" t="s">
        <v>457</v>
      </c>
      <c r="AC293" s="76">
        <f>AC271-AC274-AC292</f>
        <v>0</v>
      </c>
      <c r="AE293" s="75" t="s">
        <v>457</v>
      </c>
      <c r="AF293" s="76">
        <f>AF271-AF274-AF292</f>
        <v>0</v>
      </c>
      <c r="AH293" s="91" t="s">
        <v>457</v>
      </c>
      <c r="AI293" s="92">
        <f>AI271-AI274-AI292</f>
        <v>-49.25</v>
      </c>
      <c r="AK293" s="91" t="s">
        <v>457</v>
      </c>
      <c r="AL293" s="92">
        <f>AL271-AL274-AL292</f>
        <v>-83.18</v>
      </c>
      <c r="AN293" s="91" t="s">
        <v>457</v>
      </c>
      <c r="AO293" s="92">
        <f>AO271-AO274-AO292</f>
        <v>-50.53</v>
      </c>
      <c r="AQ293" s="75" t="s">
        <v>457</v>
      </c>
      <c r="AR293" s="76">
        <f>AR271-AR274-AR292</f>
        <v>0</v>
      </c>
      <c r="AT293" s="91" t="s">
        <v>457</v>
      </c>
      <c r="AU293" s="92">
        <f>AU271-AU274-AU292</f>
        <v>-15.02</v>
      </c>
      <c r="AW293" s="91" t="s">
        <v>457</v>
      </c>
      <c r="AX293" s="92">
        <f>AX271-AX274-AX292</f>
        <v>-84.84</v>
      </c>
      <c r="AZ293" s="93" t="s">
        <v>457</v>
      </c>
      <c r="BA293" s="94">
        <f>BA271-BA274-BA292</f>
        <v>0.28999999999999998</v>
      </c>
      <c r="BC293" s="93" t="s">
        <v>457</v>
      </c>
      <c r="BD293" s="94">
        <f>BD271-BD274-BD292</f>
        <v>1428.88</v>
      </c>
      <c r="BF293" s="91" t="s">
        <v>457</v>
      </c>
      <c r="BG293" s="92">
        <f>BG271-BG274-BG292</f>
        <v>-23.17</v>
      </c>
      <c r="BI293" s="91" t="s">
        <v>457</v>
      </c>
      <c r="BJ293" s="92">
        <f>BJ271-BJ274-BJ292</f>
        <v>-31.91</v>
      </c>
      <c r="BL293" s="91" t="s">
        <v>457</v>
      </c>
      <c r="BM293" s="92">
        <f>BM271-BM274-BM292</f>
        <v>-12.6</v>
      </c>
      <c r="BO293" s="91" t="s">
        <v>457</v>
      </c>
      <c r="BP293" s="92">
        <f>BP271-BP274-BP292</f>
        <v>-31.38</v>
      </c>
      <c r="BR293" s="75" t="s">
        <v>457</v>
      </c>
      <c r="BS293" s="76">
        <f>BS271-BS274-BS292</f>
        <v>0</v>
      </c>
      <c r="BU293" s="91" t="s">
        <v>457</v>
      </c>
      <c r="BV293" s="92">
        <f>BV271-BV274-BV292</f>
        <v>-29.53</v>
      </c>
      <c r="BX293" s="95" t="s">
        <v>457</v>
      </c>
      <c r="BY293" s="96">
        <f>BY271-BY274-BY292</f>
        <v>1853.88</v>
      </c>
      <c r="CA293" s="91" t="s">
        <v>457</v>
      </c>
      <c r="CB293" s="92">
        <f>CB271-CB274-CB292</f>
        <v>-24.77</v>
      </c>
      <c r="CD293" s="91" t="s">
        <v>457</v>
      </c>
      <c r="CE293" s="92">
        <f>CE271-CE274-CE292</f>
        <v>-43.67</v>
      </c>
      <c r="CG293" s="93" t="s">
        <v>457</v>
      </c>
      <c r="CH293" s="94">
        <f>CH271-CH274-CH292</f>
        <v>75</v>
      </c>
      <c r="CJ293" s="75" t="s">
        <v>457</v>
      </c>
      <c r="CK293" s="76">
        <f>CK271-CK274-CK292</f>
        <v>0</v>
      </c>
      <c r="CM293" s="75" t="s">
        <v>457</v>
      </c>
      <c r="CN293" s="76">
        <f>CN271-CN274-CN292</f>
        <v>0</v>
      </c>
      <c r="CP293" s="93" t="s">
        <v>491</v>
      </c>
      <c r="CQ293" s="94">
        <f>CQ271-CQ274-CQ292</f>
        <v>3223.7499999999991</v>
      </c>
      <c r="CS293" s="85" t="s">
        <v>496</v>
      </c>
      <c r="CT293" s="84">
        <f>CT268-CT274-CT292</f>
        <v>0</v>
      </c>
    </row>
    <row r="294" spans="1:100" x14ac:dyDescent="0.2">
      <c r="A294" s="209" t="s">
        <v>528</v>
      </c>
      <c r="B294" s="210"/>
      <c r="D294" s="190"/>
      <c r="E294" s="191"/>
      <c r="G294" s="190"/>
      <c r="H294" s="191"/>
      <c r="J294" s="190" t="s">
        <v>529</v>
      </c>
      <c r="K294" s="191"/>
      <c r="M294" s="190" t="s">
        <v>530</v>
      </c>
      <c r="N294" s="191"/>
      <c r="P294" s="190" t="s">
        <v>531</v>
      </c>
      <c r="Q294" s="191"/>
      <c r="S294" s="190"/>
      <c r="T294" s="191"/>
      <c r="V294" s="190" t="s">
        <v>532</v>
      </c>
      <c r="W294" s="191"/>
      <c r="Y294" s="190"/>
      <c r="Z294" s="191"/>
      <c r="AB294" s="190"/>
      <c r="AC294" s="191"/>
      <c r="AE294" s="190"/>
      <c r="AF294" s="191"/>
      <c r="AH294" s="190" t="s">
        <v>533</v>
      </c>
      <c r="AI294" s="191"/>
      <c r="AK294" s="190" t="s">
        <v>534</v>
      </c>
      <c r="AL294" s="191"/>
      <c r="AN294" s="190"/>
      <c r="AO294" s="191"/>
      <c r="AQ294" s="190"/>
      <c r="AR294" s="191"/>
      <c r="AT294" s="190" t="s">
        <v>535</v>
      </c>
      <c r="AU294" s="191"/>
      <c r="AW294" s="190" t="s">
        <v>536</v>
      </c>
      <c r="AX294" s="191"/>
      <c r="AZ294" s="190" t="s">
        <v>203</v>
      </c>
      <c r="BA294" s="191"/>
      <c r="BC294" s="190" t="s">
        <v>537</v>
      </c>
      <c r="BD294" s="191"/>
      <c r="BF294" s="190" t="s">
        <v>538</v>
      </c>
      <c r="BG294" s="191"/>
      <c r="BI294" s="190"/>
      <c r="BJ294" s="191"/>
      <c r="BL294" s="190" t="s">
        <v>539</v>
      </c>
      <c r="BM294" s="191"/>
      <c r="BO294" s="190" t="s">
        <v>540</v>
      </c>
      <c r="BP294" s="191"/>
      <c r="BR294" s="190"/>
      <c r="BS294" s="191"/>
      <c r="BU294" s="190" t="s">
        <v>187</v>
      </c>
      <c r="BV294" s="191"/>
      <c r="BX294" s="212" t="s">
        <v>541</v>
      </c>
      <c r="BY294" s="194"/>
      <c r="CA294" s="190" t="s">
        <v>385</v>
      </c>
      <c r="CB294" s="191"/>
      <c r="CD294" s="190"/>
      <c r="CE294" s="191"/>
      <c r="CG294" s="190" t="s">
        <v>543</v>
      </c>
      <c r="CH294" s="191"/>
      <c r="CJ294" s="190" t="s">
        <v>544</v>
      </c>
      <c r="CK294" s="191"/>
      <c r="CM294" s="190"/>
      <c r="CN294" s="191"/>
      <c r="CP294" s="93" t="s">
        <v>517</v>
      </c>
      <c r="CQ294" s="94">
        <f>CQ268-CQ274-CQ292</f>
        <v>352.73999999999978</v>
      </c>
      <c r="CS294" s="199" t="s">
        <v>495</v>
      </c>
      <c r="CT294" s="200"/>
      <c r="CV294" s="82"/>
    </row>
    <row r="295" spans="1:100" x14ac:dyDescent="0.2">
      <c r="A295" s="210"/>
      <c r="B295" s="210"/>
      <c r="D295" s="180"/>
      <c r="E295" s="181"/>
      <c r="G295" s="180"/>
      <c r="H295" s="181"/>
      <c r="J295" s="180"/>
      <c r="K295" s="181"/>
      <c r="M295" s="180"/>
      <c r="N295" s="181"/>
      <c r="P295" s="180"/>
      <c r="Q295" s="181"/>
      <c r="S295" s="180"/>
      <c r="T295" s="181"/>
      <c r="V295" s="180"/>
      <c r="W295" s="181"/>
      <c r="Y295" s="180"/>
      <c r="Z295" s="181"/>
      <c r="AB295" s="180"/>
      <c r="AC295" s="181"/>
      <c r="AE295" s="180"/>
      <c r="AF295" s="181"/>
      <c r="AH295" s="180"/>
      <c r="AI295" s="181"/>
      <c r="AK295" s="180"/>
      <c r="AL295" s="181"/>
      <c r="AN295" s="180"/>
      <c r="AO295" s="181"/>
      <c r="AQ295" s="180"/>
      <c r="AR295" s="181"/>
      <c r="AT295" s="180"/>
      <c r="AU295" s="181"/>
      <c r="AW295" s="180"/>
      <c r="AX295" s="181"/>
      <c r="AZ295" s="180"/>
      <c r="BA295" s="181"/>
      <c r="BC295" s="180"/>
      <c r="BD295" s="181"/>
      <c r="BF295" s="180"/>
      <c r="BG295" s="181"/>
      <c r="BI295" s="180"/>
      <c r="BJ295" s="181"/>
      <c r="BL295" s="180"/>
      <c r="BM295" s="181"/>
      <c r="BO295" s="180"/>
      <c r="BP295" s="181"/>
      <c r="BR295" s="180"/>
      <c r="BS295" s="181"/>
      <c r="BU295" s="180"/>
      <c r="BV295" s="181"/>
      <c r="BX295" s="195"/>
      <c r="BY295" s="196"/>
      <c r="CA295" s="180"/>
      <c r="CB295" s="181"/>
      <c r="CD295" s="180"/>
      <c r="CE295" s="181"/>
      <c r="CG295" s="180"/>
      <c r="CH295" s="181"/>
      <c r="CJ295" s="180"/>
      <c r="CK295" s="181"/>
      <c r="CM295" s="180"/>
      <c r="CN295" s="181"/>
      <c r="CP295" s="101"/>
      <c r="CQ295" s="102"/>
      <c r="CS295" s="199"/>
      <c r="CT295" s="200"/>
      <c r="CV295" s="82"/>
    </row>
    <row r="296" spans="1:100" x14ac:dyDescent="0.2">
      <c r="A296" s="210"/>
      <c r="B296" s="210"/>
      <c r="D296" s="182"/>
      <c r="E296" s="183"/>
      <c r="G296" s="182"/>
      <c r="H296" s="183"/>
      <c r="J296" s="182"/>
      <c r="K296" s="183"/>
      <c r="M296" s="182"/>
      <c r="N296" s="183"/>
      <c r="P296" s="182"/>
      <c r="Q296" s="183"/>
      <c r="S296" s="182"/>
      <c r="T296" s="183"/>
      <c r="V296" s="182"/>
      <c r="W296" s="183"/>
      <c r="Y296" s="182"/>
      <c r="Z296" s="183"/>
      <c r="AB296" s="182"/>
      <c r="AC296" s="183"/>
      <c r="AE296" s="182"/>
      <c r="AF296" s="183"/>
      <c r="AH296" s="182"/>
      <c r="AI296" s="183"/>
      <c r="AK296" s="182"/>
      <c r="AL296" s="183"/>
      <c r="AN296" s="182"/>
      <c r="AO296" s="183"/>
      <c r="AQ296" s="182"/>
      <c r="AR296" s="183"/>
      <c r="AT296" s="182"/>
      <c r="AU296" s="183"/>
      <c r="AW296" s="182"/>
      <c r="AX296" s="183"/>
      <c r="AZ296" s="182"/>
      <c r="BA296" s="183"/>
      <c r="BC296" s="182"/>
      <c r="BD296" s="183"/>
      <c r="BF296" s="182"/>
      <c r="BG296" s="183"/>
      <c r="BI296" s="182"/>
      <c r="BJ296" s="183"/>
      <c r="BL296" s="182"/>
      <c r="BM296" s="183"/>
      <c r="BO296" s="182"/>
      <c r="BP296" s="183"/>
      <c r="BR296" s="182"/>
      <c r="BS296" s="183"/>
      <c r="BU296" s="182"/>
      <c r="BV296" s="183"/>
      <c r="BX296" s="197"/>
      <c r="BY296" s="198"/>
      <c r="CA296" s="182"/>
      <c r="CB296" s="183"/>
      <c r="CD296" s="182"/>
      <c r="CE296" s="183"/>
      <c r="CG296" s="182"/>
      <c r="CH296" s="183"/>
      <c r="CJ296" s="182"/>
      <c r="CK296" s="183"/>
      <c r="CM296" s="182"/>
      <c r="CN296" s="183"/>
      <c r="CP296" s="99"/>
      <c r="CQ296" s="100"/>
      <c r="CS296" s="201"/>
      <c r="CT296" s="202"/>
      <c r="CV296" s="82"/>
    </row>
    <row r="298" spans="1:100" ht="21" x14ac:dyDescent="0.25">
      <c r="A298" s="36" t="s">
        <v>505</v>
      </c>
    </row>
    <row r="299" spans="1:100" x14ac:dyDescent="0.2">
      <c r="A299" s="172" t="s">
        <v>218</v>
      </c>
      <c r="B299" s="173"/>
      <c r="D299" s="172" t="s">
        <v>219</v>
      </c>
      <c r="E299" s="173"/>
      <c r="G299" s="172" t="s">
        <v>220</v>
      </c>
      <c r="H299" s="173"/>
      <c r="J299" s="172" t="s">
        <v>221</v>
      </c>
      <c r="K299" s="173"/>
      <c r="M299" s="172" t="s">
        <v>222</v>
      </c>
      <c r="N299" s="173"/>
      <c r="P299" s="172" t="s">
        <v>223</v>
      </c>
      <c r="Q299" s="173"/>
      <c r="S299" s="172" t="s">
        <v>224</v>
      </c>
      <c r="T299" s="173"/>
      <c r="V299" s="172" t="s">
        <v>225</v>
      </c>
      <c r="W299" s="173"/>
      <c r="Y299" s="172" t="s">
        <v>226</v>
      </c>
      <c r="Z299" s="173"/>
      <c r="AB299" s="172" t="s">
        <v>227</v>
      </c>
      <c r="AC299" s="173"/>
      <c r="AE299" s="172" t="s">
        <v>228</v>
      </c>
      <c r="AF299" s="173"/>
      <c r="AH299" s="172" t="s">
        <v>229</v>
      </c>
      <c r="AI299" s="173"/>
      <c r="AK299" s="172" t="s">
        <v>230</v>
      </c>
      <c r="AL299" s="173"/>
      <c r="AN299" s="172" t="s">
        <v>231</v>
      </c>
      <c r="AO299" s="173"/>
      <c r="AQ299" s="172" t="s">
        <v>232</v>
      </c>
      <c r="AR299" s="173"/>
      <c r="AT299" s="172" t="s">
        <v>233</v>
      </c>
      <c r="AU299" s="173"/>
      <c r="AW299" s="172" t="s">
        <v>234</v>
      </c>
      <c r="AX299" s="173"/>
      <c r="AZ299" s="172" t="s">
        <v>235</v>
      </c>
      <c r="BA299" s="173"/>
      <c r="BC299" s="172" t="s">
        <v>236</v>
      </c>
      <c r="BD299" s="173"/>
      <c r="BF299" s="172" t="s">
        <v>237</v>
      </c>
      <c r="BG299" s="173"/>
      <c r="BI299" s="172" t="s">
        <v>238</v>
      </c>
      <c r="BJ299" s="173"/>
      <c r="BL299" s="172" t="s">
        <v>239</v>
      </c>
      <c r="BM299" s="173"/>
      <c r="BO299" s="172" t="s">
        <v>240</v>
      </c>
      <c r="BP299" s="173"/>
      <c r="BR299" s="172" t="s">
        <v>241</v>
      </c>
      <c r="BS299" s="173"/>
      <c r="BU299" s="172" t="s">
        <v>242</v>
      </c>
      <c r="BV299" s="173"/>
      <c r="BX299" s="172" t="s">
        <v>243</v>
      </c>
      <c r="BY299" s="173"/>
      <c r="CA299" s="172" t="s">
        <v>244</v>
      </c>
      <c r="CB299" s="173"/>
      <c r="CD299" s="172" t="s">
        <v>245</v>
      </c>
      <c r="CE299" s="173"/>
      <c r="CG299" s="172" t="s">
        <v>246</v>
      </c>
      <c r="CH299" s="173"/>
      <c r="CJ299" s="172" t="s">
        <v>247</v>
      </c>
      <c r="CK299" s="173"/>
      <c r="CM299" s="172" t="s">
        <v>248</v>
      </c>
      <c r="CN299" s="173"/>
      <c r="CP299" s="188" t="s">
        <v>30</v>
      </c>
      <c r="CQ299" s="189"/>
      <c r="CS299" s="188" t="s">
        <v>490</v>
      </c>
      <c r="CT299" s="189"/>
      <c r="CV299" s="80" t="s">
        <v>32</v>
      </c>
    </row>
    <row r="300" spans="1:100" x14ac:dyDescent="0.2">
      <c r="A300" s="174" t="s">
        <v>446</v>
      </c>
      <c r="B300" s="175"/>
      <c r="D300" s="174" t="s">
        <v>446</v>
      </c>
      <c r="E300" s="175"/>
      <c r="G300" s="174" t="s">
        <v>446</v>
      </c>
      <c r="H300" s="175"/>
      <c r="J300" s="174" t="s">
        <v>446</v>
      </c>
      <c r="K300" s="175"/>
      <c r="M300" s="174" t="s">
        <v>446</v>
      </c>
      <c r="N300" s="175"/>
      <c r="P300" s="174" t="s">
        <v>446</v>
      </c>
      <c r="Q300" s="175"/>
      <c r="S300" s="174" t="s">
        <v>446</v>
      </c>
      <c r="T300" s="175"/>
      <c r="V300" s="174" t="s">
        <v>446</v>
      </c>
      <c r="W300" s="175"/>
      <c r="Y300" s="174" t="s">
        <v>446</v>
      </c>
      <c r="Z300" s="175"/>
      <c r="AB300" s="174" t="s">
        <v>446</v>
      </c>
      <c r="AC300" s="175"/>
      <c r="AE300" s="174" t="s">
        <v>446</v>
      </c>
      <c r="AF300" s="175"/>
      <c r="AH300" s="174" t="s">
        <v>446</v>
      </c>
      <c r="AI300" s="175"/>
      <c r="AK300" s="174" t="s">
        <v>446</v>
      </c>
      <c r="AL300" s="175"/>
      <c r="AN300" s="174" t="s">
        <v>446</v>
      </c>
      <c r="AO300" s="175"/>
      <c r="AQ300" s="174" t="s">
        <v>446</v>
      </c>
      <c r="AR300" s="175"/>
      <c r="AT300" s="174" t="s">
        <v>446</v>
      </c>
      <c r="AU300" s="175"/>
      <c r="AW300" s="174" t="s">
        <v>446</v>
      </c>
      <c r="AX300" s="175"/>
      <c r="AZ300" s="174" t="s">
        <v>446</v>
      </c>
      <c r="BA300" s="175"/>
      <c r="BC300" s="174" t="s">
        <v>446</v>
      </c>
      <c r="BD300" s="175"/>
      <c r="BF300" s="174" t="s">
        <v>446</v>
      </c>
      <c r="BG300" s="175"/>
      <c r="BI300" s="174" t="s">
        <v>446</v>
      </c>
      <c r="BJ300" s="175"/>
      <c r="BL300" s="174" t="s">
        <v>446</v>
      </c>
      <c r="BM300" s="175"/>
      <c r="BO300" s="174" t="s">
        <v>446</v>
      </c>
      <c r="BP300" s="175"/>
      <c r="BR300" s="174" t="s">
        <v>446</v>
      </c>
      <c r="BS300" s="175"/>
      <c r="BU300" s="174" t="s">
        <v>446</v>
      </c>
      <c r="BV300" s="175"/>
      <c r="BX300" s="174" t="s">
        <v>446</v>
      </c>
      <c r="BY300" s="175"/>
      <c r="CA300" s="174" t="s">
        <v>446</v>
      </c>
      <c r="CB300" s="175"/>
      <c r="CD300" s="174" t="s">
        <v>446</v>
      </c>
      <c r="CE300" s="175"/>
      <c r="CG300" s="174" t="s">
        <v>446</v>
      </c>
      <c r="CH300" s="175"/>
      <c r="CJ300" s="174" t="s">
        <v>446</v>
      </c>
      <c r="CK300" s="175"/>
      <c r="CM300" s="174" t="s">
        <v>446</v>
      </c>
      <c r="CN300" s="175"/>
      <c r="CP300" s="174" t="s">
        <v>446</v>
      </c>
      <c r="CQ300" s="175"/>
      <c r="CS300" s="174" t="s">
        <v>446</v>
      </c>
      <c r="CT300" s="175"/>
    </row>
    <row r="301" spans="1:100" x14ac:dyDescent="0.2">
      <c r="A301" s="69" t="s">
        <v>460</v>
      </c>
      <c r="B301" s="79">
        <v>0</v>
      </c>
      <c r="D301" s="69" t="s">
        <v>460</v>
      </c>
      <c r="E301" s="79">
        <v>0</v>
      </c>
      <c r="G301" s="69" t="s">
        <v>460</v>
      </c>
      <c r="H301" s="79">
        <v>1559.48</v>
      </c>
      <c r="J301" s="69" t="s">
        <v>460</v>
      </c>
      <c r="K301" s="79">
        <v>0</v>
      </c>
      <c r="M301" s="69" t="s">
        <v>460</v>
      </c>
      <c r="N301" s="79">
        <v>0</v>
      </c>
      <c r="P301" s="69" t="s">
        <v>460</v>
      </c>
      <c r="Q301" s="79">
        <v>0</v>
      </c>
      <c r="S301" s="69" t="s">
        <v>460</v>
      </c>
      <c r="T301" s="79">
        <v>0</v>
      </c>
      <c r="V301" s="69" t="s">
        <v>460</v>
      </c>
      <c r="W301" s="79">
        <v>0</v>
      </c>
      <c r="Y301" s="69" t="s">
        <v>460</v>
      </c>
      <c r="Z301" s="79">
        <v>0</v>
      </c>
      <c r="AB301" s="69" t="s">
        <v>460</v>
      </c>
      <c r="AC301" s="79">
        <v>0</v>
      </c>
      <c r="AE301" s="69" t="s">
        <v>460</v>
      </c>
      <c r="AF301" s="79">
        <v>0</v>
      </c>
      <c r="AH301" s="69" t="s">
        <v>460</v>
      </c>
      <c r="AI301" s="79">
        <v>0</v>
      </c>
      <c r="AK301" s="69" t="s">
        <v>460</v>
      </c>
      <c r="AL301" s="79">
        <v>0</v>
      </c>
      <c r="AN301" s="69" t="s">
        <v>460</v>
      </c>
      <c r="AO301" s="79">
        <v>0</v>
      </c>
      <c r="AQ301" s="69" t="s">
        <v>460</v>
      </c>
      <c r="AR301" s="79">
        <v>0</v>
      </c>
      <c r="AT301" s="69" t="s">
        <v>460</v>
      </c>
      <c r="AU301" s="79">
        <v>0</v>
      </c>
      <c r="AW301" s="69" t="s">
        <v>460</v>
      </c>
      <c r="AX301" s="79">
        <v>1554.51</v>
      </c>
      <c r="AZ301" s="69" t="s">
        <v>460</v>
      </c>
      <c r="BA301" s="79">
        <v>0</v>
      </c>
      <c r="BC301" s="69" t="s">
        <v>460</v>
      </c>
      <c r="BD301" s="79">
        <v>0</v>
      </c>
      <c r="BF301" s="69" t="s">
        <v>460</v>
      </c>
      <c r="BG301" s="79">
        <v>0</v>
      </c>
      <c r="BI301" s="69" t="s">
        <v>460</v>
      </c>
      <c r="BJ301" s="79">
        <v>0</v>
      </c>
      <c r="BL301" s="69" t="s">
        <v>460</v>
      </c>
      <c r="BM301" s="79">
        <v>0</v>
      </c>
      <c r="BO301" s="69" t="s">
        <v>460</v>
      </c>
      <c r="BP301" s="79">
        <v>0</v>
      </c>
      <c r="BR301" s="69" t="s">
        <v>460</v>
      </c>
      <c r="BS301" s="79">
        <v>0</v>
      </c>
      <c r="BU301" s="69" t="s">
        <v>460</v>
      </c>
      <c r="BV301" s="79">
        <v>0</v>
      </c>
      <c r="BX301" s="69" t="s">
        <v>460</v>
      </c>
      <c r="BY301" s="79">
        <v>0</v>
      </c>
      <c r="CA301" s="69" t="s">
        <v>460</v>
      </c>
      <c r="CB301" s="79">
        <v>0</v>
      </c>
      <c r="CD301" s="69" t="s">
        <v>460</v>
      </c>
      <c r="CE301" s="79">
        <v>0</v>
      </c>
      <c r="CG301" s="69" t="s">
        <v>460</v>
      </c>
      <c r="CH301" s="79">
        <v>0</v>
      </c>
      <c r="CJ301" s="69" t="s">
        <v>460</v>
      </c>
      <c r="CK301" s="79">
        <v>0</v>
      </c>
      <c r="CM301" s="69" t="s">
        <v>460</v>
      </c>
      <c r="CN301" s="79">
        <v>1554.17</v>
      </c>
      <c r="CP301" s="69" t="s">
        <v>460</v>
      </c>
      <c r="CQ301" s="79">
        <f>SUM(CN301,CK301,CH301,CE301,CB301,BY301,BV301,BS301,BP301,BM301,BJ301,BG301,BD301,BA301,AX301,AU301,AR301,AO301,AL301,AI301,AF301,AC301,Z301,W301,T301,Q301,N301,K301,H301,E301,B301)</f>
        <v>4668.16</v>
      </c>
      <c r="CS301" s="69" t="s">
        <v>460</v>
      </c>
      <c r="CT301" s="79">
        <f>1560.07+1554.2+1560.07</f>
        <v>4674.34</v>
      </c>
      <c r="CV301" s="83">
        <f>CQ301-CT301</f>
        <v>-6.180000000000291</v>
      </c>
    </row>
    <row r="302" spans="1:100" x14ac:dyDescent="0.2">
      <c r="A302" s="69" t="s">
        <v>443</v>
      </c>
      <c r="B302" s="79">
        <v>0</v>
      </c>
      <c r="D302" s="69" t="s">
        <v>443</v>
      </c>
      <c r="E302" s="79">
        <v>0</v>
      </c>
      <c r="G302" s="69" t="s">
        <v>443</v>
      </c>
      <c r="H302" s="79">
        <v>143.63</v>
      </c>
      <c r="J302" s="69" t="s">
        <v>443</v>
      </c>
      <c r="K302" s="79">
        <v>0</v>
      </c>
      <c r="M302" s="69" t="s">
        <v>443</v>
      </c>
      <c r="N302" s="79">
        <v>0</v>
      </c>
      <c r="P302" s="69" t="s">
        <v>443</v>
      </c>
      <c r="Q302" s="79">
        <v>0</v>
      </c>
      <c r="S302" s="69" t="s">
        <v>443</v>
      </c>
      <c r="T302" s="79">
        <v>0</v>
      </c>
      <c r="V302" s="69" t="s">
        <v>443</v>
      </c>
      <c r="W302" s="79">
        <v>0</v>
      </c>
      <c r="Y302" s="69" t="s">
        <v>443</v>
      </c>
      <c r="Z302" s="79">
        <v>0</v>
      </c>
      <c r="AB302" s="69" t="s">
        <v>443</v>
      </c>
      <c r="AC302" s="79">
        <v>0</v>
      </c>
      <c r="AE302" s="69" t="s">
        <v>443</v>
      </c>
      <c r="AF302" s="79">
        <v>0</v>
      </c>
      <c r="AH302" s="69" t="s">
        <v>443</v>
      </c>
      <c r="AI302" s="79">
        <v>0</v>
      </c>
      <c r="AK302" s="69" t="s">
        <v>443</v>
      </c>
      <c r="AL302" s="79">
        <v>0</v>
      </c>
      <c r="AN302" s="69" t="s">
        <v>443</v>
      </c>
      <c r="AO302" s="79">
        <v>0</v>
      </c>
      <c r="AQ302" s="69" t="s">
        <v>443</v>
      </c>
      <c r="AR302" s="79">
        <v>0</v>
      </c>
      <c r="AT302" s="69" t="s">
        <v>443</v>
      </c>
      <c r="AU302" s="79">
        <v>0</v>
      </c>
      <c r="AW302" s="69" t="s">
        <v>443</v>
      </c>
      <c r="AX302" s="79">
        <v>148.6</v>
      </c>
      <c r="AZ302" s="69" t="s">
        <v>443</v>
      </c>
      <c r="BA302" s="79">
        <v>0</v>
      </c>
      <c r="BC302" s="69" t="s">
        <v>443</v>
      </c>
      <c r="BD302" s="79">
        <v>0</v>
      </c>
      <c r="BF302" s="69" t="s">
        <v>443</v>
      </c>
      <c r="BG302" s="79">
        <v>0.35</v>
      </c>
      <c r="BI302" s="69" t="s">
        <v>443</v>
      </c>
      <c r="BJ302" s="79">
        <v>0</v>
      </c>
      <c r="BL302" s="69" t="s">
        <v>443</v>
      </c>
      <c r="BM302" s="79">
        <v>0</v>
      </c>
      <c r="BO302" s="69" t="s">
        <v>443</v>
      </c>
      <c r="BP302" s="79">
        <v>0</v>
      </c>
      <c r="BR302" s="69" t="s">
        <v>443</v>
      </c>
      <c r="BS302" s="79">
        <v>0</v>
      </c>
      <c r="BU302" s="69" t="s">
        <v>443</v>
      </c>
      <c r="BV302" s="79">
        <v>0</v>
      </c>
      <c r="BX302" s="69" t="s">
        <v>443</v>
      </c>
      <c r="BY302" s="79">
        <v>0</v>
      </c>
      <c r="CA302" s="69" t="s">
        <v>443</v>
      </c>
      <c r="CB302" s="79">
        <v>0</v>
      </c>
      <c r="CD302" s="69" t="s">
        <v>443</v>
      </c>
      <c r="CE302" s="79">
        <v>0</v>
      </c>
      <c r="CG302" s="69" t="s">
        <v>443</v>
      </c>
      <c r="CH302" s="79">
        <v>0</v>
      </c>
      <c r="CJ302" s="69" t="s">
        <v>443</v>
      </c>
      <c r="CK302" s="79">
        <v>0</v>
      </c>
      <c r="CM302" s="69" t="s">
        <v>443</v>
      </c>
      <c r="CN302" s="79">
        <v>148.94</v>
      </c>
      <c r="CP302" s="69" t="s">
        <v>443</v>
      </c>
      <c r="CQ302" s="79">
        <f>SUM(CN302,CK302,CH302,CE302,CB302,BY302,BV302,BS302,BP302,BM302,BJ302,BG302,BD302,BA302,AX302,AU302,AR302,AO302,AL302,AI302,AF302,AC302,Z302,W302,T302,Q302,N302,K302,H302,E302,B302)</f>
        <v>441.52</v>
      </c>
      <c r="CS302" s="69" t="s">
        <v>443</v>
      </c>
      <c r="CT302" s="79">
        <f>143.04+148.91+148.91</f>
        <v>440.86</v>
      </c>
      <c r="CV302" s="83">
        <f>CQ302-CT302</f>
        <v>0.65999999999996817</v>
      </c>
    </row>
    <row r="303" spans="1:100" x14ac:dyDescent="0.2">
      <c r="A303" s="69" t="s">
        <v>444</v>
      </c>
      <c r="B303" s="79">
        <v>0</v>
      </c>
      <c r="D303" s="69" t="s">
        <v>444</v>
      </c>
      <c r="E303" s="79">
        <v>0</v>
      </c>
      <c r="G303" s="69" t="s">
        <v>444</v>
      </c>
      <c r="H303" s="79">
        <v>189.24</v>
      </c>
      <c r="J303" s="69" t="s">
        <v>444</v>
      </c>
      <c r="K303" s="79">
        <v>0</v>
      </c>
      <c r="M303" s="69" t="s">
        <v>444</v>
      </c>
      <c r="N303" s="79">
        <v>0</v>
      </c>
      <c r="P303" s="69" t="s">
        <v>444</v>
      </c>
      <c r="Q303" s="79">
        <v>0</v>
      </c>
      <c r="S303" s="69" t="s">
        <v>444</v>
      </c>
      <c r="T303" s="79">
        <v>0</v>
      </c>
      <c r="V303" s="69" t="s">
        <v>444</v>
      </c>
      <c r="W303" s="79">
        <v>0</v>
      </c>
      <c r="Y303" s="69" t="s">
        <v>444</v>
      </c>
      <c r="Z303" s="79">
        <v>0</v>
      </c>
      <c r="AB303" s="69" t="s">
        <v>444</v>
      </c>
      <c r="AC303" s="79">
        <v>0</v>
      </c>
      <c r="AE303" s="69" t="s">
        <v>444</v>
      </c>
      <c r="AF303" s="79">
        <v>0</v>
      </c>
      <c r="AH303" s="69" t="s">
        <v>444</v>
      </c>
      <c r="AI303" s="79">
        <v>0</v>
      </c>
      <c r="AK303" s="69" t="s">
        <v>444</v>
      </c>
      <c r="AL303" s="79">
        <v>0</v>
      </c>
      <c r="AN303" s="69" t="s">
        <v>444</v>
      </c>
      <c r="AO303" s="79">
        <v>0</v>
      </c>
      <c r="AQ303" s="69" t="s">
        <v>444</v>
      </c>
      <c r="AR303" s="79">
        <v>0</v>
      </c>
      <c r="AT303" s="69" t="s">
        <v>444</v>
      </c>
      <c r="AU303" s="79">
        <v>0</v>
      </c>
      <c r="AW303" s="69" t="s">
        <v>444</v>
      </c>
      <c r="AX303" s="79">
        <v>189.24</v>
      </c>
      <c r="AZ303" s="69" t="s">
        <v>444</v>
      </c>
      <c r="BA303" s="79">
        <v>0</v>
      </c>
      <c r="BC303" s="69" t="s">
        <v>444</v>
      </c>
      <c r="BD303" s="79">
        <v>0</v>
      </c>
      <c r="BF303" s="69" t="s">
        <v>444</v>
      </c>
      <c r="BG303" s="79">
        <v>0</v>
      </c>
      <c r="BI303" s="69" t="s">
        <v>444</v>
      </c>
      <c r="BJ303" s="79">
        <v>0</v>
      </c>
      <c r="BL303" s="69" t="s">
        <v>444</v>
      </c>
      <c r="BM303" s="79">
        <v>0</v>
      </c>
      <c r="BO303" s="69" t="s">
        <v>444</v>
      </c>
      <c r="BP303" s="79">
        <v>0</v>
      </c>
      <c r="BR303" s="69" t="s">
        <v>444</v>
      </c>
      <c r="BS303" s="79">
        <v>0</v>
      </c>
      <c r="BU303" s="69" t="s">
        <v>444</v>
      </c>
      <c r="BV303" s="79">
        <v>0</v>
      </c>
      <c r="BX303" s="69" t="s">
        <v>444</v>
      </c>
      <c r="BY303" s="79">
        <v>0</v>
      </c>
      <c r="CA303" s="69" t="s">
        <v>444</v>
      </c>
      <c r="CB303" s="79">
        <v>0</v>
      </c>
      <c r="CD303" s="69" t="s">
        <v>444</v>
      </c>
      <c r="CE303" s="79">
        <v>0</v>
      </c>
      <c r="CG303" s="69" t="s">
        <v>444</v>
      </c>
      <c r="CH303" s="79">
        <v>0</v>
      </c>
      <c r="CJ303" s="69" t="s">
        <v>444</v>
      </c>
      <c r="CK303" s="79">
        <v>0</v>
      </c>
      <c r="CM303" s="69" t="s">
        <v>444</v>
      </c>
      <c r="CN303" s="79">
        <v>189.24</v>
      </c>
      <c r="CP303" s="69" t="s">
        <v>444</v>
      </c>
      <c r="CQ303" s="79">
        <f>SUM(CN303,CK303,CH303,CE303,CB303,BY303,BV303,BS303,BP303,BM303,BJ303,BG303,BD303,BA303,AX303,AU303,AR303,AO303,AL303,AI303,AF303,AC303,Z303,W303,T303,Q303,N303,K303,H303,E303,B303)</f>
        <v>567.72</v>
      </c>
      <c r="CS303" s="69" t="s">
        <v>444</v>
      </c>
      <c r="CT303" s="79">
        <f>189.24+189.24+189.24</f>
        <v>567.72</v>
      </c>
      <c r="CV303" s="83">
        <f>CQ303-CT303</f>
        <v>0</v>
      </c>
    </row>
    <row r="304" spans="1:100" x14ac:dyDescent="0.2">
      <c r="A304" s="77" t="s">
        <v>542</v>
      </c>
      <c r="B304" s="78">
        <f>SUM(B301:B303)</f>
        <v>0</v>
      </c>
      <c r="D304" s="77" t="s">
        <v>542</v>
      </c>
      <c r="E304" s="78">
        <f>SUM(E301:E303)</f>
        <v>0</v>
      </c>
      <c r="G304" s="77" t="s">
        <v>542</v>
      </c>
      <c r="H304" s="78">
        <f>SUM(H301:H303)</f>
        <v>1892.3500000000001</v>
      </c>
      <c r="J304" s="77" t="s">
        <v>542</v>
      </c>
      <c r="K304" s="78">
        <f>SUM(K301:K303)</f>
        <v>0</v>
      </c>
      <c r="M304" s="77" t="s">
        <v>542</v>
      </c>
      <c r="N304" s="78">
        <f>SUM(N301:N303)</f>
        <v>0</v>
      </c>
      <c r="P304" s="77" t="s">
        <v>542</v>
      </c>
      <c r="Q304" s="78">
        <f>SUM(Q301:Q303)</f>
        <v>0</v>
      </c>
      <c r="S304" s="77" t="s">
        <v>542</v>
      </c>
      <c r="T304" s="78">
        <f>SUM(T301:T303)</f>
        <v>0</v>
      </c>
      <c r="V304" s="77" t="s">
        <v>542</v>
      </c>
      <c r="W304" s="78">
        <f>SUM(W301:W303)</f>
        <v>0</v>
      </c>
      <c r="Y304" s="77" t="s">
        <v>542</v>
      </c>
      <c r="Z304" s="78">
        <f>SUM(Z301:Z303)</f>
        <v>0</v>
      </c>
      <c r="AB304" s="77" t="s">
        <v>542</v>
      </c>
      <c r="AC304" s="78">
        <f>SUM(AC301:AC303)</f>
        <v>0</v>
      </c>
      <c r="AE304" s="77" t="s">
        <v>542</v>
      </c>
      <c r="AF304" s="78">
        <f>SUM(AF301:AF303)</f>
        <v>0</v>
      </c>
      <c r="AH304" s="77" t="s">
        <v>542</v>
      </c>
      <c r="AI304" s="78">
        <f>SUM(AI301:AI303)</f>
        <v>0</v>
      </c>
      <c r="AK304" s="77" t="s">
        <v>542</v>
      </c>
      <c r="AL304" s="78">
        <f>SUM(AL301:AL303)</f>
        <v>0</v>
      </c>
      <c r="AN304" s="77" t="s">
        <v>542</v>
      </c>
      <c r="AO304" s="78">
        <f>SUM(AO301:AO303)</f>
        <v>0</v>
      </c>
      <c r="AQ304" s="77" t="s">
        <v>542</v>
      </c>
      <c r="AR304" s="78">
        <f>SUM(AR301:AR303)</f>
        <v>0</v>
      </c>
      <c r="AT304" s="77" t="s">
        <v>542</v>
      </c>
      <c r="AU304" s="78">
        <f>SUM(AU301:AU303)</f>
        <v>0</v>
      </c>
      <c r="AW304" s="77" t="s">
        <v>542</v>
      </c>
      <c r="AX304" s="78">
        <f>SUM(AX301:AX303)</f>
        <v>1892.35</v>
      </c>
      <c r="AZ304" s="77" t="s">
        <v>542</v>
      </c>
      <c r="BA304" s="78">
        <f>SUM(BA301:BA303)</f>
        <v>0</v>
      </c>
      <c r="BC304" s="77" t="s">
        <v>542</v>
      </c>
      <c r="BD304" s="78">
        <f>SUM(BD301:BD303)</f>
        <v>0</v>
      </c>
      <c r="BF304" s="77" t="s">
        <v>542</v>
      </c>
      <c r="BG304" s="78">
        <f>SUM(BG301:BG303)</f>
        <v>0.35</v>
      </c>
      <c r="BI304" s="77" t="s">
        <v>542</v>
      </c>
      <c r="BJ304" s="78">
        <f>SUM(BJ301:BJ303)</f>
        <v>0</v>
      </c>
      <c r="BL304" s="77" t="s">
        <v>542</v>
      </c>
      <c r="BM304" s="78">
        <f>SUM(BM301:BM303)</f>
        <v>0</v>
      </c>
      <c r="BO304" s="77" t="s">
        <v>542</v>
      </c>
      <c r="BP304" s="78">
        <f>SUM(BP301:BP303)</f>
        <v>0</v>
      </c>
      <c r="BR304" s="77" t="s">
        <v>542</v>
      </c>
      <c r="BS304" s="78">
        <f>SUM(BS301:BS303)</f>
        <v>0</v>
      </c>
      <c r="BU304" s="77" t="s">
        <v>542</v>
      </c>
      <c r="BV304" s="78">
        <f>SUM(BV301:BV303)</f>
        <v>0</v>
      </c>
      <c r="BX304" s="77" t="s">
        <v>542</v>
      </c>
      <c r="BY304" s="78">
        <f>SUM(BY301:BY303)</f>
        <v>0</v>
      </c>
      <c r="CA304" s="77" t="s">
        <v>542</v>
      </c>
      <c r="CB304" s="78">
        <f>SUM(CB301:CB303)</f>
        <v>0</v>
      </c>
      <c r="CD304" s="77" t="s">
        <v>542</v>
      </c>
      <c r="CE304" s="78">
        <f>SUM(CE301:CE303)</f>
        <v>0</v>
      </c>
      <c r="CG304" s="77" t="s">
        <v>542</v>
      </c>
      <c r="CH304" s="78">
        <f>SUM(CH301:CH303)</f>
        <v>0</v>
      </c>
      <c r="CJ304" s="77" t="s">
        <v>542</v>
      </c>
      <c r="CK304" s="78">
        <f>SUM(CK301:CK303)</f>
        <v>0</v>
      </c>
      <c r="CM304" s="77" t="s">
        <v>542</v>
      </c>
      <c r="CN304" s="78">
        <f>SUM(CN301:CN303)</f>
        <v>1892.3500000000001</v>
      </c>
      <c r="CP304" s="77" t="s">
        <v>492</v>
      </c>
      <c r="CQ304" s="78">
        <f>SUM(CQ301:CQ303)</f>
        <v>5677.4000000000005</v>
      </c>
      <c r="CS304" s="77" t="s">
        <v>492</v>
      </c>
      <c r="CT304" s="78">
        <f>SUM(CT301:CT303)</f>
        <v>5682.92</v>
      </c>
      <c r="CV304" s="83">
        <f>CQ304-CT304</f>
        <v>-5.5199999999995271</v>
      </c>
    </row>
    <row r="305" spans="1:100" x14ac:dyDescent="0.2">
      <c r="A305" s="176" t="s">
        <v>447</v>
      </c>
      <c r="B305" s="177"/>
      <c r="D305" s="176" t="s">
        <v>447</v>
      </c>
      <c r="E305" s="177"/>
      <c r="G305" s="176" t="s">
        <v>447</v>
      </c>
      <c r="H305" s="177"/>
      <c r="J305" s="176" t="s">
        <v>447</v>
      </c>
      <c r="K305" s="177"/>
      <c r="M305" s="176" t="s">
        <v>447</v>
      </c>
      <c r="N305" s="177"/>
      <c r="P305" s="176" t="s">
        <v>447</v>
      </c>
      <c r="Q305" s="177"/>
      <c r="S305" s="176" t="s">
        <v>447</v>
      </c>
      <c r="T305" s="177"/>
      <c r="V305" s="176" t="s">
        <v>447</v>
      </c>
      <c r="W305" s="177"/>
      <c r="Y305" s="176" t="s">
        <v>447</v>
      </c>
      <c r="Z305" s="177"/>
      <c r="AB305" s="176" t="s">
        <v>447</v>
      </c>
      <c r="AC305" s="177"/>
      <c r="AE305" s="176" t="s">
        <v>447</v>
      </c>
      <c r="AF305" s="177"/>
      <c r="AH305" s="176" t="s">
        <v>447</v>
      </c>
      <c r="AI305" s="177"/>
      <c r="AK305" s="176" t="s">
        <v>447</v>
      </c>
      <c r="AL305" s="177"/>
      <c r="AN305" s="176" t="s">
        <v>447</v>
      </c>
      <c r="AO305" s="177"/>
      <c r="AQ305" s="176" t="s">
        <v>447</v>
      </c>
      <c r="AR305" s="177"/>
      <c r="AT305" s="176" t="s">
        <v>447</v>
      </c>
      <c r="AU305" s="177"/>
      <c r="AW305" s="176" t="s">
        <v>447</v>
      </c>
      <c r="AX305" s="177"/>
      <c r="AZ305" s="176" t="s">
        <v>447</v>
      </c>
      <c r="BA305" s="177"/>
      <c r="BC305" s="176" t="s">
        <v>447</v>
      </c>
      <c r="BD305" s="177"/>
      <c r="BF305" s="176" t="s">
        <v>447</v>
      </c>
      <c r="BG305" s="177"/>
      <c r="BI305" s="176" t="s">
        <v>447</v>
      </c>
      <c r="BJ305" s="177"/>
      <c r="BL305" s="176" t="s">
        <v>447</v>
      </c>
      <c r="BM305" s="177"/>
      <c r="BO305" s="176" t="s">
        <v>447</v>
      </c>
      <c r="BP305" s="177"/>
      <c r="BR305" s="176" t="s">
        <v>447</v>
      </c>
      <c r="BS305" s="177"/>
      <c r="BU305" s="176" t="s">
        <v>447</v>
      </c>
      <c r="BV305" s="177"/>
      <c r="BX305" s="176" t="s">
        <v>447</v>
      </c>
      <c r="BY305" s="177"/>
      <c r="CA305" s="176" t="s">
        <v>447</v>
      </c>
      <c r="CB305" s="177"/>
      <c r="CD305" s="176" t="s">
        <v>447</v>
      </c>
      <c r="CE305" s="177"/>
      <c r="CG305" s="176" t="s">
        <v>447</v>
      </c>
      <c r="CH305" s="177"/>
      <c r="CJ305" s="176" t="s">
        <v>447</v>
      </c>
      <c r="CK305" s="177"/>
      <c r="CM305" s="176" t="s">
        <v>447</v>
      </c>
      <c r="CN305" s="177"/>
      <c r="CP305" s="176" t="s">
        <v>447</v>
      </c>
      <c r="CQ305" s="177"/>
      <c r="CS305" s="176" t="s">
        <v>447</v>
      </c>
      <c r="CT305" s="177"/>
      <c r="CV305" s="66"/>
    </row>
    <row r="306" spans="1:100" x14ac:dyDescent="0.2">
      <c r="A306" s="70" t="s">
        <v>445</v>
      </c>
      <c r="B306" s="67">
        <v>0</v>
      </c>
      <c r="D306" s="70" t="s">
        <v>445</v>
      </c>
      <c r="E306" s="67">
        <v>0</v>
      </c>
      <c r="G306" s="70" t="s">
        <v>445</v>
      </c>
      <c r="H306" s="67">
        <v>506.19</v>
      </c>
      <c r="J306" s="70" t="s">
        <v>445</v>
      </c>
      <c r="K306" s="67">
        <v>0</v>
      </c>
      <c r="M306" s="70" t="s">
        <v>445</v>
      </c>
      <c r="N306" s="67">
        <v>0</v>
      </c>
      <c r="P306" s="70" t="s">
        <v>445</v>
      </c>
      <c r="Q306" s="67">
        <v>0</v>
      </c>
      <c r="S306" s="70" t="s">
        <v>445</v>
      </c>
      <c r="T306" s="67">
        <v>0</v>
      </c>
      <c r="V306" s="70" t="s">
        <v>445</v>
      </c>
      <c r="W306" s="67">
        <v>0</v>
      </c>
      <c r="Y306" s="70" t="s">
        <v>445</v>
      </c>
      <c r="Z306" s="67">
        <v>0</v>
      </c>
      <c r="AB306" s="70" t="s">
        <v>445</v>
      </c>
      <c r="AC306" s="67">
        <v>0</v>
      </c>
      <c r="AE306" s="70" t="s">
        <v>445</v>
      </c>
      <c r="AF306" s="67">
        <v>0</v>
      </c>
      <c r="AH306" s="70" t="s">
        <v>445</v>
      </c>
      <c r="AI306" s="67">
        <v>0</v>
      </c>
      <c r="AK306" s="70" t="s">
        <v>445</v>
      </c>
      <c r="AL306" s="67">
        <v>0</v>
      </c>
      <c r="AN306" s="70" t="s">
        <v>445</v>
      </c>
      <c r="AO306" s="67">
        <v>0</v>
      </c>
      <c r="AQ306" s="70" t="s">
        <v>445</v>
      </c>
      <c r="AR306" s="67">
        <v>0</v>
      </c>
      <c r="AT306" s="70" t="s">
        <v>445</v>
      </c>
      <c r="AU306" s="67">
        <v>0</v>
      </c>
      <c r="AW306" s="70" t="s">
        <v>445</v>
      </c>
      <c r="AX306" s="67">
        <v>464.75</v>
      </c>
      <c r="AZ306" s="70" t="s">
        <v>445</v>
      </c>
      <c r="BA306" s="67">
        <v>0</v>
      </c>
      <c r="BC306" s="70" t="s">
        <v>445</v>
      </c>
      <c r="BD306" s="67">
        <v>0</v>
      </c>
      <c r="BF306" s="70" t="s">
        <v>445</v>
      </c>
      <c r="BG306" s="67">
        <v>0</v>
      </c>
      <c r="BI306" s="70" t="s">
        <v>445</v>
      </c>
      <c r="BJ306" s="67">
        <v>0</v>
      </c>
      <c r="BL306" s="70" t="s">
        <v>445</v>
      </c>
      <c r="BM306" s="67">
        <v>0</v>
      </c>
      <c r="BO306" s="70" t="s">
        <v>445</v>
      </c>
      <c r="BP306" s="67">
        <v>0</v>
      </c>
      <c r="BR306" s="70" t="s">
        <v>445</v>
      </c>
      <c r="BS306" s="67">
        <v>0</v>
      </c>
      <c r="BU306" s="70" t="s">
        <v>445</v>
      </c>
      <c r="BV306" s="67">
        <v>0</v>
      </c>
      <c r="BX306" s="70" t="s">
        <v>445</v>
      </c>
      <c r="BY306" s="67">
        <v>0</v>
      </c>
      <c r="CA306" s="70" t="s">
        <v>445</v>
      </c>
      <c r="CB306" s="67">
        <v>0</v>
      </c>
      <c r="CD306" s="70" t="s">
        <v>445</v>
      </c>
      <c r="CE306" s="67">
        <v>0</v>
      </c>
      <c r="CG306" s="70" t="s">
        <v>445</v>
      </c>
      <c r="CH306" s="67">
        <v>0</v>
      </c>
      <c r="CJ306" s="70" t="s">
        <v>445</v>
      </c>
      <c r="CK306" s="67">
        <v>0</v>
      </c>
      <c r="CM306" s="70" t="s">
        <v>445</v>
      </c>
      <c r="CN306" s="67">
        <v>461.91</v>
      </c>
      <c r="CP306" s="70" t="s">
        <v>445</v>
      </c>
      <c r="CQ306" s="79">
        <f>SUM(CN306,CK306,CH306,CE306,CB306,BY306,BV306,BS306,BP306,BM306,BJ306,BG306,BD306,BA306,AX306,AU306,AR306,AO306,AL306,AI306,AF306,AC306,Z306,W306,T306,Q306,N306,K306,H306,E306,B306)</f>
        <v>1432.8500000000001</v>
      </c>
      <c r="CS306" s="70" t="s">
        <v>445</v>
      </c>
      <c r="CT306" s="67">
        <f>511.14+461.72+461.72</f>
        <v>1434.58</v>
      </c>
      <c r="CV306" s="83">
        <f>CT306-CQ306</f>
        <v>1.7299999999997908</v>
      </c>
    </row>
    <row r="307" spans="1:100" x14ac:dyDescent="0.2">
      <c r="A307" s="77" t="s">
        <v>454</v>
      </c>
      <c r="B307" s="78">
        <f>SUM(B306)</f>
        <v>0</v>
      </c>
      <c r="D307" s="77" t="s">
        <v>454</v>
      </c>
      <c r="E307" s="78">
        <f>SUM(E306)</f>
        <v>0</v>
      </c>
      <c r="G307" s="77" t="s">
        <v>454</v>
      </c>
      <c r="H307" s="78">
        <f>SUM(H306)</f>
        <v>506.19</v>
      </c>
      <c r="J307" s="77" t="s">
        <v>454</v>
      </c>
      <c r="K307" s="78">
        <f>SUM(K306)</f>
        <v>0</v>
      </c>
      <c r="M307" s="77" t="s">
        <v>454</v>
      </c>
      <c r="N307" s="78">
        <f>SUM(N306)</f>
        <v>0</v>
      </c>
      <c r="P307" s="77" t="s">
        <v>454</v>
      </c>
      <c r="Q307" s="78">
        <f>SUM(Q306)</f>
        <v>0</v>
      </c>
      <c r="S307" s="77" t="s">
        <v>454</v>
      </c>
      <c r="T307" s="78">
        <f>SUM(T306)</f>
        <v>0</v>
      </c>
      <c r="V307" s="77" t="s">
        <v>454</v>
      </c>
      <c r="W307" s="78">
        <f>SUM(W306)</f>
        <v>0</v>
      </c>
      <c r="Y307" s="77" t="s">
        <v>454</v>
      </c>
      <c r="Z307" s="78">
        <f>SUM(Z306)</f>
        <v>0</v>
      </c>
      <c r="AB307" s="77" t="s">
        <v>454</v>
      </c>
      <c r="AC307" s="78">
        <f>SUM(AC306)</f>
        <v>0</v>
      </c>
      <c r="AE307" s="77" t="s">
        <v>454</v>
      </c>
      <c r="AF307" s="78">
        <f>SUM(AF306)</f>
        <v>0</v>
      </c>
      <c r="AH307" s="77" t="s">
        <v>454</v>
      </c>
      <c r="AI307" s="78">
        <f>SUM(AI306)</f>
        <v>0</v>
      </c>
      <c r="AK307" s="77" t="s">
        <v>454</v>
      </c>
      <c r="AL307" s="78">
        <f>SUM(AL306)</f>
        <v>0</v>
      </c>
      <c r="AN307" s="77" t="s">
        <v>454</v>
      </c>
      <c r="AO307" s="78">
        <f>SUM(AO306)</f>
        <v>0</v>
      </c>
      <c r="AQ307" s="77" t="s">
        <v>454</v>
      </c>
      <c r="AR307" s="78">
        <f>SUM(AR306)</f>
        <v>0</v>
      </c>
      <c r="AT307" s="77" t="s">
        <v>454</v>
      </c>
      <c r="AU307" s="78">
        <f>SUM(AU306)</f>
        <v>0</v>
      </c>
      <c r="AW307" s="77" t="s">
        <v>454</v>
      </c>
      <c r="AX307" s="78">
        <f>SUM(AX306)</f>
        <v>464.75</v>
      </c>
      <c r="AZ307" s="77" t="s">
        <v>454</v>
      </c>
      <c r="BA307" s="78">
        <f>SUM(BA306)</f>
        <v>0</v>
      </c>
      <c r="BC307" s="77" t="s">
        <v>454</v>
      </c>
      <c r="BD307" s="78">
        <f>SUM(BD306)</f>
        <v>0</v>
      </c>
      <c r="BF307" s="77" t="s">
        <v>454</v>
      </c>
      <c r="BG307" s="78">
        <f>SUM(BG306)</f>
        <v>0</v>
      </c>
      <c r="BI307" s="77" t="s">
        <v>454</v>
      </c>
      <c r="BJ307" s="78">
        <f>SUM(BJ306)</f>
        <v>0</v>
      </c>
      <c r="BL307" s="77" t="s">
        <v>454</v>
      </c>
      <c r="BM307" s="78">
        <f>SUM(BM306)</f>
        <v>0</v>
      </c>
      <c r="BO307" s="77" t="s">
        <v>454</v>
      </c>
      <c r="BP307" s="78">
        <f>SUM(BP306)</f>
        <v>0</v>
      </c>
      <c r="BR307" s="77" t="s">
        <v>454</v>
      </c>
      <c r="BS307" s="78">
        <f>SUM(BS306)</f>
        <v>0</v>
      </c>
      <c r="BU307" s="77" t="s">
        <v>454</v>
      </c>
      <c r="BV307" s="78">
        <f>SUM(BV306)</f>
        <v>0</v>
      </c>
      <c r="BX307" s="77" t="s">
        <v>454</v>
      </c>
      <c r="BY307" s="78">
        <f>SUM(BY306)</f>
        <v>0</v>
      </c>
      <c r="CA307" s="77" t="s">
        <v>454</v>
      </c>
      <c r="CB307" s="78">
        <f>SUM(CB306)</f>
        <v>0</v>
      </c>
      <c r="CD307" s="77" t="s">
        <v>454</v>
      </c>
      <c r="CE307" s="78">
        <f>SUM(CE306)</f>
        <v>0</v>
      </c>
      <c r="CG307" s="77" t="s">
        <v>454</v>
      </c>
      <c r="CH307" s="78">
        <f>SUM(CH306)</f>
        <v>0</v>
      </c>
      <c r="CJ307" s="77" t="s">
        <v>454</v>
      </c>
      <c r="CK307" s="78">
        <f>SUM(CK306)</f>
        <v>0</v>
      </c>
      <c r="CM307" s="77" t="s">
        <v>454</v>
      </c>
      <c r="CN307" s="78">
        <f>SUM(CN306)</f>
        <v>461.91</v>
      </c>
      <c r="CP307" s="77" t="s">
        <v>493</v>
      </c>
      <c r="CQ307" s="78">
        <f>SUM(CQ306)</f>
        <v>1432.8500000000001</v>
      </c>
      <c r="CS307" s="77" t="s">
        <v>493</v>
      </c>
      <c r="CT307" s="78">
        <f>SUM(CT306)</f>
        <v>1434.58</v>
      </c>
      <c r="CV307" s="83">
        <f>CT307-CQ307</f>
        <v>1.7299999999997908</v>
      </c>
    </row>
    <row r="308" spans="1:100" x14ac:dyDescent="0.2">
      <c r="A308" s="176" t="s">
        <v>455</v>
      </c>
      <c r="B308" s="177"/>
      <c r="D308" s="176" t="s">
        <v>455</v>
      </c>
      <c r="E308" s="177"/>
      <c r="G308" s="176" t="s">
        <v>455</v>
      </c>
      <c r="H308" s="177"/>
      <c r="J308" s="176" t="s">
        <v>455</v>
      </c>
      <c r="K308" s="177"/>
      <c r="M308" s="176" t="s">
        <v>455</v>
      </c>
      <c r="N308" s="177"/>
      <c r="P308" s="176" t="s">
        <v>455</v>
      </c>
      <c r="Q308" s="177"/>
      <c r="S308" s="176" t="s">
        <v>455</v>
      </c>
      <c r="T308" s="177"/>
      <c r="V308" s="176" t="s">
        <v>455</v>
      </c>
      <c r="W308" s="177"/>
      <c r="Y308" s="176" t="s">
        <v>455</v>
      </c>
      <c r="Z308" s="177"/>
      <c r="AB308" s="176" t="s">
        <v>455</v>
      </c>
      <c r="AC308" s="177"/>
      <c r="AE308" s="176" t="s">
        <v>455</v>
      </c>
      <c r="AF308" s="177"/>
      <c r="AH308" s="176" t="s">
        <v>455</v>
      </c>
      <c r="AI308" s="177"/>
      <c r="AK308" s="176" t="s">
        <v>455</v>
      </c>
      <c r="AL308" s="177"/>
      <c r="AN308" s="176" t="s">
        <v>455</v>
      </c>
      <c r="AO308" s="177"/>
      <c r="AQ308" s="176" t="s">
        <v>455</v>
      </c>
      <c r="AR308" s="177"/>
      <c r="AT308" s="176" t="s">
        <v>455</v>
      </c>
      <c r="AU308" s="177"/>
      <c r="AW308" s="176" t="s">
        <v>455</v>
      </c>
      <c r="AX308" s="177"/>
      <c r="AZ308" s="176" t="s">
        <v>455</v>
      </c>
      <c r="BA308" s="177"/>
      <c r="BC308" s="176" t="s">
        <v>455</v>
      </c>
      <c r="BD308" s="177"/>
      <c r="BF308" s="176" t="s">
        <v>455</v>
      </c>
      <c r="BG308" s="177"/>
      <c r="BI308" s="176" t="s">
        <v>455</v>
      </c>
      <c r="BJ308" s="177"/>
      <c r="BL308" s="176" t="s">
        <v>455</v>
      </c>
      <c r="BM308" s="177"/>
      <c r="BO308" s="176" t="s">
        <v>455</v>
      </c>
      <c r="BP308" s="177"/>
      <c r="BR308" s="176" t="s">
        <v>455</v>
      </c>
      <c r="BS308" s="177"/>
      <c r="BU308" s="176" t="s">
        <v>455</v>
      </c>
      <c r="BV308" s="177"/>
      <c r="BX308" s="176" t="s">
        <v>455</v>
      </c>
      <c r="BY308" s="177"/>
      <c r="CA308" s="176" t="s">
        <v>455</v>
      </c>
      <c r="CB308" s="177"/>
      <c r="CD308" s="176" t="s">
        <v>455</v>
      </c>
      <c r="CE308" s="177"/>
      <c r="CG308" s="176" t="s">
        <v>455</v>
      </c>
      <c r="CH308" s="177"/>
      <c r="CJ308" s="176" t="s">
        <v>455</v>
      </c>
      <c r="CK308" s="177"/>
      <c r="CM308" s="176" t="s">
        <v>455</v>
      </c>
      <c r="CN308" s="177"/>
      <c r="CP308" s="176" t="s">
        <v>455</v>
      </c>
      <c r="CQ308" s="177"/>
      <c r="CS308" s="176" t="s">
        <v>455</v>
      </c>
      <c r="CT308" s="177"/>
      <c r="CV308" s="66"/>
    </row>
    <row r="309" spans="1:100" x14ac:dyDescent="0.2">
      <c r="A309" s="71" t="s">
        <v>156</v>
      </c>
      <c r="B309" s="67">
        <f>817.04-387</f>
        <v>430.03999999999996</v>
      </c>
      <c r="D309" s="71" t="s">
        <v>156</v>
      </c>
      <c r="E309" s="67">
        <v>0</v>
      </c>
      <c r="G309" s="71" t="s">
        <v>156</v>
      </c>
      <c r="H309" s="67">
        <v>0</v>
      </c>
      <c r="J309" s="71" t="s">
        <v>156</v>
      </c>
      <c r="K309" s="67">
        <v>0</v>
      </c>
      <c r="M309" s="71" t="s">
        <v>156</v>
      </c>
      <c r="N309" s="67">
        <v>0</v>
      </c>
      <c r="P309" s="71" t="s">
        <v>156</v>
      </c>
      <c r="Q309" s="67">
        <v>0</v>
      </c>
      <c r="S309" s="71" t="s">
        <v>156</v>
      </c>
      <c r="T309" s="67">
        <v>0</v>
      </c>
      <c r="V309" s="71" t="s">
        <v>156</v>
      </c>
      <c r="W309" s="67">
        <v>0</v>
      </c>
      <c r="Y309" s="71" t="s">
        <v>156</v>
      </c>
      <c r="Z309" s="67">
        <v>0</v>
      </c>
      <c r="AB309" s="71" t="s">
        <v>156</v>
      </c>
      <c r="AC309" s="67">
        <v>0</v>
      </c>
      <c r="AE309" s="71" t="s">
        <v>156</v>
      </c>
      <c r="AF309" s="67">
        <v>0</v>
      </c>
      <c r="AH309" s="71" t="s">
        <v>156</v>
      </c>
      <c r="AI309" s="67">
        <v>0</v>
      </c>
      <c r="AK309" s="71" t="s">
        <v>156</v>
      </c>
      <c r="AL309" s="67">
        <v>0</v>
      </c>
      <c r="AN309" s="71" t="s">
        <v>156</v>
      </c>
      <c r="AO309" s="67">
        <v>0</v>
      </c>
      <c r="AQ309" s="71" t="s">
        <v>156</v>
      </c>
      <c r="AR309" s="67">
        <v>0</v>
      </c>
      <c r="AT309" s="71" t="s">
        <v>156</v>
      </c>
      <c r="AU309" s="67">
        <v>0</v>
      </c>
      <c r="AW309" s="71" t="s">
        <v>156</v>
      </c>
      <c r="AX309" s="67">
        <v>0</v>
      </c>
      <c r="AZ309" s="71" t="s">
        <v>156</v>
      </c>
      <c r="BA309" s="67">
        <v>0</v>
      </c>
      <c r="BC309" s="71" t="s">
        <v>156</v>
      </c>
      <c r="BD309" s="67">
        <v>0</v>
      </c>
      <c r="BF309" s="71" t="s">
        <v>156</v>
      </c>
      <c r="BG309" s="67">
        <v>0</v>
      </c>
      <c r="BI309" s="71" t="s">
        <v>156</v>
      </c>
      <c r="BJ309" s="67">
        <v>0</v>
      </c>
      <c r="BL309" s="71" t="s">
        <v>156</v>
      </c>
      <c r="BM309" s="67">
        <v>0</v>
      </c>
      <c r="BO309" s="71" t="s">
        <v>156</v>
      </c>
      <c r="BP309" s="67">
        <v>0</v>
      </c>
      <c r="BR309" s="71" t="s">
        <v>156</v>
      </c>
      <c r="BS309" s="67">
        <v>0</v>
      </c>
      <c r="BU309" s="71" t="s">
        <v>156</v>
      </c>
      <c r="BV309" s="67">
        <v>0</v>
      </c>
      <c r="BX309" s="71" t="s">
        <v>156</v>
      </c>
      <c r="BY309" s="67">
        <v>0</v>
      </c>
      <c r="CA309" s="71" t="s">
        <v>156</v>
      </c>
      <c r="CB309" s="67">
        <v>0</v>
      </c>
      <c r="CD309" s="71" t="s">
        <v>156</v>
      </c>
      <c r="CE309" s="67">
        <v>0</v>
      </c>
      <c r="CG309" s="71" t="s">
        <v>156</v>
      </c>
      <c r="CH309" s="67">
        <v>0</v>
      </c>
      <c r="CJ309" s="71" t="s">
        <v>156</v>
      </c>
      <c r="CK309" s="67">
        <v>0</v>
      </c>
      <c r="CM309" s="71" t="s">
        <v>156</v>
      </c>
      <c r="CN309" s="67">
        <v>0</v>
      </c>
      <c r="CP309" s="71" t="s">
        <v>156</v>
      </c>
      <c r="CQ309" s="79">
        <f>SUM(CN309,CK309,CH309,CE309,CB309,BY309,BV309,BS309,BP309,BM309,BJ309,BG309,BD309,BA309,AX309,AU309,AR309,AO309,AL309,AI309,AF309,AC309,Z309,W309,T309,Q309,N309,K309,H309,E309,B309)</f>
        <v>430.03999999999996</v>
      </c>
      <c r="CS309" s="71" t="s">
        <v>156</v>
      </c>
      <c r="CT309" s="67">
        <v>817.04</v>
      </c>
      <c r="CV309" s="88">
        <f t="shared" ref="CV309:CV325" si="9">CT309-CQ309</f>
        <v>387</v>
      </c>
    </row>
    <row r="310" spans="1:100" x14ac:dyDescent="0.2">
      <c r="A310" s="71" t="s">
        <v>449</v>
      </c>
      <c r="B310" s="67">
        <v>0</v>
      </c>
      <c r="D310" s="71" t="s">
        <v>449</v>
      </c>
      <c r="E310" s="67">
        <v>0</v>
      </c>
      <c r="G310" s="71" t="s">
        <v>449</v>
      </c>
      <c r="H310" s="67">
        <v>145.99</v>
      </c>
      <c r="J310" s="71" t="s">
        <v>449</v>
      </c>
      <c r="K310" s="67">
        <v>0</v>
      </c>
      <c r="M310" s="71" t="s">
        <v>449</v>
      </c>
      <c r="N310" s="67">
        <v>0</v>
      </c>
      <c r="P310" s="71" t="s">
        <v>449</v>
      </c>
      <c r="Q310" s="67">
        <v>0</v>
      </c>
      <c r="S310" s="71" t="s">
        <v>449</v>
      </c>
      <c r="T310" s="67">
        <v>0</v>
      </c>
      <c r="V310" s="71" t="s">
        <v>449</v>
      </c>
      <c r="W310" s="67">
        <v>0</v>
      </c>
      <c r="Y310" s="71" t="s">
        <v>449</v>
      </c>
      <c r="Z310" s="67">
        <v>0</v>
      </c>
      <c r="AB310" s="71" t="s">
        <v>449</v>
      </c>
      <c r="AC310" s="67">
        <v>0</v>
      </c>
      <c r="AE310" s="71" t="s">
        <v>449</v>
      </c>
      <c r="AF310" s="67">
        <v>0</v>
      </c>
      <c r="AH310" s="71" t="s">
        <v>449</v>
      </c>
      <c r="AI310" s="67">
        <v>0</v>
      </c>
      <c r="AK310" s="71" t="s">
        <v>449</v>
      </c>
      <c r="AL310" s="67">
        <v>0</v>
      </c>
      <c r="AN310" s="71" t="s">
        <v>449</v>
      </c>
      <c r="AO310" s="67">
        <v>0</v>
      </c>
      <c r="AQ310" s="71" t="s">
        <v>449</v>
      </c>
      <c r="AR310" s="67">
        <v>0</v>
      </c>
      <c r="AT310" s="71" t="s">
        <v>449</v>
      </c>
      <c r="AU310" s="67">
        <v>0</v>
      </c>
      <c r="AW310" s="71" t="s">
        <v>449</v>
      </c>
      <c r="AX310" s="67">
        <v>0</v>
      </c>
      <c r="AZ310" s="71" t="s">
        <v>449</v>
      </c>
      <c r="BA310" s="67">
        <v>0</v>
      </c>
      <c r="BC310" s="71" t="s">
        <v>449</v>
      </c>
      <c r="BD310" s="67">
        <v>0</v>
      </c>
      <c r="BF310" s="71" t="s">
        <v>449</v>
      </c>
      <c r="BG310" s="67">
        <v>0</v>
      </c>
      <c r="BI310" s="71" t="s">
        <v>449</v>
      </c>
      <c r="BJ310" s="67">
        <v>0</v>
      </c>
      <c r="BL310" s="71" t="s">
        <v>449</v>
      </c>
      <c r="BM310" s="67">
        <v>0</v>
      </c>
      <c r="BO310" s="71" t="s">
        <v>449</v>
      </c>
      <c r="BP310" s="67">
        <v>0</v>
      </c>
      <c r="BR310" s="71" t="s">
        <v>449</v>
      </c>
      <c r="BS310" s="67">
        <v>0</v>
      </c>
      <c r="BU310" s="71" t="s">
        <v>449</v>
      </c>
      <c r="BV310" s="67">
        <v>0</v>
      </c>
      <c r="BX310" s="71" t="s">
        <v>449</v>
      </c>
      <c r="BY310" s="67">
        <v>0</v>
      </c>
      <c r="CA310" s="71" t="s">
        <v>449</v>
      </c>
      <c r="CB310" s="67">
        <v>0</v>
      </c>
      <c r="CD310" s="71" t="s">
        <v>449</v>
      </c>
      <c r="CE310" s="67">
        <v>0</v>
      </c>
      <c r="CG310" s="71" t="s">
        <v>449</v>
      </c>
      <c r="CH310" s="67">
        <v>0</v>
      </c>
      <c r="CJ310" s="71" t="s">
        <v>449</v>
      </c>
      <c r="CK310" s="67">
        <v>0</v>
      </c>
      <c r="CM310" s="71" t="s">
        <v>449</v>
      </c>
      <c r="CN310" s="67">
        <v>0</v>
      </c>
      <c r="CP310" s="71" t="s">
        <v>449</v>
      </c>
      <c r="CQ310" s="79">
        <f>SUM(CN310,CK310,CH310,CE310,CB310,BY310,BV310,BS310,BP310,BM310,BJ310,BG310,BD310,BA310,AX310,AU310,AR310,AO310,AL310,AI310,AF310,AC310,Z310,W310,T310,Q310,N310,K310,H310,E310,B310)</f>
        <v>145.99</v>
      </c>
      <c r="CS310" s="71" t="s">
        <v>449</v>
      </c>
      <c r="CT310" s="67">
        <v>140</v>
      </c>
      <c r="CV310" s="89">
        <f t="shared" si="9"/>
        <v>-5.9900000000000091</v>
      </c>
    </row>
    <row r="311" spans="1:100" x14ac:dyDescent="0.2">
      <c r="A311" s="71" t="s">
        <v>450</v>
      </c>
      <c r="B311" s="67">
        <v>0</v>
      </c>
      <c r="D311" s="71" t="s">
        <v>450</v>
      </c>
      <c r="E311" s="67">
        <v>0</v>
      </c>
      <c r="G311" s="71" t="s">
        <v>450</v>
      </c>
      <c r="H311" s="67">
        <v>0</v>
      </c>
      <c r="J311" s="71" t="s">
        <v>450</v>
      </c>
      <c r="K311" s="67">
        <v>0</v>
      </c>
      <c r="M311" s="71" t="s">
        <v>450</v>
      </c>
      <c r="N311" s="67">
        <v>0</v>
      </c>
      <c r="P311" s="71" t="s">
        <v>450</v>
      </c>
      <c r="Q311" s="67">
        <v>0</v>
      </c>
      <c r="S311" s="71" t="s">
        <v>450</v>
      </c>
      <c r="T311" s="67">
        <v>0</v>
      </c>
      <c r="V311" s="71" t="s">
        <v>450</v>
      </c>
      <c r="W311" s="67">
        <v>108.99</v>
      </c>
      <c r="Y311" s="71" t="s">
        <v>450</v>
      </c>
      <c r="Z311" s="67">
        <v>0</v>
      </c>
      <c r="AB311" s="71" t="s">
        <v>450</v>
      </c>
      <c r="AC311" s="67">
        <v>0</v>
      </c>
      <c r="AE311" s="71" t="s">
        <v>450</v>
      </c>
      <c r="AF311" s="67">
        <v>0</v>
      </c>
      <c r="AH311" s="71" t="s">
        <v>450</v>
      </c>
      <c r="AI311" s="67">
        <v>0</v>
      </c>
      <c r="AK311" s="71" t="s">
        <v>450</v>
      </c>
      <c r="AL311" s="67">
        <v>0</v>
      </c>
      <c r="AN311" s="71" t="s">
        <v>450</v>
      </c>
      <c r="AO311" s="67">
        <v>0</v>
      </c>
      <c r="AQ311" s="71" t="s">
        <v>450</v>
      </c>
      <c r="AR311" s="67">
        <v>0</v>
      </c>
      <c r="AT311" s="71" t="s">
        <v>450</v>
      </c>
      <c r="AU311" s="67">
        <v>0</v>
      </c>
      <c r="AW311" s="71" t="s">
        <v>450</v>
      </c>
      <c r="AX311" s="67">
        <v>0</v>
      </c>
      <c r="AZ311" s="71" t="s">
        <v>450</v>
      </c>
      <c r="BA311" s="67">
        <v>0</v>
      </c>
      <c r="BC311" s="71" t="s">
        <v>450</v>
      </c>
      <c r="BD311" s="67">
        <v>0</v>
      </c>
      <c r="BF311" s="71" t="s">
        <v>450</v>
      </c>
      <c r="BG311" s="67">
        <v>0</v>
      </c>
      <c r="BI311" s="71" t="s">
        <v>450</v>
      </c>
      <c r="BJ311" s="67">
        <v>0</v>
      </c>
      <c r="BL311" s="71" t="s">
        <v>450</v>
      </c>
      <c r="BM311" s="67">
        <v>0</v>
      </c>
      <c r="BO311" s="71" t="s">
        <v>450</v>
      </c>
      <c r="BP311" s="67">
        <v>0</v>
      </c>
      <c r="BR311" s="71" t="s">
        <v>450</v>
      </c>
      <c r="BS311" s="67">
        <v>0</v>
      </c>
      <c r="BU311" s="71" t="s">
        <v>450</v>
      </c>
      <c r="BV311" s="67">
        <v>0</v>
      </c>
      <c r="BX311" s="71" t="s">
        <v>450</v>
      </c>
      <c r="BY311" s="67">
        <v>0</v>
      </c>
      <c r="CA311" s="71" t="s">
        <v>450</v>
      </c>
      <c r="CB311" s="67">
        <v>0</v>
      </c>
      <c r="CD311" s="71" t="s">
        <v>450</v>
      </c>
      <c r="CE311" s="67">
        <v>0</v>
      </c>
      <c r="CG311" s="71" t="s">
        <v>450</v>
      </c>
      <c r="CH311" s="67">
        <v>0</v>
      </c>
      <c r="CJ311" s="71" t="s">
        <v>450</v>
      </c>
      <c r="CK311" s="67">
        <v>0</v>
      </c>
      <c r="CM311" s="71" t="s">
        <v>450</v>
      </c>
      <c r="CN311" s="67">
        <v>0</v>
      </c>
      <c r="CP311" s="71" t="s">
        <v>450</v>
      </c>
      <c r="CQ311" s="79">
        <f>SUM(CN311,CK311,CH311,CE311,CB311,BY311,BV311,BS311,BP311,BM311,BJ311,BG311,BD311,BA311,AX311,AU311,AR311,AO311,AL311,AI311,AF311,AC311,Z311,W311,T311,Q311,N311,K311,H311,E311,B311)</f>
        <v>108.99</v>
      </c>
      <c r="CS311" s="71" t="s">
        <v>450</v>
      </c>
      <c r="CT311" s="67">
        <v>109</v>
      </c>
      <c r="CV311" s="88">
        <f t="shared" si="9"/>
        <v>1.0000000000005116E-2</v>
      </c>
    </row>
    <row r="312" spans="1:100" x14ac:dyDescent="0.2">
      <c r="A312" s="71" t="s">
        <v>4</v>
      </c>
      <c r="B312" s="67">
        <v>0</v>
      </c>
      <c r="D312" s="71" t="s">
        <v>4</v>
      </c>
      <c r="E312" s="67">
        <v>0</v>
      </c>
      <c r="G312" s="71" t="s">
        <v>4</v>
      </c>
      <c r="H312" s="67">
        <v>0</v>
      </c>
      <c r="J312" s="71" t="s">
        <v>4</v>
      </c>
      <c r="K312" s="67">
        <v>0</v>
      </c>
      <c r="M312" s="71" t="s">
        <v>4</v>
      </c>
      <c r="N312" s="67">
        <v>59.15</v>
      </c>
      <c r="P312" s="71" t="s">
        <v>4</v>
      </c>
      <c r="Q312" s="67">
        <v>0</v>
      </c>
      <c r="S312" s="71" t="s">
        <v>4</v>
      </c>
      <c r="T312" s="67">
        <v>0</v>
      </c>
      <c r="V312" s="71" t="s">
        <v>4</v>
      </c>
      <c r="W312" s="67">
        <v>0</v>
      </c>
      <c r="Y312" s="71" t="s">
        <v>4</v>
      </c>
      <c r="Z312" s="67">
        <v>0</v>
      </c>
      <c r="AB312" s="71" t="s">
        <v>4</v>
      </c>
      <c r="AC312" s="67">
        <v>0</v>
      </c>
      <c r="AE312" s="71" t="s">
        <v>4</v>
      </c>
      <c r="AF312" s="67">
        <v>19.989999999999998</v>
      </c>
      <c r="AH312" s="71" t="s">
        <v>4</v>
      </c>
      <c r="AI312" s="67">
        <v>55.84</v>
      </c>
      <c r="AK312" s="71" t="s">
        <v>4</v>
      </c>
      <c r="AL312" s="67">
        <v>0</v>
      </c>
      <c r="AN312" s="71" t="s">
        <v>4</v>
      </c>
      <c r="AO312" s="67">
        <v>0</v>
      </c>
      <c r="AQ312" s="71" t="s">
        <v>4</v>
      </c>
      <c r="AR312" s="67">
        <v>0</v>
      </c>
      <c r="AT312" s="71" t="s">
        <v>4</v>
      </c>
      <c r="AU312" s="67">
        <v>0</v>
      </c>
      <c r="AW312" s="71" t="s">
        <v>4</v>
      </c>
      <c r="AX312" s="67">
        <v>0</v>
      </c>
      <c r="AZ312" s="71" t="s">
        <v>4</v>
      </c>
      <c r="BA312" s="67">
        <v>0</v>
      </c>
      <c r="BC312" s="71" t="s">
        <v>4</v>
      </c>
      <c r="BD312" s="67">
        <v>0</v>
      </c>
      <c r="BF312" s="71" t="s">
        <v>4</v>
      </c>
      <c r="BG312" s="67">
        <v>0</v>
      </c>
      <c r="BI312" s="71" t="s">
        <v>4</v>
      </c>
      <c r="BJ312" s="67">
        <v>0</v>
      </c>
      <c r="BL312" s="71" t="s">
        <v>4</v>
      </c>
      <c r="BM312" s="67">
        <v>14.14</v>
      </c>
      <c r="BO312" s="71" t="s">
        <v>4</v>
      </c>
      <c r="BP312" s="67">
        <v>0</v>
      </c>
      <c r="BR312" s="71" t="s">
        <v>4</v>
      </c>
      <c r="BS312" s="67">
        <v>0</v>
      </c>
      <c r="BU312" s="71" t="s">
        <v>4</v>
      </c>
      <c r="BV312" s="67">
        <v>0</v>
      </c>
      <c r="BX312" s="71" t="s">
        <v>4</v>
      </c>
      <c r="BY312" s="67">
        <v>0</v>
      </c>
      <c r="CA312" s="71" t="s">
        <v>4</v>
      </c>
      <c r="CB312" s="67">
        <v>0</v>
      </c>
      <c r="CD312" s="71" t="s">
        <v>4</v>
      </c>
      <c r="CE312" s="67">
        <v>0</v>
      </c>
      <c r="CG312" s="71" t="s">
        <v>4</v>
      </c>
      <c r="CH312" s="67">
        <v>0</v>
      </c>
      <c r="CJ312" s="71" t="s">
        <v>4</v>
      </c>
      <c r="CK312" s="67">
        <v>40.51</v>
      </c>
      <c r="CM312" s="71" t="s">
        <v>4</v>
      </c>
      <c r="CN312" s="67">
        <v>0</v>
      </c>
      <c r="CP312" s="71" t="s">
        <v>4</v>
      </c>
      <c r="CQ312" s="79">
        <f>SUM(CN312,CK312,CH312,CE312,CB312,BY312,BV312,BS312,BP312,BM312,BJ312,BG312,BD312,BA312,AX312,AU312,AR312,AO312,AL312,AI312,AF312,AC312,Z312,W312,T312,Q312,N312,K312,H312,E312,B312)</f>
        <v>189.63000000000002</v>
      </c>
      <c r="CS312" s="71" t="s">
        <v>4</v>
      </c>
      <c r="CT312" s="67">
        <v>200</v>
      </c>
      <c r="CV312" s="88">
        <f t="shared" si="9"/>
        <v>10.369999999999976</v>
      </c>
    </row>
    <row r="313" spans="1:100" x14ac:dyDescent="0.2">
      <c r="A313" s="71" t="s">
        <v>5</v>
      </c>
      <c r="B313" s="67">
        <v>0</v>
      </c>
      <c r="D313" s="71" t="s">
        <v>5</v>
      </c>
      <c r="E313" s="67">
        <f>SUM(E314:E316)</f>
        <v>0</v>
      </c>
      <c r="G313" s="71" t="s">
        <v>5</v>
      </c>
      <c r="H313" s="67">
        <f>SUM(H314:H316)</f>
        <v>0</v>
      </c>
      <c r="J313" s="71" t="s">
        <v>5</v>
      </c>
      <c r="K313" s="67">
        <f>SUM(K314:K316)</f>
        <v>0</v>
      </c>
      <c r="M313" s="71" t="s">
        <v>5</v>
      </c>
      <c r="N313" s="67">
        <f>SUM(N314:N316)</f>
        <v>0</v>
      </c>
      <c r="P313" s="71" t="s">
        <v>5</v>
      </c>
      <c r="Q313" s="67">
        <f>SUM(Q314:Q316)</f>
        <v>0</v>
      </c>
      <c r="S313" s="71" t="s">
        <v>5</v>
      </c>
      <c r="T313" s="67">
        <f>SUM(T314:T316)</f>
        <v>0</v>
      </c>
      <c r="V313" s="71" t="s">
        <v>5</v>
      </c>
      <c r="W313" s="67">
        <f>SUM(W314:W316)</f>
        <v>0</v>
      </c>
      <c r="Y313" s="71" t="s">
        <v>5</v>
      </c>
      <c r="Z313" s="67">
        <f>SUM(Z314:Z316)</f>
        <v>41</v>
      </c>
      <c r="AB313" s="71" t="s">
        <v>5</v>
      </c>
      <c r="AC313" s="67">
        <f>SUM(AC314:AC316)</f>
        <v>0</v>
      </c>
      <c r="AE313" s="71" t="s">
        <v>5</v>
      </c>
      <c r="AF313" s="67">
        <f>SUM(AF314:AF316)</f>
        <v>0</v>
      </c>
      <c r="AH313" s="71" t="s">
        <v>5</v>
      </c>
      <c r="AI313" s="67">
        <f>SUM(AI314:AI316)</f>
        <v>0</v>
      </c>
      <c r="AK313" s="71" t="s">
        <v>5</v>
      </c>
      <c r="AL313" s="67">
        <f>SUM(AL314:AL316)</f>
        <v>0</v>
      </c>
      <c r="AN313" s="71" t="s">
        <v>5</v>
      </c>
      <c r="AO313" s="67">
        <f>SUM(AO314:AO316)</f>
        <v>0</v>
      </c>
      <c r="AQ313" s="71" t="s">
        <v>5</v>
      </c>
      <c r="AR313" s="67">
        <f>SUM(AR314:AR316)</f>
        <v>0</v>
      </c>
      <c r="AT313" s="71" t="s">
        <v>5</v>
      </c>
      <c r="AU313" s="67">
        <f>SUM(AU314:AU316)</f>
        <v>0</v>
      </c>
      <c r="AW313" s="71" t="s">
        <v>5</v>
      </c>
      <c r="AX313" s="67">
        <f>SUM(AX314:AX316)</f>
        <v>0</v>
      </c>
      <c r="AZ313" s="71" t="s">
        <v>5</v>
      </c>
      <c r="BA313" s="67">
        <f>SUM(BA314:BA316)</f>
        <v>0</v>
      </c>
      <c r="BC313" s="71" t="s">
        <v>5</v>
      </c>
      <c r="BD313" s="67">
        <f>SUM(BD314:BD316)</f>
        <v>0</v>
      </c>
      <c r="BF313" s="71" t="s">
        <v>5</v>
      </c>
      <c r="BG313" s="67">
        <f>SUM(BG314:BG316)</f>
        <v>0</v>
      </c>
      <c r="BI313" s="71" t="s">
        <v>5</v>
      </c>
      <c r="BJ313" s="67">
        <f>SUM(BJ314:BJ316)</f>
        <v>0</v>
      </c>
      <c r="BL313" s="71" t="s">
        <v>5</v>
      </c>
      <c r="BM313" s="67">
        <f>SUM(BM314:BM316)</f>
        <v>0</v>
      </c>
      <c r="BO313" s="71" t="s">
        <v>5</v>
      </c>
      <c r="BP313" s="67">
        <f>SUM(BP314:BP316)</f>
        <v>38</v>
      </c>
      <c r="BR313" s="71" t="s">
        <v>5</v>
      </c>
      <c r="BS313" s="67">
        <f>SUM(BS314:BS316)</f>
        <v>0</v>
      </c>
      <c r="BU313" s="71" t="s">
        <v>5</v>
      </c>
      <c r="BV313" s="67">
        <f>SUM(BV314:BV316)</f>
        <v>0</v>
      </c>
      <c r="BX313" s="71" t="s">
        <v>5</v>
      </c>
      <c r="BY313" s="67">
        <f>SUM(BY314:BY316)</f>
        <v>0</v>
      </c>
      <c r="CA313" s="71" t="s">
        <v>5</v>
      </c>
      <c r="CB313" s="67">
        <f>SUM(CB314:CB316)</f>
        <v>0</v>
      </c>
      <c r="CD313" s="71" t="s">
        <v>5</v>
      </c>
      <c r="CE313" s="67">
        <f>SUM(CE314:CE316)</f>
        <v>0</v>
      </c>
      <c r="CG313" s="71" t="s">
        <v>5</v>
      </c>
      <c r="CH313" s="67">
        <f>SUM(CH314:CH316)</f>
        <v>0</v>
      </c>
      <c r="CJ313" s="71" t="s">
        <v>5</v>
      </c>
      <c r="CK313" s="67">
        <f>SUM(CK314:CK316)</f>
        <v>0</v>
      </c>
      <c r="CM313" s="71" t="s">
        <v>5</v>
      </c>
      <c r="CN313" s="67">
        <f>SUM(CN314:CN316)</f>
        <v>38</v>
      </c>
      <c r="CP313" s="71" t="s">
        <v>5</v>
      </c>
      <c r="CQ313" s="67">
        <f>SUM(CQ314:CQ316)</f>
        <v>193.51</v>
      </c>
      <c r="CS313" s="71" t="s">
        <v>5</v>
      </c>
      <c r="CT313" s="67">
        <f>SUM(CT314:CT316)</f>
        <v>251.51</v>
      </c>
      <c r="CV313" s="88">
        <f t="shared" si="9"/>
        <v>58</v>
      </c>
    </row>
    <row r="314" spans="1:100" x14ac:dyDescent="0.2">
      <c r="A314" s="68" t="s">
        <v>207</v>
      </c>
      <c r="B314" s="67">
        <v>0</v>
      </c>
      <c r="D314" s="68" t="s">
        <v>207</v>
      </c>
      <c r="E314" s="67">
        <v>0</v>
      </c>
      <c r="G314" s="68" t="s">
        <v>207</v>
      </c>
      <c r="H314" s="67">
        <v>0</v>
      </c>
      <c r="J314" s="68" t="s">
        <v>207</v>
      </c>
      <c r="K314" s="67">
        <v>0</v>
      </c>
      <c r="M314" s="68" t="s">
        <v>207</v>
      </c>
      <c r="N314" s="67">
        <v>0</v>
      </c>
      <c r="P314" s="68" t="s">
        <v>207</v>
      </c>
      <c r="Q314" s="67">
        <v>0</v>
      </c>
      <c r="S314" s="68" t="s">
        <v>207</v>
      </c>
      <c r="T314" s="67">
        <v>0</v>
      </c>
      <c r="V314" s="68" t="s">
        <v>207</v>
      </c>
      <c r="W314" s="67">
        <v>0</v>
      </c>
      <c r="Y314" s="68" t="s">
        <v>207</v>
      </c>
      <c r="Z314" s="67">
        <v>41</v>
      </c>
      <c r="AB314" s="68" t="s">
        <v>207</v>
      </c>
      <c r="AC314" s="67">
        <v>0</v>
      </c>
      <c r="AE314" s="68" t="s">
        <v>207</v>
      </c>
      <c r="AF314" s="67">
        <v>0</v>
      </c>
      <c r="AH314" s="68" t="s">
        <v>207</v>
      </c>
      <c r="AI314" s="67">
        <v>0</v>
      </c>
      <c r="AK314" s="68" t="s">
        <v>207</v>
      </c>
      <c r="AL314" s="67">
        <v>0</v>
      </c>
      <c r="AN314" s="68" t="s">
        <v>207</v>
      </c>
      <c r="AO314" s="67">
        <v>0</v>
      </c>
      <c r="AQ314" s="68" t="s">
        <v>207</v>
      </c>
      <c r="AR314" s="67">
        <v>0</v>
      </c>
      <c r="AT314" s="68" t="s">
        <v>207</v>
      </c>
      <c r="AU314" s="67">
        <v>0</v>
      </c>
      <c r="AW314" s="68" t="s">
        <v>207</v>
      </c>
      <c r="AX314" s="67">
        <v>0</v>
      </c>
      <c r="AZ314" s="68" t="s">
        <v>207</v>
      </c>
      <c r="BA314" s="67">
        <v>0</v>
      </c>
      <c r="BC314" s="68" t="s">
        <v>207</v>
      </c>
      <c r="BD314" s="67">
        <v>0</v>
      </c>
      <c r="BF314" s="68" t="s">
        <v>207</v>
      </c>
      <c r="BG314" s="67">
        <v>0</v>
      </c>
      <c r="BI314" s="68" t="s">
        <v>207</v>
      </c>
      <c r="BJ314" s="67">
        <v>0</v>
      </c>
      <c r="BL314" s="68" t="s">
        <v>207</v>
      </c>
      <c r="BM314" s="67">
        <v>0</v>
      </c>
      <c r="BO314" s="68" t="s">
        <v>207</v>
      </c>
      <c r="BP314" s="67">
        <v>38</v>
      </c>
      <c r="BR314" s="68" t="s">
        <v>207</v>
      </c>
      <c r="BS314" s="67">
        <v>0</v>
      </c>
      <c r="BU314" s="68" t="s">
        <v>207</v>
      </c>
      <c r="BV314" s="67">
        <v>0</v>
      </c>
      <c r="BX314" s="68" t="s">
        <v>207</v>
      </c>
      <c r="BY314" s="67">
        <v>0</v>
      </c>
      <c r="CA314" s="68" t="s">
        <v>207</v>
      </c>
      <c r="CB314" s="67">
        <v>0</v>
      </c>
      <c r="CD314" s="68" t="s">
        <v>207</v>
      </c>
      <c r="CE314" s="67">
        <v>0</v>
      </c>
      <c r="CG314" s="68" t="s">
        <v>207</v>
      </c>
      <c r="CH314" s="67">
        <v>0</v>
      </c>
      <c r="CJ314" s="68" t="s">
        <v>207</v>
      </c>
      <c r="CK314" s="67">
        <v>0</v>
      </c>
      <c r="CM314" s="68" t="s">
        <v>207</v>
      </c>
      <c r="CN314" s="67">
        <v>38</v>
      </c>
      <c r="CP314" s="68" t="s">
        <v>207</v>
      </c>
      <c r="CQ314" s="79">
        <f>SUM(CN314,CK314,CH314,CE314,CB314,BY314,BV314,BS314,BP314,BM314,BJ314,BG314,BD314,BA314,AX314,AU314,AR314,AO314,AL314,AI314,AF314,AC314,Z314,W314,T314,Q314,N314,K314,H314,E314,B314)</f>
        <v>117</v>
      </c>
      <c r="CS314" s="68" t="s">
        <v>207</v>
      </c>
      <c r="CT314" s="67">
        <v>175</v>
      </c>
      <c r="CV314" s="81">
        <f t="shared" si="9"/>
        <v>58</v>
      </c>
    </row>
    <row r="315" spans="1:100" x14ac:dyDescent="0.2">
      <c r="A315" s="72" t="s">
        <v>448</v>
      </c>
      <c r="B315" s="90">
        <f>40.84+35.67</f>
        <v>76.510000000000005</v>
      </c>
      <c r="D315" s="72" t="s">
        <v>448</v>
      </c>
      <c r="E315" s="67">
        <v>0</v>
      </c>
      <c r="G315" s="72" t="s">
        <v>448</v>
      </c>
      <c r="H315" s="67">
        <v>0</v>
      </c>
      <c r="J315" s="72" t="s">
        <v>448</v>
      </c>
      <c r="K315" s="67">
        <v>0</v>
      </c>
      <c r="M315" s="72" t="s">
        <v>448</v>
      </c>
      <c r="N315" s="67">
        <v>0</v>
      </c>
      <c r="P315" s="72" t="s">
        <v>448</v>
      </c>
      <c r="Q315" s="67">
        <v>0</v>
      </c>
      <c r="S315" s="72" t="s">
        <v>448</v>
      </c>
      <c r="T315" s="67">
        <v>0</v>
      </c>
      <c r="V315" s="72" t="s">
        <v>448</v>
      </c>
      <c r="W315" s="67">
        <v>0</v>
      </c>
      <c r="Y315" s="72" t="s">
        <v>448</v>
      </c>
      <c r="Z315" s="67">
        <v>0</v>
      </c>
      <c r="AB315" s="72" t="s">
        <v>448</v>
      </c>
      <c r="AC315" s="67">
        <v>0</v>
      </c>
      <c r="AE315" s="72" t="s">
        <v>448</v>
      </c>
      <c r="AF315" s="67">
        <v>0</v>
      </c>
      <c r="AH315" s="72" t="s">
        <v>448</v>
      </c>
      <c r="AI315" s="67">
        <v>0</v>
      </c>
      <c r="AK315" s="72" t="s">
        <v>448</v>
      </c>
      <c r="AL315" s="67">
        <v>0</v>
      </c>
      <c r="AN315" s="72" t="s">
        <v>448</v>
      </c>
      <c r="AO315" s="67">
        <v>0</v>
      </c>
      <c r="AQ315" s="72" t="s">
        <v>448</v>
      </c>
      <c r="AR315" s="67">
        <v>0</v>
      </c>
      <c r="AT315" s="72" t="s">
        <v>448</v>
      </c>
      <c r="AU315" s="67">
        <v>0</v>
      </c>
      <c r="AW315" s="72" t="s">
        <v>448</v>
      </c>
      <c r="AX315" s="67">
        <v>0</v>
      </c>
      <c r="AZ315" s="72" t="s">
        <v>448</v>
      </c>
      <c r="BA315" s="67">
        <v>0</v>
      </c>
      <c r="BC315" s="72" t="s">
        <v>448</v>
      </c>
      <c r="BD315" s="67">
        <v>0</v>
      </c>
      <c r="BF315" s="72" t="s">
        <v>448</v>
      </c>
      <c r="BG315" s="67">
        <v>0</v>
      </c>
      <c r="BI315" s="72" t="s">
        <v>448</v>
      </c>
      <c r="BJ315" s="67">
        <v>0</v>
      </c>
      <c r="BL315" s="72" t="s">
        <v>448</v>
      </c>
      <c r="BM315" s="67">
        <v>0</v>
      </c>
      <c r="BO315" s="72" t="s">
        <v>448</v>
      </c>
      <c r="BP315" s="67">
        <v>0</v>
      </c>
      <c r="BR315" s="72" t="s">
        <v>448</v>
      </c>
      <c r="BS315" s="67">
        <v>0</v>
      </c>
      <c r="BU315" s="72" t="s">
        <v>448</v>
      </c>
      <c r="BV315" s="67">
        <v>0</v>
      </c>
      <c r="BX315" s="72" t="s">
        <v>448</v>
      </c>
      <c r="BY315" s="67">
        <v>0</v>
      </c>
      <c r="CA315" s="72" t="s">
        <v>448</v>
      </c>
      <c r="CB315" s="67">
        <v>0</v>
      </c>
      <c r="CD315" s="72" t="s">
        <v>448</v>
      </c>
      <c r="CE315" s="67">
        <v>0</v>
      </c>
      <c r="CG315" s="72" t="s">
        <v>448</v>
      </c>
      <c r="CH315" s="67">
        <v>0</v>
      </c>
      <c r="CJ315" s="72" t="s">
        <v>448</v>
      </c>
      <c r="CK315" s="67">
        <v>0</v>
      </c>
      <c r="CM315" s="72" t="s">
        <v>448</v>
      </c>
      <c r="CN315" s="67">
        <v>0</v>
      </c>
      <c r="CP315" s="72" t="s">
        <v>448</v>
      </c>
      <c r="CQ315" s="79">
        <f>SUM(CN315,CK315,CH315,CE315,CB315,BY315,BV315,BS315,BP315,BM315,BJ315,BG315,BD315,BA315,AX315,AU315,AR315,AO315,AL315,AI315,AF315,AC315,Z315,W315,T315,Q315,N315,K315,H315,E315,B315)</f>
        <v>76.510000000000005</v>
      </c>
      <c r="CS315" s="72" t="s">
        <v>448</v>
      </c>
      <c r="CT315" s="90">
        <v>76.510000000000005</v>
      </c>
      <c r="CV315" s="81">
        <f t="shared" si="9"/>
        <v>0</v>
      </c>
    </row>
    <row r="316" spans="1:100" x14ac:dyDescent="0.2">
      <c r="A316" s="72" t="s">
        <v>456</v>
      </c>
      <c r="B316" s="79">
        <v>0</v>
      </c>
      <c r="D316" s="72" t="s">
        <v>456</v>
      </c>
      <c r="E316" s="79">
        <v>0</v>
      </c>
      <c r="G316" s="72" t="s">
        <v>456</v>
      </c>
      <c r="H316" s="79">
        <v>0</v>
      </c>
      <c r="J316" s="72" t="s">
        <v>456</v>
      </c>
      <c r="K316" s="79">
        <v>0</v>
      </c>
      <c r="M316" s="72" t="s">
        <v>456</v>
      </c>
      <c r="N316" s="79">
        <v>0</v>
      </c>
      <c r="P316" s="72" t="s">
        <v>456</v>
      </c>
      <c r="Q316" s="79">
        <v>0</v>
      </c>
      <c r="S316" s="72" t="s">
        <v>456</v>
      </c>
      <c r="T316" s="79">
        <v>0</v>
      </c>
      <c r="V316" s="72" t="s">
        <v>456</v>
      </c>
      <c r="W316" s="79">
        <v>0</v>
      </c>
      <c r="Y316" s="72" t="s">
        <v>456</v>
      </c>
      <c r="Z316" s="79">
        <v>0</v>
      </c>
      <c r="AB316" s="72" t="s">
        <v>456</v>
      </c>
      <c r="AC316" s="79">
        <v>0</v>
      </c>
      <c r="AE316" s="72" t="s">
        <v>456</v>
      </c>
      <c r="AF316" s="79">
        <v>0</v>
      </c>
      <c r="AH316" s="72" t="s">
        <v>456</v>
      </c>
      <c r="AI316" s="79">
        <v>0</v>
      </c>
      <c r="AK316" s="72" t="s">
        <v>456</v>
      </c>
      <c r="AL316" s="79">
        <v>0</v>
      </c>
      <c r="AN316" s="72" t="s">
        <v>456</v>
      </c>
      <c r="AO316" s="79">
        <v>0</v>
      </c>
      <c r="AQ316" s="72" t="s">
        <v>456</v>
      </c>
      <c r="AR316" s="79">
        <v>0</v>
      </c>
      <c r="AT316" s="72" t="s">
        <v>456</v>
      </c>
      <c r="AU316" s="79">
        <v>0</v>
      </c>
      <c r="AW316" s="72" t="s">
        <v>456</v>
      </c>
      <c r="AX316" s="79">
        <v>0</v>
      </c>
      <c r="AZ316" s="72" t="s">
        <v>456</v>
      </c>
      <c r="BA316" s="79">
        <v>0</v>
      </c>
      <c r="BC316" s="72" t="s">
        <v>456</v>
      </c>
      <c r="BD316" s="79">
        <v>0</v>
      </c>
      <c r="BF316" s="72" t="s">
        <v>456</v>
      </c>
      <c r="BG316" s="79">
        <v>0</v>
      </c>
      <c r="BI316" s="72" t="s">
        <v>456</v>
      </c>
      <c r="BJ316" s="79">
        <v>0</v>
      </c>
      <c r="BL316" s="72" t="s">
        <v>456</v>
      </c>
      <c r="BM316" s="79">
        <v>0</v>
      </c>
      <c r="BO316" s="72" t="s">
        <v>456</v>
      </c>
      <c r="BP316" s="79">
        <v>0</v>
      </c>
      <c r="BR316" s="72" t="s">
        <v>456</v>
      </c>
      <c r="BS316" s="79">
        <v>0</v>
      </c>
      <c r="BU316" s="72" t="s">
        <v>456</v>
      </c>
      <c r="BV316" s="79">
        <v>0</v>
      </c>
      <c r="BX316" s="72" t="s">
        <v>456</v>
      </c>
      <c r="BY316" s="79">
        <v>0</v>
      </c>
      <c r="CA316" s="72" t="s">
        <v>456</v>
      </c>
      <c r="CB316" s="79">
        <v>0</v>
      </c>
      <c r="CD316" s="72" t="s">
        <v>456</v>
      </c>
      <c r="CE316" s="79">
        <v>0</v>
      </c>
      <c r="CG316" s="72" t="s">
        <v>456</v>
      </c>
      <c r="CH316" s="79">
        <v>0</v>
      </c>
      <c r="CJ316" s="72" t="s">
        <v>456</v>
      </c>
      <c r="CK316" s="79">
        <v>0</v>
      </c>
      <c r="CM316" s="72" t="s">
        <v>456</v>
      </c>
      <c r="CN316" s="79">
        <v>0</v>
      </c>
      <c r="CP316" s="72" t="s">
        <v>456</v>
      </c>
      <c r="CQ316" s="79">
        <f>SUM(CN316,CK316,CH316,CE316,CB316,BY316,BV316,BS316,BP316,BM316,BJ316,BG316,BD316,BA316,AX316,AU316,AR316,AO316,AL316,AI316,AF316,AC316,Z316,W316,T316,Q316,N316,K316,H316,E316,B316)</f>
        <v>0</v>
      </c>
      <c r="CS316" s="72" t="s">
        <v>456</v>
      </c>
      <c r="CT316" s="79">
        <v>0</v>
      </c>
      <c r="CV316" s="81">
        <f t="shared" si="9"/>
        <v>0</v>
      </c>
    </row>
    <row r="317" spans="1:100" x14ac:dyDescent="0.2">
      <c r="A317" s="71" t="s">
        <v>6</v>
      </c>
      <c r="B317" s="67">
        <v>0</v>
      </c>
      <c r="D317" s="71" t="s">
        <v>6</v>
      </c>
      <c r="E317" s="67">
        <v>0</v>
      </c>
      <c r="G317" s="71" t="s">
        <v>6</v>
      </c>
      <c r="H317" s="67">
        <v>0</v>
      </c>
      <c r="J317" s="71" t="s">
        <v>6</v>
      </c>
      <c r="K317" s="67">
        <v>0</v>
      </c>
      <c r="M317" s="71" t="s">
        <v>6</v>
      </c>
      <c r="N317" s="67">
        <v>0</v>
      </c>
      <c r="P317" s="71" t="s">
        <v>6</v>
      </c>
      <c r="Q317" s="67">
        <v>0</v>
      </c>
      <c r="S317" s="71" t="s">
        <v>6</v>
      </c>
      <c r="T317" s="67">
        <v>0</v>
      </c>
      <c r="V317" s="71" t="s">
        <v>6</v>
      </c>
      <c r="W317" s="67">
        <v>0</v>
      </c>
      <c r="Y317" s="71" t="s">
        <v>6</v>
      </c>
      <c r="Z317" s="67">
        <v>0</v>
      </c>
      <c r="AB317" s="71" t="s">
        <v>6</v>
      </c>
      <c r="AC317" s="67">
        <v>0</v>
      </c>
      <c r="AE317" s="71" t="s">
        <v>6</v>
      </c>
      <c r="AF317" s="67">
        <v>0</v>
      </c>
      <c r="AH317" s="71" t="s">
        <v>6</v>
      </c>
      <c r="AI317" s="67">
        <v>0</v>
      </c>
      <c r="AK317" s="71" t="s">
        <v>6</v>
      </c>
      <c r="AL317" s="67">
        <v>0</v>
      </c>
      <c r="AN317" s="71" t="s">
        <v>6</v>
      </c>
      <c r="AO317" s="67">
        <v>40</v>
      </c>
      <c r="AQ317" s="71" t="s">
        <v>6</v>
      </c>
      <c r="AR317" s="67">
        <v>0</v>
      </c>
      <c r="AT317" s="71" t="s">
        <v>6</v>
      </c>
      <c r="AU317" s="67">
        <v>0</v>
      </c>
      <c r="AW317" s="71" t="s">
        <v>6</v>
      </c>
      <c r="AX317" s="67">
        <v>0</v>
      </c>
      <c r="AZ317" s="71" t="s">
        <v>6</v>
      </c>
      <c r="BA317" s="67">
        <v>0</v>
      </c>
      <c r="BC317" s="71" t="s">
        <v>6</v>
      </c>
      <c r="BD317" s="67">
        <v>0</v>
      </c>
      <c r="BF317" s="71" t="s">
        <v>6</v>
      </c>
      <c r="BG317" s="67">
        <v>0</v>
      </c>
      <c r="BI317" s="71" t="s">
        <v>6</v>
      </c>
      <c r="BJ317" s="67">
        <v>0</v>
      </c>
      <c r="BL317" s="71" t="s">
        <v>6</v>
      </c>
      <c r="BM317" s="67">
        <v>0</v>
      </c>
      <c r="BO317" s="71" t="s">
        <v>6</v>
      </c>
      <c r="BP317" s="67">
        <v>0</v>
      </c>
      <c r="BR317" s="71" t="s">
        <v>6</v>
      </c>
      <c r="BS317" s="67">
        <v>0</v>
      </c>
      <c r="BU317" s="71" t="s">
        <v>6</v>
      </c>
      <c r="BV317" s="67">
        <v>0</v>
      </c>
      <c r="BX317" s="71" t="s">
        <v>6</v>
      </c>
      <c r="BY317" s="67">
        <v>0</v>
      </c>
      <c r="CA317" s="71" t="s">
        <v>6</v>
      </c>
      <c r="CB317" s="67">
        <v>0</v>
      </c>
      <c r="CD317" s="71" t="s">
        <v>6</v>
      </c>
      <c r="CE317" s="67">
        <v>0</v>
      </c>
      <c r="CG317" s="71" t="s">
        <v>6</v>
      </c>
      <c r="CH317" s="67">
        <v>0</v>
      </c>
      <c r="CJ317" s="71" t="s">
        <v>6</v>
      </c>
      <c r="CK317" s="67">
        <v>0</v>
      </c>
      <c r="CM317" s="71" t="s">
        <v>6</v>
      </c>
      <c r="CN317" s="67">
        <v>0</v>
      </c>
      <c r="CP317" s="71" t="s">
        <v>6</v>
      </c>
      <c r="CQ317" s="79">
        <f>SUM(CN317,CK317,CH317,CE317,CB317,BY317,BV317,BS317,BP317,BM317,BJ317,BG317,BD317,BA317,AX317,AU317,AR317,AO317,AL317,AI317,AF317,AC317,Z317,W317,T317,Q317,N317,K317,H317,E317,B317)</f>
        <v>40</v>
      </c>
      <c r="CS317" s="71" t="s">
        <v>6</v>
      </c>
      <c r="CT317" s="67">
        <v>40</v>
      </c>
      <c r="CV317" s="81">
        <f t="shared" si="9"/>
        <v>0</v>
      </c>
    </row>
    <row r="318" spans="1:100" x14ac:dyDescent="0.2">
      <c r="A318" s="71" t="s">
        <v>8</v>
      </c>
      <c r="B318" s="67">
        <v>0</v>
      </c>
      <c r="D318" s="71" t="s">
        <v>8</v>
      </c>
      <c r="E318" s="67">
        <v>0</v>
      </c>
      <c r="G318" s="71" t="s">
        <v>8</v>
      </c>
      <c r="H318" s="67">
        <v>0</v>
      </c>
      <c r="J318" s="71" t="s">
        <v>8</v>
      </c>
      <c r="K318" s="67">
        <v>0</v>
      </c>
      <c r="M318" s="71" t="s">
        <v>8</v>
      </c>
      <c r="N318" s="67">
        <v>0</v>
      </c>
      <c r="P318" s="71" t="s">
        <v>8</v>
      </c>
      <c r="Q318" s="67">
        <v>0</v>
      </c>
      <c r="S318" s="71" t="s">
        <v>8</v>
      </c>
      <c r="T318" s="67">
        <v>0</v>
      </c>
      <c r="V318" s="71" t="s">
        <v>8</v>
      </c>
      <c r="W318" s="67">
        <v>0</v>
      </c>
      <c r="Y318" s="71" t="s">
        <v>8</v>
      </c>
      <c r="Z318" s="67">
        <v>0</v>
      </c>
      <c r="AB318" s="71" t="s">
        <v>8</v>
      </c>
      <c r="AC318" s="67">
        <v>0</v>
      </c>
      <c r="AE318" s="71" t="s">
        <v>8</v>
      </c>
      <c r="AF318" s="67">
        <v>0</v>
      </c>
      <c r="AH318" s="71" t="s">
        <v>8</v>
      </c>
      <c r="AI318" s="67">
        <v>0</v>
      </c>
      <c r="AK318" s="71" t="s">
        <v>8</v>
      </c>
      <c r="AL318" s="67">
        <v>0</v>
      </c>
      <c r="AN318" s="71" t="s">
        <v>8</v>
      </c>
      <c r="AO318" s="67">
        <v>0</v>
      </c>
      <c r="AQ318" s="71" t="s">
        <v>8</v>
      </c>
      <c r="AR318" s="67">
        <v>0</v>
      </c>
      <c r="AT318" s="71" t="s">
        <v>8</v>
      </c>
      <c r="AU318" s="67">
        <v>0</v>
      </c>
      <c r="AW318" s="71" t="s">
        <v>8</v>
      </c>
      <c r="AX318" s="67">
        <v>0</v>
      </c>
      <c r="AZ318" s="71" t="s">
        <v>8</v>
      </c>
      <c r="BA318" s="67">
        <v>0</v>
      </c>
      <c r="BC318" s="71" t="s">
        <v>8</v>
      </c>
      <c r="BD318" s="67">
        <v>0</v>
      </c>
      <c r="BF318" s="71" t="s">
        <v>8</v>
      </c>
      <c r="BG318" s="67">
        <v>0</v>
      </c>
      <c r="BI318" s="71" t="s">
        <v>8</v>
      </c>
      <c r="BJ318" s="67">
        <v>0</v>
      </c>
      <c r="BL318" s="71" t="s">
        <v>8</v>
      </c>
      <c r="BM318" s="67">
        <v>0</v>
      </c>
      <c r="BO318" s="71" t="s">
        <v>8</v>
      </c>
      <c r="BP318" s="67">
        <v>0</v>
      </c>
      <c r="BR318" s="71" t="s">
        <v>8</v>
      </c>
      <c r="BS318" s="67">
        <v>0</v>
      </c>
      <c r="BU318" s="71" t="s">
        <v>8</v>
      </c>
      <c r="BV318" s="67">
        <v>0</v>
      </c>
      <c r="BX318" s="71" t="s">
        <v>8</v>
      </c>
      <c r="BY318" s="67">
        <v>0</v>
      </c>
      <c r="CA318" s="71" t="s">
        <v>8</v>
      </c>
      <c r="CB318" s="67">
        <v>0</v>
      </c>
      <c r="CD318" s="71" t="s">
        <v>8</v>
      </c>
      <c r="CE318" s="67">
        <v>0</v>
      </c>
      <c r="CG318" s="71" t="s">
        <v>8</v>
      </c>
      <c r="CH318" s="67">
        <v>0</v>
      </c>
      <c r="CJ318" s="71" t="s">
        <v>8</v>
      </c>
      <c r="CK318" s="67">
        <v>0</v>
      </c>
      <c r="CM318" s="71" t="s">
        <v>8</v>
      </c>
      <c r="CN318" s="67">
        <v>0</v>
      </c>
      <c r="CP318" s="71" t="s">
        <v>8</v>
      </c>
      <c r="CQ318" s="79">
        <f>SUM(CN318,CK318,CH318,CE318,CB318,BY318,BV318,BS318,BP318,BM318,BJ318,BG318,BD318,BA318,AX318,AU318,AR318,AO318,AL318,AI318,AF318,AC318,Z318,W318,T318,Q318,N318,K318,H318,E318,B318)</f>
        <v>0</v>
      </c>
      <c r="CS318" s="71" t="s">
        <v>8</v>
      </c>
      <c r="CT318" s="67">
        <v>100</v>
      </c>
      <c r="CV318" s="81">
        <f t="shared" si="9"/>
        <v>100</v>
      </c>
    </row>
    <row r="319" spans="1:100" x14ac:dyDescent="0.2">
      <c r="A319" s="71" t="s">
        <v>451</v>
      </c>
      <c r="B319" s="67">
        <f>SUM(B320:B324)</f>
        <v>112.36</v>
      </c>
      <c r="D319" s="71" t="s">
        <v>451</v>
      </c>
      <c r="E319" s="67">
        <f>SUM(E320:E324)</f>
        <v>20.05</v>
      </c>
      <c r="G319" s="71" t="s">
        <v>451</v>
      </c>
      <c r="H319" s="67">
        <f>SUM(H320:H324)</f>
        <v>14</v>
      </c>
      <c r="J319" s="71" t="s">
        <v>451</v>
      </c>
      <c r="K319" s="67">
        <f>SUM(K320:K324)</f>
        <v>11</v>
      </c>
      <c r="M319" s="71" t="s">
        <v>451</v>
      </c>
      <c r="N319" s="67">
        <f>SUM(N320:N324)</f>
        <v>0</v>
      </c>
      <c r="P319" s="71" t="s">
        <v>451</v>
      </c>
      <c r="Q319" s="67">
        <f>SUM(Q320:Q324)</f>
        <v>0</v>
      </c>
      <c r="S319" s="71" t="s">
        <v>451</v>
      </c>
      <c r="T319" s="67">
        <f>SUM(T320:T324)</f>
        <v>9.18</v>
      </c>
      <c r="V319" s="71" t="s">
        <v>451</v>
      </c>
      <c r="W319" s="67">
        <f>SUM(W320:W324)</f>
        <v>103</v>
      </c>
      <c r="Y319" s="71" t="s">
        <v>451</v>
      </c>
      <c r="Z319" s="67">
        <f>SUM(Z320:Z324)</f>
        <v>9</v>
      </c>
      <c r="AB319" s="71" t="s">
        <v>451</v>
      </c>
      <c r="AC319" s="67">
        <f>SUM(AC320:AC324)</f>
        <v>20.350000000000001</v>
      </c>
      <c r="AE319" s="71" t="s">
        <v>451</v>
      </c>
      <c r="AF319" s="67">
        <f>SUM(AF320:AF324)</f>
        <v>0</v>
      </c>
      <c r="AH319" s="71" t="s">
        <v>451</v>
      </c>
      <c r="AI319" s="67">
        <f>SUM(AI320:AI324)</f>
        <v>0</v>
      </c>
      <c r="AK319" s="71" t="s">
        <v>451</v>
      </c>
      <c r="AL319" s="67">
        <f>SUM(AL320:AL324)</f>
        <v>0</v>
      </c>
      <c r="AN319" s="71" t="s">
        <v>451</v>
      </c>
      <c r="AO319" s="67">
        <f>SUM(AO320:AO324)</f>
        <v>9.18</v>
      </c>
      <c r="AQ319" s="71" t="s">
        <v>451</v>
      </c>
      <c r="AR319" s="67">
        <f>SUM(AR320:AR324)</f>
        <v>0</v>
      </c>
      <c r="AT319" s="71" t="s">
        <v>451</v>
      </c>
      <c r="AU319" s="67">
        <f>SUM(AU320:AU324)</f>
        <v>37.46</v>
      </c>
      <c r="AW319" s="71" t="s">
        <v>451</v>
      </c>
      <c r="AX319" s="67">
        <f>SUM(AX320:AX324)</f>
        <v>57.75</v>
      </c>
      <c r="AZ319" s="71" t="s">
        <v>451</v>
      </c>
      <c r="BA319" s="67">
        <f>SUM(BA320:BA324)</f>
        <v>18.649999999999999</v>
      </c>
      <c r="BC319" s="71" t="s">
        <v>451</v>
      </c>
      <c r="BD319" s="67">
        <f>SUM(BD320:BD324)</f>
        <v>0</v>
      </c>
      <c r="BF319" s="71" t="s">
        <v>451</v>
      </c>
      <c r="BG319" s="67">
        <f>SUM(BG320:BG324)</f>
        <v>19.989999999999998</v>
      </c>
      <c r="BI319" s="71" t="s">
        <v>451</v>
      </c>
      <c r="BJ319" s="67">
        <f>SUM(BJ320:BJ324)</f>
        <v>14.47</v>
      </c>
      <c r="BL319" s="71" t="s">
        <v>451</v>
      </c>
      <c r="BM319" s="67">
        <f>SUM(BM320:BM324)</f>
        <v>0</v>
      </c>
      <c r="BO319" s="71" t="s">
        <v>451</v>
      </c>
      <c r="BP319" s="67">
        <f>SUM(BP320:BP324)</f>
        <v>36.270000000000003</v>
      </c>
      <c r="BR319" s="71" t="s">
        <v>451</v>
      </c>
      <c r="BS319" s="67">
        <f>SUM(BS320:BS324)</f>
        <v>26.990000000000002</v>
      </c>
      <c r="BU319" s="71" t="s">
        <v>451</v>
      </c>
      <c r="BV319" s="67">
        <f>SUM(BV320:BV324)</f>
        <v>31</v>
      </c>
      <c r="BX319" s="71" t="s">
        <v>451</v>
      </c>
      <c r="BY319" s="67">
        <f>SUM(BY320:BY324)</f>
        <v>38.440000000000005</v>
      </c>
      <c r="CA319" s="71" t="s">
        <v>451</v>
      </c>
      <c r="CB319" s="67">
        <f>SUM(CB320:CB324)</f>
        <v>26.95</v>
      </c>
      <c r="CD319" s="71" t="s">
        <v>451</v>
      </c>
      <c r="CE319" s="67">
        <f>SUM(CE320:CE324)</f>
        <v>9.18</v>
      </c>
      <c r="CG319" s="71" t="s">
        <v>451</v>
      </c>
      <c r="CH319" s="67">
        <f>SUM(CH320:CH324)</f>
        <v>0</v>
      </c>
      <c r="CJ319" s="71" t="s">
        <v>451</v>
      </c>
      <c r="CK319" s="67">
        <f>SUM(CK320:CK324)</f>
        <v>0</v>
      </c>
      <c r="CM319" s="71" t="s">
        <v>451</v>
      </c>
      <c r="CN319" s="67">
        <f>SUM(CN320:CN324)</f>
        <v>31.1</v>
      </c>
      <c r="CP319" s="71" t="s">
        <v>451</v>
      </c>
      <c r="CQ319" s="67">
        <f>SUM(CQ320:CQ324)</f>
        <v>656.37000000000012</v>
      </c>
      <c r="CS319" s="71" t="s">
        <v>451</v>
      </c>
      <c r="CT319" s="67">
        <f>SUM(CT320:CT324)</f>
        <v>1582.21</v>
      </c>
      <c r="CV319" s="83">
        <f t="shared" si="9"/>
        <v>925.83999999999992</v>
      </c>
    </row>
    <row r="320" spans="1:100" x14ac:dyDescent="0.2">
      <c r="A320" s="68" t="s">
        <v>452</v>
      </c>
      <c r="B320" s="67">
        <v>112.36</v>
      </c>
      <c r="D320" s="68" t="s">
        <v>452</v>
      </c>
      <c r="E320" s="67">
        <v>20.05</v>
      </c>
      <c r="G320" s="68" t="s">
        <v>452</v>
      </c>
      <c r="H320" s="67">
        <v>14</v>
      </c>
      <c r="J320" s="68" t="s">
        <v>452</v>
      </c>
      <c r="K320" s="67">
        <v>11</v>
      </c>
      <c r="M320" s="68" t="s">
        <v>452</v>
      </c>
      <c r="N320" s="67">
        <v>0</v>
      </c>
      <c r="P320" s="68" t="s">
        <v>452</v>
      </c>
      <c r="Q320" s="67">
        <v>0</v>
      </c>
      <c r="S320" s="68" t="s">
        <v>452</v>
      </c>
      <c r="T320" s="67">
        <f>5.18+4</f>
        <v>9.18</v>
      </c>
      <c r="V320" s="68" t="s">
        <v>452</v>
      </c>
      <c r="W320" s="67">
        <v>0</v>
      </c>
      <c r="Y320" s="68" t="s">
        <v>452</v>
      </c>
      <c r="Z320" s="67">
        <v>9</v>
      </c>
      <c r="AB320" s="68" t="s">
        <v>452</v>
      </c>
      <c r="AC320" s="67">
        <f>6.35+14</f>
        <v>20.350000000000001</v>
      </c>
      <c r="AE320" s="68" t="s">
        <v>452</v>
      </c>
      <c r="AF320" s="67">
        <v>0</v>
      </c>
      <c r="AH320" s="68" t="s">
        <v>452</v>
      </c>
      <c r="AI320" s="67">
        <v>0</v>
      </c>
      <c r="AK320" s="68" t="s">
        <v>452</v>
      </c>
      <c r="AL320" s="67">
        <v>0</v>
      </c>
      <c r="AN320" s="68" t="s">
        <v>452</v>
      </c>
      <c r="AO320" s="67">
        <f>5.18+4</f>
        <v>9.18</v>
      </c>
      <c r="AQ320" s="68" t="s">
        <v>452</v>
      </c>
      <c r="AR320" s="67">
        <v>0</v>
      </c>
      <c r="AT320" s="68" t="s">
        <v>452</v>
      </c>
      <c r="AU320" s="67">
        <f>33.46+4</f>
        <v>37.46</v>
      </c>
      <c r="AW320" s="68" t="s">
        <v>452</v>
      </c>
      <c r="AX320" s="67">
        <f>40+12-10+10.75+5</f>
        <v>57.75</v>
      </c>
      <c r="AZ320" s="68" t="s">
        <v>452</v>
      </c>
      <c r="BA320" s="67">
        <f>0.65+18</f>
        <v>18.649999999999999</v>
      </c>
      <c r="BC320" s="68" t="s">
        <v>452</v>
      </c>
      <c r="BD320" s="67">
        <v>0</v>
      </c>
      <c r="BF320" s="68" t="s">
        <v>452</v>
      </c>
      <c r="BG320" s="67">
        <v>0</v>
      </c>
      <c r="BI320" s="68" t="s">
        <v>452</v>
      </c>
      <c r="BJ320" s="67">
        <f>10.47+4</f>
        <v>14.47</v>
      </c>
      <c r="BL320" s="68" t="s">
        <v>452</v>
      </c>
      <c r="BM320" s="67">
        <v>0</v>
      </c>
      <c r="BO320" s="68" t="s">
        <v>452</v>
      </c>
      <c r="BP320" s="67">
        <v>36.270000000000003</v>
      </c>
      <c r="BR320" s="68" t="s">
        <v>452</v>
      </c>
      <c r="BS320" s="67">
        <f>10+9</f>
        <v>19</v>
      </c>
      <c r="BU320" s="68" t="s">
        <v>452</v>
      </c>
      <c r="BV320" s="67">
        <f>15+16</f>
        <v>31</v>
      </c>
      <c r="BX320" s="68" t="s">
        <v>452</v>
      </c>
      <c r="BY320" s="67">
        <f>4.85+33.59</f>
        <v>38.440000000000005</v>
      </c>
      <c r="CA320" s="68" t="s">
        <v>452</v>
      </c>
      <c r="CB320" s="67">
        <v>26.95</v>
      </c>
      <c r="CD320" s="68" t="s">
        <v>452</v>
      </c>
      <c r="CE320" s="67">
        <f>5.18+4</f>
        <v>9.18</v>
      </c>
      <c r="CG320" s="68" t="s">
        <v>452</v>
      </c>
      <c r="CH320" s="67">
        <v>0</v>
      </c>
      <c r="CJ320" s="68" t="s">
        <v>452</v>
      </c>
      <c r="CK320" s="67">
        <v>0</v>
      </c>
      <c r="CM320" s="68" t="s">
        <v>452</v>
      </c>
      <c r="CN320" s="67">
        <f>6.35+24.75</f>
        <v>31.1</v>
      </c>
      <c r="CP320" s="68" t="s">
        <v>452</v>
      </c>
      <c r="CQ320" s="79">
        <f>SUM(CN320,CK320,CH320,CE320,CB320,BY320,BV320,BS320,BP320,BM320,BJ320,BG320,BD320,BA320,AX320,AU320,AR320,AO320,AL320,AI320,AF320,AC320,Z320,W320,T320,Q320,N320,K320,H320,E320,B320)</f>
        <v>525.3900000000001</v>
      </c>
      <c r="CS320" s="68" t="s">
        <v>452</v>
      </c>
      <c r="CT320" s="67">
        <f>491.55+998.35-35.67</f>
        <v>1454.23</v>
      </c>
      <c r="CV320" s="81">
        <f t="shared" si="9"/>
        <v>928.83999999999992</v>
      </c>
    </row>
    <row r="321" spans="1:101" x14ac:dyDescent="0.2">
      <c r="A321" s="68" t="s">
        <v>211</v>
      </c>
      <c r="B321" s="67">
        <v>0</v>
      </c>
      <c r="D321" s="68" t="s">
        <v>211</v>
      </c>
      <c r="E321" s="67">
        <v>0</v>
      </c>
      <c r="G321" s="68" t="s">
        <v>211</v>
      </c>
      <c r="H321" s="67">
        <v>0</v>
      </c>
      <c r="J321" s="68" t="s">
        <v>211</v>
      </c>
      <c r="K321" s="67">
        <v>0</v>
      </c>
      <c r="M321" s="68" t="s">
        <v>211</v>
      </c>
      <c r="N321" s="67">
        <v>0</v>
      </c>
      <c r="P321" s="68" t="s">
        <v>211</v>
      </c>
      <c r="Q321" s="67">
        <v>0</v>
      </c>
      <c r="S321" s="68" t="s">
        <v>211</v>
      </c>
      <c r="T321" s="67">
        <v>0</v>
      </c>
      <c r="V321" s="68" t="s">
        <v>211</v>
      </c>
      <c r="W321" s="67">
        <v>0</v>
      </c>
      <c r="Y321" s="68" t="s">
        <v>211</v>
      </c>
      <c r="Z321" s="67">
        <v>0</v>
      </c>
      <c r="AB321" s="68" t="s">
        <v>211</v>
      </c>
      <c r="AC321" s="67">
        <v>0</v>
      </c>
      <c r="AE321" s="68" t="s">
        <v>211</v>
      </c>
      <c r="AF321" s="67">
        <v>0</v>
      </c>
      <c r="AH321" s="68" t="s">
        <v>211</v>
      </c>
      <c r="AI321" s="67">
        <v>0</v>
      </c>
      <c r="AK321" s="68" t="s">
        <v>211</v>
      </c>
      <c r="AL321" s="67">
        <v>0</v>
      </c>
      <c r="AN321" s="68" t="s">
        <v>211</v>
      </c>
      <c r="AO321" s="67">
        <v>0</v>
      </c>
      <c r="AQ321" s="68" t="s">
        <v>211</v>
      </c>
      <c r="AR321" s="67">
        <v>0</v>
      </c>
      <c r="AT321" s="68" t="s">
        <v>211</v>
      </c>
      <c r="AU321" s="67">
        <v>0</v>
      </c>
      <c r="AW321" s="68" t="s">
        <v>211</v>
      </c>
      <c r="AX321" s="67">
        <v>0</v>
      </c>
      <c r="AZ321" s="68" t="s">
        <v>211</v>
      </c>
      <c r="BA321" s="67">
        <v>0</v>
      </c>
      <c r="BC321" s="68" t="s">
        <v>211</v>
      </c>
      <c r="BD321" s="67">
        <v>0</v>
      </c>
      <c r="BF321" s="68" t="s">
        <v>211</v>
      </c>
      <c r="BG321" s="67">
        <v>0</v>
      </c>
      <c r="BI321" s="68" t="s">
        <v>211</v>
      </c>
      <c r="BJ321" s="67">
        <v>0</v>
      </c>
      <c r="BL321" s="68" t="s">
        <v>211</v>
      </c>
      <c r="BM321" s="67">
        <v>0</v>
      </c>
      <c r="BO321" s="68" t="s">
        <v>211</v>
      </c>
      <c r="BP321" s="67">
        <v>0</v>
      </c>
      <c r="BR321" s="68" t="s">
        <v>211</v>
      </c>
      <c r="BS321" s="67">
        <v>7.99</v>
      </c>
      <c r="BU321" s="68" t="s">
        <v>211</v>
      </c>
      <c r="BV321" s="67">
        <v>0</v>
      </c>
      <c r="BX321" s="68" t="s">
        <v>211</v>
      </c>
      <c r="BY321" s="67">
        <v>0</v>
      </c>
      <c r="CA321" s="68" t="s">
        <v>211</v>
      </c>
      <c r="CB321" s="67">
        <v>0</v>
      </c>
      <c r="CD321" s="68" t="s">
        <v>211</v>
      </c>
      <c r="CE321" s="67">
        <v>0</v>
      </c>
      <c r="CG321" s="68" t="s">
        <v>211</v>
      </c>
      <c r="CH321" s="67">
        <v>0</v>
      </c>
      <c r="CJ321" s="68" t="s">
        <v>211</v>
      </c>
      <c r="CK321" s="67">
        <v>0</v>
      </c>
      <c r="CM321" s="68" t="s">
        <v>211</v>
      </c>
      <c r="CN321" s="67">
        <v>0</v>
      </c>
      <c r="CP321" s="68" t="s">
        <v>211</v>
      </c>
      <c r="CQ321" s="79">
        <f>SUM(CN321,CK321,CH321,CE321,CB321,BY321,BV321,BS321,BP321,BM321,BJ321,BG321,BD321,BA321,AX321,AU321,AR321,AO321,AL321,AI321,AF321,AC321,Z321,W321,T321,Q321,N321,K321,H321,E321,B321)</f>
        <v>7.99</v>
      </c>
      <c r="CS321" s="68" t="s">
        <v>211</v>
      </c>
      <c r="CT321" s="67">
        <v>7.99</v>
      </c>
      <c r="CV321" s="81">
        <f t="shared" si="9"/>
        <v>0</v>
      </c>
    </row>
    <row r="322" spans="1:101" x14ac:dyDescent="0.2">
      <c r="A322" s="68" t="s">
        <v>212</v>
      </c>
      <c r="B322" s="67">
        <v>0</v>
      </c>
      <c r="D322" s="68" t="s">
        <v>212</v>
      </c>
      <c r="E322" s="67">
        <v>0</v>
      </c>
      <c r="G322" s="68" t="s">
        <v>212</v>
      </c>
      <c r="H322" s="67">
        <v>0</v>
      </c>
      <c r="J322" s="68" t="s">
        <v>212</v>
      </c>
      <c r="K322" s="67">
        <v>0</v>
      </c>
      <c r="M322" s="68" t="s">
        <v>212</v>
      </c>
      <c r="N322" s="67">
        <v>0</v>
      </c>
      <c r="P322" s="68" t="s">
        <v>212</v>
      </c>
      <c r="Q322" s="67">
        <v>0</v>
      </c>
      <c r="S322" s="68" t="s">
        <v>212</v>
      </c>
      <c r="T322" s="67">
        <v>0</v>
      </c>
      <c r="V322" s="68" t="s">
        <v>212</v>
      </c>
      <c r="W322" s="67">
        <v>0</v>
      </c>
      <c r="Y322" s="68" t="s">
        <v>212</v>
      </c>
      <c r="Z322" s="67">
        <v>0</v>
      </c>
      <c r="AB322" s="68" t="s">
        <v>212</v>
      </c>
      <c r="AC322" s="67">
        <v>0</v>
      </c>
      <c r="AE322" s="68" t="s">
        <v>212</v>
      </c>
      <c r="AF322" s="67">
        <v>0</v>
      </c>
      <c r="AH322" s="68" t="s">
        <v>212</v>
      </c>
      <c r="AI322" s="67">
        <v>0</v>
      </c>
      <c r="AK322" s="68" t="s">
        <v>212</v>
      </c>
      <c r="AL322" s="67">
        <v>0</v>
      </c>
      <c r="AN322" s="68" t="s">
        <v>212</v>
      </c>
      <c r="AO322" s="67">
        <v>0</v>
      </c>
      <c r="AQ322" s="68" t="s">
        <v>212</v>
      </c>
      <c r="AR322" s="67">
        <v>0</v>
      </c>
      <c r="AT322" s="68" t="s">
        <v>212</v>
      </c>
      <c r="AU322" s="67">
        <v>0</v>
      </c>
      <c r="AW322" s="68" t="s">
        <v>212</v>
      </c>
      <c r="AX322" s="67">
        <v>0</v>
      </c>
      <c r="AZ322" s="68" t="s">
        <v>212</v>
      </c>
      <c r="BA322" s="67">
        <v>0</v>
      </c>
      <c r="BC322" s="68" t="s">
        <v>212</v>
      </c>
      <c r="BD322" s="67">
        <v>0</v>
      </c>
      <c r="BF322" s="68" t="s">
        <v>212</v>
      </c>
      <c r="BG322" s="67">
        <v>19.989999999999998</v>
      </c>
      <c r="BI322" s="68" t="s">
        <v>212</v>
      </c>
      <c r="BJ322" s="67">
        <v>0</v>
      </c>
      <c r="BL322" s="68" t="s">
        <v>212</v>
      </c>
      <c r="BM322" s="67">
        <v>0</v>
      </c>
      <c r="BO322" s="68" t="s">
        <v>212</v>
      </c>
      <c r="BP322" s="67">
        <v>0</v>
      </c>
      <c r="BR322" s="68" t="s">
        <v>212</v>
      </c>
      <c r="BS322" s="67">
        <v>0</v>
      </c>
      <c r="BU322" s="68" t="s">
        <v>212</v>
      </c>
      <c r="BV322" s="67">
        <v>0</v>
      </c>
      <c r="BX322" s="68" t="s">
        <v>212</v>
      </c>
      <c r="BY322" s="67">
        <v>0</v>
      </c>
      <c r="CA322" s="68" t="s">
        <v>212</v>
      </c>
      <c r="CB322" s="67">
        <v>0</v>
      </c>
      <c r="CD322" s="68" t="s">
        <v>212</v>
      </c>
      <c r="CE322" s="67">
        <v>0</v>
      </c>
      <c r="CG322" s="68" t="s">
        <v>212</v>
      </c>
      <c r="CH322" s="67">
        <v>0</v>
      </c>
      <c r="CJ322" s="68" t="s">
        <v>212</v>
      </c>
      <c r="CK322" s="67">
        <v>0</v>
      </c>
      <c r="CM322" s="68" t="s">
        <v>212</v>
      </c>
      <c r="CN322" s="67">
        <v>0</v>
      </c>
      <c r="CP322" s="68" t="s">
        <v>212</v>
      </c>
      <c r="CQ322" s="79">
        <f>SUM(CN322,CK322,CH322,CE322,CB322,BY322,BV322,BS322,BP322,BM322,BJ322,BG322,BD322,BA322,AX322,AU322,AR322,AO322,AL322,AI322,AF322,AC322,Z322,W322,T322,Q322,N322,K322,H322,E322,B322)</f>
        <v>19.989999999999998</v>
      </c>
      <c r="CS322" s="68" t="s">
        <v>212</v>
      </c>
      <c r="CT322" s="67">
        <v>19.989999999999998</v>
      </c>
      <c r="CV322" s="81">
        <f t="shared" si="9"/>
        <v>0</v>
      </c>
    </row>
    <row r="323" spans="1:101" x14ac:dyDescent="0.2">
      <c r="A323" s="72" t="s">
        <v>456</v>
      </c>
      <c r="B323" s="79">
        <v>0</v>
      </c>
      <c r="D323" s="72" t="s">
        <v>456</v>
      </c>
      <c r="E323" s="79">
        <v>0</v>
      </c>
      <c r="G323" s="72" t="s">
        <v>456</v>
      </c>
      <c r="H323" s="79">
        <v>0</v>
      </c>
      <c r="J323" s="72" t="s">
        <v>456</v>
      </c>
      <c r="K323" s="79">
        <v>0</v>
      </c>
      <c r="M323" s="72" t="s">
        <v>456</v>
      </c>
      <c r="N323" s="79">
        <v>0</v>
      </c>
      <c r="P323" s="72" t="s">
        <v>456</v>
      </c>
      <c r="Q323" s="79">
        <v>0</v>
      </c>
      <c r="S323" s="72" t="s">
        <v>456</v>
      </c>
      <c r="T323" s="79">
        <v>0</v>
      </c>
      <c r="V323" s="72" t="s">
        <v>456</v>
      </c>
      <c r="W323" s="79">
        <v>103</v>
      </c>
      <c r="Y323" s="72" t="s">
        <v>456</v>
      </c>
      <c r="Z323" s="79">
        <v>0</v>
      </c>
      <c r="AB323" s="72" t="s">
        <v>456</v>
      </c>
      <c r="AC323" s="79">
        <v>0</v>
      </c>
      <c r="AE323" s="72" t="s">
        <v>456</v>
      </c>
      <c r="AF323" s="79">
        <v>0</v>
      </c>
      <c r="AH323" s="72" t="s">
        <v>456</v>
      </c>
      <c r="AI323" s="79">
        <v>0</v>
      </c>
      <c r="AK323" s="72" t="s">
        <v>456</v>
      </c>
      <c r="AL323" s="79">
        <v>0</v>
      </c>
      <c r="AN323" s="72" t="s">
        <v>456</v>
      </c>
      <c r="AO323" s="79">
        <v>0</v>
      </c>
      <c r="AQ323" s="72" t="s">
        <v>456</v>
      </c>
      <c r="AR323" s="79">
        <v>0</v>
      </c>
      <c r="AT323" s="72" t="s">
        <v>456</v>
      </c>
      <c r="AU323" s="79">
        <v>0</v>
      </c>
      <c r="AW323" s="72" t="s">
        <v>456</v>
      </c>
      <c r="AX323" s="79">
        <v>0</v>
      </c>
      <c r="AZ323" s="72" t="s">
        <v>456</v>
      </c>
      <c r="BA323" s="79">
        <v>0</v>
      </c>
      <c r="BC323" s="72" t="s">
        <v>456</v>
      </c>
      <c r="BD323" s="79">
        <v>0</v>
      </c>
      <c r="BF323" s="72" t="s">
        <v>456</v>
      </c>
      <c r="BG323" s="79">
        <v>0</v>
      </c>
      <c r="BI323" s="72" t="s">
        <v>456</v>
      </c>
      <c r="BJ323" s="79">
        <v>0</v>
      </c>
      <c r="BL323" s="72" t="s">
        <v>456</v>
      </c>
      <c r="BM323" s="79">
        <v>0</v>
      </c>
      <c r="BO323" s="72" t="s">
        <v>456</v>
      </c>
      <c r="BP323" s="79">
        <v>0</v>
      </c>
      <c r="BR323" s="72" t="s">
        <v>456</v>
      </c>
      <c r="BS323" s="79">
        <v>0</v>
      </c>
      <c r="BU323" s="72" t="s">
        <v>456</v>
      </c>
      <c r="BV323" s="79">
        <v>0</v>
      </c>
      <c r="BX323" s="72" t="s">
        <v>456</v>
      </c>
      <c r="BY323" s="79">
        <v>0</v>
      </c>
      <c r="CA323" s="72" t="s">
        <v>456</v>
      </c>
      <c r="CB323" s="79">
        <v>0</v>
      </c>
      <c r="CD323" s="72" t="s">
        <v>456</v>
      </c>
      <c r="CE323" s="79">
        <v>0</v>
      </c>
      <c r="CG323" s="72" t="s">
        <v>456</v>
      </c>
      <c r="CH323" s="79">
        <v>0</v>
      </c>
      <c r="CJ323" s="72" t="s">
        <v>456</v>
      </c>
      <c r="CK323" s="79">
        <v>0</v>
      </c>
      <c r="CM323" s="72" t="s">
        <v>456</v>
      </c>
      <c r="CN323" s="79">
        <v>0</v>
      </c>
      <c r="CP323" s="72" t="s">
        <v>456</v>
      </c>
      <c r="CQ323" s="79">
        <f>SUM(CN323,CK323,CH323,CE323,CB323,BY323,BV323,BS323,BP323,BM323,BJ323,BG323,BD323,BA323,AX323,AU323,AR323,AO323,AL323,AI323,AF323,AC323,Z323,W323,T323,Q323,N323,K323,H323,E323,B323)</f>
        <v>103</v>
      </c>
      <c r="CS323" s="72" t="s">
        <v>456</v>
      </c>
      <c r="CT323" s="79">
        <v>100</v>
      </c>
      <c r="CV323" s="81">
        <f t="shared" si="9"/>
        <v>-3</v>
      </c>
      <c r="CW323" s="87" t="s">
        <v>563</v>
      </c>
    </row>
    <row r="324" spans="1:101" x14ac:dyDescent="0.2">
      <c r="A324" s="72" t="s">
        <v>456</v>
      </c>
      <c r="B324" s="79">
        <v>0</v>
      </c>
      <c r="D324" s="72" t="s">
        <v>456</v>
      </c>
      <c r="E324" s="79">
        <v>0</v>
      </c>
      <c r="G324" s="72" t="s">
        <v>456</v>
      </c>
      <c r="H324" s="79">
        <v>0</v>
      </c>
      <c r="J324" s="72" t="s">
        <v>456</v>
      </c>
      <c r="K324" s="79">
        <v>0</v>
      </c>
      <c r="M324" s="72" t="s">
        <v>456</v>
      </c>
      <c r="N324" s="79">
        <v>0</v>
      </c>
      <c r="P324" s="72" t="s">
        <v>456</v>
      </c>
      <c r="Q324" s="79">
        <v>0</v>
      </c>
      <c r="S324" s="72" t="s">
        <v>456</v>
      </c>
      <c r="T324" s="79">
        <v>0</v>
      </c>
      <c r="V324" s="72" t="s">
        <v>456</v>
      </c>
      <c r="W324" s="79">
        <v>0</v>
      </c>
      <c r="Y324" s="72" t="s">
        <v>456</v>
      </c>
      <c r="Z324" s="79">
        <v>0</v>
      </c>
      <c r="AB324" s="72" t="s">
        <v>456</v>
      </c>
      <c r="AC324" s="79">
        <v>0</v>
      </c>
      <c r="AE324" s="72" t="s">
        <v>456</v>
      </c>
      <c r="AF324" s="79">
        <v>0</v>
      </c>
      <c r="AH324" s="72" t="s">
        <v>456</v>
      </c>
      <c r="AI324" s="79">
        <v>0</v>
      </c>
      <c r="AK324" s="72" t="s">
        <v>456</v>
      </c>
      <c r="AL324" s="79">
        <v>0</v>
      </c>
      <c r="AN324" s="72" t="s">
        <v>456</v>
      </c>
      <c r="AO324" s="79">
        <v>0</v>
      </c>
      <c r="AQ324" s="72" t="s">
        <v>456</v>
      </c>
      <c r="AR324" s="79">
        <v>0</v>
      </c>
      <c r="AT324" s="72" t="s">
        <v>456</v>
      </c>
      <c r="AU324" s="79">
        <v>0</v>
      </c>
      <c r="AW324" s="72" t="s">
        <v>456</v>
      </c>
      <c r="AX324" s="79">
        <v>0</v>
      </c>
      <c r="AZ324" s="72" t="s">
        <v>456</v>
      </c>
      <c r="BA324" s="79">
        <v>0</v>
      </c>
      <c r="BC324" s="72" t="s">
        <v>456</v>
      </c>
      <c r="BD324" s="79">
        <v>0</v>
      </c>
      <c r="BF324" s="72" t="s">
        <v>456</v>
      </c>
      <c r="BG324" s="79">
        <v>0</v>
      </c>
      <c r="BI324" s="72" t="s">
        <v>456</v>
      </c>
      <c r="BJ324" s="79">
        <v>0</v>
      </c>
      <c r="BL324" s="72" t="s">
        <v>456</v>
      </c>
      <c r="BM324" s="79">
        <v>0</v>
      </c>
      <c r="BO324" s="72" t="s">
        <v>456</v>
      </c>
      <c r="BP324" s="79">
        <v>0</v>
      </c>
      <c r="BR324" s="72" t="s">
        <v>456</v>
      </c>
      <c r="BS324" s="79">
        <v>0</v>
      </c>
      <c r="BU324" s="72" t="s">
        <v>456</v>
      </c>
      <c r="BV324" s="79">
        <v>0</v>
      </c>
      <c r="BX324" s="72" t="s">
        <v>456</v>
      </c>
      <c r="BY324" s="79">
        <v>0</v>
      </c>
      <c r="CA324" s="72" t="s">
        <v>456</v>
      </c>
      <c r="CB324" s="79">
        <v>0</v>
      </c>
      <c r="CD324" s="72" t="s">
        <v>456</v>
      </c>
      <c r="CE324" s="79">
        <v>0</v>
      </c>
      <c r="CG324" s="72" t="s">
        <v>456</v>
      </c>
      <c r="CH324" s="79">
        <v>0</v>
      </c>
      <c r="CJ324" s="72" t="s">
        <v>456</v>
      </c>
      <c r="CK324" s="79">
        <v>0</v>
      </c>
      <c r="CM324" s="72" t="s">
        <v>456</v>
      </c>
      <c r="CN324" s="79">
        <v>0</v>
      </c>
      <c r="CP324" s="72" t="s">
        <v>456</v>
      </c>
      <c r="CQ324" s="79">
        <f>SUM(CN324,CK324,CH324,CE324,CB324,BY324,BV324,BS324,BP324,BM324,BJ324,BG324,BD324,BA324,AX324,AU324,AR324,AO324,AL324,AI324,AF324,AC324,Z324,W324,T324,Q324,N324,K324,H324,E324,B324)</f>
        <v>0</v>
      </c>
      <c r="CS324" s="72" t="s">
        <v>456</v>
      </c>
      <c r="CT324" s="79">
        <v>0</v>
      </c>
      <c r="CV324" s="81">
        <f t="shared" si="9"/>
        <v>0</v>
      </c>
    </row>
    <row r="325" spans="1:101" ht="16" thickBot="1" x14ac:dyDescent="0.25">
      <c r="A325" s="73" t="s">
        <v>453</v>
      </c>
      <c r="B325" s="74">
        <f>SUM(B309,B310,B311,B312,B313,B317,B318,B319)</f>
        <v>542.4</v>
      </c>
      <c r="D325" s="73" t="s">
        <v>453</v>
      </c>
      <c r="E325" s="74">
        <f>SUM(E309,E310,E311,E312,E313,E317,E318,E319)</f>
        <v>20.05</v>
      </c>
      <c r="G325" s="73" t="s">
        <v>453</v>
      </c>
      <c r="H325" s="74">
        <f>SUM(H309,H310,H311,H312,H313,H317,H318,H319)</f>
        <v>159.99</v>
      </c>
      <c r="J325" s="73" t="s">
        <v>453</v>
      </c>
      <c r="K325" s="74">
        <f>SUM(K309,K310,K311,K312,K313,K317,K318,K319)</f>
        <v>11</v>
      </c>
      <c r="M325" s="73" t="s">
        <v>453</v>
      </c>
      <c r="N325" s="74">
        <f>SUM(N309,N310,N311,N312,N313,N317,N318,N319)</f>
        <v>59.15</v>
      </c>
      <c r="P325" s="73" t="s">
        <v>453</v>
      </c>
      <c r="Q325" s="74">
        <f>SUM(Q309,Q310,Q311,Q312,Q313,Q317,Q318,Q319)</f>
        <v>0</v>
      </c>
      <c r="S325" s="73" t="s">
        <v>453</v>
      </c>
      <c r="T325" s="74">
        <f>SUM(T309,T310,T311,T312,T313,T317,T318,T319)</f>
        <v>9.18</v>
      </c>
      <c r="V325" s="73" t="s">
        <v>453</v>
      </c>
      <c r="W325" s="74">
        <f>SUM(W309,W310,W311,W312,W313,W317,W318,W319)</f>
        <v>211.99</v>
      </c>
      <c r="Y325" s="73" t="s">
        <v>453</v>
      </c>
      <c r="Z325" s="74">
        <f>SUM(Z309,Z310,Z311,Z312,Z313,Z317,Z318,Z319)</f>
        <v>50</v>
      </c>
      <c r="AB325" s="73" t="s">
        <v>453</v>
      </c>
      <c r="AC325" s="74">
        <f>SUM(AC309,AC310,AC311,AC312,AC313,AC317,AC318,AC319)</f>
        <v>20.350000000000001</v>
      </c>
      <c r="AE325" s="73" t="s">
        <v>453</v>
      </c>
      <c r="AF325" s="74">
        <f>SUM(AF309,AF310,AF311,AF312,AF313,AF317,AF318,AF319)</f>
        <v>19.989999999999998</v>
      </c>
      <c r="AH325" s="73" t="s">
        <v>453</v>
      </c>
      <c r="AI325" s="74">
        <f>SUM(AI309,AI310,AI311,AI312,AI313,AI317,AI318,AI319)</f>
        <v>55.84</v>
      </c>
      <c r="AK325" s="73" t="s">
        <v>453</v>
      </c>
      <c r="AL325" s="74">
        <f>SUM(AL309,AL310,AL311,AL312,AL313,AL317,AL318,AL319)</f>
        <v>0</v>
      </c>
      <c r="AN325" s="73" t="s">
        <v>453</v>
      </c>
      <c r="AO325" s="74">
        <f>SUM(AO309,AO310,AO311,AO312,AO313,AO317,AO318,AO319)</f>
        <v>49.18</v>
      </c>
      <c r="AQ325" s="73" t="s">
        <v>453</v>
      </c>
      <c r="AR325" s="74">
        <f>SUM(AR309,AR310,AR311,AR312,AR313,AR317,AR318,AR319)</f>
        <v>0</v>
      </c>
      <c r="AT325" s="73" t="s">
        <v>453</v>
      </c>
      <c r="AU325" s="74">
        <f>SUM(AU309,AU310,AU311,AU312,AU313,AU317,AU318,AU319)</f>
        <v>37.46</v>
      </c>
      <c r="AW325" s="73" t="s">
        <v>453</v>
      </c>
      <c r="AX325" s="74">
        <f>SUM(AX309,AX310,AX311,AX312,AX313,AX317,AX318,AX319)</f>
        <v>57.75</v>
      </c>
      <c r="AZ325" s="73" t="s">
        <v>453</v>
      </c>
      <c r="BA325" s="74">
        <f>SUM(BA309,BA310,BA311,BA312,BA313,BA317,BA318,BA319)</f>
        <v>18.649999999999999</v>
      </c>
      <c r="BC325" s="73" t="s">
        <v>453</v>
      </c>
      <c r="BD325" s="74">
        <f>SUM(BD309,BD310,BD311,BD312,BD313,BD317,BD318,BD319)</f>
        <v>0</v>
      </c>
      <c r="BF325" s="73" t="s">
        <v>453</v>
      </c>
      <c r="BG325" s="74">
        <f>SUM(BG309,BG310,BG311,BG312,BG313,BG317,BG318,BG319)</f>
        <v>19.989999999999998</v>
      </c>
      <c r="BI325" s="73" t="s">
        <v>453</v>
      </c>
      <c r="BJ325" s="74">
        <f>SUM(BJ309,BJ310,BJ311,BJ312,BJ313,BJ317,BJ318,BJ319)</f>
        <v>14.47</v>
      </c>
      <c r="BL325" s="73" t="s">
        <v>453</v>
      </c>
      <c r="BM325" s="74">
        <f>SUM(BM309,BM310,BM311,BM312,BM313,BM317,BM318,BM319)</f>
        <v>14.14</v>
      </c>
      <c r="BO325" s="73" t="s">
        <v>453</v>
      </c>
      <c r="BP325" s="74">
        <f>SUM(BP309,BP310,BP311,BP312,BP313,BP317,BP318,BP319)</f>
        <v>74.27000000000001</v>
      </c>
      <c r="BR325" s="73" t="s">
        <v>453</v>
      </c>
      <c r="BS325" s="74">
        <f>SUM(BS309,BS310,BS311,BS312,BS313,BS317,BS318,BS319)</f>
        <v>26.990000000000002</v>
      </c>
      <c r="BU325" s="73" t="s">
        <v>453</v>
      </c>
      <c r="BV325" s="74">
        <f>SUM(BV309,BV310,BV311,BV312,BV313,BV317,BV318,BV319)</f>
        <v>31</v>
      </c>
      <c r="BX325" s="73" t="s">
        <v>453</v>
      </c>
      <c r="BY325" s="74">
        <f>SUM(BY309,BY310,BY311,BY312,BY313,BY317,BY318,BY319)</f>
        <v>38.440000000000005</v>
      </c>
      <c r="CA325" s="73" t="s">
        <v>453</v>
      </c>
      <c r="CB325" s="74">
        <f>SUM(CB309,CB310,CB311,CB312,CB313,CB317,CB318,CB319)</f>
        <v>26.95</v>
      </c>
      <c r="CD325" s="73" t="s">
        <v>453</v>
      </c>
      <c r="CE325" s="74">
        <f>SUM(CE309,CE310,CE311,CE312,CE313,CE317,CE318,CE319)</f>
        <v>9.18</v>
      </c>
      <c r="CG325" s="73" t="s">
        <v>453</v>
      </c>
      <c r="CH325" s="74">
        <f>SUM(CH309,CH310,CH311,CH312,CH313,CH317,CH318,CH319)</f>
        <v>0</v>
      </c>
      <c r="CJ325" s="73" t="s">
        <v>453</v>
      </c>
      <c r="CK325" s="74">
        <f>SUM(CK309,CK310,CK311,CK312,CK313,CK317,CK318,CK319)</f>
        <v>40.51</v>
      </c>
      <c r="CM325" s="73" t="s">
        <v>453</v>
      </c>
      <c r="CN325" s="74">
        <f>SUM(CN309,CN310,CN311,CN312,CN313,CN317,CN318,CN319)</f>
        <v>69.099999999999994</v>
      </c>
      <c r="CP325" s="73" t="s">
        <v>494</v>
      </c>
      <c r="CQ325" s="74">
        <f>SUM(CQ309,CQ310,CQ311,CQ312,CQ313,CQ317,CQ318,CQ319)</f>
        <v>1764.53</v>
      </c>
      <c r="CS325" s="77" t="s">
        <v>494</v>
      </c>
      <c r="CT325" s="78">
        <f>SUM(CT309,CT310,CT311,CT312,CT313,CT317,CT318,CT319)</f>
        <v>3239.76</v>
      </c>
      <c r="CV325" s="83">
        <f t="shared" si="9"/>
        <v>1475.2300000000002</v>
      </c>
    </row>
    <row r="326" spans="1:101" ht="16" thickBot="1" x14ac:dyDescent="0.25">
      <c r="A326" s="91" t="s">
        <v>457</v>
      </c>
      <c r="B326" s="92">
        <f>B304-B307-B325</f>
        <v>-542.4</v>
      </c>
      <c r="D326" s="91" t="s">
        <v>457</v>
      </c>
      <c r="E326" s="92">
        <f>E304-E307-E325</f>
        <v>-20.05</v>
      </c>
      <c r="G326" s="93" t="s">
        <v>457</v>
      </c>
      <c r="H326" s="94">
        <f>H304-H307-H325</f>
        <v>1226.17</v>
      </c>
      <c r="J326" s="91" t="s">
        <v>457</v>
      </c>
      <c r="K326" s="92">
        <f>K304-K307-K325</f>
        <v>-11</v>
      </c>
      <c r="M326" s="91" t="s">
        <v>457</v>
      </c>
      <c r="N326" s="92">
        <f>N304-N307-N325</f>
        <v>-59.15</v>
      </c>
      <c r="P326" s="75" t="s">
        <v>457</v>
      </c>
      <c r="Q326" s="76">
        <f>Q304-Q307-Q325</f>
        <v>0</v>
      </c>
      <c r="S326" s="91" t="s">
        <v>457</v>
      </c>
      <c r="T326" s="92">
        <f>T304-T307-T325</f>
        <v>-9.18</v>
      </c>
      <c r="V326" s="91" t="s">
        <v>457</v>
      </c>
      <c r="W326" s="92">
        <f>W304-W307-W325</f>
        <v>-211.99</v>
      </c>
      <c r="Y326" s="91" t="s">
        <v>457</v>
      </c>
      <c r="Z326" s="92">
        <f>Z304-Z307-Z325</f>
        <v>-50</v>
      </c>
      <c r="AB326" s="91" t="s">
        <v>457</v>
      </c>
      <c r="AC326" s="92">
        <f>AC304-AC307-AC325</f>
        <v>-20.350000000000001</v>
      </c>
      <c r="AE326" s="91" t="s">
        <v>457</v>
      </c>
      <c r="AF326" s="92">
        <f>AF304-AF307-AF325</f>
        <v>-19.989999999999998</v>
      </c>
      <c r="AH326" s="91" t="s">
        <v>457</v>
      </c>
      <c r="AI326" s="92">
        <f>AI304-AI307-AI325</f>
        <v>-55.84</v>
      </c>
      <c r="AK326" s="75" t="s">
        <v>457</v>
      </c>
      <c r="AL326" s="76">
        <f>AL304-AL307-AL325</f>
        <v>0</v>
      </c>
      <c r="AN326" s="91" t="s">
        <v>457</v>
      </c>
      <c r="AO326" s="92">
        <f>AO304-AO307-AO325</f>
        <v>-49.18</v>
      </c>
      <c r="AQ326" s="75" t="s">
        <v>457</v>
      </c>
      <c r="AR326" s="76">
        <f>AR304-AR307-AR325</f>
        <v>0</v>
      </c>
      <c r="AT326" s="91" t="s">
        <v>457</v>
      </c>
      <c r="AU326" s="92">
        <f>AU304-AU307-AU325</f>
        <v>-37.46</v>
      </c>
      <c r="AW326" s="93" t="s">
        <v>457</v>
      </c>
      <c r="AX326" s="94">
        <f>AX304-AX307-AX325</f>
        <v>1369.85</v>
      </c>
      <c r="AZ326" s="91" t="s">
        <v>457</v>
      </c>
      <c r="BA326" s="92">
        <f>BA304-BA307-BA325</f>
        <v>-18.649999999999999</v>
      </c>
      <c r="BC326" s="75" t="s">
        <v>457</v>
      </c>
      <c r="BD326" s="76">
        <f>BD304-BD307-BD325</f>
        <v>0</v>
      </c>
      <c r="BF326" s="108" t="s">
        <v>552</v>
      </c>
      <c r="BG326" s="109">
        <f>BG304-BG307-BG325</f>
        <v>-19.639999999999997</v>
      </c>
      <c r="BI326" s="110" t="s">
        <v>552</v>
      </c>
      <c r="BJ326" s="111">
        <f>BJ304-BJ307-BJ325</f>
        <v>-14.47</v>
      </c>
      <c r="BL326" s="91" t="s">
        <v>457</v>
      </c>
      <c r="BM326" s="92">
        <f>BM304-BM307-BM325</f>
        <v>-14.14</v>
      </c>
      <c r="BO326" s="91" t="s">
        <v>457</v>
      </c>
      <c r="BP326" s="92">
        <f>BP304-BP307-BP325</f>
        <v>-74.27000000000001</v>
      </c>
      <c r="BR326" s="91" t="s">
        <v>457</v>
      </c>
      <c r="BS326" s="92">
        <f>BS304-BS307-BS325</f>
        <v>-26.990000000000002</v>
      </c>
      <c r="BU326" s="91" t="s">
        <v>457</v>
      </c>
      <c r="BV326" s="92">
        <f>BV304-BV307-BV325</f>
        <v>-31</v>
      </c>
      <c r="BX326" s="91" t="s">
        <v>457</v>
      </c>
      <c r="BY326" s="92">
        <f>BY304-BY307-BY325</f>
        <v>-38.440000000000005</v>
      </c>
      <c r="CA326" s="91" t="s">
        <v>457</v>
      </c>
      <c r="CB326" s="92">
        <f>CB304-CB307-CB325</f>
        <v>-26.95</v>
      </c>
      <c r="CD326" s="91" t="s">
        <v>457</v>
      </c>
      <c r="CE326" s="92">
        <f>CE304-CE307-CE325</f>
        <v>-9.18</v>
      </c>
      <c r="CG326" s="75" t="s">
        <v>457</v>
      </c>
      <c r="CH326" s="76">
        <f>CH304-CH307-CH325</f>
        <v>0</v>
      </c>
      <c r="CJ326" s="91" t="s">
        <v>457</v>
      </c>
      <c r="CK326" s="92">
        <f>CK304-CK307-CK325</f>
        <v>-40.51</v>
      </c>
      <c r="CM326" s="93" t="s">
        <v>457</v>
      </c>
      <c r="CN326" s="94">
        <f>CN304-CN307-CN325</f>
        <v>1361.3400000000001</v>
      </c>
      <c r="CP326" s="93" t="s">
        <v>491</v>
      </c>
      <c r="CQ326" s="94">
        <f>CQ304-CQ307-CQ325</f>
        <v>2480.0200000000004</v>
      </c>
      <c r="CS326" s="85" t="s">
        <v>496</v>
      </c>
      <c r="CT326" s="84">
        <f>CT301-CT307-CT325</f>
        <v>0</v>
      </c>
    </row>
    <row r="327" spans="1:101" ht="17" thickTop="1" thickBot="1" x14ac:dyDescent="0.25">
      <c r="A327" s="190" t="s">
        <v>545</v>
      </c>
      <c r="B327" s="191"/>
      <c r="D327" s="190" t="s">
        <v>385</v>
      </c>
      <c r="E327" s="191"/>
      <c r="G327" s="190" t="s">
        <v>286</v>
      </c>
      <c r="H327" s="191"/>
      <c r="J327" s="190" t="s">
        <v>186</v>
      </c>
      <c r="K327" s="191"/>
      <c r="M327" s="190"/>
      <c r="N327" s="191"/>
      <c r="P327" s="190"/>
      <c r="Q327" s="191"/>
      <c r="S327" s="190" t="s">
        <v>546</v>
      </c>
      <c r="T327" s="191"/>
      <c r="V327" s="190" t="s">
        <v>547</v>
      </c>
      <c r="W327" s="191"/>
      <c r="Y327" s="190" t="s">
        <v>329</v>
      </c>
      <c r="Z327" s="191"/>
      <c r="AB327" s="190" t="s">
        <v>548</v>
      </c>
      <c r="AC327" s="191"/>
      <c r="AE327" s="190" t="s">
        <v>549</v>
      </c>
      <c r="AF327" s="191"/>
      <c r="AH327" s="190"/>
      <c r="AI327" s="191"/>
      <c r="AK327" s="190"/>
      <c r="AL327" s="191"/>
      <c r="AN327" s="190" t="s">
        <v>546</v>
      </c>
      <c r="AO327" s="191"/>
      <c r="AQ327" s="190"/>
      <c r="AR327" s="191"/>
      <c r="AT327" s="190" t="s">
        <v>550</v>
      </c>
      <c r="AU327" s="191"/>
      <c r="AW327" s="190" t="s">
        <v>551</v>
      </c>
      <c r="AX327" s="191"/>
      <c r="AZ327" s="190" t="s">
        <v>553</v>
      </c>
      <c r="BA327" s="191"/>
      <c r="BC327" s="190"/>
      <c r="BD327" s="191"/>
      <c r="BF327" s="190" t="s">
        <v>556</v>
      </c>
      <c r="BG327" s="191"/>
      <c r="BI327" s="190" t="s">
        <v>546</v>
      </c>
      <c r="BJ327" s="191"/>
      <c r="BL327" s="190"/>
      <c r="BM327" s="191"/>
      <c r="BO327" s="190" t="s">
        <v>555</v>
      </c>
      <c r="BP327" s="191"/>
      <c r="BR327" s="190" t="s">
        <v>554</v>
      </c>
      <c r="BS327" s="191"/>
      <c r="BU327" s="190" t="s">
        <v>557</v>
      </c>
      <c r="BV327" s="191"/>
      <c r="BX327" s="190" t="s">
        <v>558</v>
      </c>
      <c r="BY327" s="191"/>
      <c r="CA327" s="190" t="s">
        <v>559</v>
      </c>
      <c r="CB327" s="191"/>
      <c r="CD327" s="190" t="s">
        <v>546</v>
      </c>
      <c r="CE327" s="191"/>
      <c r="CG327" s="190"/>
      <c r="CH327" s="191"/>
      <c r="CJ327" s="190"/>
      <c r="CK327" s="191"/>
      <c r="CM327" s="190" t="s">
        <v>548</v>
      </c>
      <c r="CN327" s="191"/>
      <c r="CP327" s="93" t="s">
        <v>517</v>
      </c>
      <c r="CQ327" s="94">
        <f>CQ301-CQ307-CQ325</f>
        <v>1470.7799999999995</v>
      </c>
      <c r="CS327" s="199" t="s">
        <v>495</v>
      </c>
      <c r="CT327" s="200"/>
      <c r="CV327" s="82"/>
    </row>
    <row r="328" spans="1:101" x14ac:dyDescent="0.2">
      <c r="A328" s="180"/>
      <c r="B328" s="181"/>
      <c r="D328" s="180"/>
      <c r="E328" s="181"/>
      <c r="G328" s="180"/>
      <c r="H328" s="181"/>
      <c r="J328" s="180"/>
      <c r="K328" s="181"/>
      <c r="M328" s="180"/>
      <c r="N328" s="181"/>
      <c r="P328" s="180"/>
      <c r="Q328" s="181"/>
      <c r="S328" s="180"/>
      <c r="T328" s="181"/>
      <c r="V328" s="180"/>
      <c r="W328" s="181"/>
      <c r="Y328" s="180"/>
      <c r="Z328" s="181"/>
      <c r="AB328" s="180"/>
      <c r="AC328" s="181"/>
      <c r="AE328" s="180"/>
      <c r="AF328" s="181"/>
      <c r="AH328" s="180"/>
      <c r="AI328" s="181"/>
      <c r="AK328" s="180"/>
      <c r="AL328" s="181"/>
      <c r="AN328" s="180"/>
      <c r="AO328" s="181"/>
      <c r="AQ328" s="180"/>
      <c r="AR328" s="181"/>
      <c r="AT328" s="180"/>
      <c r="AU328" s="181"/>
      <c r="AW328" s="180"/>
      <c r="AX328" s="181"/>
      <c r="AZ328" s="180"/>
      <c r="BA328" s="181"/>
      <c r="BC328" s="180"/>
      <c r="BD328" s="181"/>
      <c r="BF328" s="180"/>
      <c r="BG328" s="181"/>
      <c r="BI328" s="180"/>
      <c r="BJ328" s="181"/>
      <c r="BL328" s="180"/>
      <c r="BM328" s="181"/>
      <c r="BO328" s="180"/>
      <c r="BP328" s="181"/>
      <c r="BR328" s="180"/>
      <c r="BS328" s="181"/>
      <c r="BU328" s="180"/>
      <c r="BV328" s="181"/>
      <c r="BX328" s="180"/>
      <c r="BY328" s="181"/>
      <c r="CA328" s="180"/>
      <c r="CB328" s="181"/>
      <c r="CD328" s="180"/>
      <c r="CE328" s="181"/>
      <c r="CG328" s="180"/>
      <c r="CH328" s="181"/>
      <c r="CJ328" s="180"/>
      <c r="CK328" s="181"/>
      <c r="CM328" s="180"/>
      <c r="CN328" s="181"/>
      <c r="CP328" s="101"/>
      <c r="CQ328" s="102"/>
      <c r="CS328" s="199"/>
      <c r="CT328" s="200"/>
      <c r="CV328" s="82"/>
    </row>
    <row r="329" spans="1:101" x14ac:dyDescent="0.2">
      <c r="A329" s="182"/>
      <c r="B329" s="183"/>
      <c r="D329" s="182"/>
      <c r="E329" s="183"/>
      <c r="G329" s="182"/>
      <c r="H329" s="183"/>
      <c r="J329" s="182"/>
      <c r="K329" s="183"/>
      <c r="M329" s="182"/>
      <c r="N329" s="183"/>
      <c r="P329" s="182"/>
      <c r="Q329" s="183"/>
      <c r="S329" s="182"/>
      <c r="T329" s="183"/>
      <c r="V329" s="182"/>
      <c r="W329" s="183"/>
      <c r="Y329" s="182"/>
      <c r="Z329" s="183"/>
      <c r="AB329" s="182"/>
      <c r="AC329" s="183"/>
      <c r="AE329" s="182"/>
      <c r="AF329" s="183"/>
      <c r="AH329" s="182"/>
      <c r="AI329" s="183"/>
      <c r="AK329" s="182"/>
      <c r="AL329" s="183"/>
      <c r="AN329" s="182"/>
      <c r="AO329" s="183"/>
      <c r="AQ329" s="182"/>
      <c r="AR329" s="183"/>
      <c r="AT329" s="182"/>
      <c r="AU329" s="183"/>
      <c r="AW329" s="182"/>
      <c r="AX329" s="183"/>
      <c r="AZ329" s="182"/>
      <c r="BA329" s="183"/>
      <c r="BC329" s="182"/>
      <c r="BD329" s="183"/>
      <c r="BF329" s="182"/>
      <c r="BG329" s="183"/>
      <c r="BI329" s="182"/>
      <c r="BJ329" s="183"/>
      <c r="BL329" s="182"/>
      <c r="BM329" s="183"/>
      <c r="BO329" s="182"/>
      <c r="BP329" s="183"/>
      <c r="BR329" s="182"/>
      <c r="BS329" s="183"/>
      <c r="BU329" s="182"/>
      <c r="BV329" s="183"/>
      <c r="BX329" s="182"/>
      <c r="BY329" s="183"/>
      <c r="CA329" s="182"/>
      <c r="CB329" s="183"/>
      <c r="CD329" s="182"/>
      <c r="CE329" s="183"/>
      <c r="CG329" s="182"/>
      <c r="CH329" s="183"/>
      <c r="CJ329" s="182"/>
      <c r="CK329" s="183"/>
      <c r="CM329" s="182"/>
      <c r="CN329" s="183"/>
      <c r="CP329" s="99"/>
      <c r="CQ329" s="100"/>
      <c r="CS329" s="201"/>
      <c r="CT329" s="202"/>
      <c r="CV329" s="82"/>
    </row>
    <row r="331" spans="1:101" ht="21" x14ac:dyDescent="0.25">
      <c r="A331" s="36" t="s">
        <v>506</v>
      </c>
    </row>
    <row r="332" spans="1:101" x14ac:dyDescent="0.2">
      <c r="A332" s="172" t="s">
        <v>249</v>
      </c>
      <c r="B332" s="173"/>
      <c r="D332" s="172" t="s">
        <v>292</v>
      </c>
      <c r="E332" s="173"/>
      <c r="G332" s="172" t="s">
        <v>293</v>
      </c>
      <c r="H332" s="173"/>
      <c r="J332" s="172" t="s">
        <v>294</v>
      </c>
      <c r="K332" s="173"/>
      <c r="M332" s="172" t="s">
        <v>295</v>
      </c>
      <c r="N332" s="173"/>
      <c r="P332" s="172" t="s">
        <v>296</v>
      </c>
      <c r="Q332" s="173"/>
      <c r="S332" s="172" t="s">
        <v>297</v>
      </c>
      <c r="T332" s="173"/>
      <c r="V332" s="172" t="s">
        <v>298</v>
      </c>
      <c r="W332" s="173"/>
      <c r="Y332" s="172" t="s">
        <v>299</v>
      </c>
      <c r="Z332" s="173"/>
      <c r="AB332" s="172" t="s">
        <v>300</v>
      </c>
      <c r="AC332" s="173"/>
      <c r="AE332" s="172" t="s">
        <v>301</v>
      </c>
      <c r="AF332" s="173"/>
      <c r="AH332" s="172" t="s">
        <v>302</v>
      </c>
      <c r="AI332" s="173"/>
      <c r="AK332" s="172" t="s">
        <v>303</v>
      </c>
      <c r="AL332" s="173"/>
      <c r="AN332" s="172" t="s">
        <v>304</v>
      </c>
      <c r="AO332" s="173"/>
      <c r="AQ332" s="172" t="s">
        <v>305</v>
      </c>
      <c r="AR332" s="173"/>
      <c r="AT332" s="172" t="s">
        <v>306</v>
      </c>
      <c r="AU332" s="173"/>
      <c r="AW332" s="172" t="s">
        <v>307</v>
      </c>
      <c r="AX332" s="173"/>
      <c r="AZ332" s="172" t="s">
        <v>308</v>
      </c>
      <c r="BA332" s="173"/>
      <c r="BC332" s="172" t="s">
        <v>309</v>
      </c>
      <c r="BD332" s="173"/>
      <c r="BF332" s="172" t="s">
        <v>310</v>
      </c>
      <c r="BG332" s="173"/>
      <c r="BI332" s="172" t="s">
        <v>311</v>
      </c>
      <c r="BJ332" s="173"/>
      <c r="BL332" s="172" t="s">
        <v>312</v>
      </c>
      <c r="BM332" s="173"/>
      <c r="BO332" s="172" t="s">
        <v>313</v>
      </c>
      <c r="BP332" s="173"/>
      <c r="BR332" s="172" t="s">
        <v>314</v>
      </c>
      <c r="BS332" s="173"/>
      <c r="BU332" s="172" t="s">
        <v>315</v>
      </c>
      <c r="BV332" s="173"/>
      <c r="BX332" s="172" t="s">
        <v>316</v>
      </c>
      <c r="BY332" s="173"/>
      <c r="CA332" s="172" t="s">
        <v>317</v>
      </c>
      <c r="CB332" s="173"/>
      <c r="CD332" s="172" t="s">
        <v>318</v>
      </c>
      <c r="CE332" s="173"/>
      <c r="CG332" s="172" t="s">
        <v>333</v>
      </c>
      <c r="CH332" s="173"/>
      <c r="CJ332" s="172" t="s">
        <v>334</v>
      </c>
      <c r="CK332" s="173"/>
      <c r="CM332" s="172" t="s">
        <v>489</v>
      </c>
      <c r="CN332" s="173"/>
      <c r="CP332" s="188" t="s">
        <v>30</v>
      </c>
      <c r="CQ332" s="189"/>
      <c r="CS332" s="188" t="s">
        <v>490</v>
      </c>
      <c r="CT332" s="189"/>
      <c r="CV332" s="80" t="s">
        <v>32</v>
      </c>
    </row>
    <row r="333" spans="1:101" x14ac:dyDescent="0.2">
      <c r="A333" s="174" t="s">
        <v>446</v>
      </c>
      <c r="B333" s="175"/>
      <c r="D333" s="174" t="s">
        <v>446</v>
      </c>
      <c r="E333" s="175"/>
      <c r="G333" s="174" t="s">
        <v>446</v>
      </c>
      <c r="H333" s="175"/>
      <c r="J333" s="174" t="s">
        <v>446</v>
      </c>
      <c r="K333" s="175"/>
      <c r="M333" s="174" t="s">
        <v>446</v>
      </c>
      <c r="N333" s="175"/>
      <c r="P333" s="174" t="s">
        <v>446</v>
      </c>
      <c r="Q333" s="175"/>
      <c r="S333" s="174" t="s">
        <v>446</v>
      </c>
      <c r="T333" s="175"/>
      <c r="V333" s="174" t="s">
        <v>446</v>
      </c>
      <c r="W333" s="175"/>
      <c r="Y333" s="174" t="s">
        <v>446</v>
      </c>
      <c r="Z333" s="175"/>
      <c r="AB333" s="174" t="s">
        <v>446</v>
      </c>
      <c r="AC333" s="175"/>
      <c r="AE333" s="174" t="s">
        <v>446</v>
      </c>
      <c r="AF333" s="175"/>
      <c r="AH333" s="174" t="s">
        <v>446</v>
      </c>
      <c r="AI333" s="175"/>
      <c r="AK333" s="174" t="s">
        <v>446</v>
      </c>
      <c r="AL333" s="175"/>
      <c r="AN333" s="174" t="s">
        <v>446</v>
      </c>
      <c r="AO333" s="175"/>
      <c r="AQ333" s="174" t="s">
        <v>446</v>
      </c>
      <c r="AR333" s="175"/>
      <c r="AT333" s="174" t="s">
        <v>446</v>
      </c>
      <c r="AU333" s="175"/>
      <c r="AW333" s="174" t="s">
        <v>446</v>
      </c>
      <c r="AX333" s="175"/>
      <c r="AZ333" s="174" t="s">
        <v>446</v>
      </c>
      <c r="BA333" s="175"/>
      <c r="BC333" s="174" t="s">
        <v>446</v>
      </c>
      <c r="BD333" s="175"/>
      <c r="BF333" s="174" t="s">
        <v>446</v>
      </c>
      <c r="BG333" s="175"/>
      <c r="BI333" s="174" t="s">
        <v>446</v>
      </c>
      <c r="BJ333" s="175"/>
      <c r="BL333" s="174" t="s">
        <v>446</v>
      </c>
      <c r="BM333" s="175"/>
      <c r="BO333" s="174" t="s">
        <v>446</v>
      </c>
      <c r="BP333" s="175"/>
      <c r="BR333" s="174" t="s">
        <v>446</v>
      </c>
      <c r="BS333" s="175"/>
      <c r="BU333" s="174" t="s">
        <v>446</v>
      </c>
      <c r="BV333" s="175"/>
      <c r="BX333" s="174" t="s">
        <v>446</v>
      </c>
      <c r="BY333" s="175"/>
      <c r="CA333" s="174" t="s">
        <v>446</v>
      </c>
      <c r="CB333" s="175"/>
      <c r="CD333" s="174" t="s">
        <v>446</v>
      </c>
      <c r="CE333" s="175"/>
      <c r="CG333" s="174" t="s">
        <v>446</v>
      </c>
      <c r="CH333" s="175"/>
      <c r="CJ333" s="174" t="s">
        <v>446</v>
      </c>
      <c r="CK333" s="175"/>
      <c r="CM333" s="174" t="s">
        <v>446</v>
      </c>
      <c r="CN333" s="175"/>
      <c r="CP333" s="174" t="s">
        <v>446</v>
      </c>
      <c r="CQ333" s="175"/>
      <c r="CS333" s="174" t="s">
        <v>446</v>
      </c>
      <c r="CT333" s="175"/>
    </row>
    <row r="334" spans="1:101" x14ac:dyDescent="0.2">
      <c r="A334" s="69" t="s">
        <v>460</v>
      </c>
      <c r="B334" s="79">
        <v>20</v>
      </c>
      <c r="D334" s="69" t="s">
        <v>460</v>
      </c>
      <c r="E334" s="79">
        <v>0</v>
      </c>
      <c r="G334" s="69" t="s">
        <v>460</v>
      </c>
      <c r="H334" s="79">
        <v>0</v>
      </c>
      <c r="J334" s="69" t="s">
        <v>460</v>
      </c>
      <c r="K334" s="79">
        <v>0</v>
      </c>
      <c r="M334" s="69" t="s">
        <v>460</v>
      </c>
      <c r="N334" s="79">
        <v>0</v>
      </c>
      <c r="P334" s="69" t="s">
        <v>460</v>
      </c>
      <c r="Q334" s="79">
        <v>948.67</v>
      </c>
      <c r="S334" s="69" t="s">
        <v>460</v>
      </c>
      <c r="T334" s="79">
        <v>0</v>
      </c>
      <c r="V334" s="69" t="s">
        <v>460</v>
      </c>
      <c r="W334" s="79">
        <v>0</v>
      </c>
      <c r="Y334" s="69" t="s">
        <v>460</v>
      </c>
      <c r="Z334" s="79">
        <v>0</v>
      </c>
      <c r="AB334" s="69" t="s">
        <v>460</v>
      </c>
      <c r="AC334" s="79">
        <v>0</v>
      </c>
      <c r="AE334" s="69" t="s">
        <v>460</v>
      </c>
      <c r="AF334" s="79">
        <v>0</v>
      </c>
      <c r="AH334" s="69" t="s">
        <v>460</v>
      </c>
      <c r="AI334" s="79">
        <v>75</v>
      </c>
      <c r="AK334" s="69" t="s">
        <v>460</v>
      </c>
      <c r="AL334" s="79">
        <v>0</v>
      </c>
      <c r="AN334" s="69" t="s">
        <v>460</v>
      </c>
      <c r="AO334" s="79">
        <v>1559.48</v>
      </c>
      <c r="AQ334" s="69" t="s">
        <v>460</v>
      </c>
      <c r="AR334" s="79">
        <v>0</v>
      </c>
      <c r="AT334" s="69" t="s">
        <v>460</v>
      </c>
      <c r="AU334" s="79">
        <v>0</v>
      </c>
      <c r="AW334" s="69" t="s">
        <v>460</v>
      </c>
      <c r="AX334" s="79">
        <v>0</v>
      </c>
      <c r="AZ334" s="69" t="s">
        <v>460</v>
      </c>
      <c r="BA334" s="79">
        <v>0</v>
      </c>
      <c r="BC334" s="69" t="s">
        <v>460</v>
      </c>
      <c r="BD334" s="79">
        <v>0</v>
      </c>
      <c r="BF334" s="69" t="s">
        <v>460</v>
      </c>
      <c r="BG334" s="79">
        <v>0</v>
      </c>
      <c r="BI334" s="69" t="s">
        <v>460</v>
      </c>
      <c r="BJ334" s="79">
        <v>0</v>
      </c>
      <c r="BL334" s="69" t="s">
        <v>460</v>
      </c>
      <c r="BM334" s="79">
        <v>0.01</v>
      </c>
      <c r="BO334" s="69" t="s">
        <v>460</v>
      </c>
      <c r="BP334" s="79">
        <v>0</v>
      </c>
      <c r="BR334" s="69" t="s">
        <v>460</v>
      </c>
      <c r="BS334" s="79">
        <v>0</v>
      </c>
      <c r="BU334" s="69" t="s">
        <v>460</v>
      </c>
      <c r="BV334" s="79">
        <v>0</v>
      </c>
      <c r="BX334" s="69" t="s">
        <v>460</v>
      </c>
      <c r="BY334" s="79">
        <v>1554.51</v>
      </c>
      <c r="CA334" s="69" t="s">
        <v>460</v>
      </c>
      <c r="CB334" s="79">
        <v>0</v>
      </c>
      <c r="CD334" s="69" t="s">
        <v>460</v>
      </c>
      <c r="CE334" s="79">
        <v>0</v>
      </c>
      <c r="CG334" s="69" t="s">
        <v>460</v>
      </c>
      <c r="CH334" s="79">
        <v>100</v>
      </c>
      <c r="CJ334" s="69" t="s">
        <v>460</v>
      </c>
      <c r="CK334" s="79">
        <v>140</v>
      </c>
      <c r="CM334" s="69" t="s">
        <v>460</v>
      </c>
      <c r="CN334" s="79">
        <v>0</v>
      </c>
      <c r="CP334" s="69" t="s">
        <v>460</v>
      </c>
      <c r="CQ334" s="79">
        <f>SUM(CN334,CK334,CH334,CE334,CB334,BY334,BV334,BS334,BP334,BM334,BJ334,BG334,BD334,BA334,AX334,AU334,AR334,AO334,AL334,AI334,AF334,AC334,Z334,W334,T334,Q334,N334,K334,H334,E334,B334)</f>
        <v>4397.67</v>
      </c>
      <c r="CS334" s="69" t="s">
        <v>460</v>
      </c>
      <c r="CT334" s="79">
        <f>1560.07+1554.2</f>
        <v>3114.27</v>
      </c>
      <c r="CV334" s="83">
        <f>CQ334-CT334</f>
        <v>1283.4000000000001</v>
      </c>
    </row>
    <row r="335" spans="1:101" x14ac:dyDescent="0.2">
      <c r="A335" s="69" t="s">
        <v>443</v>
      </c>
      <c r="B335" s="79">
        <v>0</v>
      </c>
      <c r="D335" s="69" t="s">
        <v>443</v>
      </c>
      <c r="E335" s="79">
        <v>0</v>
      </c>
      <c r="G335" s="69" t="s">
        <v>443</v>
      </c>
      <c r="H335" s="79">
        <v>0</v>
      </c>
      <c r="J335" s="69" t="s">
        <v>443</v>
      </c>
      <c r="K335" s="79">
        <v>0</v>
      </c>
      <c r="M335" s="69" t="s">
        <v>443</v>
      </c>
      <c r="N335" s="79">
        <v>0</v>
      </c>
      <c r="P335" s="69" t="s">
        <v>443</v>
      </c>
      <c r="Q335" s="79">
        <v>0</v>
      </c>
      <c r="S335" s="69" t="s">
        <v>443</v>
      </c>
      <c r="T335" s="79">
        <v>0</v>
      </c>
      <c r="V335" s="69" t="s">
        <v>443</v>
      </c>
      <c r="W335" s="79">
        <v>0</v>
      </c>
      <c r="Y335" s="69" t="s">
        <v>443</v>
      </c>
      <c r="Z335" s="79">
        <v>0</v>
      </c>
      <c r="AB335" s="69" t="s">
        <v>443</v>
      </c>
      <c r="AC335" s="79">
        <v>0</v>
      </c>
      <c r="AE335" s="69" t="s">
        <v>443</v>
      </c>
      <c r="AF335" s="79">
        <v>0</v>
      </c>
      <c r="AH335" s="69" t="s">
        <v>443</v>
      </c>
      <c r="AI335" s="79">
        <v>0</v>
      </c>
      <c r="AK335" s="69" t="s">
        <v>443</v>
      </c>
      <c r="AL335" s="79">
        <v>0</v>
      </c>
      <c r="AN335" s="69" t="s">
        <v>443</v>
      </c>
      <c r="AO335" s="79">
        <v>143.63</v>
      </c>
      <c r="AQ335" s="69" t="s">
        <v>443</v>
      </c>
      <c r="AR335" s="79">
        <v>0</v>
      </c>
      <c r="AT335" s="69" t="s">
        <v>443</v>
      </c>
      <c r="AU335" s="79">
        <v>0</v>
      </c>
      <c r="AW335" s="69" t="s">
        <v>443</v>
      </c>
      <c r="AX335" s="79">
        <v>0</v>
      </c>
      <c r="AZ335" s="69" t="s">
        <v>443</v>
      </c>
      <c r="BA335" s="79">
        <v>0</v>
      </c>
      <c r="BC335" s="69" t="s">
        <v>443</v>
      </c>
      <c r="BD335" s="79">
        <v>0</v>
      </c>
      <c r="BF335" s="69" t="s">
        <v>443</v>
      </c>
      <c r="BG335" s="79">
        <v>0.36</v>
      </c>
      <c r="BI335" s="69" t="s">
        <v>443</v>
      </c>
      <c r="BJ335" s="79">
        <v>0</v>
      </c>
      <c r="BL335" s="69" t="s">
        <v>443</v>
      </c>
      <c r="BM335" s="79">
        <v>0</v>
      </c>
      <c r="BO335" s="69" t="s">
        <v>443</v>
      </c>
      <c r="BP335" s="79">
        <v>0</v>
      </c>
      <c r="BR335" s="69" t="s">
        <v>443</v>
      </c>
      <c r="BS335" s="79">
        <v>0</v>
      </c>
      <c r="BU335" s="69" t="s">
        <v>443</v>
      </c>
      <c r="BV335" s="79">
        <v>0</v>
      </c>
      <c r="BX335" s="69" t="s">
        <v>443</v>
      </c>
      <c r="BY335" s="79">
        <v>148.6</v>
      </c>
      <c r="CA335" s="69" t="s">
        <v>443</v>
      </c>
      <c r="CB335" s="79">
        <v>0</v>
      </c>
      <c r="CD335" s="69" t="s">
        <v>443</v>
      </c>
      <c r="CE335" s="79">
        <v>0</v>
      </c>
      <c r="CG335" s="69" t="s">
        <v>443</v>
      </c>
      <c r="CH335" s="79">
        <v>0</v>
      </c>
      <c r="CJ335" s="69" t="s">
        <v>443</v>
      </c>
      <c r="CK335" s="79">
        <v>0</v>
      </c>
      <c r="CM335" s="69" t="s">
        <v>443</v>
      </c>
      <c r="CN335" s="79">
        <v>0</v>
      </c>
      <c r="CP335" s="69" t="s">
        <v>443</v>
      </c>
      <c r="CQ335" s="79">
        <f>SUM(CN335,CK335,CH335,CE335,CB335,BY335,BV335,BS335,BP335,BM335,BJ335,BG335,BD335,BA335,AX335,AU335,AR335,AO335,AL335,AI335,AF335,AC335,Z335,W335,T335,Q335,N335,K335,H335,E335,B335)</f>
        <v>292.59000000000003</v>
      </c>
      <c r="CS335" s="69" t="s">
        <v>443</v>
      </c>
      <c r="CT335" s="79">
        <f>143.04+148.91</f>
        <v>291.95</v>
      </c>
      <c r="CV335" s="83">
        <f>CQ335-CT335</f>
        <v>0.6400000000000432</v>
      </c>
    </row>
    <row r="336" spans="1:101" x14ac:dyDescent="0.2">
      <c r="A336" s="69" t="s">
        <v>444</v>
      </c>
      <c r="B336" s="79">
        <v>0</v>
      </c>
      <c r="D336" s="69" t="s">
        <v>444</v>
      </c>
      <c r="E336" s="79">
        <v>0</v>
      </c>
      <c r="G336" s="69" t="s">
        <v>444</v>
      </c>
      <c r="H336" s="79">
        <v>0</v>
      </c>
      <c r="J336" s="69" t="s">
        <v>444</v>
      </c>
      <c r="K336" s="79">
        <v>0</v>
      </c>
      <c r="M336" s="69" t="s">
        <v>444</v>
      </c>
      <c r="N336" s="79">
        <v>0</v>
      </c>
      <c r="P336" s="69" t="s">
        <v>444</v>
      </c>
      <c r="Q336" s="79">
        <v>0</v>
      </c>
      <c r="S336" s="69" t="s">
        <v>444</v>
      </c>
      <c r="T336" s="79">
        <v>0</v>
      </c>
      <c r="V336" s="69" t="s">
        <v>444</v>
      </c>
      <c r="W336" s="79">
        <v>0</v>
      </c>
      <c r="Y336" s="69" t="s">
        <v>444</v>
      </c>
      <c r="Z336" s="79">
        <v>0</v>
      </c>
      <c r="AB336" s="69" t="s">
        <v>444</v>
      </c>
      <c r="AC336" s="79">
        <v>0</v>
      </c>
      <c r="AE336" s="69" t="s">
        <v>444</v>
      </c>
      <c r="AF336" s="79">
        <v>0</v>
      </c>
      <c r="AH336" s="69" t="s">
        <v>444</v>
      </c>
      <c r="AI336" s="79">
        <v>0</v>
      </c>
      <c r="AK336" s="69" t="s">
        <v>444</v>
      </c>
      <c r="AL336" s="79">
        <v>0</v>
      </c>
      <c r="AN336" s="69" t="s">
        <v>444</v>
      </c>
      <c r="AO336" s="79">
        <v>189.24</v>
      </c>
      <c r="AQ336" s="69" t="s">
        <v>444</v>
      </c>
      <c r="AR336" s="79">
        <v>0</v>
      </c>
      <c r="AT336" s="69" t="s">
        <v>444</v>
      </c>
      <c r="AU336" s="79">
        <v>0</v>
      </c>
      <c r="AW336" s="69" t="s">
        <v>444</v>
      </c>
      <c r="AX336" s="79">
        <v>0</v>
      </c>
      <c r="AZ336" s="69" t="s">
        <v>444</v>
      </c>
      <c r="BA336" s="79">
        <v>0</v>
      </c>
      <c r="BC336" s="69" t="s">
        <v>444</v>
      </c>
      <c r="BD336" s="79">
        <v>0</v>
      </c>
      <c r="BF336" s="69" t="s">
        <v>444</v>
      </c>
      <c r="BG336" s="79">
        <v>0</v>
      </c>
      <c r="BI336" s="69" t="s">
        <v>444</v>
      </c>
      <c r="BJ336" s="79">
        <v>0</v>
      </c>
      <c r="BL336" s="69" t="s">
        <v>444</v>
      </c>
      <c r="BM336" s="79">
        <v>0</v>
      </c>
      <c r="BO336" s="69" t="s">
        <v>444</v>
      </c>
      <c r="BP336" s="79">
        <v>0</v>
      </c>
      <c r="BR336" s="69" t="s">
        <v>444</v>
      </c>
      <c r="BS336" s="79">
        <v>0</v>
      </c>
      <c r="BU336" s="69" t="s">
        <v>444</v>
      </c>
      <c r="BV336" s="79">
        <v>0</v>
      </c>
      <c r="BX336" s="69" t="s">
        <v>444</v>
      </c>
      <c r="BY336" s="79">
        <v>189.24</v>
      </c>
      <c r="CA336" s="69" t="s">
        <v>444</v>
      </c>
      <c r="CB336" s="79">
        <v>0</v>
      </c>
      <c r="CD336" s="69" t="s">
        <v>444</v>
      </c>
      <c r="CE336" s="79">
        <v>0</v>
      </c>
      <c r="CG336" s="69" t="s">
        <v>444</v>
      </c>
      <c r="CH336" s="79">
        <v>0</v>
      </c>
      <c r="CJ336" s="69" t="s">
        <v>444</v>
      </c>
      <c r="CK336" s="79">
        <v>0</v>
      </c>
      <c r="CM336" s="69" t="s">
        <v>444</v>
      </c>
      <c r="CN336" s="79">
        <v>0</v>
      </c>
      <c r="CP336" s="69" t="s">
        <v>444</v>
      </c>
      <c r="CQ336" s="79">
        <f>SUM(CN336,CK336,CH336,CE336,CB336,BY336,BV336,BS336,BP336,BM336,BJ336,BG336,BD336,BA336,AX336,AU336,AR336,AO336,AL336,AI336,AF336,AC336,Z336,W336,T336,Q336,N336,K336,H336,E336,B336)</f>
        <v>378.48</v>
      </c>
      <c r="CS336" s="69" t="s">
        <v>444</v>
      </c>
      <c r="CT336" s="79">
        <f>189.24+189.24</f>
        <v>378.48</v>
      </c>
      <c r="CV336" s="83">
        <f>CQ336-CT336</f>
        <v>0</v>
      </c>
    </row>
    <row r="337" spans="1:101" x14ac:dyDescent="0.2">
      <c r="A337" s="77" t="s">
        <v>542</v>
      </c>
      <c r="B337" s="78">
        <f>SUM(B334:B336)</f>
        <v>20</v>
      </c>
      <c r="D337" s="77" t="s">
        <v>542</v>
      </c>
      <c r="E337" s="78">
        <f>SUM(E334:E336)</f>
        <v>0</v>
      </c>
      <c r="G337" s="77" t="s">
        <v>542</v>
      </c>
      <c r="H337" s="78">
        <f>SUM(H334:H336)</f>
        <v>0</v>
      </c>
      <c r="J337" s="77" t="s">
        <v>542</v>
      </c>
      <c r="K337" s="78">
        <f>SUM(K334:K336)</f>
        <v>0</v>
      </c>
      <c r="M337" s="77" t="s">
        <v>542</v>
      </c>
      <c r="N337" s="78">
        <f>SUM(N334:N336)</f>
        <v>0</v>
      </c>
      <c r="P337" s="77" t="s">
        <v>542</v>
      </c>
      <c r="Q337" s="78">
        <f>SUM(Q334:Q336)</f>
        <v>948.67</v>
      </c>
      <c r="S337" s="77" t="s">
        <v>542</v>
      </c>
      <c r="T337" s="78">
        <f>SUM(T334:T336)</f>
        <v>0</v>
      </c>
      <c r="V337" s="77" t="s">
        <v>542</v>
      </c>
      <c r="W337" s="78">
        <f>SUM(W334:W336)</f>
        <v>0</v>
      </c>
      <c r="Y337" s="77" t="s">
        <v>542</v>
      </c>
      <c r="Z337" s="78">
        <f>SUM(Z334:Z336)</f>
        <v>0</v>
      </c>
      <c r="AB337" s="77" t="s">
        <v>542</v>
      </c>
      <c r="AC337" s="78">
        <f>SUM(AC334:AC336)</f>
        <v>0</v>
      </c>
      <c r="AE337" s="77" t="s">
        <v>542</v>
      </c>
      <c r="AF337" s="78">
        <f>SUM(AF334:AF336)</f>
        <v>0</v>
      </c>
      <c r="AH337" s="77" t="s">
        <v>542</v>
      </c>
      <c r="AI337" s="78">
        <f>SUM(AI334:AI336)</f>
        <v>75</v>
      </c>
      <c r="AK337" s="77" t="s">
        <v>542</v>
      </c>
      <c r="AL337" s="78">
        <f>SUM(AL334:AL336)</f>
        <v>0</v>
      </c>
      <c r="AN337" s="77" t="s">
        <v>542</v>
      </c>
      <c r="AO337" s="78">
        <f>SUM(AO334:AO336)</f>
        <v>1892.3500000000001</v>
      </c>
      <c r="AQ337" s="77" t="s">
        <v>542</v>
      </c>
      <c r="AR337" s="78">
        <f>SUM(AR334:AR336)</f>
        <v>0</v>
      </c>
      <c r="AT337" s="77" t="s">
        <v>542</v>
      </c>
      <c r="AU337" s="78">
        <f>SUM(AU334:AU336)</f>
        <v>0</v>
      </c>
      <c r="AW337" s="77" t="s">
        <v>542</v>
      </c>
      <c r="AX337" s="78">
        <f>SUM(AX334:AX336)</f>
        <v>0</v>
      </c>
      <c r="AZ337" s="77" t="s">
        <v>542</v>
      </c>
      <c r="BA337" s="78">
        <f>SUM(BA334:BA336)</f>
        <v>0</v>
      </c>
      <c r="BC337" s="77" t="s">
        <v>542</v>
      </c>
      <c r="BD337" s="78">
        <f>SUM(BD334:BD336)</f>
        <v>0</v>
      </c>
      <c r="BF337" s="77" t="s">
        <v>542</v>
      </c>
      <c r="BG337" s="78">
        <f>SUM(BG334:BG336)</f>
        <v>0.36</v>
      </c>
      <c r="BI337" s="77" t="s">
        <v>542</v>
      </c>
      <c r="BJ337" s="78">
        <f>SUM(BJ334:BJ336)</f>
        <v>0</v>
      </c>
      <c r="BL337" s="77" t="s">
        <v>542</v>
      </c>
      <c r="BM337" s="78">
        <f>SUM(BM334:BM336)</f>
        <v>0.01</v>
      </c>
      <c r="BO337" s="77" t="s">
        <v>542</v>
      </c>
      <c r="BP337" s="78">
        <f>SUM(BP334:BP336)</f>
        <v>0</v>
      </c>
      <c r="BR337" s="77" t="s">
        <v>542</v>
      </c>
      <c r="BS337" s="78">
        <f>SUM(BS334:BS336)</f>
        <v>0</v>
      </c>
      <c r="BU337" s="77" t="s">
        <v>542</v>
      </c>
      <c r="BV337" s="78">
        <f>SUM(BV334:BV336)</f>
        <v>0</v>
      </c>
      <c r="BX337" s="77" t="s">
        <v>542</v>
      </c>
      <c r="BY337" s="78">
        <f>SUM(BY334:BY336)</f>
        <v>1892.35</v>
      </c>
      <c r="CA337" s="77" t="s">
        <v>542</v>
      </c>
      <c r="CB337" s="78">
        <f>SUM(CB334:CB336)</f>
        <v>0</v>
      </c>
      <c r="CD337" s="77" t="s">
        <v>542</v>
      </c>
      <c r="CE337" s="78">
        <f>SUM(CE334:CE336)</f>
        <v>0</v>
      </c>
      <c r="CG337" s="77" t="s">
        <v>542</v>
      </c>
      <c r="CH337" s="78">
        <f>SUM(CH334:CH336)</f>
        <v>100</v>
      </c>
      <c r="CJ337" s="77" t="s">
        <v>542</v>
      </c>
      <c r="CK337" s="78">
        <f>SUM(CK334:CK336)</f>
        <v>140</v>
      </c>
      <c r="CM337" s="77" t="s">
        <v>542</v>
      </c>
      <c r="CN337" s="78">
        <f>SUM(CN334:CN336)</f>
        <v>0</v>
      </c>
      <c r="CP337" s="77" t="s">
        <v>492</v>
      </c>
      <c r="CQ337" s="78">
        <f>SUM(CQ334:CQ336)</f>
        <v>5068.74</v>
      </c>
      <c r="CS337" s="77" t="s">
        <v>492</v>
      </c>
      <c r="CT337" s="78">
        <f>SUM(CT334:CT336)</f>
        <v>3784.7</v>
      </c>
      <c r="CV337" s="88">
        <f>CQ337-CT337</f>
        <v>1284.04</v>
      </c>
    </row>
    <row r="338" spans="1:101" x14ac:dyDescent="0.2">
      <c r="A338" s="176" t="s">
        <v>447</v>
      </c>
      <c r="B338" s="177"/>
      <c r="D338" s="176" t="s">
        <v>447</v>
      </c>
      <c r="E338" s="177"/>
      <c r="G338" s="176" t="s">
        <v>447</v>
      </c>
      <c r="H338" s="177"/>
      <c r="J338" s="176" t="s">
        <v>447</v>
      </c>
      <c r="K338" s="177"/>
      <c r="M338" s="176" t="s">
        <v>447</v>
      </c>
      <c r="N338" s="177"/>
      <c r="P338" s="176" t="s">
        <v>447</v>
      </c>
      <c r="Q338" s="177"/>
      <c r="S338" s="176" t="s">
        <v>447</v>
      </c>
      <c r="T338" s="177"/>
      <c r="V338" s="176" t="s">
        <v>447</v>
      </c>
      <c r="W338" s="177"/>
      <c r="Y338" s="176" t="s">
        <v>447</v>
      </c>
      <c r="Z338" s="177"/>
      <c r="AB338" s="176" t="s">
        <v>447</v>
      </c>
      <c r="AC338" s="177"/>
      <c r="AE338" s="176" t="s">
        <v>447</v>
      </c>
      <c r="AF338" s="177"/>
      <c r="AH338" s="176" t="s">
        <v>447</v>
      </c>
      <c r="AI338" s="177"/>
      <c r="AK338" s="176" t="s">
        <v>447</v>
      </c>
      <c r="AL338" s="177"/>
      <c r="AN338" s="176" t="s">
        <v>447</v>
      </c>
      <c r="AO338" s="177"/>
      <c r="AQ338" s="176" t="s">
        <v>447</v>
      </c>
      <c r="AR338" s="177"/>
      <c r="AT338" s="176" t="s">
        <v>447</v>
      </c>
      <c r="AU338" s="177"/>
      <c r="AW338" s="176" t="s">
        <v>447</v>
      </c>
      <c r="AX338" s="177"/>
      <c r="AZ338" s="176" t="s">
        <v>447</v>
      </c>
      <c r="BA338" s="177"/>
      <c r="BC338" s="176" t="s">
        <v>447</v>
      </c>
      <c r="BD338" s="177"/>
      <c r="BF338" s="176" t="s">
        <v>447</v>
      </c>
      <c r="BG338" s="177"/>
      <c r="BI338" s="176" t="s">
        <v>447</v>
      </c>
      <c r="BJ338" s="177"/>
      <c r="BL338" s="176" t="s">
        <v>447</v>
      </c>
      <c r="BM338" s="177"/>
      <c r="BO338" s="176" t="s">
        <v>447</v>
      </c>
      <c r="BP338" s="177"/>
      <c r="BR338" s="176" t="s">
        <v>447</v>
      </c>
      <c r="BS338" s="177"/>
      <c r="BU338" s="176" t="s">
        <v>447</v>
      </c>
      <c r="BV338" s="177"/>
      <c r="BX338" s="176" t="s">
        <v>447</v>
      </c>
      <c r="BY338" s="177"/>
      <c r="CA338" s="176" t="s">
        <v>447</v>
      </c>
      <c r="CB338" s="177"/>
      <c r="CD338" s="176" t="s">
        <v>447</v>
      </c>
      <c r="CE338" s="177"/>
      <c r="CG338" s="176" t="s">
        <v>447</v>
      </c>
      <c r="CH338" s="177"/>
      <c r="CJ338" s="176" t="s">
        <v>447</v>
      </c>
      <c r="CK338" s="177"/>
      <c r="CM338" s="176" t="s">
        <v>447</v>
      </c>
      <c r="CN338" s="177"/>
      <c r="CP338" s="176" t="s">
        <v>447</v>
      </c>
      <c r="CQ338" s="177"/>
      <c r="CS338" s="176" t="s">
        <v>447</v>
      </c>
      <c r="CT338" s="177"/>
      <c r="CV338" s="66"/>
    </row>
    <row r="339" spans="1:101" x14ac:dyDescent="0.2">
      <c r="A339" s="70" t="s">
        <v>445</v>
      </c>
      <c r="B339" s="67">
        <v>0</v>
      </c>
      <c r="D339" s="70" t="s">
        <v>445</v>
      </c>
      <c r="E339" s="67">
        <v>0</v>
      </c>
      <c r="G339" s="70" t="s">
        <v>445</v>
      </c>
      <c r="H339" s="67">
        <v>0</v>
      </c>
      <c r="J339" s="70" t="s">
        <v>445</v>
      </c>
      <c r="K339" s="67">
        <v>0</v>
      </c>
      <c r="M339" s="70" t="s">
        <v>445</v>
      </c>
      <c r="N339" s="67">
        <v>0</v>
      </c>
      <c r="P339" s="70" t="s">
        <v>445</v>
      </c>
      <c r="Q339" s="67">
        <v>0</v>
      </c>
      <c r="S339" s="70" t="s">
        <v>445</v>
      </c>
      <c r="T339" s="67">
        <v>0</v>
      </c>
      <c r="V339" s="70" t="s">
        <v>445</v>
      </c>
      <c r="W339" s="67">
        <v>0</v>
      </c>
      <c r="Y339" s="70" t="s">
        <v>445</v>
      </c>
      <c r="Z339" s="67">
        <v>0</v>
      </c>
      <c r="AB339" s="70" t="s">
        <v>445</v>
      </c>
      <c r="AC339" s="67">
        <v>0</v>
      </c>
      <c r="AE339" s="70" t="s">
        <v>445</v>
      </c>
      <c r="AF339" s="67">
        <v>0</v>
      </c>
      <c r="AH339" s="70" t="s">
        <v>445</v>
      </c>
      <c r="AI339" s="67">
        <v>0</v>
      </c>
      <c r="AK339" s="70" t="s">
        <v>445</v>
      </c>
      <c r="AL339" s="67">
        <v>0</v>
      </c>
      <c r="AN339" s="70" t="s">
        <v>445</v>
      </c>
      <c r="AO339" s="67">
        <v>506.2</v>
      </c>
      <c r="AQ339" s="70" t="s">
        <v>445</v>
      </c>
      <c r="AR339" s="67">
        <v>0</v>
      </c>
      <c r="AT339" s="70" t="s">
        <v>445</v>
      </c>
      <c r="AU339" s="67">
        <v>0</v>
      </c>
      <c r="AW339" s="70" t="s">
        <v>445</v>
      </c>
      <c r="AX339" s="67">
        <v>0</v>
      </c>
      <c r="AZ339" s="70" t="s">
        <v>445</v>
      </c>
      <c r="BA339" s="67">
        <v>0</v>
      </c>
      <c r="BC339" s="70" t="s">
        <v>445</v>
      </c>
      <c r="BD339" s="67">
        <v>0</v>
      </c>
      <c r="BF339" s="70" t="s">
        <v>445</v>
      </c>
      <c r="BG339" s="67">
        <v>0</v>
      </c>
      <c r="BI339" s="70" t="s">
        <v>445</v>
      </c>
      <c r="BJ339" s="67">
        <v>0</v>
      </c>
      <c r="BL339" s="70" t="s">
        <v>445</v>
      </c>
      <c r="BM339" s="67">
        <v>0</v>
      </c>
      <c r="BO339" s="70" t="s">
        <v>445</v>
      </c>
      <c r="BP339" s="67">
        <v>0</v>
      </c>
      <c r="BR339" s="70" t="s">
        <v>445</v>
      </c>
      <c r="BS339" s="67">
        <v>0</v>
      </c>
      <c r="BU339" s="70" t="s">
        <v>445</v>
      </c>
      <c r="BV339" s="67">
        <v>0</v>
      </c>
      <c r="BX339" s="70" t="s">
        <v>445</v>
      </c>
      <c r="BY339" s="67">
        <v>464.75</v>
      </c>
      <c r="CA339" s="70" t="s">
        <v>445</v>
      </c>
      <c r="CB339" s="67">
        <v>0</v>
      </c>
      <c r="CD339" s="70" t="s">
        <v>445</v>
      </c>
      <c r="CE339" s="67">
        <v>0</v>
      </c>
      <c r="CG339" s="70" t="s">
        <v>445</v>
      </c>
      <c r="CH339" s="67">
        <v>0</v>
      </c>
      <c r="CJ339" s="70" t="s">
        <v>445</v>
      </c>
      <c r="CK339" s="67">
        <v>0</v>
      </c>
      <c r="CM339" s="70" t="s">
        <v>445</v>
      </c>
      <c r="CN339" s="67">
        <v>0</v>
      </c>
      <c r="CP339" s="70" t="s">
        <v>445</v>
      </c>
      <c r="CQ339" s="79">
        <f>SUM(CN339,CK339,CH339,CE339,CB339,BY339,BV339,BS339,BP339,BM339,BJ339,BG339,BD339,BA339,AX339,AU339,AR339,AO339,AL339,AI339,AF339,AC339,Z339,W339,T339,Q339,N339,K339,H339,E339,B339)</f>
        <v>970.95</v>
      </c>
      <c r="CS339" s="70" t="s">
        <v>445</v>
      </c>
      <c r="CT339" s="67">
        <f>511.14+461.72</f>
        <v>972.86</v>
      </c>
      <c r="CV339" s="83">
        <f>CT339-CQ339</f>
        <v>1.9099999999999682</v>
      </c>
    </row>
    <row r="340" spans="1:101" x14ac:dyDescent="0.2">
      <c r="A340" s="77" t="s">
        <v>454</v>
      </c>
      <c r="B340" s="78">
        <f>SUM(B339)</f>
        <v>0</v>
      </c>
      <c r="D340" s="77" t="s">
        <v>454</v>
      </c>
      <c r="E340" s="78">
        <f>SUM(E339)</f>
        <v>0</v>
      </c>
      <c r="G340" s="77" t="s">
        <v>454</v>
      </c>
      <c r="H340" s="78">
        <f>SUM(H339)</f>
        <v>0</v>
      </c>
      <c r="J340" s="77" t="s">
        <v>454</v>
      </c>
      <c r="K340" s="78">
        <f>SUM(K339)</f>
        <v>0</v>
      </c>
      <c r="M340" s="77" t="s">
        <v>454</v>
      </c>
      <c r="N340" s="78">
        <f>SUM(N339)</f>
        <v>0</v>
      </c>
      <c r="P340" s="77" t="s">
        <v>454</v>
      </c>
      <c r="Q340" s="78">
        <f>SUM(Q339)</f>
        <v>0</v>
      </c>
      <c r="S340" s="77" t="s">
        <v>454</v>
      </c>
      <c r="T340" s="78">
        <f>SUM(T339)</f>
        <v>0</v>
      </c>
      <c r="V340" s="77" t="s">
        <v>454</v>
      </c>
      <c r="W340" s="78">
        <f>SUM(W339)</f>
        <v>0</v>
      </c>
      <c r="Y340" s="77" t="s">
        <v>454</v>
      </c>
      <c r="Z340" s="78">
        <f>SUM(Z339)</f>
        <v>0</v>
      </c>
      <c r="AB340" s="77" t="s">
        <v>454</v>
      </c>
      <c r="AC340" s="78">
        <f>SUM(AC339)</f>
        <v>0</v>
      </c>
      <c r="AE340" s="77" t="s">
        <v>454</v>
      </c>
      <c r="AF340" s="78">
        <f>SUM(AF339)</f>
        <v>0</v>
      </c>
      <c r="AH340" s="77" t="s">
        <v>454</v>
      </c>
      <c r="AI340" s="78">
        <f>SUM(AI339)</f>
        <v>0</v>
      </c>
      <c r="AK340" s="77" t="s">
        <v>454</v>
      </c>
      <c r="AL340" s="78">
        <f>SUM(AL339)</f>
        <v>0</v>
      </c>
      <c r="AN340" s="77" t="s">
        <v>454</v>
      </c>
      <c r="AO340" s="78">
        <f>SUM(AO339)</f>
        <v>506.2</v>
      </c>
      <c r="AQ340" s="77" t="s">
        <v>454</v>
      </c>
      <c r="AR340" s="78">
        <f>SUM(AR339)</f>
        <v>0</v>
      </c>
      <c r="AT340" s="77" t="s">
        <v>454</v>
      </c>
      <c r="AU340" s="78">
        <f>SUM(AU339)</f>
        <v>0</v>
      </c>
      <c r="AW340" s="77" t="s">
        <v>454</v>
      </c>
      <c r="AX340" s="78">
        <f>SUM(AX339)</f>
        <v>0</v>
      </c>
      <c r="AZ340" s="77" t="s">
        <v>454</v>
      </c>
      <c r="BA340" s="78">
        <f>SUM(BA339)</f>
        <v>0</v>
      </c>
      <c r="BC340" s="77" t="s">
        <v>454</v>
      </c>
      <c r="BD340" s="78">
        <f>SUM(BD339)</f>
        <v>0</v>
      </c>
      <c r="BF340" s="77" t="s">
        <v>454</v>
      </c>
      <c r="BG340" s="78">
        <f>SUM(BG339)</f>
        <v>0</v>
      </c>
      <c r="BI340" s="77" t="s">
        <v>454</v>
      </c>
      <c r="BJ340" s="78">
        <f>SUM(BJ339)</f>
        <v>0</v>
      </c>
      <c r="BL340" s="77" t="s">
        <v>454</v>
      </c>
      <c r="BM340" s="78">
        <f>SUM(BM339)</f>
        <v>0</v>
      </c>
      <c r="BO340" s="77" t="s">
        <v>454</v>
      </c>
      <c r="BP340" s="78">
        <f>SUM(BP339)</f>
        <v>0</v>
      </c>
      <c r="BR340" s="77" t="s">
        <v>454</v>
      </c>
      <c r="BS340" s="78">
        <f>SUM(BS339)</f>
        <v>0</v>
      </c>
      <c r="BU340" s="77" t="s">
        <v>454</v>
      </c>
      <c r="BV340" s="78">
        <f>SUM(BV339)</f>
        <v>0</v>
      </c>
      <c r="BX340" s="77" t="s">
        <v>454</v>
      </c>
      <c r="BY340" s="78">
        <f>SUM(BY339)</f>
        <v>464.75</v>
      </c>
      <c r="CA340" s="77" t="s">
        <v>454</v>
      </c>
      <c r="CB340" s="78">
        <f>SUM(CB339)</f>
        <v>0</v>
      </c>
      <c r="CD340" s="77" t="s">
        <v>454</v>
      </c>
      <c r="CE340" s="78">
        <f>SUM(CE339)</f>
        <v>0</v>
      </c>
      <c r="CG340" s="77" t="s">
        <v>454</v>
      </c>
      <c r="CH340" s="78">
        <f>SUM(CH339)</f>
        <v>0</v>
      </c>
      <c r="CJ340" s="77" t="s">
        <v>454</v>
      </c>
      <c r="CK340" s="78">
        <f>SUM(CK339)</f>
        <v>0</v>
      </c>
      <c r="CM340" s="77" t="s">
        <v>454</v>
      </c>
      <c r="CN340" s="78">
        <f>SUM(CN339)</f>
        <v>0</v>
      </c>
      <c r="CP340" s="77" t="s">
        <v>493</v>
      </c>
      <c r="CQ340" s="78">
        <f>SUM(CQ339)</f>
        <v>970.95</v>
      </c>
      <c r="CS340" s="77" t="s">
        <v>493</v>
      </c>
      <c r="CT340" s="78">
        <f>SUM(CT339)</f>
        <v>972.86</v>
      </c>
      <c r="CV340" s="83">
        <f>CT340-CQ340</f>
        <v>1.9099999999999682</v>
      </c>
    </row>
    <row r="341" spans="1:101" x14ac:dyDescent="0.2">
      <c r="A341" s="176" t="s">
        <v>455</v>
      </c>
      <c r="B341" s="177"/>
      <c r="D341" s="176" t="s">
        <v>455</v>
      </c>
      <c r="E341" s="177"/>
      <c r="G341" s="176" t="s">
        <v>455</v>
      </c>
      <c r="H341" s="177"/>
      <c r="J341" s="176" t="s">
        <v>455</v>
      </c>
      <c r="K341" s="177"/>
      <c r="M341" s="176" t="s">
        <v>455</v>
      </c>
      <c r="N341" s="177"/>
      <c r="P341" s="176" t="s">
        <v>455</v>
      </c>
      <c r="Q341" s="177"/>
      <c r="S341" s="176" t="s">
        <v>455</v>
      </c>
      <c r="T341" s="177"/>
      <c r="V341" s="176" t="s">
        <v>455</v>
      </c>
      <c r="W341" s="177"/>
      <c r="Y341" s="176" t="s">
        <v>455</v>
      </c>
      <c r="Z341" s="177"/>
      <c r="AB341" s="176" t="s">
        <v>455</v>
      </c>
      <c r="AC341" s="177"/>
      <c r="AE341" s="176" t="s">
        <v>455</v>
      </c>
      <c r="AF341" s="177"/>
      <c r="AH341" s="176" t="s">
        <v>455</v>
      </c>
      <c r="AI341" s="177"/>
      <c r="AK341" s="176" t="s">
        <v>455</v>
      </c>
      <c r="AL341" s="177"/>
      <c r="AN341" s="176" t="s">
        <v>455</v>
      </c>
      <c r="AO341" s="177"/>
      <c r="AQ341" s="176" t="s">
        <v>455</v>
      </c>
      <c r="AR341" s="177"/>
      <c r="AT341" s="176" t="s">
        <v>455</v>
      </c>
      <c r="AU341" s="177"/>
      <c r="AW341" s="176" t="s">
        <v>455</v>
      </c>
      <c r="AX341" s="177"/>
      <c r="AZ341" s="176" t="s">
        <v>455</v>
      </c>
      <c r="BA341" s="177"/>
      <c r="BC341" s="176" t="s">
        <v>455</v>
      </c>
      <c r="BD341" s="177"/>
      <c r="BF341" s="176" t="s">
        <v>455</v>
      </c>
      <c r="BG341" s="177"/>
      <c r="BI341" s="176" t="s">
        <v>455</v>
      </c>
      <c r="BJ341" s="177"/>
      <c r="BL341" s="176" t="s">
        <v>455</v>
      </c>
      <c r="BM341" s="177"/>
      <c r="BO341" s="176" t="s">
        <v>455</v>
      </c>
      <c r="BP341" s="177"/>
      <c r="BR341" s="176" t="s">
        <v>455</v>
      </c>
      <c r="BS341" s="177"/>
      <c r="BU341" s="176" t="s">
        <v>455</v>
      </c>
      <c r="BV341" s="177"/>
      <c r="BX341" s="176" t="s">
        <v>455</v>
      </c>
      <c r="BY341" s="177"/>
      <c r="CA341" s="176" t="s">
        <v>455</v>
      </c>
      <c r="CB341" s="177"/>
      <c r="CD341" s="176" t="s">
        <v>455</v>
      </c>
      <c r="CE341" s="177"/>
      <c r="CG341" s="176" t="s">
        <v>455</v>
      </c>
      <c r="CH341" s="177"/>
      <c r="CJ341" s="176" t="s">
        <v>455</v>
      </c>
      <c r="CK341" s="177"/>
      <c r="CM341" s="176" t="s">
        <v>455</v>
      </c>
      <c r="CN341" s="177"/>
      <c r="CP341" s="176" t="s">
        <v>455</v>
      </c>
      <c r="CQ341" s="177"/>
      <c r="CS341" s="176" t="s">
        <v>455</v>
      </c>
      <c r="CT341" s="177"/>
      <c r="CV341" s="66"/>
    </row>
    <row r="342" spans="1:101" x14ac:dyDescent="0.2">
      <c r="A342" s="71" t="s">
        <v>156</v>
      </c>
      <c r="B342" s="67">
        <f>817.04-371</f>
        <v>446.03999999999996</v>
      </c>
      <c r="D342" s="71" t="s">
        <v>156</v>
      </c>
      <c r="E342" s="67">
        <v>0</v>
      </c>
      <c r="G342" s="71" t="s">
        <v>156</v>
      </c>
      <c r="H342" s="67">
        <v>0</v>
      </c>
      <c r="J342" s="71" t="s">
        <v>156</v>
      </c>
      <c r="K342" s="67">
        <v>0</v>
      </c>
      <c r="M342" s="71" t="s">
        <v>156</v>
      </c>
      <c r="N342" s="67">
        <v>0</v>
      </c>
      <c r="P342" s="71" t="s">
        <v>156</v>
      </c>
      <c r="Q342" s="67">
        <v>948.67</v>
      </c>
      <c r="S342" s="71" t="s">
        <v>156</v>
      </c>
      <c r="T342" s="67">
        <v>0</v>
      </c>
      <c r="V342" s="71" t="s">
        <v>156</v>
      </c>
      <c r="W342" s="67">
        <v>0</v>
      </c>
      <c r="Y342" s="71" t="s">
        <v>156</v>
      </c>
      <c r="Z342" s="67">
        <v>0</v>
      </c>
      <c r="AB342" s="71" t="s">
        <v>156</v>
      </c>
      <c r="AC342" s="67">
        <v>0</v>
      </c>
      <c r="AE342" s="71" t="s">
        <v>156</v>
      </c>
      <c r="AF342" s="67">
        <v>0</v>
      </c>
      <c r="AH342" s="71" t="s">
        <v>156</v>
      </c>
      <c r="AI342" s="67">
        <v>0</v>
      </c>
      <c r="AK342" s="71" t="s">
        <v>156</v>
      </c>
      <c r="AL342" s="67">
        <v>0</v>
      </c>
      <c r="AN342" s="71" t="s">
        <v>156</v>
      </c>
      <c r="AO342" s="67">
        <v>0</v>
      </c>
      <c r="AQ342" s="71" t="s">
        <v>156</v>
      </c>
      <c r="AR342" s="67">
        <v>0</v>
      </c>
      <c r="AT342" s="71" t="s">
        <v>156</v>
      </c>
      <c r="AU342" s="67">
        <v>0</v>
      </c>
      <c r="AW342" s="71" t="s">
        <v>156</v>
      </c>
      <c r="AX342" s="67">
        <v>0</v>
      </c>
      <c r="AZ342" s="71" t="s">
        <v>156</v>
      </c>
      <c r="BA342" s="67">
        <v>0</v>
      </c>
      <c r="BC342" s="71" t="s">
        <v>156</v>
      </c>
      <c r="BD342" s="67">
        <v>0</v>
      </c>
      <c r="BF342" s="71" t="s">
        <v>156</v>
      </c>
      <c r="BG342" s="67">
        <v>0</v>
      </c>
      <c r="BI342" s="71" t="s">
        <v>156</v>
      </c>
      <c r="BJ342" s="67">
        <v>0</v>
      </c>
      <c r="BL342" s="71" t="s">
        <v>156</v>
      </c>
      <c r="BM342" s="67">
        <v>0</v>
      </c>
      <c r="BO342" s="71" t="s">
        <v>156</v>
      </c>
      <c r="BP342" s="67">
        <v>0</v>
      </c>
      <c r="BR342" s="71" t="s">
        <v>156</v>
      </c>
      <c r="BS342" s="67">
        <v>0</v>
      </c>
      <c r="BU342" s="71" t="s">
        <v>156</v>
      </c>
      <c r="BV342" s="67">
        <v>0</v>
      </c>
      <c r="BX342" s="71" t="s">
        <v>156</v>
      </c>
      <c r="BY342" s="67">
        <v>0</v>
      </c>
      <c r="CA342" s="71" t="s">
        <v>156</v>
      </c>
      <c r="CB342" s="67">
        <v>0</v>
      </c>
      <c r="CD342" s="71" t="s">
        <v>156</v>
      </c>
      <c r="CE342" s="67">
        <v>0</v>
      </c>
      <c r="CG342" s="71" t="s">
        <v>156</v>
      </c>
      <c r="CH342" s="67">
        <v>0</v>
      </c>
      <c r="CJ342" s="71" t="s">
        <v>156</v>
      </c>
      <c r="CK342" s="67">
        <v>0</v>
      </c>
      <c r="CM342" s="71" t="s">
        <v>156</v>
      </c>
      <c r="CN342" s="67">
        <v>0</v>
      </c>
      <c r="CP342" s="71" t="s">
        <v>156</v>
      </c>
      <c r="CQ342" s="79">
        <f>SUM(CN342,CK342,CH342,CE342,CB342,BY342,BV342,BS342,BP342,BM342,BJ342,BG342,BD342,BA342,AX342,AU342,AR342,AO342,AL342,AI342,AF342,AC342,Z342,W342,T342,Q342,N342,K342,H342,E342,B342)</f>
        <v>1394.71</v>
      </c>
      <c r="CS342" s="71" t="s">
        <v>156</v>
      </c>
      <c r="CT342" s="67">
        <v>817.04</v>
      </c>
      <c r="CV342" s="89">
        <f t="shared" ref="CV342:CV358" si="10">CT342-CQ342</f>
        <v>-577.67000000000007</v>
      </c>
    </row>
    <row r="343" spans="1:101" x14ac:dyDescent="0.2">
      <c r="A343" s="71" t="s">
        <v>449</v>
      </c>
      <c r="B343" s="67">
        <v>0</v>
      </c>
      <c r="D343" s="71" t="s">
        <v>449</v>
      </c>
      <c r="E343" s="67">
        <v>0</v>
      </c>
      <c r="G343" s="71" t="s">
        <v>449</v>
      </c>
      <c r="H343" s="67">
        <v>0</v>
      </c>
      <c r="J343" s="71" t="s">
        <v>449</v>
      </c>
      <c r="K343" s="67">
        <v>79.760000000000005</v>
      </c>
      <c r="M343" s="71" t="s">
        <v>449</v>
      </c>
      <c r="N343" s="67">
        <v>0</v>
      </c>
      <c r="P343" s="71" t="s">
        <v>449</v>
      </c>
      <c r="Q343" s="67">
        <v>0</v>
      </c>
      <c r="S343" s="71" t="s">
        <v>449</v>
      </c>
      <c r="T343" s="67">
        <v>0</v>
      </c>
      <c r="V343" s="71" t="s">
        <v>449</v>
      </c>
      <c r="W343" s="67">
        <v>0</v>
      </c>
      <c r="Y343" s="71" t="s">
        <v>449</v>
      </c>
      <c r="Z343" s="67">
        <v>0</v>
      </c>
      <c r="AB343" s="71" t="s">
        <v>449</v>
      </c>
      <c r="AC343" s="67">
        <v>0</v>
      </c>
      <c r="AE343" s="71" t="s">
        <v>449</v>
      </c>
      <c r="AF343" s="67">
        <v>0</v>
      </c>
      <c r="AH343" s="71" t="s">
        <v>449</v>
      </c>
      <c r="AI343" s="67">
        <v>0</v>
      </c>
      <c r="AK343" s="71" t="s">
        <v>449</v>
      </c>
      <c r="AL343" s="67">
        <v>0</v>
      </c>
      <c r="AN343" s="71" t="s">
        <v>449</v>
      </c>
      <c r="AO343" s="67">
        <v>0</v>
      </c>
      <c r="AQ343" s="71" t="s">
        <v>449</v>
      </c>
      <c r="AR343" s="67">
        <v>0</v>
      </c>
      <c r="AT343" s="71" t="s">
        <v>449</v>
      </c>
      <c r="AU343" s="67">
        <v>0</v>
      </c>
      <c r="AW343" s="71" t="s">
        <v>449</v>
      </c>
      <c r="AX343" s="67">
        <v>0</v>
      </c>
      <c r="AZ343" s="71" t="s">
        <v>449</v>
      </c>
      <c r="BA343" s="67">
        <v>0</v>
      </c>
      <c r="BC343" s="71" t="s">
        <v>449</v>
      </c>
      <c r="BD343" s="67">
        <v>0</v>
      </c>
      <c r="BF343" s="71" t="s">
        <v>449</v>
      </c>
      <c r="BG343" s="67">
        <v>0</v>
      </c>
      <c r="BI343" s="71" t="s">
        <v>449</v>
      </c>
      <c r="BJ343" s="67">
        <v>0</v>
      </c>
      <c r="BL343" s="71" t="s">
        <v>449</v>
      </c>
      <c r="BM343" s="67">
        <v>0</v>
      </c>
      <c r="BO343" s="71" t="s">
        <v>449</v>
      </c>
      <c r="BP343" s="67">
        <v>0</v>
      </c>
      <c r="BR343" s="71" t="s">
        <v>449</v>
      </c>
      <c r="BS343" s="67">
        <v>0</v>
      </c>
      <c r="BU343" s="71" t="s">
        <v>449</v>
      </c>
      <c r="BV343" s="67">
        <v>0</v>
      </c>
      <c r="BX343" s="71" t="s">
        <v>449</v>
      </c>
      <c r="BY343" s="67">
        <v>0</v>
      </c>
      <c r="CA343" s="71" t="s">
        <v>449</v>
      </c>
      <c r="CB343" s="67">
        <v>0</v>
      </c>
      <c r="CD343" s="71" t="s">
        <v>449</v>
      </c>
      <c r="CE343" s="67">
        <v>0</v>
      </c>
      <c r="CG343" s="71" t="s">
        <v>449</v>
      </c>
      <c r="CH343" s="67">
        <v>0</v>
      </c>
      <c r="CJ343" s="71" t="s">
        <v>449</v>
      </c>
      <c r="CK343" s="67">
        <v>0</v>
      </c>
      <c r="CM343" s="71" t="s">
        <v>449</v>
      </c>
      <c r="CN343" s="67">
        <v>0</v>
      </c>
      <c r="CP343" s="71" t="s">
        <v>449</v>
      </c>
      <c r="CQ343" s="79">
        <f>SUM(CN343,CK343,CH343,CE343,CB343,BY343,BV343,BS343,BP343,BM343,BJ343,BG343,BD343,BA343,AX343,AU343,AR343,AO343,AL343,AI343,AF343,AC343,Z343,W343,T343,Q343,N343,K343,H343,E343,B343)</f>
        <v>79.760000000000005</v>
      </c>
      <c r="CS343" s="71" t="s">
        <v>449</v>
      </c>
      <c r="CT343" s="67">
        <v>140</v>
      </c>
      <c r="CV343" s="88">
        <f t="shared" si="10"/>
        <v>60.239999999999995</v>
      </c>
    </row>
    <row r="344" spans="1:101" x14ac:dyDescent="0.2">
      <c r="A344" s="71" t="s">
        <v>450</v>
      </c>
      <c r="B344" s="67">
        <v>0</v>
      </c>
      <c r="D344" s="71" t="s">
        <v>450</v>
      </c>
      <c r="E344" s="67">
        <v>0</v>
      </c>
      <c r="G344" s="71" t="s">
        <v>450</v>
      </c>
      <c r="H344" s="67">
        <v>0</v>
      </c>
      <c r="J344" s="71" t="s">
        <v>450</v>
      </c>
      <c r="K344" s="67">
        <v>0</v>
      </c>
      <c r="M344" s="71" t="s">
        <v>450</v>
      </c>
      <c r="N344" s="67">
        <v>0</v>
      </c>
      <c r="P344" s="71" t="s">
        <v>450</v>
      </c>
      <c r="Q344" s="67">
        <v>0</v>
      </c>
      <c r="S344" s="71" t="s">
        <v>450</v>
      </c>
      <c r="T344" s="67">
        <v>0</v>
      </c>
      <c r="V344" s="71" t="s">
        <v>450</v>
      </c>
      <c r="W344" s="67">
        <v>0</v>
      </c>
      <c r="Y344" s="71" t="s">
        <v>450</v>
      </c>
      <c r="Z344" s="67">
        <v>143.32</v>
      </c>
      <c r="AB344" s="71" t="s">
        <v>450</v>
      </c>
      <c r="AC344" s="67">
        <v>0</v>
      </c>
      <c r="AE344" s="71" t="s">
        <v>450</v>
      </c>
      <c r="AF344" s="67">
        <v>0</v>
      </c>
      <c r="AH344" s="71" t="s">
        <v>450</v>
      </c>
      <c r="AI344" s="67">
        <v>0</v>
      </c>
      <c r="AK344" s="71" t="s">
        <v>450</v>
      </c>
      <c r="AL344" s="67">
        <v>0</v>
      </c>
      <c r="AN344" s="71" t="s">
        <v>450</v>
      </c>
      <c r="AO344" s="67">
        <v>0</v>
      </c>
      <c r="AQ344" s="71" t="s">
        <v>450</v>
      </c>
      <c r="AR344" s="67">
        <v>0</v>
      </c>
      <c r="AT344" s="71" t="s">
        <v>450</v>
      </c>
      <c r="AU344" s="67">
        <v>0</v>
      </c>
      <c r="AW344" s="71" t="s">
        <v>450</v>
      </c>
      <c r="AX344" s="67">
        <v>0</v>
      </c>
      <c r="AZ344" s="71" t="s">
        <v>450</v>
      </c>
      <c r="BA344" s="67">
        <v>0</v>
      </c>
      <c r="BC344" s="71" t="s">
        <v>450</v>
      </c>
      <c r="BD344" s="67">
        <v>0</v>
      </c>
      <c r="BF344" s="71" t="s">
        <v>450</v>
      </c>
      <c r="BG344" s="67">
        <v>0</v>
      </c>
      <c r="BI344" s="71" t="s">
        <v>450</v>
      </c>
      <c r="BJ344" s="67">
        <v>0</v>
      </c>
      <c r="BL344" s="71" t="s">
        <v>450</v>
      </c>
      <c r="BM344" s="67">
        <v>0</v>
      </c>
      <c r="BO344" s="71" t="s">
        <v>450</v>
      </c>
      <c r="BP344" s="67">
        <v>0</v>
      </c>
      <c r="BR344" s="71" t="s">
        <v>450</v>
      </c>
      <c r="BS344" s="67">
        <v>0</v>
      </c>
      <c r="BU344" s="71" t="s">
        <v>450</v>
      </c>
      <c r="BV344" s="67">
        <v>0</v>
      </c>
      <c r="BX344" s="71" t="s">
        <v>450</v>
      </c>
      <c r="BY344" s="67">
        <v>0</v>
      </c>
      <c r="CA344" s="71" t="s">
        <v>450</v>
      </c>
      <c r="CB344" s="67">
        <v>0</v>
      </c>
      <c r="CD344" s="71" t="s">
        <v>450</v>
      </c>
      <c r="CE344" s="67">
        <v>0</v>
      </c>
      <c r="CG344" s="71" t="s">
        <v>450</v>
      </c>
      <c r="CH344" s="67">
        <v>0</v>
      </c>
      <c r="CJ344" s="71" t="s">
        <v>450</v>
      </c>
      <c r="CK344" s="67">
        <v>0</v>
      </c>
      <c r="CM344" s="71" t="s">
        <v>450</v>
      </c>
      <c r="CN344" s="67">
        <v>0</v>
      </c>
      <c r="CP344" s="71" t="s">
        <v>450</v>
      </c>
      <c r="CQ344" s="79">
        <f>SUM(CN344,CK344,CH344,CE344,CB344,BY344,BV344,BS344,BP344,BM344,BJ344,BG344,BD344,BA344,AX344,AU344,AR344,AO344,AL344,AI344,AF344,AC344,Z344,W344,T344,Q344,N344,K344,H344,E344,B344)</f>
        <v>143.32</v>
      </c>
      <c r="CS344" s="71" t="s">
        <v>450</v>
      </c>
      <c r="CT344" s="67">
        <v>131.37</v>
      </c>
      <c r="CV344" s="89">
        <f t="shared" si="10"/>
        <v>-11.949999999999989</v>
      </c>
    </row>
    <row r="345" spans="1:101" x14ac:dyDescent="0.2">
      <c r="A345" s="71" t="s">
        <v>4</v>
      </c>
      <c r="B345" s="67">
        <v>0</v>
      </c>
      <c r="D345" s="71" t="s">
        <v>4</v>
      </c>
      <c r="E345" s="67">
        <v>0</v>
      </c>
      <c r="G345" s="71" t="s">
        <v>4</v>
      </c>
      <c r="H345" s="67">
        <v>0</v>
      </c>
      <c r="J345" s="71" t="s">
        <v>4</v>
      </c>
      <c r="K345" s="67">
        <v>0</v>
      </c>
      <c r="M345" s="71" t="s">
        <v>4</v>
      </c>
      <c r="N345" s="67">
        <v>27.68</v>
      </c>
      <c r="P345" s="71" t="s">
        <v>4</v>
      </c>
      <c r="Q345" s="67">
        <v>0</v>
      </c>
      <c r="S345" s="71" t="s">
        <v>4</v>
      </c>
      <c r="T345" s="67">
        <v>0</v>
      </c>
      <c r="V345" s="71" t="s">
        <v>4</v>
      </c>
      <c r="W345" s="67">
        <v>0</v>
      </c>
      <c r="Y345" s="71" t="s">
        <v>4</v>
      </c>
      <c r="Z345" s="67">
        <v>0</v>
      </c>
      <c r="AB345" s="71" t="s">
        <v>4</v>
      </c>
      <c r="AC345" s="67">
        <v>0</v>
      </c>
      <c r="AE345" s="71" t="s">
        <v>4</v>
      </c>
      <c r="AF345" s="67">
        <v>0</v>
      </c>
      <c r="AH345" s="71" t="s">
        <v>4</v>
      </c>
      <c r="AI345" s="67">
        <v>52.3</v>
      </c>
      <c r="AK345" s="71" t="s">
        <v>4</v>
      </c>
      <c r="AL345" s="67">
        <v>0</v>
      </c>
      <c r="AN345" s="71" t="s">
        <v>4</v>
      </c>
      <c r="AO345" s="67">
        <v>0</v>
      </c>
      <c r="AQ345" s="71" t="s">
        <v>4</v>
      </c>
      <c r="AR345" s="67">
        <v>0</v>
      </c>
      <c r="AT345" s="71" t="s">
        <v>4</v>
      </c>
      <c r="AU345" s="67">
        <v>0</v>
      </c>
      <c r="AW345" s="71" t="s">
        <v>4</v>
      </c>
      <c r="AX345" s="67">
        <v>0</v>
      </c>
      <c r="AZ345" s="71" t="s">
        <v>4</v>
      </c>
      <c r="BA345" s="67">
        <v>26.08</v>
      </c>
      <c r="BC345" s="71" t="s">
        <v>4</v>
      </c>
      <c r="BD345" s="67">
        <v>0</v>
      </c>
      <c r="BF345" s="71" t="s">
        <v>4</v>
      </c>
      <c r="BG345" s="67">
        <v>0</v>
      </c>
      <c r="BI345" s="71" t="s">
        <v>4</v>
      </c>
      <c r="BJ345" s="67">
        <v>20</v>
      </c>
      <c r="BL345" s="71" t="s">
        <v>4</v>
      </c>
      <c r="BM345" s="67">
        <v>0</v>
      </c>
      <c r="BO345" s="71" t="s">
        <v>4</v>
      </c>
      <c r="BP345" s="67">
        <v>32.369999999999997</v>
      </c>
      <c r="BR345" s="71" t="s">
        <v>4</v>
      </c>
      <c r="BS345" s="67">
        <v>0</v>
      </c>
      <c r="BU345" s="71" t="s">
        <v>4</v>
      </c>
      <c r="BV345" s="67">
        <v>0</v>
      </c>
      <c r="BX345" s="71" t="s">
        <v>4</v>
      </c>
      <c r="BY345" s="67">
        <v>0</v>
      </c>
      <c r="CA345" s="71" t="s">
        <v>4</v>
      </c>
      <c r="CB345" s="67">
        <v>0</v>
      </c>
      <c r="CD345" s="71" t="s">
        <v>4</v>
      </c>
      <c r="CE345" s="67">
        <v>0</v>
      </c>
      <c r="CG345" s="71" t="s">
        <v>4</v>
      </c>
      <c r="CH345" s="67">
        <v>0</v>
      </c>
      <c r="CJ345" s="71" t="s">
        <v>4</v>
      </c>
      <c r="CK345" s="67">
        <v>14</v>
      </c>
      <c r="CM345" s="71" t="s">
        <v>4</v>
      </c>
      <c r="CN345" s="67">
        <v>0</v>
      </c>
      <c r="CP345" s="71" t="s">
        <v>4</v>
      </c>
      <c r="CQ345" s="79">
        <f>SUM(CN345,CK345,CH345,CE345,CB345,BY345,BV345,BS345,BP345,BM345,BJ345,BG345,BD345,BA345,AX345,AU345,AR345,AO345,AL345,AI345,AF345,AC345,Z345,W345,T345,Q345,N345,K345,H345,E345,B345)</f>
        <v>172.43</v>
      </c>
      <c r="CS345" s="71" t="s">
        <v>4</v>
      </c>
      <c r="CT345" s="67">
        <v>200</v>
      </c>
      <c r="CV345" s="88">
        <f t="shared" si="10"/>
        <v>27.569999999999993</v>
      </c>
    </row>
    <row r="346" spans="1:101" x14ac:dyDescent="0.2">
      <c r="A346" s="71" t="s">
        <v>5</v>
      </c>
      <c r="B346" s="67">
        <f>SUM(B347:B349)</f>
        <v>76.510000000000005</v>
      </c>
      <c r="D346" s="71" t="s">
        <v>5</v>
      </c>
      <c r="E346" s="67">
        <f>SUM(E347:E349)</f>
        <v>0</v>
      </c>
      <c r="G346" s="71" t="s">
        <v>5</v>
      </c>
      <c r="H346" s="67">
        <f>SUM(H347:H349)</f>
        <v>16</v>
      </c>
      <c r="J346" s="71" t="s">
        <v>5</v>
      </c>
      <c r="K346" s="67">
        <f>SUM(K347:K349)</f>
        <v>100</v>
      </c>
      <c r="M346" s="71" t="s">
        <v>5</v>
      </c>
      <c r="N346" s="67">
        <f>SUM(N347:N349)</f>
        <v>0</v>
      </c>
      <c r="P346" s="71" t="s">
        <v>5</v>
      </c>
      <c r="Q346" s="67">
        <f>SUM(Q347:Q349)</f>
        <v>0</v>
      </c>
      <c r="S346" s="71" t="s">
        <v>5</v>
      </c>
      <c r="T346" s="67">
        <f>SUM(T347:T349)</f>
        <v>0</v>
      </c>
      <c r="V346" s="71" t="s">
        <v>5</v>
      </c>
      <c r="W346" s="67">
        <f>SUM(W347:W349)</f>
        <v>0</v>
      </c>
      <c r="Y346" s="71" t="s">
        <v>5</v>
      </c>
      <c r="Z346" s="67">
        <f>SUM(Z347:Z349)</f>
        <v>0</v>
      </c>
      <c r="AB346" s="71" t="s">
        <v>5</v>
      </c>
      <c r="AC346" s="67">
        <f>SUM(AC347:AC349)</f>
        <v>0</v>
      </c>
      <c r="AE346" s="71" t="s">
        <v>5</v>
      </c>
      <c r="AF346" s="67">
        <f>SUM(AF347:AF349)</f>
        <v>0</v>
      </c>
      <c r="AH346" s="71" t="s">
        <v>5</v>
      </c>
      <c r="AI346" s="67">
        <f>SUM(AI347:AI349)</f>
        <v>0</v>
      </c>
      <c r="AK346" s="71" t="s">
        <v>5</v>
      </c>
      <c r="AL346" s="67">
        <f>SUM(AL347:AL349)</f>
        <v>0</v>
      </c>
      <c r="AN346" s="71" t="s">
        <v>5</v>
      </c>
      <c r="AO346" s="67">
        <f>SUM(AO347:AO349)</f>
        <v>38</v>
      </c>
      <c r="AQ346" s="71" t="s">
        <v>5</v>
      </c>
      <c r="AR346" s="67">
        <f>SUM(AR347:AR349)</f>
        <v>0</v>
      </c>
      <c r="AT346" s="71" t="s">
        <v>5</v>
      </c>
      <c r="AU346" s="67">
        <f>SUM(AU347:AU349)</f>
        <v>0</v>
      </c>
      <c r="AW346" s="71" t="s">
        <v>5</v>
      </c>
      <c r="AX346" s="67">
        <f>SUM(AX347:AX349)</f>
        <v>0</v>
      </c>
      <c r="AZ346" s="71" t="s">
        <v>5</v>
      </c>
      <c r="BA346" s="67">
        <f>SUM(BA347:BA349)</f>
        <v>0</v>
      </c>
      <c r="BC346" s="71" t="s">
        <v>5</v>
      </c>
      <c r="BD346" s="67">
        <f>SUM(BD347:BD349)</f>
        <v>0</v>
      </c>
      <c r="BF346" s="71" t="s">
        <v>5</v>
      </c>
      <c r="BG346" s="67">
        <f>SUM(BG347:BG349)</f>
        <v>0</v>
      </c>
      <c r="BI346" s="71" t="s">
        <v>5</v>
      </c>
      <c r="BJ346" s="67">
        <f>SUM(BJ347:BJ349)</f>
        <v>0</v>
      </c>
      <c r="BL346" s="71" t="s">
        <v>5</v>
      </c>
      <c r="BM346" s="67">
        <f>SUM(BM347:BM349)</f>
        <v>0</v>
      </c>
      <c r="BO346" s="71" t="s">
        <v>5</v>
      </c>
      <c r="BP346" s="67">
        <f>SUM(BP347:BP349)</f>
        <v>0</v>
      </c>
      <c r="BR346" s="71" t="s">
        <v>5</v>
      </c>
      <c r="BS346" s="67">
        <f>SUM(BS347:BS349)</f>
        <v>27.01</v>
      </c>
      <c r="BU346" s="71" t="s">
        <v>5</v>
      </c>
      <c r="BV346" s="67">
        <f>SUM(BV347:BV349)</f>
        <v>0</v>
      </c>
      <c r="BX346" s="71" t="s">
        <v>5</v>
      </c>
      <c r="BY346" s="67">
        <f>SUM(BY347:BY349)</f>
        <v>0</v>
      </c>
      <c r="CA346" s="71" t="s">
        <v>5</v>
      </c>
      <c r="CB346" s="67">
        <f>SUM(CB347:CB349)</f>
        <v>0</v>
      </c>
      <c r="CD346" s="71" t="s">
        <v>5</v>
      </c>
      <c r="CE346" s="67">
        <f>SUM(CE347:CE349)</f>
        <v>0</v>
      </c>
      <c r="CG346" s="71" t="s">
        <v>5</v>
      </c>
      <c r="CH346" s="67">
        <f>SUM(CH347:CH349)</f>
        <v>0</v>
      </c>
      <c r="CJ346" s="71" t="s">
        <v>5</v>
      </c>
      <c r="CK346" s="67">
        <f>SUM(CK347:CK349)</f>
        <v>29</v>
      </c>
      <c r="CM346" s="71" t="s">
        <v>5</v>
      </c>
      <c r="CN346" s="67">
        <f>SUM(CN347:CN349)</f>
        <v>0</v>
      </c>
      <c r="CP346" s="71" t="s">
        <v>5</v>
      </c>
      <c r="CQ346" s="67">
        <f>SUM(CQ347:CQ349)</f>
        <v>286.52</v>
      </c>
      <c r="CS346" s="71" t="s">
        <v>5</v>
      </c>
      <c r="CT346" s="67">
        <f>SUM(CT347:CT349)</f>
        <v>251.51</v>
      </c>
      <c r="CV346" s="89">
        <f t="shared" si="10"/>
        <v>-35.009999999999991</v>
      </c>
    </row>
    <row r="347" spans="1:101" x14ac:dyDescent="0.2">
      <c r="A347" s="68" t="s">
        <v>207</v>
      </c>
      <c r="B347" s="67">
        <v>0</v>
      </c>
      <c r="D347" s="68" t="s">
        <v>207</v>
      </c>
      <c r="E347" s="67">
        <v>0</v>
      </c>
      <c r="G347" s="68" t="s">
        <v>207</v>
      </c>
      <c r="H347" s="67">
        <v>16</v>
      </c>
      <c r="J347" s="68" t="s">
        <v>207</v>
      </c>
      <c r="K347" s="67">
        <f>13+12</f>
        <v>25</v>
      </c>
      <c r="M347" s="68" t="s">
        <v>207</v>
      </c>
      <c r="N347" s="67">
        <v>0</v>
      </c>
      <c r="P347" s="68" t="s">
        <v>207</v>
      </c>
      <c r="Q347" s="67">
        <v>0</v>
      </c>
      <c r="S347" s="68" t="s">
        <v>207</v>
      </c>
      <c r="T347" s="67">
        <v>0</v>
      </c>
      <c r="V347" s="68" t="s">
        <v>207</v>
      </c>
      <c r="W347" s="67">
        <v>0</v>
      </c>
      <c r="Y347" s="68" t="s">
        <v>207</v>
      </c>
      <c r="Z347" s="67">
        <v>0</v>
      </c>
      <c r="AB347" s="68" t="s">
        <v>207</v>
      </c>
      <c r="AC347" s="67">
        <v>0</v>
      </c>
      <c r="AE347" s="68" t="s">
        <v>207</v>
      </c>
      <c r="AF347" s="67">
        <v>0</v>
      </c>
      <c r="AH347" s="68" t="s">
        <v>207</v>
      </c>
      <c r="AI347" s="67">
        <v>0</v>
      </c>
      <c r="AK347" s="68" t="s">
        <v>207</v>
      </c>
      <c r="AL347" s="67">
        <v>0</v>
      </c>
      <c r="AN347" s="68" t="s">
        <v>207</v>
      </c>
      <c r="AO347" s="67">
        <v>38</v>
      </c>
      <c r="AQ347" s="68" t="s">
        <v>207</v>
      </c>
      <c r="AR347" s="67">
        <v>0</v>
      </c>
      <c r="AT347" s="68" t="s">
        <v>207</v>
      </c>
      <c r="AU347" s="67">
        <v>0</v>
      </c>
      <c r="AW347" s="68" t="s">
        <v>207</v>
      </c>
      <c r="AX347" s="67">
        <v>0</v>
      </c>
      <c r="AZ347" s="68" t="s">
        <v>207</v>
      </c>
      <c r="BA347" s="67">
        <v>0</v>
      </c>
      <c r="BC347" s="68" t="s">
        <v>207</v>
      </c>
      <c r="BD347" s="67">
        <v>0</v>
      </c>
      <c r="BF347" s="68" t="s">
        <v>207</v>
      </c>
      <c r="BG347" s="67">
        <v>0</v>
      </c>
      <c r="BI347" s="68" t="s">
        <v>207</v>
      </c>
      <c r="BJ347" s="67">
        <v>0</v>
      </c>
      <c r="BL347" s="68" t="s">
        <v>207</v>
      </c>
      <c r="BM347" s="67">
        <v>0</v>
      </c>
      <c r="BO347" s="68" t="s">
        <v>207</v>
      </c>
      <c r="BP347" s="67">
        <v>0</v>
      </c>
      <c r="BR347" s="68" t="s">
        <v>207</v>
      </c>
      <c r="BS347" s="67">
        <v>27.01</v>
      </c>
      <c r="BU347" s="68" t="s">
        <v>207</v>
      </c>
      <c r="BV347" s="67">
        <v>0</v>
      </c>
      <c r="BX347" s="68" t="s">
        <v>207</v>
      </c>
      <c r="BY347" s="67">
        <v>0</v>
      </c>
      <c r="CA347" s="68" t="s">
        <v>207</v>
      </c>
      <c r="CB347" s="67">
        <v>0</v>
      </c>
      <c r="CD347" s="68" t="s">
        <v>207</v>
      </c>
      <c r="CE347" s="67">
        <v>0</v>
      </c>
      <c r="CG347" s="68" t="s">
        <v>207</v>
      </c>
      <c r="CH347" s="67">
        <v>0</v>
      </c>
      <c r="CJ347" s="68" t="s">
        <v>207</v>
      </c>
      <c r="CK347" s="67">
        <v>29</v>
      </c>
      <c r="CM347" s="68" t="s">
        <v>207</v>
      </c>
      <c r="CN347" s="67">
        <v>0</v>
      </c>
      <c r="CP347" s="68" t="s">
        <v>207</v>
      </c>
      <c r="CQ347" s="79">
        <f>SUM(CN347,CK347,CH347,CE347,CB347,BY347,BV347,BS347,BP347,BM347,BJ347,BG347,BD347,BA347,AX347,AU347,AR347,AO347,AL347,AI347,AF347,AC347,Z347,W347,T347,Q347,N347,K347,H347,E347,B347)</f>
        <v>135.01</v>
      </c>
      <c r="CS347" s="68" t="s">
        <v>207</v>
      </c>
      <c r="CT347" s="67">
        <v>175</v>
      </c>
      <c r="CV347" s="81">
        <f t="shared" si="10"/>
        <v>39.990000000000009</v>
      </c>
    </row>
    <row r="348" spans="1:101" x14ac:dyDescent="0.2">
      <c r="A348" s="72" t="s">
        <v>448</v>
      </c>
      <c r="B348" s="90">
        <v>76.510000000000005</v>
      </c>
      <c r="D348" s="72" t="s">
        <v>448</v>
      </c>
      <c r="E348" s="67">
        <v>0</v>
      </c>
      <c r="G348" s="72" t="s">
        <v>448</v>
      </c>
      <c r="H348" s="67">
        <v>0</v>
      </c>
      <c r="J348" s="72" t="s">
        <v>448</v>
      </c>
      <c r="K348" s="67">
        <v>0</v>
      </c>
      <c r="M348" s="72" t="s">
        <v>448</v>
      </c>
      <c r="N348" s="67">
        <v>0</v>
      </c>
      <c r="P348" s="72" t="s">
        <v>448</v>
      </c>
      <c r="Q348" s="67">
        <v>0</v>
      </c>
      <c r="S348" s="72" t="s">
        <v>448</v>
      </c>
      <c r="T348" s="67">
        <v>0</v>
      </c>
      <c r="V348" s="72" t="s">
        <v>448</v>
      </c>
      <c r="W348" s="67">
        <v>0</v>
      </c>
      <c r="Y348" s="72" t="s">
        <v>448</v>
      </c>
      <c r="Z348" s="67">
        <v>0</v>
      </c>
      <c r="AB348" s="72" t="s">
        <v>448</v>
      </c>
      <c r="AC348" s="67">
        <v>0</v>
      </c>
      <c r="AE348" s="72" t="s">
        <v>448</v>
      </c>
      <c r="AF348" s="67">
        <v>0</v>
      </c>
      <c r="AH348" s="72" t="s">
        <v>448</v>
      </c>
      <c r="AI348" s="67">
        <v>0</v>
      </c>
      <c r="AK348" s="72" t="s">
        <v>448</v>
      </c>
      <c r="AL348" s="67">
        <v>0</v>
      </c>
      <c r="AN348" s="72" t="s">
        <v>448</v>
      </c>
      <c r="AO348" s="67">
        <v>0</v>
      </c>
      <c r="AQ348" s="72" t="s">
        <v>448</v>
      </c>
      <c r="AR348" s="67">
        <v>0</v>
      </c>
      <c r="AT348" s="72" t="s">
        <v>448</v>
      </c>
      <c r="AU348" s="67">
        <v>0</v>
      </c>
      <c r="AW348" s="72" t="s">
        <v>448</v>
      </c>
      <c r="AX348" s="67">
        <v>0</v>
      </c>
      <c r="AZ348" s="72" t="s">
        <v>448</v>
      </c>
      <c r="BA348" s="67">
        <v>0</v>
      </c>
      <c r="BC348" s="72" t="s">
        <v>448</v>
      </c>
      <c r="BD348" s="67">
        <v>0</v>
      </c>
      <c r="BF348" s="72" t="s">
        <v>448</v>
      </c>
      <c r="BG348" s="67">
        <v>0</v>
      </c>
      <c r="BI348" s="72" t="s">
        <v>448</v>
      </c>
      <c r="BJ348" s="67">
        <v>0</v>
      </c>
      <c r="BL348" s="72" t="s">
        <v>448</v>
      </c>
      <c r="BM348" s="67">
        <v>0</v>
      </c>
      <c r="BO348" s="72" t="s">
        <v>448</v>
      </c>
      <c r="BP348" s="67">
        <v>0</v>
      </c>
      <c r="BR348" s="72" t="s">
        <v>448</v>
      </c>
      <c r="BS348" s="67">
        <v>0</v>
      </c>
      <c r="BU348" s="72" t="s">
        <v>448</v>
      </c>
      <c r="BV348" s="67">
        <v>0</v>
      </c>
      <c r="BX348" s="72" t="s">
        <v>448</v>
      </c>
      <c r="BY348" s="67">
        <v>0</v>
      </c>
      <c r="CA348" s="72" t="s">
        <v>448</v>
      </c>
      <c r="CB348" s="67">
        <v>0</v>
      </c>
      <c r="CD348" s="72" t="s">
        <v>448</v>
      </c>
      <c r="CE348" s="67">
        <v>0</v>
      </c>
      <c r="CG348" s="72" t="s">
        <v>448</v>
      </c>
      <c r="CH348" s="67">
        <v>0</v>
      </c>
      <c r="CJ348" s="72" t="s">
        <v>448</v>
      </c>
      <c r="CK348" s="67">
        <v>0</v>
      </c>
      <c r="CM348" s="72" t="s">
        <v>448</v>
      </c>
      <c r="CN348" s="67">
        <v>0</v>
      </c>
      <c r="CP348" s="72" t="s">
        <v>448</v>
      </c>
      <c r="CQ348" s="79">
        <f>SUM(CN348,CK348,CH348,CE348,CB348,BY348,BV348,BS348,BP348,BM348,BJ348,BG348,BD348,BA348,AX348,AU348,AR348,AO348,AL348,AI348,AF348,AC348,Z348,W348,T348,Q348,N348,K348,H348,E348,B348)</f>
        <v>76.510000000000005</v>
      </c>
      <c r="CS348" s="72" t="s">
        <v>448</v>
      </c>
      <c r="CT348" s="90">
        <v>76.510000000000005</v>
      </c>
      <c r="CV348" s="81">
        <f t="shared" si="10"/>
        <v>0</v>
      </c>
    </row>
    <row r="349" spans="1:101" x14ac:dyDescent="0.2">
      <c r="A349" s="72" t="s">
        <v>456</v>
      </c>
      <c r="B349" s="79">
        <v>0</v>
      </c>
      <c r="D349" s="72" t="s">
        <v>456</v>
      </c>
      <c r="E349" s="79">
        <v>0</v>
      </c>
      <c r="G349" s="72" t="s">
        <v>456</v>
      </c>
      <c r="H349" s="79">
        <v>0</v>
      </c>
      <c r="J349" s="72" t="s">
        <v>456</v>
      </c>
      <c r="K349" s="79">
        <v>75</v>
      </c>
      <c r="M349" s="72" t="s">
        <v>456</v>
      </c>
      <c r="N349" s="79">
        <v>0</v>
      </c>
      <c r="P349" s="72" t="s">
        <v>456</v>
      </c>
      <c r="Q349" s="79">
        <v>0</v>
      </c>
      <c r="S349" s="72" t="s">
        <v>456</v>
      </c>
      <c r="T349" s="79">
        <v>0</v>
      </c>
      <c r="V349" s="72" t="s">
        <v>456</v>
      </c>
      <c r="W349" s="79">
        <v>0</v>
      </c>
      <c r="Y349" s="72" t="s">
        <v>456</v>
      </c>
      <c r="Z349" s="79">
        <v>0</v>
      </c>
      <c r="AB349" s="72" t="s">
        <v>456</v>
      </c>
      <c r="AC349" s="79">
        <v>0</v>
      </c>
      <c r="AE349" s="72" t="s">
        <v>456</v>
      </c>
      <c r="AF349" s="79">
        <v>0</v>
      </c>
      <c r="AH349" s="72" t="s">
        <v>456</v>
      </c>
      <c r="AI349" s="79">
        <v>0</v>
      </c>
      <c r="AK349" s="72" t="s">
        <v>456</v>
      </c>
      <c r="AL349" s="79">
        <v>0</v>
      </c>
      <c r="AN349" s="72" t="s">
        <v>456</v>
      </c>
      <c r="AO349" s="79">
        <v>0</v>
      </c>
      <c r="AQ349" s="72" t="s">
        <v>456</v>
      </c>
      <c r="AR349" s="79">
        <v>0</v>
      </c>
      <c r="AT349" s="72" t="s">
        <v>456</v>
      </c>
      <c r="AU349" s="79">
        <v>0</v>
      </c>
      <c r="AW349" s="72" t="s">
        <v>456</v>
      </c>
      <c r="AX349" s="79">
        <v>0</v>
      </c>
      <c r="AZ349" s="72" t="s">
        <v>456</v>
      </c>
      <c r="BA349" s="79">
        <v>0</v>
      </c>
      <c r="BC349" s="72" t="s">
        <v>456</v>
      </c>
      <c r="BD349" s="79">
        <v>0</v>
      </c>
      <c r="BF349" s="72" t="s">
        <v>456</v>
      </c>
      <c r="BG349" s="79">
        <v>0</v>
      </c>
      <c r="BI349" s="72" t="s">
        <v>456</v>
      </c>
      <c r="BJ349" s="79">
        <v>0</v>
      </c>
      <c r="BL349" s="72" t="s">
        <v>456</v>
      </c>
      <c r="BM349" s="79">
        <v>0</v>
      </c>
      <c r="BO349" s="72" t="s">
        <v>456</v>
      </c>
      <c r="BP349" s="79">
        <v>0</v>
      </c>
      <c r="BR349" s="72" t="s">
        <v>456</v>
      </c>
      <c r="BS349" s="79">
        <v>0</v>
      </c>
      <c r="BU349" s="72" t="s">
        <v>456</v>
      </c>
      <c r="BV349" s="79">
        <v>0</v>
      </c>
      <c r="BX349" s="72" t="s">
        <v>456</v>
      </c>
      <c r="BY349" s="79">
        <v>0</v>
      </c>
      <c r="CA349" s="72" t="s">
        <v>456</v>
      </c>
      <c r="CB349" s="79">
        <v>0</v>
      </c>
      <c r="CD349" s="72" t="s">
        <v>456</v>
      </c>
      <c r="CE349" s="79">
        <v>0</v>
      </c>
      <c r="CG349" s="72" t="s">
        <v>456</v>
      </c>
      <c r="CH349" s="79">
        <v>0</v>
      </c>
      <c r="CJ349" s="72" t="s">
        <v>456</v>
      </c>
      <c r="CK349" s="79">
        <v>0</v>
      </c>
      <c r="CM349" s="72" t="s">
        <v>456</v>
      </c>
      <c r="CN349" s="79">
        <v>0</v>
      </c>
      <c r="CP349" s="72" t="s">
        <v>456</v>
      </c>
      <c r="CQ349" s="79">
        <f>SUM(CN349,CK349,CH349,CE349,CB349,BY349,BV349,BS349,BP349,BM349,BJ349,BG349,BD349,BA349,AX349,AU349,AR349,AO349,AL349,AI349,AF349,AC349,Z349,W349,T349,Q349,N349,K349,H349,E349,B349)</f>
        <v>75</v>
      </c>
      <c r="CS349" s="72" t="s">
        <v>456</v>
      </c>
      <c r="CT349" s="79">
        <v>0</v>
      </c>
      <c r="CV349" s="81">
        <f t="shared" si="10"/>
        <v>-75</v>
      </c>
      <c r="CW349" s="87" t="s">
        <v>564</v>
      </c>
    </row>
    <row r="350" spans="1:101" x14ac:dyDescent="0.2">
      <c r="A350" s="71" t="s">
        <v>6</v>
      </c>
      <c r="B350" s="67">
        <v>0</v>
      </c>
      <c r="D350" s="71" t="s">
        <v>6</v>
      </c>
      <c r="E350" s="67">
        <v>0</v>
      </c>
      <c r="G350" s="71" t="s">
        <v>6</v>
      </c>
      <c r="H350" s="67">
        <v>0</v>
      </c>
      <c r="J350" s="71" t="s">
        <v>6</v>
      </c>
      <c r="K350" s="67">
        <v>0</v>
      </c>
      <c r="M350" s="71" t="s">
        <v>6</v>
      </c>
      <c r="N350" s="67">
        <v>0</v>
      </c>
      <c r="P350" s="71" t="s">
        <v>6</v>
      </c>
      <c r="Q350" s="67">
        <v>0</v>
      </c>
      <c r="S350" s="71" t="s">
        <v>6</v>
      </c>
      <c r="T350" s="67">
        <v>0</v>
      </c>
      <c r="V350" s="71" t="s">
        <v>6</v>
      </c>
      <c r="W350" s="67">
        <v>0</v>
      </c>
      <c r="Y350" s="71" t="s">
        <v>6</v>
      </c>
      <c r="Z350" s="67">
        <v>0</v>
      </c>
      <c r="AB350" s="71" t="s">
        <v>6</v>
      </c>
      <c r="AC350" s="67">
        <v>0</v>
      </c>
      <c r="AE350" s="71" t="s">
        <v>6</v>
      </c>
      <c r="AF350" s="67">
        <v>0</v>
      </c>
      <c r="AH350" s="71" t="s">
        <v>6</v>
      </c>
      <c r="AI350" s="67">
        <v>0</v>
      </c>
      <c r="AK350" s="71" t="s">
        <v>6</v>
      </c>
      <c r="AL350" s="67">
        <v>0</v>
      </c>
      <c r="AN350" s="71" t="s">
        <v>6</v>
      </c>
      <c r="AO350" s="67">
        <v>0</v>
      </c>
      <c r="AQ350" s="71" t="s">
        <v>6</v>
      </c>
      <c r="AR350" s="67">
        <v>0</v>
      </c>
      <c r="AT350" s="71" t="s">
        <v>6</v>
      </c>
      <c r="AU350" s="67">
        <v>0</v>
      </c>
      <c r="AW350" s="71" t="s">
        <v>6</v>
      </c>
      <c r="AX350" s="67">
        <v>0</v>
      </c>
      <c r="AZ350" s="71" t="s">
        <v>6</v>
      </c>
      <c r="BA350" s="67">
        <v>0</v>
      </c>
      <c r="BC350" s="71" t="s">
        <v>6</v>
      </c>
      <c r="BD350" s="67">
        <v>0</v>
      </c>
      <c r="BF350" s="71" t="s">
        <v>6</v>
      </c>
      <c r="BG350" s="67">
        <v>0</v>
      </c>
      <c r="BI350" s="71" t="s">
        <v>6</v>
      </c>
      <c r="BJ350" s="67">
        <v>0</v>
      </c>
      <c r="BL350" s="71" t="s">
        <v>6</v>
      </c>
      <c r="BM350" s="67">
        <v>0</v>
      </c>
      <c r="BO350" s="71" t="s">
        <v>6</v>
      </c>
      <c r="BP350" s="67">
        <v>0</v>
      </c>
      <c r="BR350" s="71" t="s">
        <v>6</v>
      </c>
      <c r="BS350" s="67">
        <v>0</v>
      </c>
      <c r="BU350" s="71" t="s">
        <v>6</v>
      </c>
      <c r="BV350" s="67">
        <v>0</v>
      </c>
      <c r="BX350" s="71" t="s">
        <v>6</v>
      </c>
      <c r="BY350" s="67">
        <v>0</v>
      </c>
      <c r="CA350" s="71" t="s">
        <v>6</v>
      </c>
      <c r="CB350" s="67">
        <v>0</v>
      </c>
      <c r="CD350" s="71" t="s">
        <v>6</v>
      </c>
      <c r="CE350" s="67">
        <v>0</v>
      </c>
      <c r="CG350" s="71" t="s">
        <v>6</v>
      </c>
      <c r="CH350" s="67">
        <v>0</v>
      </c>
      <c r="CJ350" s="71" t="s">
        <v>6</v>
      </c>
      <c r="CK350" s="67">
        <v>0</v>
      </c>
      <c r="CM350" s="71" t="s">
        <v>6</v>
      </c>
      <c r="CN350" s="67">
        <v>0</v>
      </c>
      <c r="CP350" s="71" t="s">
        <v>6</v>
      </c>
      <c r="CQ350" s="79">
        <f>SUM(CN350,CK350,CH350,CE350,CB350,BY350,BV350,BS350,BP350,BM350,BJ350,BG350,BD350,BA350,AX350,AU350,AR350,AO350,AL350,AI350,AF350,AC350,Z350,W350,T350,Q350,N350,K350,H350,E350,B350)</f>
        <v>0</v>
      </c>
      <c r="CS350" s="71" t="s">
        <v>6</v>
      </c>
      <c r="CT350" s="67">
        <v>0</v>
      </c>
      <c r="CV350" s="81">
        <f t="shared" si="10"/>
        <v>0</v>
      </c>
    </row>
    <row r="351" spans="1:101" x14ac:dyDescent="0.2">
      <c r="A351" s="71" t="s">
        <v>8</v>
      </c>
      <c r="B351" s="67">
        <v>0</v>
      </c>
      <c r="D351" s="71" t="s">
        <v>8</v>
      </c>
      <c r="E351" s="67">
        <v>0</v>
      </c>
      <c r="G351" s="71" t="s">
        <v>8</v>
      </c>
      <c r="H351" s="67">
        <v>0</v>
      </c>
      <c r="J351" s="71" t="s">
        <v>8</v>
      </c>
      <c r="K351" s="67">
        <v>0</v>
      </c>
      <c r="M351" s="71" t="s">
        <v>8</v>
      </c>
      <c r="N351" s="67">
        <v>0</v>
      </c>
      <c r="P351" s="71" t="s">
        <v>8</v>
      </c>
      <c r="Q351" s="67">
        <v>0</v>
      </c>
      <c r="S351" s="71" t="s">
        <v>8</v>
      </c>
      <c r="T351" s="67">
        <v>0</v>
      </c>
      <c r="V351" s="71" t="s">
        <v>8</v>
      </c>
      <c r="W351" s="67">
        <v>0</v>
      </c>
      <c r="Y351" s="71" t="s">
        <v>8</v>
      </c>
      <c r="Z351" s="67">
        <v>0</v>
      </c>
      <c r="AB351" s="71" t="s">
        <v>8</v>
      </c>
      <c r="AC351" s="67">
        <v>0</v>
      </c>
      <c r="AE351" s="71" t="s">
        <v>8</v>
      </c>
      <c r="AF351" s="67">
        <v>0</v>
      </c>
      <c r="AH351" s="71" t="s">
        <v>8</v>
      </c>
      <c r="AI351" s="67">
        <v>0</v>
      </c>
      <c r="AK351" s="71" t="s">
        <v>8</v>
      </c>
      <c r="AL351" s="67">
        <v>0</v>
      </c>
      <c r="AN351" s="71" t="s">
        <v>8</v>
      </c>
      <c r="AO351" s="67">
        <v>0</v>
      </c>
      <c r="AQ351" s="71" t="s">
        <v>8</v>
      </c>
      <c r="AR351" s="67">
        <v>0</v>
      </c>
      <c r="AT351" s="71" t="s">
        <v>8</v>
      </c>
      <c r="AU351" s="67">
        <v>0</v>
      </c>
      <c r="AW351" s="71" t="s">
        <v>8</v>
      </c>
      <c r="AX351" s="67">
        <v>0</v>
      </c>
      <c r="AZ351" s="71" t="s">
        <v>8</v>
      </c>
      <c r="BA351" s="67">
        <v>0</v>
      </c>
      <c r="BC351" s="71" t="s">
        <v>8</v>
      </c>
      <c r="BD351" s="67">
        <v>0</v>
      </c>
      <c r="BF351" s="71" t="s">
        <v>8</v>
      </c>
      <c r="BG351" s="67">
        <v>0</v>
      </c>
      <c r="BI351" s="71" t="s">
        <v>8</v>
      </c>
      <c r="BJ351" s="67">
        <v>0</v>
      </c>
      <c r="BL351" s="71" t="s">
        <v>8</v>
      </c>
      <c r="BM351" s="67">
        <v>0</v>
      </c>
      <c r="BO351" s="71" t="s">
        <v>8</v>
      </c>
      <c r="BP351" s="67">
        <v>0</v>
      </c>
      <c r="BR351" s="71" t="s">
        <v>8</v>
      </c>
      <c r="BS351" s="67">
        <v>0</v>
      </c>
      <c r="BU351" s="71" t="s">
        <v>8</v>
      </c>
      <c r="BV351" s="67">
        <v>0</v>
      </c>
      <c r="BX351" s="71" t="s">
        <v>8</v>
      </c>
      <c r="BY351" s="67">
        <v>0</v>
      </c>
      <c r="CA351" s="71" t="s">
        <v>8</v>
      </c>
      <c r="CB351" s="67">
        <v>0</v>
      </c>
      <c r="CD351" s="71" t="s">
        <v>8</v>
      </c>
      <c r="CE351" s="67">
        <v>0</v>
      </c>
      <c r="CG351" s="71" t="s">
        <v>8</v>
      </c>
      <c r="CH351" s="67">
        <v>0</v>
      </c>
      <c r="CJ351" s="71" t="s">
        <v>8</v>
      </c>
      <c r="CK351" s="67">
        <v>0</v>
      </c>
      <c r="CM351" s="71" t="s">
        <v>8</v>
      </c>
      <c r="CN351" s="67">
        <v>0</v>
      </c>
      <c r="CP351" s="71" t="s">
        <v>8</v>
      </c>
      <c r="CQ351" s="79">
        <f>SUM(CN351,CK351,CH351,CE351,CB351,BY351,BV351,BS351,BP351,BM351,BJ351,BG351,BD351,BA351,AX351,AU351,AR351,AO351,AL351,AI351,AF351,AC351,Z351,W351,T351,Q351,N351,K351,H351,E351,B351)</f>
        <v>0</v>
      </c>
      <c r="CS351" s="71" t="s">
        <v>8</v>
      </c>
      <c r="CT351" s="67">
        <v>100</v>
      </c>
      <c r="CV351" s="88">
        <f t="shared" si="10"/>
        <v>100</v>
      </c>
    </row>
    <row r="352" spans="1:101" x14ac:dyDescent="0.2">
      <c r="A352" s="71" t="s">
        <v>451</v>
      </c>
      <c r="B352" s="67">
        <f>SUM(B353:B357)</f>
        <v>41.489999999999995</v>
      </c>
      <c r="D352" s="71" t="s">
        <v>451</v>
      </c>
      <c r="E352" s="67">
        <f>SUM(E353:E357)</f>
        <v>10</v>
      </c>
      <c r="G352" s="71" t="s">
        <v>451</v>
      </c>
      <c r="H352" s="67">
        <f>SUM(H353:H357)</f>
        <v>67.56</v>
      </c>
      <c r="J352" s="71" t="s">
        <v>451</v>
      </c>
      <c r="K352" s="67">
        <f>SUM(K353:K357)</f>
        <v>52.120000000000005</v>
      </c>
      <c r="M352" s="71" t="s">
        <v>451</v>
      </c>
      <c r="N352" s="67">
        <f>SUM(N353:N357)</f>
        <v>0</v>
      </c>
      <c r="P352" s="71" t="s">
        <v>451</v>
      </c>
      <c r="Q352" s="67">
        <f>SUM(Q353:Q357)</f>
        <v>24.04</v>
      </c>
      <c r="S352" s="71" t="s">
        <v>451</v>
      </c>
      <c r="T352" s="67">
        <f>SUM(T353:T357)</f>
        <v>22</v>
      </c>
      <c r="V352" s="71" t="s">
        <v>451</v>
      </c>
      <c r="W352" s="67">
        <f>SUM(W353:W357)</f>
        <v>28.54</v>
      </c>
      <c r="Y352" s="71" t="s">
        <v>451</v>
      </c>
      <c r="Z352" s="67">
        <f>SUM(Z353:Z357)</f>
        <v>0</v>
      </c>
      <c r="AB352" s="71" t="s">
        <v>451</v>
      </c>
      <c r="AC352" s="67">
        <f>SUM(AC353:AC357)</f>
        <v>0</v>
      </c>
      <c r="AE352" s="71" t="s">
        <v>451</v>
      </c>
      <c r="AF352" s="67">
        <f>SUM(AF353:AF357)</f>
        <v>5</v>
      </c>
      <c r="AH352" s="71" t="s">
        <v>451</v>
      </c>
      <c r="AI352" s="67">
        <f>SUM(AI353:AI357)</f>
        <v>8</v>
      </c>
      <c r="AK352" s="71" t="s">
        <v>451</v>
      </c>
      <c r="AL352" s="67">
        <f>SUM(AL353:AL357)</f>
        <v>0</v>
      </c>
      <c r="AN352" s="71" t="s">
        <v>451</v>
      </c>
      <c r="AO352" s="67">
        <f>SUM(AO353:AO357)</f>
        <v>32.22</v>
      </c>
      <c r="AQ352" s="71" t="s">
        <v>451</v>
      </c>
      <c r="AR352" s="67">
        <f>SUM(AR353:AR357)</f>
        <v>101.66</v>
      </c>
      <c r="AT352" s="71" t="s">
        <v>451</v>
      </c>
      <c r="AU352" s="67">
        <f>SUM(AU353:AU357)</f>
        <v>10.73</v>
      </c>
      <c r="AW352" s="71" t="s">
        <v>451</v>
      </c>
      <c r="AX352" s="67">
        <f>SUM(AX353:AX357)</f>
        <v>20</v>
      </c>
      <c r="AZ352" s="71" t="s">
        <v>451</v>
      </c>
      <c r="BA352" s="67">
        <f>SUM(BA353:BA357)</f>
        <v>0</v>
      </c>
      <c r="BC352" s="71" t="s">
        <v>451</v>
      </c>
      <c r="BD352" s="67">
        <f>SUM(BD353:BD357)</f>
        <v>107.91000000000001</v>
      </c>
      <c r="BF352" s="71" t="s">
        <v>451</v>
      </c>
      <c r="BG352" s="67">
        <f>SUM(BG353:BG357)</f>
        <v>50.07</v>
      </c>
      <c r="BI352" s="71" t="s">
        <v>451</v>
      </c>
      <c r="BJ352" s="67">
        <f>SUM(BJ353:BJ357)</f>
        <v>560.31000000000006</v>
      </c>
      <c r="BL352" s="71" t="s">
        <v>451</v>
      </c>
      <c r="BM352" s="67">
        <f>SUM(BM353:BM357)</f>
        <v>0</v>
      </c>
      <c r="BO352" s="71" t="s">
        <v>451</v>
      </c>
      <c r="BP352" s="67">
        <f>SUM(BP353:BP357)</f>
        <v>7.99</v>
      </c>
      <c r="BR352" s="71" t="s">
        <v>451</v>
      </c>
      <c r="BS352" s="67">
        <f>SUM(BS353:BS357)</f>
        <v>25.729999999999997</v>
      </c>
      <c r="BU352" s="71" t="s">
        <v>451</v>
      </c>
      <c r="BV352" s="67">
        <f>SUM(BV353:BV357)</f>
        <v>90.38</v>
      </c>
      <c r="BX352" s="71" t="s">
        <v>451</v>
      </c>
      <c r="BY352" s="67">
        <f>SUM(BY353:BY357)</f>
        <v>10</v>
      </c>
      <c r="CA352" s="71" t="s">
        <v>451</v>
      </c>
      <c r="CB352" s="67">
        <f>SUM(CB353:CB357)</f>
        <v>2406.1799999999998</v>
      </c>
      <c r="CD352" s="71" t="s">
        <v>451</v>
      </c>
      <c r="CE352" s="67">
        <f>SUM(CE353:CE357)</f>
        <v>19</v>
      </c>
      <c r="CG352" s="71" t="s">
        <v>451</v>
      </c>
      <c r="CH352" s="67">
        <f>SUM(CH353:CH357)</f>
        <v>0</v>
      </c>
      <c r="CJ352" s="71" t="s">
        <v>451</v>
      </c>
      <c r="CK352" s="67">
        <f>SUM(CK353:CK357)</f>
        <v>0</v>
      </c>
      <c r="CM352" s="71" t="s">
        <v>451</v>
      </c>
      <c r="CN352" s="67">
        <f>SUM(CN353:CN357)</f>
        <v>0</v>
      </c>
      <c r="CP352" s="71" t="s">
        <v>451</v>
      </c>
      <c r="CQ352" s="67">
        <f>SUM(CQ353:CQ357)</f>
        <v>3700.9299999999989</v>
      </c>
      <c r="CS352" s="71" t="s">
        <v>451</v>
      </c>
      <c r="CT352" s="67">
        <f>SUM(CT353:CT357)</f>
        <v>501.49</v>
      </c>
      <c r="CV352" s="89">
        <f t="shared" si="10"/>
        <v>-3199.4399999999987</v>
      </c>
    </row>
    <row r="353" spans="1:100" x14ac:dyDescent="0.2">
      <c r="A353" s="68" t="s">
        <v>452</v>
      </c>
      <c r="B353" s="67">
        <f>5.29+25.2+11</f>
        <v>41.489999999999995</v>
      </c>
      <c r="D353" s="68" t="s">
        <v>452</v>
      </c>
      <c r="E353" s="67">
        <v>10</v>
      </c>
      <c r="G353" s="68" t="s">
        <v>452</v>
      </c>
      <c r="H353" s="67">
        <f>22.55+23+4+18.01</f>
        <v>67.56</v>
      </c>
      <c r="J353" s="68" t="s">
        <v>452</v>
      </c>
      <c r="K353" s="67">
        <f>10+14.5+6+19.62+2</f>
        <v>52.120000000000005</v>
      </c>
      <c r="M353" s="68" t="s">
        <v>452</v>
      </c>
      <c r="N353" s="67">
        <v>0</v>
      </c>
      <c r="P353" s="68" t="s">
        <v>452</v>
      </c>
      <c r="Q353" s="67">
        <v>24.04</v>
      </c>
      <c r="S353" s="68" t="s">
        <v>452</v>
      </c>
      <c r="T353" s="67">
        <v>22</v>
      </c>
      <c r="V353" s="68" t="s">
        <v>452</v>
      </c>
      <c r="W353" s="67">
        <f>5.7+3+19.84</f>
        <v>28.54</v>
      </c>
      <c r="Y353" s="68" t="s">
        <v>452</v>
      </c>
      <c r="Z353" s="67">
        <v>0</v>
      </c>
      <c r="AB353" s="68" t="s">
        <v>452</v>
      </c>
      <c r="AC353" s="67">
        <v>0</v>
      </c>
      <c r="AE353" s="68" t="s">
        <v>452</v>
      </c>
      <c r="AF353" s="67">
        <v>5</v>
      </c>
      <c r="AH353" s="68" t="s">
        <v>452</v>
      </c>
      <c r="AI353" s="67">
        <v>8</v>
      </c>
      <c r="AK353" s="68" t="s">
        <v>452</v>
      </c>
      <c r="AL353" s="67">
        <v>0</v>
      </c>
      <c r="AN353" s="68" t="s">
        <v>452</v>
      </c>
      <c r="AO353" s="67">
        <f>8.22+24</f>
        <v>32.22</v>
      </c>
      <c r="AQ353" s="68" t="s">
        <v>452</v>
      </c>
      <c r="AR353" s="67">
        <f>14.06+51.35+36.25</f>
        <v>101.66</v>
      </c>
      <c r="AT353" s="68" t="s">
        <v>452</v>
      </c>
      <c r="AU353" s="67">
        <v>10.73</v>
      </c>
      <c r="AW353" s="68" t="s">
        <v>452</v>
      </c>
      <c r="AX353" s="67">
        <v>10</v>
      </c>
      <c r="AZ353" s="68" t="s">
        <v>452</v>
      </c>
      <c r="BA353" s="67">
        <v>0</v>
      </c>
      <c r="BC353" s="68" t="s">
        <v>452</v>
      </c>
      <c r="BD353" s="67">
        <f>104.76+3.15</f>
        <v>107.91000000000001</v>
      </c>
      <c r="BF353" s="68" t="s">
        <v>452</v>
      </c>
      <c r="BG353" s="112">
        <f>39.92+10.15</f>
        <v>50.07</v>
      </c>
      <c r="BI353" s="68" t="s">
        <v>452</v>
      </c>
      <c r="BJ353" s="67">
        <f>86.9+37.69+440-8+2.6+1.12</f>
        <v>560.31000000000006</v>
      </c>
      <c r="BL353" s="68" t="s">
        <v>452</v>
      </c>
      <c r="BM353" s="67">
        <v>0</v>
      </c>
      <c r="BO353" s="68" t="s">
        <v>452</v>
      </c>
      <c r="BP353" s="67">
        <v>0</v>
      </c>
      <c r="BR353" s="68" t="s">
        <v>452</v>
      </c>
      <c r="BS353" s="67">
        <f>5.29+5+15.44</f>
        <v>25.729999999999997</v>
      </c>
      <c r="BU353" s="68" t="s">
        <v>452</v>
      </c>
      <c r="BV353" s="67">
        <f>5+60.95+23.72+0.71</f>
        <v>90.38</v>
      </c>
      <c r="BX353" s="68" t="s">
        <v>452</v>
      </c>
      <c r="BY353" s="67">
        <v>10</v>
      </c>
      <c r="CA353" s="68" t="s">
        <v>452</v>
      </c>
      <c r="CB353" s="67">
        <v>2406.1799999999998</v>
      </c>
      <c r="CD353" s="68" t="s">
        <v>452</v>
      </c>
      <c r="CE353" s="67">
        <v>19</v>
      </c>
      <c r="CG353" s="68" t="s">
        <v>452</v>
      </c>
      <c r="CH353" s="67">
        <v>0</v>
      </c>
      <c r="CJ353" s="68" t="s">
        <v>452</v>
      </c>
      <c r="CK353" s="67">
        <v>0</v>
      </c>
      <c r="CM353" s="68" t="s">
        <v>452</v>
      </c>
      <c r="CN353" s="67">
        <v>0</v>
      </c>
      <c r="CP353" s="68" t="s">
        <v>452</v>
      </c>
      <c r="CQ353" s="79">
        <f>SUM(CN353,CK353,CH353,CE353,CB353,BY353,BV353,BS353,BP353,BM353,BJ353,BG353,BD353,BA353,AX353,AU353,AR353,AO353,AL353,AI353,AF353,AC353,Z353,W353,T353,Q353,N353,K353,H353,E353,B353)</f>
        <v>3682.9399999999991</v>
      </c>
      <c r="CS353" s="68" t="s">
        <v>452</v>
      </c>
      <c r="CT353" s="67">
        <f>465.87+40-22.37</f>
        <v>483.5</v>
      </c>
      <c r="CV353" s="81">
        <f t="shared" si="10"/>
        <v>-3199.4399999999991</v>
      </c>
    </row>
    <row r="354" spans="1:100" x14ac:dyDescent="0.2">
      <c r="A354" s="68" t="s">
        <v>211</v>
      </c>
      <c r="B354" s="67">
        <v>0</v>
      </c>
      <c r="D354" s="68" t="s">
        <v>211</v>
      </c>
      <c r="E354" s="67">
        <v>0</v>
      </c>
      <c r="G354" s="68" t="s">
        <v>211</v>
      </c>
      <c r="H354" s="67">
        <v>0</v>
      </c>
      <c r="J354" s="68" t="s">
        <v>211</v>
      </c>
      <c r="K354" s="67">
        <v>0</v>
      </c>
      <c r="M354" s="68" t="s">
        <v>211</v>
      </c>
      <c r="N354" s="67">
        <v>0</v>
      </c>
      <c r="P354" s="68" t="s">
        <v>211</v>
      </c>
      <c r="Q354" s="67">
        <v>0</v>
      </c>
      <c r="S354" s="68" t="s">
        <v>211</v>
      </c>
      <c r="T354" s="67">
        <v>0</v>
      </c>
      <c r="V354" s="68" t="s">
        <v>211</v>
      </c>
      <c r="W354" s="67">
        <v>0</v>
      </c>
      <c r="Y354" s="68" t="s">
        <v>211</v>
      </c>
      <c r="Z354" s="67">
        <v>0</v>
      </c>
      <c r="AB354" s="68" t="s">
        <v>211</v>
      </c>
      <c r="AC354" s="67">
        <v>0</v>
      </c>
      <c r="AE354" s="68" t="s">
        <v>211</v>
      </c>
      <c r="AF354" s="67">
        <v>0</v>
      </c>
      <c r="AH354" s="68" t="s">
        <v>211</v>
      </c>
      <c r="AI354" s="67">
        <v>0</v>
      </c>
      <c r="AK354" s="68" t="s">
        <v>211</v>
      </c>
      <c r="AL354" s="67">
        <v>0</v>
      </c>
      <c r="AN354" s="68" t="s">
        <v>211</v>
      </c>
      <c r="AO354" s="67">
        <v>0</v>
      </c>
      <c r="AQ354" s="68" t="s">
        <v>211</v>
      </c>
      <c r="AR354" s="67">
        <v>0</v>
      </c>
      <c r="AT354" s="68" t="s">
        <v>211</v>
      </c>
      <c r="AU354" s="67">
        <v>0</v>
      </c>
      <c r="AW354" s="68" t="s">
        <v>211</v>
      </c>
      <c r="AX354" s="67">
        <v>0</v>
      </c>
      <c r="AZ354" s="68" t="s">
        <v>211</v>
      </c>
      <c r="BA354" s="67">
        <v>0</v>
      </c>
      <c r="BC354" s="68" t="s">
        <v>211</v>
      </c>
      <c r="BD354" s="67">
        <v>0</v>
      </c>
      <c r="BF354" s="68" t="s">
        <v>211</v>
      </c>
      <c r="BG354" s="67">
        <v>0</v>
      </c>
      <c r="BI354" s="68" t="s">
        <v>211</v>
      </c>
      <c r="BJ354" s="67">
        <v>0</v>
      </c>
      <c r="BL354" s="68" t="s">
        <v>211</v>
      </c>
      <c r="BM354" s="67">
        <v>0</v>
      </c>
      <c r="BO354" s="68" t="s">
        <v>211</v>
      </c>
      <c r="BP354" s="67">
        <v>7.99</v>
      </c>
      <c r="BR354" s="68" t="s">
        <v>211</v>
      </c>
      <c r="BS354" s="67">
        <v>0</v>
      </c>
      <c r="BU354" s="68" t="s">
        <v>211</v>
      </c>
      <c r="BV354" s="67">
        <v>0</v>
      </c>
      <c r="BX354" s="68" t="s">
        <v>211</v>
      </c>
      <c r="BY354" s="67">
        <v>0</v>
      </c>
      <c r="CA354" s="68" t="s">
        <v>211</v>
      </c>
      <c r="CB354" s="67">
        <v>0</v>
      </c>
      <c r="CD354" s="68" t="s">
        <v>211</v>
      </c>
      <c r="CE354" s="67">
        <v>0</v>
      </c>
      <c r="CG354" s="68" t="s">
        <v>211</v>
      </c>
      <c r="CH354" s="67">
        <v>0</v>
      </c>
      <c r="CJ354" s="68" t="s">
        <v>211</v>
      </c>
      <c r="CK354" s="67">
        <v>0</v>
      </c>
      <c r="CM354" s="68" t="s">
        <v>211</v>
      </c>
      <c r="CN354" s="67">
        <v>0</v>
      </c>
      <c r="CP354" s="68" t="s">
        <v>211</v>
      </c>
      <c r="CQ354" s="79">
        <f>SUM(CN354,CK354,CH354,CE354,CB354,BY354,BV354,BS354,BP354,BM354,BJ354,BG354,BD354,BA354,AX354,AU354,AR354,AO354,AL354,AI354,AF354,AC354,Z354,W354,T354,Q354,N354,K354,H354,E354,B354)</f>
        <v>7.99</v>
      </c>
      <c r="CS354" s="68" t="s">
        <v>211</v>
      </c>
      <c r="CT354" s="67">
        <v>7.99</v>
      </c>
      <c r="CV354" s="81">
        <f t="shared" si="10"/>
        <v>0</v>
      </c>
    </row>
    <row r="355" spans="1:100" x14ac:dyDescent="0.2">
      <c r="A355" s="68" t="s">
        <v>212</v>
      </c>
      <c r="B355" s="67">
        <v>0</v>
      </c>
      <c r="D355" s="68" t="s">
        <v>212</v>
      </c>
      <c r="E355" s="67">
        <v>0</v>
      </c>
      <c r="G355" s="68" t="s">
        <v>212</v>
      </c>
      <c r="H355" s="67">
        <v>0</v>
      </c>
      <c r="J355" s="68" t="s">
        <v>212</v>
      </c>
      <c r="K355" s="67">
        <v>0</v>
      </c>
      <c r="M355" s="68" t="s">
        <v>212</v>
      </c>
      <c r="N355" s="67">
        <v>0</v>
      </c>
      <c r="P355" s="68" t="s">
        <v>212</v>
      </c>
      <c r="Q355" s="67">
        <v>0</v>
      </c>
      <c r="S355" s="68" t="s">
        <v>212</v>
      </c>
      <c r="T355" s="67">
        <v>0</v>
      </c>
      <c r="V355" s="68" t="s">
        <v>212</v>
      </c>
      <c r="W355" s="67">
        <v>0</v>
      </c>
      <c r="Y355" s="68" t="s">
        <v>212</v>
      </c>
      <c r="Z355" s="67">
        <v>0</v>
      </c>
      <c r="AB355" s="68" t="s">
        <v>212</v>
      </c>
      <c r="AC355" s="67">
        <v>0</v>
      </c>
      <c r="AE355" s="68" t="s">
        <v>212</v>
      </c>
      <c r="AF355" s="67">
        <v>0</v>
      </c>
      <c r="AH355" s="68" t="s">
        <v>212</v>
      </c>
      <c r="AI355" s="67">
        <v>0</v>
      </c>
      <c r="AK355" s="68" t="s">
        <v>212</v>
      </c>
      <c r="AL355" s="67">
        <v>0</v>
      </c>
      <c r="AN355" s="68" t="s">
        <v>212</v>
      </c>
      <c r="AO355" s="67">
        <v>0</v>
      </c>
      <c r="AQ355" s="68" t="s">
        <v>212</v>
      </c>
      <c r="AR355" s="67">
        <v>0</v>
      </c>
      <c r="AT355" s="68" t="s">
        <v>212</v>
      </c>
      <c r="AU355" s="67">
        <v>0</v>
      </c>
      <c r="AW355" s="68" t="s">
        <v>212</v>
      </c>
      <c r="AX355" s="67">
        <v>10</v>
      </c>
      <c r="AZ355" s="68" t="s">
        <v>212</v>
      </c>
      <c r="BA355" s="67">
        <v>0</v>
      </c>
      <c r="BC355" s="68" t="s">
        <v>212</v>
      </c>
      <c r="BD355" s="67">
        <v>0</v>
      </c>
      <c r="BF355" s="68" t="s">
        <v>212</v>
      </c>
      <c r="BG355" s="67">
        <v>0</v>
      </c>
      <c r="BI355" s="68" t="s">
        <v>212</v>
      </c>
      <c r="BJ355" s="67">
        <v>0</v>
      </c>
      <c r="BL355" s="68" t="s">
        <v>212</v>
      </c>
      <c r="BM355" s="67">
        <v>0</v>
      </c>
      <c r="BO355" s="68" t="s">
        <v>212</v>
      </c>
      <c r="BP355" s="67">
        <v>0</v>
      </c>
      <c r="BR355" s="68" t="s">
        <v>212</v>
      </c>
      <c r="BS355" s="67">
        <v>0</v>
      </c>
      <c r="BU355" s="68" t="s">
        <v>212</v>
      </c>
      <c r="BV355" s="67">
        <v>0</v>
      </c>
      <c r="BX355" s="68" t="s">
        <v>212</v>
      </c>
      <c r="BY355" s="67">
        <v>0</v>
      </c>
      <c r="CA355" s="68" t="s">
        <v>212</v>
      </c>
      <c r="CB355" s="67">
        <v>0</v>
      </c>
      <c r="CD355" s="68" t="s">
        <v>212</v>
      </c>
      <c r="CE355" s="67">
        <v>0</v>
      </c>
      <c r="CG355" s="68" t="s">
        <v>212</v>
      </c>
      <c r="CH355" s="67">
        <v>0</v>
      </c>
      <c r="CJ355" s="68" t="s">
        <v>212</v>
      </c>
      <c r="CK355" s="67">
        <v>0</v>
      </c>
      <c r="CM355" s="68" t="s">
        <v>212</v>
      </c>
      <c r="CN355" s="67">
        <v>0</v>
      </c>
      <c r="CP355" s="68" t="s">
        <v>212</v>
      </c>
      <c r="CQ355" s="79">
        <f>SUM(CN355,CK355,CH355,CE355,CB355,BY355,BV355,BS355,BP355,BM355,BJ355,BG355,BD355,BA355,AX355,AU355,AR355,AO355,AL355,AI355,AF355,AC355,Z355,W355,T355,Q355,N355,K355,H355,E355,B355)</f>
        <v>10</v>
      </c>
      <c r="CS355" s="68" t="s">
        <v>212</v>
      </c>
      <c r="CT355" s="67">
        <v>10</v>
      </c>
      <c r="CV355" s="81">
        <f t="shared" si="10"/>
        <v>0</v>
      </c>
    </row>
    <row r="356" spans="1:100" x14ac:dyDescent="0.2">
      <c r="A356" s="72" t="s">
        <v>456</v>
      </c>
      <c r="B356" s="79">
        <v>0</v>
      </c>
      <c r="D356" s="72" t="s">
        <v>456</v>
      </c>
      <c r="E356" s="79">
        <v>0</v>
      </c>
      <c r="G356" s="72" t="s">
        <v>456</v>
      </c>
      <c r="H356" s="79">
        <v>0</v>
      </c>
      <c r="J356" s="72" t="s">
        <v>456</v>
      </c>
      <c r="K356" s="79">
        <v>0</v>
      </c>
      <c r="M356" s="72" t="s">
        <v>456</v>
      </c>
      <c r="N356" s="79">
        <v>0</v>
      </c>
      <c r="P356" s="72" t="s">
        <v>456</v>
      </c>
      <c r="Q356" s="79">
        <v>0</v>
      </c>
      <c r="S356" s="72" t="s">
        <v>456</v>
      </c>
      <c r="T356" s="79">
        <v>0</v>
      </c>
      <c r="V356" s="72" t="s">
        <v>456</v>
      </c>
      <c r="W356" s="79">
        <v>0</v>
      </c>
      <c r="Y356" s="72" t="s">
        <v>456</v>
      </c>
      <c r="Z356" s="79">
        <v>0</v>
      </c>
      <c r="AB356" s="72" t="s">
        <v>456</v>
      </c>
      <c r="AC356" s="79">
        <v>0</v>
      </c>
      <c r="AE356" s="72" t="s">
        <v>456</v>
      </c>
      <c r="AF356" s="79">
        <v>0</v>
      </c>
      <c r="AH356" s="72" t="s">
        <v>456</v>
      </c>
      <c r="AI356" s="79">
        <v>0</v>
      </c>
      <c r="AK356" s="72" t="s">
        <v>456</v>
      </c>
      <c r="AL356" s="79">
        <v>0</v>
      </c>
      <c r="AN356" s="72" t="s">
        <v>456</v>
      </c>
      <c r="AO356" s="79">
        <v>0</v>
      </c>
      <c r="AQ356" s="72" t="s">
        <v>456</v>
      </c>
      <c r="AR356" s="79">
        <v>0</v>
      </c>
      <c r="AT356" s="72" t="s">
        <v>456</v>
      </c>
      <c r="AU356" s="79">
        <v>0</v>
      </c>
      <c r="AW356" s="72" t="s">
        <v>456</v>
      </c>
      <c r="AX356" s="79">
        <v>0</v>
      </c>
      <c r="AZ356" s="72" t="s">
        <v>456</v>
      </c>
      <c r="BA356" s="79">
        <v>0</v>
      </c>
      <c r="BC356" s="72" t="s">
        <v>456</v>
      </c>
      <c r="BD356" s="79">
        <v>0</v>
      </c>
      <c r="BF356" s="72" t="s">
        <v>456</v>
      </c>
      <c r="BG356" s="79">
        <v>0</v>
      </c>
      <c r="BI356" s="72" t="s">
        <v>456</v>
      </c>
      <c r="BJ356" s="79">
        <v>0</v>
      </c>
      <c r="BL356" s="72" t="s">
        <v>456</v>
      </c>
      <c r="BM356" s="79">
        <v>0</v>
      </c>
      <c r="BO356" s="72" t="s">
        <v>456</v>
      </c>
      <c r="BP356" s="79">
        <v>0</v>
      </c>
      <c r="BR356" s="72" t="s">
        <v>456</v>
      </c>
      <c r="BS356" s="79">
        <v>0</v>
      </c>
      <c r="BU356" s="72" t="s">
        <v>456</v>
      </c>
      <c r="BV356" s="79">
        <v>0</v>
      </c>
      <c r="BX356" s="72" t="s">
        <v>456</v>
      </c>
      <c r="BY356" s="79">
        <v>0</v>
      </c>
      <c r="CA356" s="72" t="s">
        <v>456</v>
      </c>
      <c r="CB356" s="79">
        <v>0</v>
      </c>
      <c r="CD356" s="72" t="s">
        <v>456</v>
      </c>
      <c r="CE356" s="79">
        <v>0</v>
      </c>
      <c r="CG356" s="72" t="s">
        <v>456</v>
      </c>
      <c r="CH356" s="79">
        <v>0</v>
      </c>
      <c r="CJ356" s="72" t="s">
        <v>456</v>
      </c>
      <c r="CK356" s="79">
        <v>0</v>
      </c>
      <c r="CM356" s="72" t="s">
        <v>456</v>
      </c>
      <c r="CN356" s="79">
        <v>0</v>
      </c>
      <c r="CP356" s="72" t="s">
        <v>456</v>
      </c>
      <c r="CQ356" s="79">
        <f>SUM(CN356,CK356,CH356,CE356,CB356,BY356,BV356,BS356,BP356,BM356,BJ356,BG356,BD356,BA356,AX356,AU356,AR356,AO356,AL356,AI356,AF356,AC356,Z356,W356,T356,Q356,N356,K356,H356,E356,B356)</f>
        <v>0</v>
      </c>
      <c r="CS356" s="72" t="s">
        <v>456</v>
      </c>
      <c r="CT356" s="79">
        <v>0</v>
      </c>
      <c r="CV356" s="81">
        <f t="shared" si="10"/>
        <v>0</v>
      </c>
    </row>
    <row r="357" spans="1:100" x14ac:dyDescent="0.2">
      <c r="A357" s="72" t="s">
        <v>456</v>
      </c>
      <c r="B357" s="79">
        <v>0</v>
      </c>
      <c r="D357" s="72" t="s">
        <v>456</v>
      </c>
      <c r="E357" s="79">
        <v>0</v>
      </c>
      <c r="G357" s="72" t="s">
        <v>456</v>
      </c>
      <c r="H357" s="79">
        <v>0</v>
      </c>
      <c r="J357" s="72" t="s">
        <v>456</v>
      </c>
      <c r="K357" s="79">
        <v>0</v>
      </c>
      <c r="M357" s="72" t="s">
        <v>456</v>
      </c>
      <c r="N357" s="79">
        <v>0</v>
      </c>
      <c r="P357" s="72" t="s">
        <v>456</v>
      </c>
      <c r="Q357" s="79">
        <v>0</v>
      </c>
      <c r="S357" s="72" t="s">
        <v>456</v>
      </c>
      <c r="T357" s="79">
        <v>0</v>
      </c>
      <c r="V357" s="72" t="s">
        <v>456</v>
      </c>
      <c r="W357" s="79">
        <v>0</v>
      </c>
      <c r="Y357" s="72" t="s">
        <v>456</v>
      </c>
      <c r="Z357" s="79">
        <v>0</v>
      </c>
      <c r="AB357" s="72" t="s">
        <v>456</v>
      </c>
      <c r="AC357" s="79">
        <v>0</v>
      </c>
      <c r="AE357" s="72" t="s">
        <v>456</v>
      </c>
      <c r="AF357" s="79">
        <v>0</v>
      </c>
      <c r="AH357" s="72" t="s">
        <v>456</v>
      </c>
      <c r="AI357" s="79">
        <v>0</v>
      </c>
      <c r="AK357" s="72" t="s">
        <v>456</v>
      </c>
      <c r="AL357" s="79">
        <v>0</v>
      </c>
      <c r="AN357" s="72" t="s">
        <v>456</v>
      </c>
      <c r="AO357" s="79">
        <v>0</v>
      </c>
      <c r="AQ357" s="72" t="s">
        <v>456</v>
      </c>
      <c r="AR357" s="79">
        <v>0</v>
      </c>
      <c r="AT357" s="72" t="s">
        <v>456</v>
      </c>
      <c r="AU357" s="79">
        <v>0</v>
      </c>
      <c r="AW357" s="72" t="s">
        <v>456</v>
      </c>
      <c r="AX357" s="79">
        <v>0</v>
      </c>
      <c r="AZ357" s="72" t="s">
        <v>456</v>
      </c>
      <c r="BA357" s="79">
        <v>0</v>
      </c>
      <c r="BC357" s="72" t="s">
        <v>456</v>
      </c>
      <c r="BD357" s="79">
        <v>0</v>
      </c>
      <c r="BF357" s="72" t="s">
        <v>456</v>
      </c>
      <c r="BG357" s="79">
        <v>0</v>
      </c>
      <c r="BI357" s="72" t="s">
        <v>456</v>
      </c>
      <c r="BJ357" s="79">
        <v>0</v>
      </c>
      <c r="BL357" s="72" t="s">
        <v>456</v>
      </c>
      <c r="BM357" s="79">
        <v>0</v>
      </c>
      <c r="BO357" s="72" t="s">
        <v>456</v>
      </c>
      <c r="BP357" s="79">
        <v>0</v>
      </c>
      <c r="BR357" s="72" t="s">
        <v>456</v>
      </c>
      <c r="BS357" s="79">
        <v>0</v>
      </c>
      <c r="BU357" s="72" t="s">
        <v>456</v>
      </c>
      <c r="BV357" s="79">
        <v>0</v>
      </c>
      <c r="BX357" s="72" t="s">
        <v>456</v>
      </c>
      <c r="BY357" s="79">
        <v>0</v>
      </c>
      <c r="CA357" s="72" t="s">
        <v>456</v>
      </c>
      <c r="CB357" s="79">
        <v>0</v>
      </c>
      <c r="CD357" s="72" t="s">
        <v>456</v>
      </c>
      <c r="CE357" s="79">
        <v>0</v>
      </c>
      <c r="CG357" s="72" t="s">
        <v>456</v>
      </c>
      <c r="CH357" s="79">
        <v>0</v>
      </c>
      <c r="CJ357" s="72" t="s">
        <v>456</v>
      </c>
      <c r="CK357" s="79">
        <v>0</v>
      </c>
      <c r="CM357" s="72" t="s">
        <v>456</v>
      </c>
      <c r="CN357" s="79">
        <v>0</v>
      </c>
      <c r="CP357" s="72" t="s">
        <v>456</v>
      </c>
      <c r="CQ357" s="79">
        <f>SUM(CN357,CK357,CH357,CE357,CB357,BY357,BV357,BS357,BP357,BM357,BJ357,BG357,BD357,BA357,AX357,AU357,AR357,AO357,AL357,AI357,AF357,AC357,Z357,W357,T357,Q357,N357,K357,H357,E357,B357)</f>
        <v>0</v>
      </c>
      <c r="CS357" s="72" t="s">
        <v>456</v>
      </c>
      <c r="CT357" s="79">
        <v>0</v>
      </c>
      <c r="CV357" s="81">
        <f t="shared" si="10"/>
        <v>0</v>
      </c>
    </row>
    <row r="358" spans="1:100" ht="16" thickBot="1" x14ac:dyDescent="0.25">
      <c r="A358" s="73" t="s">
        <v>453</v>
      </c>
      <c r="B358" s="74">
        <f>SUM(B342,B343,B344,B345,B346,B350,B351,B352)</f>
        <v>564.04</v>
      </c>
      <c r="D358" s="73" t="s">
        <v>453</v>
      </c>
      <c r="E358" s="74">
        <f>SUM(E342,E343,E344,E345,E346,E350,E351,E352)</f>
        <v>10</v>
      </c>
      <c r="G358" s="73" t="s">
        <v>453</v>
      </c>
      <c r="H358" s="74">
        <f>SUM(H342,H343,H344,H345,H346,H350,H351,H352)</f>
        <v>83.56</v>
      </c>
      <c r="J358" s="73" t="s">
        <v>453</v>
      </c>
      <c r="K358" s="74">
        <f>SUM(K342,K343,K344,K345,K346,K350,K351,K352)</f>
        <v>231.88</v>
      </c>
      <c r="M358" s="73" t="s">
        <v>453</v>
      </c>
      <c r="N358" s="74">
        <f>SUM(N342,N343,N344,N345,N346,N350,N351,N352)</f>
        <v>27.68</v>
      </c>
      <c r="P358" s="73" t="s">
        <v>453</v>
      </c>
      <c r="Q358" s="74">
        <f>SUM(Q342,Q343,Q344,Q345,Q346,Q350,Q351,Q352)</f>
        <v>972.70999999999992</v>
      </c>
      <c r="S358" s="73" t="s">
        <v>453</v>
      </c>
      <c r="T358" s="74">
        <f>SUM(T342,T343,T344,T345,T346,T350,T351,T352)</f>
        <v>22</v>
      </c>
      <c r="V358" s="73" t="s">
        <v>453</v>
      </c>
      <c r="W358" s="74">
        <f>SUM(W342,W343,W344,W345,W346,W350,W351,W352)</f>
        <v>28.54</v>
      </c>
      <c r="Y358" s="73" t="s">
        <v>453</v>
      </c>
      <c r="Z358" s="74">
        <f>SUM(Z342,Z343,Z344,Z345,Z346,Z350,Z351,Z352)</f>
        <v>143.32</v>
      </c>
      <c r="AB358" s="73" t="s">
        <v>453</v>
      </c>
      <c r="AC358" s="74">
        <f>SUM(AC342,AC343,AC344,AC345,AC346,AC350,AC351,AC352)</f>
        <v>0</v>
      </c>
      <c r="AE358" s="73" t="s">
        <v>453</v>
      </c>
      <c r="AF358" s="74">
        <f>SUM(AF342,AF343,AF344,AF345,AF346,AF350,AF351,AF352)</f>
        <v>5</v>
      </c>
      <c r="AH358" s="73" t="s">
        <v>453</v>
      </c>
      <c r="AI358" s="74">
        <f>SUM(AI342,AI343,AI344,AI345,AI346,AI350,AI351,AI352)</f>
        <v>60.3</v>
      </c>
      <c r="AK358" s="73" t="s">
        <v>453</v>
      </c>
      <c r="AL358" s="74">
        <f>SUM(AL342,AL343,AL344,AL345,AL346,AL350,AL351,AL352)</f>
        <v>0</v>
      </c>
      <c r="AN358" s="73" t="s">
        <v>453</v>
      </c>
      <c r="AO358" s="74">
        <f>SUM(AO342,AO343,AO344,AO345,AO346,AO350,AO351,AO352)</f>
        <v>70.22</v>
      </c>
      <c r="AQ358" s="73" t="s">
        <v>453</v>
      </c>
      <c r="AR358" s="74">
        <f>SUM(AR342,AR343,AR344,AR345,AR346,AR350,AR351,AR352)</f>
        <v>101.66</v>
      </c>
      <c r="AT358" s="73" t="s">
        <v>453</v>
      </c>
      <c r="AU358" s="74">
        <f>SUM(AU342,AU343,AU344,AU345,AU346,AU350,AU351,AU352)</f>
        <v>10.73</v>
      </c>
      <c r="AW358" s="73" t="s">
        <v>453</v>
      </c>
      <c r="AX358" s="74">
        <f>SUM(AX342,AX343,AX344,AX345,AX346,AX350,AX351,AX352)</f>
        <v>20</v>
      </c>
      <c r="AZ358" s="73" t="s">
        <v>453</v>
      </c>
      <c r="BA358" s="74">
        <f>SUM(BA342,BA343,BA344,BA345,BA346,BA350,BA351,BA352)</f>
        <v>26.08</v>
      </c>
      <c r="BC358" s="73" t="s">
        <v>453</v>
      </c>
      <c r="BD358" s="74">
        <f>SUM(BD342,BD343,BD344,BD345,BD346,BD350,BD351,BD352)</f>
        <v>107.91000000000001</v>
      </c>
      <c r="BF358" s="73" t="s">
        <v>453</v>
      </c>
      <c r="BG358" s="74">
        <f>SUM(BG342,BG343,BG344,BG345,BG346,BG350,BG351,BG352)</f>
        <v>50.07</v>
      </c>
      <c r="BI358" s="73" t="s">
        <v>453</v>
      </c>
      <c r="BJ358" s="74">
        <f>SUM(BJ342,BJ343,BJ344,BJ345,BJ346,BJ350,BJ351,BJ352)</f>
        <v>580.31000000000006</v>
      </c>
      <c r="BL358" s="73" t="s">
        <v>453</v>
      </c>
      <c r="BM358" s="74">
        <f>SUM(BM342,BM343,BM344,BM345,BM346,BM350,BM351,BM352)</f>
        <v>0</v>
      </c>
      <c r="BO358" s="73" t="s">
        <v>453</v>
      </c>
      <c r="BP358" s="74">
        <f>SUM(BP342,BP343,BP344,BP345,BP346,BP350,BP351,BP352)</f>
        <v>40.36</v>
      </c>
      <c r="BR358" s="73" t="s">
        <v>453</v>
      </c>
      <c r="BS358" s="74">
        <f>SUM(BS342,BS343,BS344,BS345,BS346,BS350,BS351,BS352)</f>
        <v>52.739999999999995</v>
      </c>
      <c r="BU358" s="73" t="s">
        <v>453</v>
      </c>
      <c r="BV358" s="74">
        <f>SUM(BV342,BV343,BV344,BV345,BV346,BV350,BV351,BV352)</f>
        <v>90.38</v>
      </c>
      <c r="BX358" s="73" t="s">
        <v>453</v>
      </c>
      <c r="BY358" s="74">
        <f>SUM(BY342,BY343,BY344,BY345,BY346,BY350,BY351,BY352)</f>
        <v>10</v>
      </c>
      <c r="CA358" s="73" t="s">
        <v>453</v>
      </c>
      <c r="CB358" s="74">
        <f>SUM(CB342,CB343,CB344,CB345,CB346,CB350,CB351,CB352)</f>
        <v>2406.1799999999998</v>
      </c>
      <c r="CD358" s="73" t="s">
        <v>453</v>
      </c>
      <c r="CE358" s="74">
        <f>SUM(CE342,CE343,CE344,CE345,CE346,CE350,CE351,CE352)</f>
        <v>19</v>
      </c>
      <c r="CG358" s="73" t="s">
        <v>453</v>
      </c>
      <c r="CH358" s="74">
        <f>SUM(CH342,CH343,CH344,CH345,CH346,CH350,CH351,CH352)</f>
        <v>0</v>
      </c>
      <c r="CJ358" s="73" t="s">
        <v>453</v>
      </c>
      <c r="CK358" s="74">
        <f>SUM(CK342,CK343,CK344,CK345,CK346,CK350,CK351,CK352)</f>
        <v>43</v>
      </c>
      <c r="CM358" s="73" t="s">
        <v>453</v>
      </c>
      <c r="CN358" s="74">
        <f>SUM(CN342,CN343,CN344,CN345,CN346,CN350,CN351,CN352)</f>
        <v>0</v>
      </c>
      <c r="CP358" s="73" t="s">
        <v>494</v>
      </c>
      <c r="CQ358" s="74">
        <f>SUM(CQ342,CQ343,CQ344,CQ345,CQ346,CQ350,CQ351,CQ352)</f>
        <v>5777.6699999999983</v>
      </c>
      <c r="CS358" s="77" t="s">
        <v>494</v>
      </c>
      <c r="CT358" s="78">
        <f>SUM(CT342,CT343,CT344,CT345,CT346,CT350,CT351,CT352)</f>
        <v>2141.41</v>
      </c>
      <c r="CV358" s="83">
        <f t="shared" si="10"/>
        <v>-3636.2599999999984</v>
      </c>
    </row>
    <row r="359" spans="1:100" ht="16" thickBot="1" x14ac:dyDescent="0.25">
      <c r="A359" s="91" t="s">
        <v>457</v>
      </c>
      <c r="B359" s="92">
        <f>B337-B340-B358</f>
        <v>-544.04</v>
      </c>
      <c r="D359" s="91" t="s">
        <v>457</v>
      </c>
      <c r="E359" s="92">
        <f>E337-E340-E358</f>
        <v>-10</v>
      </c>
      <c r="G359" s="91" t="s">
        <v>457</v>
      </c>
      <c r="H359" s="92">
        <f>H337-H340-H358</f>
        <v>-83.56</v>
      </c>
      <c r="J359" s="91" t="s">
        <v>457</v>
      </c>
      <c r="K359" s="92">
        <f>K337-K340-K358</f>
        <v>-231.88</v>
      </c>
      <c r="M359" s="91" t="s">
        <v>457</v>
      </c>
      <c r="N359" s="92">
        <f>N337-N340-N358</f>
        <v>-27.68</v>
      </c>
      <c r="P359" s="91" t="s">
        <v>457</v>
      </c>
      <c r="Q359" s="92">
        <f>Q337-Q340-Q358</f>
        <v>-24.039999999999964</v>
      </c>
      <c r="S359" s="91" t="s">
        <v>457</v>
      </c>
      <c r="T359" s="92">
        <f>T337-T340-T358</f>
        <v>-22</v>
      </c>
      <c r="V359" s="91" t="s">
        <v>457</v>
      </c>
      <c r="W359" s="92">
        <f>W337-W340-W358</f>
        <v>-28.54</v>
      </c>
      <c r="Y359" s="91" t="s">
        <v>457</v>
      </c>
      <c r="Z359" s="92">
        <f>Z337-Z340-Z358</f>
        <v>-143.32</v>
      </c>
      <c r="AB359" s="75" t="s">
        <v>457</v>
      </c>
      <c r="AC359" s="76">
        <f>AC337-AC340-AC358</f>
        <v>0</v>
      </c>
      <c r="AE359" s="91" t="s">
        <v>457</v>
      </c>
      <c r="AF359" s="92">
        <f>AF337-AF340-AF358</f>
        <v>-5</v>
      </c>
      <c r="AH359" s="93" t="s">
        <v>457</v>
      </c>
      <c r="AI359" s="94">
        <f>AI337-AI340-AI358</f>
        <v>14.700000000000003</v>
      </c>
      <c r="AK359" s="75" t="s">
        <v>457</v>
      </c>
      <c r="AL359" s="76">
        <f>AL337-AL340-AL358</f>
        <v>0</v>
      </c>
      <c r="AN359" s="93" t="s">
        <v>457</v>
      </c>
      <c r="AO359" s="94">
        <f>AO337-AO340-AO358</f>
        <v>1315.93</v>
      </c>
      <c r="AQ359" s="91" t="s">
        <v>457</v>
      </c>
      <c r="AR359" s="92">
        <f>AR337-AR340-AR358</f>
        <v>-101.66</v>
      </c>
      <c r="AT359" s="91" t="s">
        <v>457</v>
      </c>
      <c r="AU359" s="92">
        <f>AU337-AU340-AU358</f>
        <v>-10.73</v>
      </c>
      <c r="AW359" s="91" t="s">
        <v>457</v>
      </c>
      <c r="AX359" s="92">
        <f>AX337-AX340-AX358</f>
        <v>-20</v>
      </c>
      <c r="AZ359" s="91" t="s">
        <v>457</v>
      </c>
      <c r="BA359" s="92">
        <f>BA337-BA340-BA358</f>
        <v>-26.08</v>
      </c>
      <c r="BC359" s="91" t="s">
        <v>457</v>
      </c>
      <c r="BD359" s="92">
        <f>BD337-BD340-BD358</f>
        <v>-107.91000000000001</v>
      </c>
      <c r="BF359" s="91" t="s">
        <v>457</v>
      </c>
      <c r="BG359" s="92">
        <f>BG337-BG340-BG358</f>
        <v>-49.71</v>
      </c>
      <c r="BI359" s="91" t="s">
        <v>457</v>
      </c>
      <c r="BJ359" s="92">
        <f>BJ337-BJ340-BJ358</f>
        <v>-580.31000000000006</v>
      </c>
      <c r="BL359" s="93" t="s">
        <v>457</v>
      </c>
      <c r="BM359" s="94">
        <f>BM337-BM340-BM358</f>
        <v>0.01</v>
      </c>
      <c r="BO359" s="91" t="s">
        <v>457</v>
      </c>
      <c r="BP359" s="92">
        <f>BP337-BP340-BP358</f>
        <v>-40.36</v>
      </c>
      <c r="BR359" s="91" t="s">
        <v>457</v>
      </c>
      <c r="BS359" s="92">
        <f>BS337-BS340-BS358</f>
        <v>-52.739999999999995</v>
      </c>
      <c r="BU359" s="91" t="s">
        <v>457</v>
      </c>
      <c r="BV359" s="92">
        <f>BV337-BV340-BV358</f>
        <v>-90.38</v>
      </c>
      <c r="BX359" s="93" t="s">
        <v>457</v>
      </c>
      <c r="BY359" s="94">
        <f>BY337-BY340-BY358</f>
        <v>1417.6</v>
      </c>
      <c r="CA359" s="91" t="s">
        <v>457</v>
      </c>
      <c r="CB359" s="92">
        <f>CB337-CB340-CB358</f>
        <v>-2406.1799999999998</v>
      </c>
      <c r="CD359" s="91" t="s">
        <v>457</v>
      </c>
      <c r="CE359" s="92">
        <f>CE337-CE340-CE358</f>
        <v>-19</v>
      </c>
      <c r="CG359" s="93" t="s">
        <v>457</v>
      </c>
      <c r="CH359" s="94">
        <f>CH337-CH340-CH358</f>
        <v>100</v>
      </c>
      <c r="CJ359" s="93" t="s">
        <v>457</v>
      </c>
      <c r="CK359" s="94">
        <f>CK337-CK340-CK358</f>
        <v>97</v>
      </c>
      <c r="CM359" s="75" t="s">
        <v>457</v>
      </c>
      <c r="CN359" s="76">
        <f>CN337-CN340-CN358</f>
        <v>0</v>
      </c>
      <c r="CP359" s="91" t="s">
        <v>491</v>
      </c>
      <c r="CQ359" s="92">
        <f>CQ337-CQ340-CQ358</f>
        <v>-1679.8799999999983</v>
      </c>
      <c r="CS359" s="85" t="s">
        <v>496</v>
      </c>
      <c r="CT359" s="84">
        <f>CT334-CT340-CT358</f>
        <v>0</v>
      </c>
    </row>
    <row r="360" spans="1:100" ht="17" thickTop="1" thickBot="1" x14ac:dyDescent="0.25">
      <c r="A360" s="190" t="s">
        <v>560</v>
      </c>
      <c r="B360" s="191"/>
      <c r="D360" s="190" t="s">
        <v>340</v>
      </c>
      <c r="E360" s="191"/>
      <c r="G360" s="190" t="s">
        <v>561</v>
      </c>
      <c r="H360" s="191"/>
      <c r="J360" s="190" t="s">
        <v>562</v>
      </c>
      <c r="K360" s="191"/>
      <c r="M360" s="190"/>
      <c r="N360" s="191"/>
      <c r="P360" s="190" t="s">
        <v>566</v>
      </c>
      <c r="Q360" s="191"/>
      <c r="S360" s="190" t="s">
        <v>554</v>
      </c>
      <c r="T360" s="191"/>
      <c r="V360" s="190" t="s">
        <v>567</v>
      </c>
      <c r="W360" s="191"/>
      <c r="Y360" s="190"/>
      <c r="Z360" s="191"/>
      <c r="AB360" s="190"/>
      <c r="AC360" s="191"/>
      <c r="AE360" s="190" t="s">
        <v>385</v>
      </c>
      <c r="AF360" s="191"/>
      <c r="AH360" s="190" t="s">
        <v>599</v>
      </c>
      <c r="AI360" s="191"/>
      <c r="AK360" s="190"/>
      <c r="AL360" s="191"/>
      <c r="AN360" s="190" t="s">
        <v>568</v>
      </c>
      <c r="AO360" s="191"/>
      <c r="AQ360" s="190" t="s">
        <v>569</v>
      </c>
      <c r="AR360" s="191"/>
      <c r="AT360" s="190" t="s">
        <v>385</v>
      </c>
      <c r="AU360" s="191"/>
      <c r="AW360" s="190" t="s">
        <v>186</v>
      </c>
      <c r="AX360" s="191"/>
      <c r="AZ360" s="190"/>
      <c r="BA360" s="191"/>
      <c r="BC360" s="217" t="s">
        <v>573</v>
      </c>
      <c r="BD360" s="191"/>
      <c r="BF360" s="190" t="s">
        <v>604</v>
      </c>
      <c r="BG360" s="191"/>
      <c r="BI360" s="190" t="s">
        <v>577</v>
      </c>
      <c r="BJ360" s="191"/>
      <c r="BL360" s="190" t="s">
        <v>570</v>
      </c>
      <c r="BM360" s="191"/>
      <c r="BO360" s="190" t="s">
        <v>571</v>
      </c>
      <c r="BP360" s="191"/>
      <c r="BR360" s="190" t="s">
        <v>572</v>
      </c>
      <c r="BS360" s="191"/>
      <c r="BU360" s="190" t="s">
        <v>578</v>
      </c>
      <c r="BV360" s="191"/>
      <c r="BX360" s="190" t="s">
        <v>575</v>
      </c>
      <c r="BY360" s="191"/>
      <c r="CA360" s="190" t="s">
        <v>576</v>
      </c>
      <c r="CB360" s="191"/>
      <c r="CD360" s="190" t="s">
        <v>554</v>
      </c>
      <c r="CE360" s="191"/>
      <c r="CG360" s="190" t="s">
        <v>579</v>
      </c>
      <c r="CH360" s="191"/>
      <c r="CJ360" s="190" t="s">
        <v>580</v>
      </c>
      <c r="CK360" s="191"/>
      <c r="CM360" s="190"/>
      <c r="CN360" s="191"/>
      <c r="CP360" s="91" t="s">
        <v>517</v>
      </c>
      <c r="CQ360" s="92">
        <f>CQ334-CQ340-CQ358</f>
        <v>-2350.949999999998</v>
      </c>
      <c r="CS360" s="199" t="s">
        <v>495</v>
      </c>
      <c r="CT360" s="200"/>
      <c r="CV360" s="82"/>
    </row>
    <row r="361" spans="1:100" x14ac:dyDescent="0.2">
      <c r="A361" s="180"/>
      <c r="B361" s="181"/>
      <c r="D361" s="180"/>
      <c r="E361" s="181"/>
      <c r="G361" s="180"/>
      <c r="H361" s="181"/>
      <c r="J361" s="180"/>
      <c r="K361" s="181"/>
      <c r="M361" s="180"/>
      <c r="N361" s="181"/>
      <c r="P361" s="180"/>
      <c r="Q361" s="181"/>
      <c r="S361" s="180"/>
      <c r="T361" s="181"/>
      <c r="V361" s="180"/>
      <c r="W361" s="181"/>
      <c r="Y361" s="180"/>
      <c r="Z361" s="181"/>
      <c r="AB361" s="180"/>
      <c r="AC361" s="181"/>
      <c r="AE361" s="180"/>
      <c r="AF361" s="181"/>
      <c r="AH361" s="180"/>
      <c r="AI361" s="181"/>
      <c r="AK361" s="180"/>
      <c r="AL361" s="181"/>
      <c r="AN361" s="180"/>
      <c r="AO361" s="181"/>
      <c r="AQ361" s="180"/>
      <c r="AR361" s="181"/>
      <c r="AT361" s="180"/>
      <c r="AU361" s="181"/>
      <c r="AW361" s="180"/>
      <c r="AX361" s="181"/>
      <c r="AZ361" s="180"/>
      <c r="BA361" s="181"/>
      <c r="BC361" s="180"/>
      <c r="BD361" s="181"/>
      <c r="BF361" s="180"/>
      <c r="BG361" s="181"/>
      <c r="BI361" s="180"/>
      <c r="BJ361" s="181"/>
      <c r="BL361" s="180"/>
      <c r="BM361" s="181"/>
      <c r="BO361" s="180"/>
      <c r="BP361" s="181"/>
      <c r="BR361" s="180"/>
      <c r="BS361" s="181"/>
      <c r="BU361" s="180"/>
      <c r="BV361" s="181"/>
      <c r="BX361" s="180"/>
      <c r="BY361" s="181"/>
      <c r="CA361" s="180"/>
      <c r="CB361" s="181"/>
      <c r="CD361" s="180"/>
      <c r="CE361" s="181"/>
      <c r="CG361" s="180"/>
      <c r="CH361" s="181"/>
      <c r="CJ361" s="180"/>
      <c r="CK361" s="181"/>
      <c r="CM361" s="180"/>
      <c r="CN361" s="181"/>
      <c r="CP361" s="101"/>
      <c r="CQ361" s="102"/>
      <c r="CS361" s="199"/>
      <c r="CT361" s="200"/>
      <c r="CV361" s="82"/>
    </row>
    <row r="362" spans="1:100" x14ac:dyDescent="0.2">
      <c r="A362" s="182"/>
      <c r="B362" s="183"/>
      <c r="D362" s="182"/>
      <c r="E362" s="183"/>
      <c r="G362" s="182"/>
      <c r="H362" s="183"/>
      <c r="J362" s="182"/>
      <c r="K362" s="183"/>
      <c r="M362" s="182"/>
      <c r="N362" s="183"/>
      <c r="P362" s="182"/>
      <c r="Q362" s="183"/>
      <c r="S362" s="182"/>
      <c r="T362" s="183"/>
      <c r="V362" s="182"/>
      <c r="W362" s="183"/>
      <c r="Y362" s="182"/>
      <c r="Z362" s="183"/>
      <c r="AB362" s="182"/>
      <c r="AC362" s="183"/>
      <c r="AE362" s="182"/>
      <c r="AF362" s="183"/>
      <c r="AH362" s="182"/>
      <c r="AI362" s="183"/>
      <c r="AK362" s="182"/>
      <c r="AL362" s="183"/>
      <c r="AN362" s="182"/>
      <c r="AO362" s="183"/>
      <c r="AQ362" s="182"/>
      <c r="AR362" s="183"/>
      <c r="AT362" s="182"/>
      <c r="AU362" s="183"/>
      <c r="AW362" s="182"/>
      <c r="AX362" s="183"/>
      <c r="AZ362" s="182"/>
      <c r="BA362" s="183"/>
      <c r="BC362" s="182"/>
      <c r="BD362" s="183"/>
      <c r="BF362" s="182"/>
      <c r="BG362" s="183"/>
      <c r="BI362" s="182"/>
      <c r="BJ362" s="183"/>
      <c r="BL362" s="182"/>
      <c r="BM362" s="183"/>
      <c r="BO362" s="182"/>
      <c r="BP362" s="183"/>
      <c r="BR362" s="182"/>
      <c r="BS362" s="183"/>
      <c r="BU362" s="182"/>
      <c r="BV362" s="183"/>
      <c r="BX362" s="182"/>
      <c r="BY362" s="183"/>
      <c r="CA362" s="182"/>
      <c r="CB362" s="183"/>
      <c r="CD362" s="182"/>
      <c r="CE362" s="183"/>
      <c r="CG362" s="182"/>
      <c r="CH362" s="183"/>
      <c r="CJ362" s="182"/>
      <c r="CK362" s="183"/>
      <c r="CM362" s="182"/>
      <c r="CN362" s="183"/>
      <c r="CP362" s="99"/>
      <c r="CQ362" s="100"/>
      <c r="CS362" s="201"/>
      <c r="CT362" s="202"/>
      <c r="CV362" s="82"/>
    </row>
    <row r="364" spans="1:100" ht="21" x14ac:dyDescent="0.25">
      <c r="A364" s="36" t="s">
        <v>507</v>
      </c>
    </row>
    <row r="365" spans="1:100" x14ac:dyDescent="0.2">
      <c r="A365" s="172" t="s">
        <v>250</v>
      </c>
      <c r="B365" s="173"/>
      <c r="D365" s="172" t="s">
        <v>459</v>
      </c>
      <c r="E365" s="173"/>
      <c r="G365" s="213" t="s">
        <v>461</v>
      </c>
      <c r="H365" s="214"/>
      <c r="J365" s="215" t="s">
        <v>462</v>
      </c>
      <c r="K365" s="216"/>
      <c r="M365" s="172" t="s">
        <v>463</v>
      </c>
      <c r="N365" s="173"/>
      <c r="P365" s="172" t="s">
        <v>464</v>
      </c>
      <c r="Q365" s="173"/>
      <c r="S365" s="172" t="s">
        <v>465</v>
      </c>
      <c r="T365" s="173"/>
      <c r="V365" s="172" t="s">
        <v>466</v>
      </c>
      <c r="W365" s="173"/>
      <c r="Y365" s="172" t="s">
        <v>467</v>
      </c>
      <c r="Z365" s="173"/>
      <c r="AB365" s="172" t="s">
        <v>468</v>
      </c>
      <c r="AC365" s="173"/>
      <c r="AE365" s="172" t="s">
        <v>469</v>
      </c>
      <c r="AF365" s="173"/>
      <c r="AH365" s="172" t="s">
        <v>470</v>
      </c>
      <c r="AI365" s="173"/>
      <c r="AK365" s="172" t="s">
        <v>471</v>
      </c>
      <c r="AL365" s="173"/>
      <c r="AN365" s="172" t="s">
        <v>472</v>
      </c>
      <c r="AO365" s="173"/>
      <c r="AQ365" s="172" t="s">
        <v>473</v>
      </c>
      <c r="AR365" s="173"/>
      <c r="AT365" s="172" t="s">
        <v>474</v>
      </c>
      <c r="AU365" s="173"/>
      <c r="AW365" s="172" t="s">
        <v>475</v>
      </c>
      <c r="AX365" s="173"/>
      <c r="AZ365" s="172" t="s">
        <v>476</v>
      </c>
      <c r="BA365" s="173"/>
      <c r="BC365" s="172" t="s">
        <v>477</v>
      </c>
      <c r="BD365" s="173"/>
      <c r="BF365" s="172" t="s">
        <v>478</v>
      </c>
      <c r="BG365" s="173"/>
      <c r="BI365" s="172" t="s">
        <v>479</v>
      </c>
      <c r="BJ365" s="173"/>
      <c r="BL365" s="172" t="s">
        <v>480</v>
      </c>
      <c r="BM365" s="173"/>
      <c r="BO365" s="172" t="s">
        <v>481</v>
      </c>
      <c r="BP365" s="173"/>
      <c r="BR365" s="172" t="s">
        <v>482</v>
      </c>
      <c r="BS365" s="173"/>
      <c r="BU365" s="172" t="s">
        <v>483</v>
      </c>
      <c r="BV365" s="173"/>
      <c r="BX365" s="172" t="s">
        <v>484</v>
      </c>
      <c r="BY365" s="173"/>
      <c r="CA365" s="172" t="s">
        <v>485</v>
      </c>
      <c r="CB365" s="173"/>
      <c r="CD365" s="172" t="s">
        <v>486</v>
      </c>
      <c r="CE365" s="173"/>
      <c r="CG365" s="172" t="s">
        <v>487</v>
      </c>
      <c r="CH365" s="173"/>
      <c r="CJ365" s="172" t="s">
        <v>488</v>
      </c>
      <c r="CK365" s="173"/>
      <c r="CM365" s="172" t="s">
        <v>574</v>
      </c>
      <c r="CN365" s="173"/>
      <c r="CP365" s="188" t="s">
        <v>30</v>
      </c>
      <c r="CQ365" s="189"/>
      <c r="CS365" s="188" t="s">
        <v>490</v>
      </c>
      <c r="CT365" s="189"/>
      <c r="CV365" s="80" t="s">
        <v>32</v>
      </c>
    </row>
    <row r="366" spans="1:100" x14ac:dyDescent="0.2">
      <c r="A366" s="174" t="s">
        <v>446</v>
      </c>
      <c r="B366" s="175"/>
      <c r="D366" s="174" t="s">
        <v>446</v>
      </c>
      <c r="E366" s="175"/>
      <c r="G366" s="174" t="s">
        <v>446</v>
      </c>
      <c r="H366" s="175"/>
      <c r="J366" s="174" t="s">
        <v>446</v>
      </c>
      <c r="K366" s="175"/>
      <c r="M366" s="174" t="s">
        <v>446</v>
      </c>
      <c r="N366" s="175"/>
      <c r="P366" s="174" t="s">
        <v>446</v>
      </c>
      <c r="Q366" s="175"/>
      <c r="S366" s="174" t="s">
        <v>446</v>
      </c>
      <c r="T366" s="175"/>
      <c r="V366" s="174" t="s">
        <v>446</v>
      </c>
      <c r="W366" s="175"/>
      <c r="Y366" s="174" t="s">
        <v>446</v>
      </c>
      <c r="Z366" s="175"/>
      <c r="AB366" s="174" t="s">
        <v>446</v>
      </c>
      <c r="AC366" s="175"/>
      <c r="AE366" s="174" t="s">
        <v>446</v>
      </c>
      <c r="AF366" s="175"/>
      <c r="AH366" s="174" t="s">
        <v>446</v>
      </c>
      <c r="AI366" s="175"/>
      <c r="AK366" s="174" t="s">
        <v>446</v>
      </c>
      <c r="AL366" s="175"/>
      <c r="AN366" s="174" t="s">
        <v>446</v>
      </c>
      <c r="AO366" s="175"/>
      <c r="AQ366" s="174" t="s">
        <v>446</v>
      </c>
      <c r="AR366" s="175"/>
      <c r="AT366" s="174" t="s">
        <v>446</v>
      </c>
      <c r="AU366" s="175"/>
      <c r="AW366" s="174" t="s">
        <v>446</v>
      </c>
      <c r="AX366" s="175"/>
      <c r="AZ366" s="174" t="s">
        <v>446</v>
      </c>
      <c r="BA366" s="175"/>
      <c r="BC366" s="174" t="s">
        <v>446</v>
      </c>
      <c r="BD366" s="175"/>
      <c r="BF366" s="174" t="s">
        <v>446</v>
      </c>
      <c r="BG366" s="175"/>
      <c r="BI366" s="174" t="s">
        <v>446</v>
      </c>
      <c r="BJ366" s="175"/>
      <c r="BL366" s="174" t="s">
        <v>446</v>
      </c>
      <c r="BM366" s="175"/>
      <c r="BO366" s="174" t="s">
        <v>446</v>
      </c>
      <c r="BP366" s="175"/>
      <c r="BR366" s="174" t="s">
        <v>446</v>
      </c>
      <c r="BS366" s="175"/>
      <c r="BU366" s="174" t="s">
        <v>446</v>
      </c>
      <c r="BV366" s="175"/>
      <c r="BX366" s="174" t="s">
        <v>446</v>
      </c>
      <c r="BY366" s="175"/>
      <c r="CA366" s="174" t="s">
        <v>446</v>
      </c>
      <c r="CB366" s="175"/>
      <c r="CD366" s="174" t="s">
        <v>446</v>
      </c>
      <c r="CE366" s="175"/>
      <c r="CG366" s="174" t="s">
        <v>446</v>
      </c>
      <c r="CH366" s="175"/>
      <c r="CJ366" s="174" t="s">
        <v>446</v>
      </c>
      <c r="CK366" s="175"/>
      <c r="CM366" s="174" t="s">
        <v>446</v>
      </c>
      <c r="CN366" s="175"/>
      <c r="CP366" s="174" t="s">
        <v>446</v>
      </c>
      <c r="CQ366" s="175"/>
      <c r="CS366" s="174" t="s">
        <v>446</v>
      </c>
      <c r="CT366" s="175"/>
    </row>
    <row r="367" spans="1:100" x14ac:dyDescent="0.2">
      <c r="A367" s="69" t="s">
        <v>460</v>
      </c>
      <c r="B367" s="79">
        <v>80</v>
      </c>
      <c r="D367" s="69" t="s">
        <v>460</v>
      </c>
      <c r="E367" s="79">
        <v>0</v>
      </c>
      <c r="G367" s="69" t="s">
        <v>460</v>
      </c>
      <c r="H367" s="79">
        <v>0</v>
      </c>
      <c r="J367" s="69" t="s">
        <v>460</v>
      </c>
      <c r="K367" s="79">
        <v>0</v>
      </c>
      <c r="M367" s="69" t="s">
        <v>460</v>
      </c>
      <c r="N367" s="79">
        <v>125</v>
      </c>
      <c r="P367" s="69" t="s">
        <v>460</v>
      </c>
      <c r="Q367" s="79">
        <v>0</v>
      </c>
      <c r="S367" s="69" t="s">
        <v>460</v>
      </c>
      <c r="T367" s="79">
        <v>0</v>
      </c>
      <c r="V367" s="69" t="s">
        <v>460</v>
      </c>
      <c r="W367" s="79">
        <v>0</v>
      </c>
      <c r="Y367" s="69" t="s">
        <v>460</v>
      </c>
      <c r="Z367" s="79">
        <v>100</v>
      </c>
      <c r="AB367" s="69" t="s">
        <v>460</v>
      </c>
      <c r="AC367" s="79">
        <v>0</v>
      </c>
      <c r="AE367" s="69" t="s">
        <v>460</v>
      </c>
      <c r="AF367" s="79">
        <v>0</v>
      </c>
      <c r="AH367" s="69" t="s">
        <v>460</v>
      </c>
      <c r="AI367" s="79">
        <f>1559.48+3</f>
        <v>1562.48</v>
      </c>
      <c r="AK367" s="69" t="s">
        <v>460</v>
      </c>
      <c r="AL367" s="79">
        <v>0</v>
      </c>
      <c r="AN367" s="69" t="s">
        <v>460</v>
      </c>
      <c r="AO367" s="79">
        <v>0</v>
      </c>
      <c r="AQ367" s="69" t="s">
        <v>460</v>
      </c>
      <c r="AR367" s="79">
        <v>0</v>
      </c>
      <c r="AT367" s="69" t="s">
        <v>460</v>
      </c>
      <c r="AU367" s="79">
        <v>0</v>
      </c>
      <c r="AW367" s="69" t="s">
        <v>460</v>
      </c>
      <c r="AX367" s="79">
        <v>0</v>
      </c>
      <c r="AZ367" s="69" t="s">
        <v>460</v>
      </c>
      <c r="BA367" s="79">
        <v>78.180000000000007</v>
      </c>
      <c r="BC367" s="69" t="s">
        <v>460</v>
      </c>
      <c r="BD367" s="79">
        <v>0</v>
      </c>
      <c r="BF367" s="69" t="s">
        <v>460</v>
      </c>
      <c r="BG367" s="79">
        <v>0</v>
      </c>
      <c r="BI367" s="69" t="s">
        <v>460</v>
      </c>
      <c r="BJ367" s="79">
        <v>0</v>
      </c>
      <c r="BL367" s="69" t="s">
        <v>460</v>
      </c>
      <c r="BM367" s="79">
        <v>125</v>
      </c>
      <c r="BO367" s="69" t="s">
        <v>460</v>
      </c>
      <c r="BP367" s="79">
        <v>1554.51</v>
      </c>
      <c r="BR367" s="69" t="s">
        <v>460</v>
      </c>
      <c r="BS367" s="79">
        <v>250</v>
      </c>
      <c r="BU367" s="69" t="s">
        <v>460</v>
      </c>
      <c r="BV367" s="79">
        <v>0</v>
      </c>
      <c r="BX367" s="69" t="s">
        <v>460</v>
      </c>
      <c r="BY367" s="79">
        <f>600+79</f>
        <v>679</v>
      </c>
      <c r="CA367" s="69" t="s">
        <v>460</v>
      </c>
      <c r="CB367" s="79">
        <v>0</v>
      </c>
      <c r="CD367" s="69" t="s">
        <v>460</v>
      </c>
      <c r="CE367" s="79">
        <v>0</v>
      </c>
      <c r="CG367" s="69" t="s">
        <v>460</v>
      </c>
      <c r="CH367" s="79">
        <v>0</v>
      </c>
      <c r="CJ367" s="69" t="s">
        <v>460</v>
      </c>
      <c r="CK367" s="79">
        <v>0</v>
      </c>
      <c r="CM367" s="69" t="s">
        <v>460</v>
      </c>
      <c r="CN367" s="79">
        <v>0</v>
      </c>
      <c r="CP367" s="69" t="s">
        <v>460</v>
      </c>
      <c r="CQ367" s="79">
        <f>SUM(CN367,CK367,CH367,CE367,CB367,BY367,BV367,BS367,BP367,BM367,BJ367,BG367,BD367,BA367,AX367,AU367,AR367,AO367,AL367,AI367,AF367,AC367,Z367,W367,T367,Q367,N367,K367,H367,E367,B367)</f>
        <v>4554.17</v>
      </c>
      <c r="CS367" s="69" t="s">
        <v>460</v>
      </c>
      <c r="CT367" s="79">
        <f>1560.07+1554.2</f>
        <v>3114.27</v>
      </c>
      <c r="CV367" s="83">
        <f>CQ367-CT367</f>
        <v>1439.9</v>
      </c>
    </row>
    <row r="368" spans="1:100" x14ac:dyDescent="0.2">
      <c r="A368" s="69" t="s">
        <v>443</v>
      </c>
      <c r="B368" s="79">
        <v>0</v>
      </c>
      <c r="D368" s="69" t="s">
        <v>443</v>
      </c>
      <c r="E368" s="79">
        <v>0</v>
      </c>
      <c r="G368" s="69" t="s">
        <v>443</v>
      </c>
      <c r="H368" s="79">
        <v>0</v>
      </c>
      <c r="J368" s="69" t="s">
        <v>443</v>
      </c>
      <c r="K368" s="79">
        <v>0</v>
      </c>
      <c r="M368" s="69" t="s">
        <v>443</v>
      </c>
      <c r="N368" s="79">
        <v>0</v>
      </c>
      <c r="P368" s="69" t="s">
        <v>443</v>
      </c>
      <c r="Q368" s="79">
        <v>0</v>
      </c>
      <c r="S368" s="69" t="s">
        <v>443</v>
      </c>
      <c r="T368" s="79">
        <v>0</v>
      </c>
      <c r="V368" s="69" t="s">
        <v>443</v>
      </c>
      <c r="W368" s="79">
        <v>0</v>
      </c>
      <c r="Y368" s="69" t="s">
        <v>443</v>
      </c>
      <c r="Z368" s="79">
        <v>0</v>
      </c>
      <c r="AB368" s="69" t="s">
        <v>443</v>
      </c>
      <c r="AC368" s="79">
        <v>0</v>
      </c>
      <c r="AE368" s="69" t="s">
        <v>443</v>
      </c>
      <c r="AF368" s="79">
        <v>0</v>
      </c>
      <c r="AH368" s="69" t="s">
        <v>443</v>
      </c>
      <c r="AI368" s="79">
        <v>143.63</v>
      </c>
      <c r="AK368" s="69" t="s">
        <v>443</v>
      </c>
      <c r="AL368" s="79">
        <v>0</v>
      </c>
      <c r="AN368" s="69" t="s">
        <v>443</v>
      </c>
      <c r="AO368" s="79">
        <v>0</v>
      </c>
      <c r="AQ368" s="69" t="s">
        <v>443</v>
      </c>
      <c r="AR368" s="79">
        <v>0</v>
      </c>
      <c r="AT368" s="69" t="s">
        <v>443</v>
      </c>
      <c r="AU368" s="79">
        <v>0</v>
      </c>
      <c r="AW368" s="69" t="s">
        <v>443</v>
      </c>
      <c r="AX368" s="79">
        <v>0.33</v>
      </c>
      <c r="AZ368" s="69" t="s">
        <v>443</v>
      </c>
      <c r="BA368" s="79">
        <v>0</v>
      </c>
      <c r="BC368" s="69" t="s">
        <v>443</v>
      </c>
      <c r="BD368" s="79">
        <v>0</v>
      </c>
      <c r="BF368" s="69" t="s">
        <v>443</v>
      </c>
      <c r="BG368" s="79">
        <v>0</v>
      </c>
      <c r="BI368" s="69" t="s">
        <v>443</v>
      </c>
      <c r="BJ368" s="79">
        <v>0</v>
      </c>
      <c r="BL368" s="69" t="s">
        <v>443</v>
      </c>
      <c r="BM368" s="79">
        <v>0</v>
      </c>
      <c r="BO368" s="69" t="s">
        <v>443</v>
      </c>
      <c r="BP368" s="79">
        <v>148.6</v>
      </c>
      <c r="BR368" s="69" t="s">
        <v>443</v>
      </c>
      <c r="BS368" s="79">
        <v>0</v>
      </c>
      <c r="BU368" s="69" t="s">
        <v>443</v>
      </c>
      <c r="BV368" s="79">
        <v>0</v>
      </c>
      <c r="BX368" s="69" t="s">
        <v>443</v>
      </c>
      <c r="BY368" s="79">
        <v>0</v>
      </c>
      <c r="CA368" s="69" t="s">
        <v>443</v>
      </c>
      <c r="CB368" s="79">
        <v>0</v>
      </c>
      <c r="CD368" s="69" t="s">
        <v>443</v>
      </c>
      <c r="CE368" s="79">
        <v>0</v>
      </c>
      <c r="CG368" s="69" t="s">
        <v>443</v>
      </c>
      <c r="CH368" s="79">
        <v>0</v>
      </c>
      <c r="CJ368" s="69" t="s">
        <v>443</v>
      </c>
      <c r="CK368" s="79">
        <v>0</v>
      </c>
      <c r="CM368" s="69" t="s">
        <v>443</v>
      </c>
      <c r="CN368" s="79">
        <v>0</v>
      </c>
      <c r="CP368" s="69" t="s">
        <v>443</v>
      </c>
      <c r="CQ368" s="79">
        <f>SUM(CN368,CK368,CH368,CE368,CB368,BY368,BV368,BS368,BP368,BM368,BJ368,BG368,BD368,BA368,AX368,AU368,AR368,AO368,AL368,AI368,AF368,AC368,Z368,W368,T368,Q368,N368,K368,H368,E368,B368)</f>
        <v>292.56</v>
      </c>
      <c r="CS368" s="69" t="s">
        <v>443</v>
      </c>
      <c r="CT368" s="79">
        <f>143.04+148.91</f>
        <v>291.95</v>
      </c>
      <c r="CV368" s="83">
        <f>CQ368-CT368</f>
        <v>0.61000000000001364</v>
      </c>
    </row>
    <row r="369" spans="1:101" x14ac:dyDescent="0.2">
      <c r="A369" s="69" t="s">
        <v>444</v>
      </c>
      <c r="B369" s="79">
        <v>0</v>
      </c>
      <c r="D369" s="69" t="s">
        <v>444</v>
      </c>
      <c r="E369" s="79">
        <v>0</v>
      </c>
      <c r="G369" s="69" t="s">
        <v>444</v>
      </c>
      <c r="H369" s="79">
        <v>0</v>
      </c>
      <c r="J369" s="69" t="s">
        <v>444</v>
      </c>
      <c r="K369" s="79">
        <v>0</v>
      </c>
      <c r="M369" s="69" t="s">
        <v>444</v>
      </c>
      <c r="N369" s="79">
        <v>0</v>
      </c>
      <c r="P369" s="69" t="s">
        <v>444</v>
      </c>
      <c r="Q369" s="79">
        <v>0</v>
      </c>
      <c r="S369" s="69" t="s">
        <v>444</v>
      </c>
      <c r="T369" s="79">
        <v>0</v>
      </c>
      <c r="V369" s="69" t="s">
        <v>444</v>
      </c>
      <c r="W369" s="79">
        <v>0</v>
      </c>
      <c r="Y369" s="69" t="s">
        <v>444</v>
      </c>
      <c r="Z369" s="79">
        <v>0</v>
      </c>
      <c r="AB369" s="69" t="s">
        <v>444</v>
      </c>
      <c r="AC369" s="79">
        <v>0</v>
      </c>
      <c r="AE369" s="69" t="s">
        <v>444</v>
      </c>
      <c r="AF369" s="79">
        <v>0</v>
      </c>
      <c r="AH369" s="69" t="s">
        <v>444</v>
      </c>
      <c r="AI369" s="79">
        <v>189.24</v>
      </c>
      <c r="AK369" s="69" t="s">
        <v>444</v>
      </c>
      <c r="AL369" s="79">
        <v>0</v>
      </c>
      <c r="AN369" s="69" t="s">
        <v>444</v>
      </c>
      <c r="AO369" s="79">
        <v>0</v>
      </c>
      <c r="AQ369" s="69" t="s">
        <v>444</v>
      </c>
      <c r="AR369" s="79">
        <v>0</v>
      </c>
      <c r="AT369" s="69" t="s">
        <v>444</v>
      </c>
      <c r="AU369" s="79">
        <v>0</v>
      </c>
      <c r="AW369" s="69" t="s">
        <v>444</v>
      </c>
      <c r="AX369" s="79">
        <v>0</v>
      </c>
      <c r="AZ369" s="69" t="s">
        <v>444</v>
      </c>
      <c r="BA369" s="79">
        <v>0</v>
      </c>
      <c r="BC369" s="69" t="s">
        <v>444</v>
      </c>
      <c r="BD369" s="79">
        <v>0</v>
      </c>
      <c r="BF369" s="69" t="s">
        <v>444</v>
      </c>
      <c r="BG369" s="79">
        <v>0</v>
      </c>
      <c r="BI369" s="69" t="s">
        <v>444</v>
      </c>
      <c r="BJ369" s="79">
        <v>0</v>
      </c>
      <c r="BL369" s="69" t="s">
        <v>444</v>
      </c>
      <c r="BM369" s="79">
        <v>0</v>
      </c>
      <c r="BO369" s="69" t="s">
        <v>444</v>
      </c>
      <c r="BP369" s="79">
        <v>189.24</v>
      </c>
      <c r="BR369" s="69" t="s">
        <v>444</v>
      </c>
      <c r="BS369" s="79">
        <v>0</v>
      </c>
      <c r="BU369" s="69" t="s">
        <v>444</v>
      </c>
      <c r="BV369" s="79">
        <v>0</v>
      </c>
      <c r="BX369" s="69" t="s">
        <v>444</v>
      </c>
      <c r="BY369" s="79">
        <v>0</v>
      </c>
      <c r="CA369" s="69" t="s">
        <v>444</v>
      </c>
      <c r="CB369" s="79">
        <v>0</v>
      </c>
      <c r="CD369" s="69" t="s">
        <v>444</v>
      </c>
      <c r="CE369" s="79">
        <v>0</v>
      </c>
      <c r="CG369" s="69" t="s">
        <v>444</v>
      </c>
      <c r="CH369" s="79">
        <v>0</v>
      </c>
      <c r="CJ369" s="69" t="s">
        <v>444</v>
      </c>
      <c r="CK369" s="79">
        <v>0</v>
      </c>
      <c r="CM369" s="69" t="s">
        <v>444</v>
      </c>
      <c r="CN369" s="79">
        <v>600</v>
      </c>
      <c r="CP369" s="69" t="s">
        <v>444</v>
      </c>
      <c r="CQ369" s="79">
        <f>SUM(CN369,CK369,CH369,CE369,CB369,BY369,BV369,BS369,BP369,BM369,BJ369,BG369,BD369,BA369,AX369,AU369,AR369,AO369,AL369,AI369,AF369,AC369,Z369,W369,T369,Q369,N369,K369,H369,E369,B369)</f>
        <v>978.48</v>
      </c>
      <c r="CS369" s="69" t="s">
        <v>444</v>
      </c>
      <c r="CT369" s="79">
        <f>189.24+189.24</f>
        <v>378.48</v>
      </c>
      <c r="CV369" s="83">
        <f>CQ369-CT369</f>
        <v>600</v>
      </c>
    </row>
    <row r="370" spans="1:101" x14ac:dyDescent="0.2">
      <c r="A370" s="77" t="s">
        <v>542</v>
      </c>
      <c r="B370" s="78">
        <f>SUM(B367:B369)</f>
        <v>80</v>
      </c>
      <c r="D370" s="77" t="s">
        <v>542</v>
      </c>
      <c r="E370" s="78">
        <f>SUM(E367:E369)</f>
        <v>0</v>
      </c>
      <c r="G370" s="77" t="s">
        <v>542</v>
      </c>
      <c r="H370" s="78">
        <f>SUM(H367:H369)</f>
        <v>0</v>
      </c>
      <c r="J370" s="77" t="s">
        <v>542</v>
      </c>
      <c r="K370" s="78">
        <f>SUM(K367:K369)</f>
        <v>0</v>
      </c>
      <c r="M370" s="77" t="s">
        <v>542</v>
      </c>
      <c r="N370" s="78">
        <f>SUM(N367:N369)</f>
        <v>125</v>
      </c>
      <c r="P370" s="77" t="s">
        <v>542</v>
      </c>
      <c r="Q370" s="78">
        <f>SUM(Q367:Q369)</f>
        <v>0</v>
      </c>
      <c r="S370" s="77" t="s">
        <v>542</v>
      </c>
      <c r="T370" s="78">
        <f>SUM(T367:T369)</f>
        <v>0</v>
      </c>
      <c r="V370" s="77" t="s">
        <v>542</v>
      </c>
      <c r="W370" s="78">
        <f>SUM(W367:W369)</f>
        <v>0</v>
      </c>
      <c r="Y370" s="77" t="s">
        <v>542</v>
      </c>
      <c r="Z370" s="78">
        <f>SUM(Z367:Z369)</f>
        <v>100</v>
      </c>
      <c r="AB370" s="77" t="s">
        <v>542</v>
      </c>
      <c r="AC370" s="78">
        <f>SUM(AC367:AC369)</f>
        <v>0</v>
      </c>
      <c r="AE370" s="77" t="s">
        <v>542</v>
      </c>
      <c r="AF370" s="78">
        <f>SUM(AF367:AF369)</f>
        <v>0</v>
      </c>
      <c r="AH370" s="77" t="s">
        <v>542</v>
      </c>
      <c r="AI370" s="78">
        <f>SUM(AI367:AI369)</f>
        <v>1895.3500000000001</v>
      </c>
      <c r="AK370" s="77" t="s">
        <v>542</v>
      </c>
      <c r="AL370" s="78">
        <f>SUM(AL367:AL369)</f>
        <v>0</v>
      </c>
      <c r="AN370" s="77" t="s">
        <v>542</v>
      </c>
      <c r="AO370" s="78">
        <f>SUM(AO367:AO369)</f>
        <v>0</v>
      </c>
      <c r="AQ370" s="77" t="s">
        <v>542</v>
      </c>
      <c r="AR370" s="78">
        <f>SUM(AR367:AR369)</f>
        <v>0</v>
      </c>
      <c r="AT370" s="77" t="s">
        <v>542</v>
      </c>
      <c r="AU370" s="78">
        <f>SUM(AU367:AU369)</f>
        <v>0</v>
      </c>
      <c r="AW370" s="77" t="s">
        <v>542</v>
      </c>
      <c r="AX370" s="78">
        <f>SUM(AX367:AX369)</f>
        <v>0.33</v>
      </c>
      <c r="AZ370" s="77" t="s">
        <v>542</v>
      </c>
      <c r="BA370" s="78">
        <f>SUM(BA367:BA369)</f>
        <v>78.180000000000007</v>
      </c>
      <c r="BC370" s="77" t="s">
        <v>542</v>
      </c>
      <c r="BD370" s="78">
        <f>SUM(BD367:BD369)</f>
        <v>0</v>
      </c>
      <c r="BF370" s="77" t="s">
        <v>542</v>
      </c>
      <c r="BG370" s="78">
        <f>SUM(BG367:BG369)</f>
        <v>0</v>
      </c>
      <c r="BI370" s="77" t="s">
        <v>542</v>
      </c>
      <c r="BJ370" s="78">
        <f>SUM(BJ367:BJ369)</f>
        <v>0</v>
      </c>
      <c r="BL370" s="77" t="s">
        <v>542</v>
      </c>
      <c r="BM370" s="78">
        <f>SUM(BM367:BM369)</f>
        <v>125</v>
      </c>
      <c r="BO370" s="77" t="s">
        <v>542</v>
      </c>
      <c r="BP370" s="78">
        <f>SUM(BP367:BP369)</f>
        <v>1892.35</v>
      </c>
      <c r="BR370" s="77" t="s">
        <v>542</v>
      </c>
      <c r="BS370" s="78">
        <f>SUM(BS367:BS369)</f>
        <v>250</v>
      </c>
      <c r="BU370" s="77" t="s">
        <v>542</v>
      </c>
      <c r="BV370" s="78">
        <f>SUM(BV367:BV369)</f>
        <v>0</v>
      </c>
      <c r="BX370" s="77" t="s">
        <v>542</v>
      </c>
      <c r="BY370" s="78">
        <f>SUM(BY367:BY369)</f>
        <v>679</v>
      </c>
      <c r="CA370" s="77" t="s">
        <v>542</v>
      </c>
      <c r="CB370" s="78">
        <f>SUM(CB367:CB369)</f>
        <v>0</v>
      </c>
      <c r="CD370" s="77" t="s">
        <v>542</v>
      </c>
      <c r="CE370" s="78">
        <f>SUM(CE367:CE369)</f>
        <v>0</v>
      </c>
      <c r="CG370" s="77" t="s">
        <v>542</v>
      </c>
      <c r="CH370" s="78">
        <f>SUM(CH367:CH369)</f>
        <v>0</v>
      </c>
      <c r="CJ370" s="77" t="s">
        <v>542</v>
      </c>
      <c r="CK370" s="78">
        <f>SUM(CK367:CK369)</f>
        <v>0</v>
      </c>
      <c r="CM370" s="77" t="s">
        <v>542</v>
      </c>
      <c r="CN370" s="78">
        <f>SUM(CN367:CN369)</f>
        <v>600</v>
      </c>
      <c r="CP370" s="77" t="s">
        <v>492</v>
      </c>
      <c r="CQ370" s="78">
        <f>SUM(CQ367:CQ369)</f>
        <v>5825.2100000000009</v>
      </c>
      <c r="CS370" s="77" t="s">
        <v>492</v>
      </c>
      <c r="CT370" s="78">
        <f>SUM(CT367:CT369)</f>
        <v>3784.7</v>
      </c>
      <c r="CV370" s="83">
        <f>CQ370-CT370</f>
        <v>2040.5100000000011</v>
      </c>
    </row>
    <row r="371" spans="1:101" x14ac:dyDescent="0.2">
      <c r="A371" s="176" t="s">
        <v>447</v>
      </c>
      <c r="B371" s="177"/>
      <c r="D371" s="176" t="s">
        <v>447</v>
      </c>
      <c r="E371" s="177"/>
      <c r="G371" s="176" t="s">
        <v>447</v>
      </c>
      <c r="H371" s="177"/>
      <c r="J371" s="176" t="s">
        <v>447</v>
      </c>
      <c r="K371" s="177"/>
      <c r="M371" s="176" t="s">
        <v>447</v>
      </c>
      <c r="N371" s="177"/>
      <c r="P371" s="176" t="s">
        <v>447</v>
      </c>
      <c r="Q371" s="177"/>
      <c r="S371" s="176" t="s">
        <v>447</v>
      </c>
      <c r="T371" s="177"/>
      <c r="V371" s="176" t="s">
        <v>447</v>
      </c>
      <c r="W371" s="177"/>
      <c r="Y371" s="176" t="s">
        <v>447</v>
      </c>
      <c r="Z371" s="177"/>
      <c r="AB371" s="176" t="s">
        <v>447</v>
      </c>
      <c r="AC371" s="177"/>
      <c r="AE371" s="176" t="s">
        <v>447</v>
      </c>
      <c r="AF371" s="177"/>
      <c r="AH371" s="176" t="s">
        <v>447</v>
      </c>
      <c r="AI371" s="177"/>
      <c r="AK371" s="176" t="s">
        <v>447</v>
      </c>
      <c r="AL371" s="177"/>
      <c r="AN371" s="176" t="s">
        <v>447</v>
      </c>
      <c r="AO371" s="177"/>
      <c r="AQ371" s="176" t="s">
        <v>447</v>
      </c>
      <c r="AR371" s="177"/>
      <c r="AT371" s="176" t="s">
        <v>447</v>
      </c>
      <c r="AU371" s="177"/>
      <c r="AW371" s="176" t="s">
        <v>447</v>
      </c>
      <c r="AX371" s="177"/>
      <c r="AZ371" s="176" t="s">
        <v>447</v>
      </c>
      <c r="BA371" s="177"/>
      <c r="BC371" s="176" t="s">
        <v>447</v>
      </c>
      <c r="BD371" s="177"/>
      <c r="BF371" s="176" t="s">
        <v>447</v>
      </c>
      <c r="BG371" s="177"/>
      <c r="BI371" s="176" t="s">
        <v>447</v>
      </c>
      <c r="BJ371" s="177"/>
      <c r="BL371" s="176" t="s">
        <v>447</v>
      </c>
      <c r="BM371" s="177"/>
      <c r="BO371" s="176" t="s">
        <v>447</v>
      </c>
      <c r="BP371" s="177"/>
      <c r="BR371" s="176" t="s">
        <v>447</v>
      </c>
      <c r="BS371" s="177"/>
      <c r="BU371" s="176" t="s">
        <v>447</v>
      </c>
      <c r="BV371" s="177"/>
      <c r="BX371" s="176" t="s">
        <v>447</v>
      </c>
      <c r="BY371" s="177"/>
      <c r="CA371" s="176" t="s">
        <v>447</v>
      </c>
      <c r="CB371" s="177"/>
      <c r="CD371" s="176" t="s">
        <v>447</v>
      </c>
      <c r="CE371" s="177"/>
      <c r="CG371" s="176" t="s">
        <v>447</v>
      </c>
      <c r="CH371" s="177"/>
      <c r="CJ371" s="176" t="s">
        <v>447</v>
      </c>
      <c r="CK371" s="177"/>
      <c r="CM371" s="176" t="s">
        <v>447</v>
      </c>
      <c r="CN371" s="177"/>
      <c r="CP371" s="176" t="s">
        <v>447</v>
      </c>
      <c r="CQ371" s="177"/>
      <c r="CS371" s="176" t="s">
        <v>447</v>
      </c>
      <c r="CT371" s="177"/>
      <c r="CV371" s="66"/>
    </row>
    <row r="372" spans="1:101" x14ac:dyDescent="0.2">
      <c r="A372" s="70" t="s">
        <v>445</v>
      </c>
      <c r="B372" s="67">
        <v>0</v>
      </c>
      <c r="D372" s="70" t="s">
        <v>445</v>
      </c>
      <c r="E372" s="67">
        <v>0</v>
      </c>
      <c r="G372" s="70" t="s">
        <v>445</v>
      </c>
      <c r="H372" s="67">
        <v>0</v>
      </c>
      <c r="J372" s="70" t="s">
        <v>445</v>
      </c>
      <c r="K372" s="67">
        <v>0</v>
      </c>
      <c r="M372" s="70" t="s">
        <v>445</v>
      </c>
      <c r="N372" s="67">
        <v>0</v>
      </c>
      <c r="P372" s="70" t="s">
        <v>445</v>
      </c>
      <c r="Q372" s="67">
        <v>0</v>
      </c>
      <c r="S372" s="70" t="s">
        <v>445</v>
      </c>
      <c r="T372" s="67">
        <v>0</v>
      </c>
      <c r="V372" s="70" t="s">
        <v>445</v>
      </c>
      <c r="W372" s="67">
        <v>0</v>
      </c>
      <c r="Y372" s="70" t="s">
        <v>445</v>
      </c>
      <c r="Z372" s="67">
        <v>0</v>
      </c>
      <c r="AB372" s="70" t="s">
        <v>445</v>
      </c>
      <c r="AC372" s="67">
        <v>0</v>
      </c>
      <c r="AE372" s="70" t="s">
        <v>445</v>
      </c>
      <c r="AF372" s="67">
        <v>0</v>
      </c>
      <c r="AH372" s="70" t="s">
        <v>445</v>
      </c>
      <c r="AI372" s="67">
        <v>506.18</v>
      </c>
      <c r="AK372" s="70" t="s">
        <v>445</v>
      </c>
      <c r="AL372" s="67">
        <v>0</v>
      </c>
      <c r="AN372" s="70" t="s">
        <v>445</v>
      </c>
      <c r="AO372" s="67">
        <v>0</v>
      </c>
      <c r="AQ372" s="70" t="s">
        <v>445</v>
      </c>
      <c r="AR372" s="67">
        <v>0</v>
      </c>
      <c r="AT372" s="70" t="s">
        <v>445</v>
      </c>
      <c r="AU372" s="67">
        <v>0</v>
      </c>
      <c r="AW372" s="70" t="s">
        <v>445</v>
      </c>
      <c r="AX372" s="67">
        <v>0</v>
      </c>
      <c r="AZ372" s="70" t="s">
        <v>445</v>
      </c>
      <c r="BA372" s="67">
        <v>0</v>
      </c>
      <c r="BC372" s="70" t="s">
        <v>445</v>
      </c>
      <c r="BD372" s="67">
        <v>0</v>
      </c>
      <c r="BF372" s="70" t="s">
        <v>445</v>
      </c>
      <c r="BG372" s="67">
        <v>0</v>
      </c>
      <c r="BI372" s="70" t="s">
        <v>445</v>
      </c>
      <c r="BJ372" s="67">
        <v>0</v>
      </c>
      <c r="BL372" s="70" t="s">
        <v>445</v>
      </c>
      <c r="BM372" s="67">
        <v>0</v>
      </c>
      <c r="BO372" s="70" t="s">
        <v>445</v>
      </c>
      <c r="BP372" s="67">
        <v>464.76</v>
      </c>
      <c r="BR372" s="70" t="s">
        <v>445</v>
      </c>
      <c r="BS372" s="67">
        <v>0</v>
      </c>
      <c r="BU372" s="70" t="s">
        <v>445</v>
      </c>
      <c r="BV372" s="67">
        <v>0</v>
      </c>
      <c r="BX372" s="70" t="s">
        <v>445</v>
      </c>
      <c r="BY372" s="67">
        <v>0</v>
      </c>
      <c r="CA372" s="70" t="s">
        <v>445</v>
      </c>
      <c r="CB372" s="67">
        <v>0</v>
      </c>
      <c r="CD372" s="70" t="s">
        <v>445</v>
      </c>
      <c r="CE372" s="67">
        <v>0</v>
      </c>
      <c r="CG372" s="70" t="s">
        <v>445</v>
      </c>
      <c r="CH372" s="67">
        <v>0</v>
      </c>
      <c r="CJ372" s="70" t="s">
        <v>445</v>
      </c>
      <c r="CK372" s="67">
        <v>0</v>
      </c>
      <c r="CM372" s="70" t="s">
        <v>445</v>
      </c>
      <c r="CN372" s="67">
        <v>0</v>
      </c>
      <c r="CP372" s="70" t="s">
        <v>445</v>
      </c>
      <c r="CQ372" s="79">
        <f>SUM(CN372,CK372,CH372,CE372,CB372,BY372,BV372,BS372,BP372,BM372,BJ372,BG372,BD372,BA372,AX372,AU372,AR372,AO372,AL372,AI372,AF372,AC372,Z372,W372,T372,Q372,N372,K372,H372,E372,B372)</f>
        <v>970.94</v>
      </c>
      <c r="CS372" s="70" t="s">
        <v>445</v>
      </c>
      <c r="CT372" s="67">
        <f>511.14+461.72</f>
        <v>972.86</v>
      </c>
      <c r="CV372" s="83">
        <f>CT372-CQ372</f>
        <v>1.9199999999999591</v>
      </c>
    </row>
    <row r="373" spans="1:101" x14ac:dyDescent="0.2">
      <c r="A373" s="77" t="s">
        <v>454</v>
      </c>
      <c r="B373" s="78">
        <f>SUM(B372)</f>
        <v>0</v>
      </c>
      <c r="D373" s="77" t="s">
        <v>454</v>
      </c>
      <c r="E373" s="78">
        <f>SUM(E372)</f>
        <v>0</v>
      </c>
      <c r="G373" s="77" t="s">
        <v>454</v>
      </c>
      <c r="H373" s="78">
        <f>SUM(H372)</f>
        <v>0</v>
      </c>
      <c r="J373" s="77" t="s">
        <v>454</v>
      </c>
      <c r="K373" s="78">
        <f>SUM(K372)</f>
        <v>0</v>
      </c>
      <c r="M373" s="77" t="s">
        <v>454</v>
      </c>
      <c r="N373" s="78">
        <f>SUM(N372)</f>
        <v>0</v>
      </c>
      <c r="P373" s="77" t="s">
        <v>454</v>
      </c>
      <c r="Q373" s="78">
        <f>SUM(Q372)</f>
        <v>0</v>
      </c>
      <c r="S373" s="77" t="s">
        <v>454</v>
      </c>
      <c r="T373" s="78">
        <f>SUM(T372)</f>
        <v>0</v>
      </c>
      <c r="V373" s="77" t="s">
        <v>454</v>
      </c>
      <c r="W373" s="78">
        <f>SUM(W372)</f>
        <v>0</v>
      </c>
      <c r="Y373" s="77" t="s">
        <v>454</v>
      </c>
      <c r="Z373" s="78">
        <f>SUM(Z372)</f>
        <v>0</v>
      </c>
      <c r="AB373" s="77" t="s">
        <v>454</v>
      </c>
      <c r="AC373" s="78">
        <f>SUM(AC372)</f>
        <v>0</v>
      </c>
      <c r="AE373" s="77" t="s">
        <v>454</v>
      </c>
      <c r="AF373" s="78">
        <f>SUM(AF372)</f>
        <v>0</v>
      </c>
      <c r="AH373" s="77" t="s">
        <v>454</v>
      </c>
      <c r="AI373" s="78">
        <f>SUM(AI372)</f>
        <v>506.18</v>
      </c>
      <c r="AK373" s="77" t="s">
        <v>454</v>
      </c>
      <c r="AL373" s="78">
        <f>SUM(AL372)</f>
        <v>0</v>
      </c>
      <c r="AN373" s="77" t="s">
        <v>454</v>
      </c>
      <c r="AO373" s="78">
        <f>SUM(AO372)</f>
        <v>0</v>
      </c>
      <c r="AQ373" s="77" t="s">
        <v>454</v>
      </c>
      <c r="AR373" s="78">
        <f>SUM(AR372)</f>
        <v>0</v>
      </c>
      <c r="AT373" s="77" t="s">
        <v>454</v>
      </c>
      <c r="AU373" s="78">
        <f>SUM(AU372)</f>
        <v>0</v>
      </c>
      <c r="AW373" s="77" t="s">
        <v>454</v>
      </c>
      <c r="AX373" s="78">
        <f>SUM(AX372)</f>
        <v>0</v>
      </c>
      <c r="AZ373" s="77" t="s">
        <v>454</v>
      </c>
      <c r="BA373" s="78">
        <f>SUM(BA372)</f>
        <v>0</v>
      </c>
      <c r="BC373" s="77" t="s">
        <v>454</v>
      </c>
      <c r="BD373" s="78">
        <f>SUM(BD372)</f>
        <v>0</v>
      </c>
      <c r="BF373" s="77" t="s">
        <v>454</v>
      </c>
      <c r="BG373" s="78">
        <f>SUM(BG372)</f>
        <v>0</v>
      </c>
      <c r="BI373" s="77" t="s">
        <v>454</v>
      </c>
      <c r="BJ373" s="78">
        <f>SUM(BJ372)</f>
        <v>0</v>
      </c>
      <c r="BL373" s="77" t="s">
        <v>454</v>
      </c>
      <c r="BM373" s="78">
        <f>SUM(BM372)</f>
        <v>0</v>
      </c>
      <c r="BO373" s="77" t="s">
        <v>454</v>
      </c>
      <c r="BP373" s="78">
        <f>SUM(BP372)</f>
        <v>464.76</v>
      </c>
      <c r="BR373" s="77" t="s">
        <v>454</v>
      </c>
      <c r="BS373" s="78">
        <f>SUM(BS372)</f>
        <v>0</v>
      </c>
      <c r="BU373" s="77" t="s">
        <v>454</v>
      </c>
      <c r="BV373" s="78">
        <f>SUM(BV372)</f>
        <v>0</v>
      </c>
      <c r="BX373" s="77" t="s">
        <v>454</v>
      </c>
      <c r="BY373" s="78">
        <f>SUM(BY372)</f>
        <v>0</v>
      </c>
      <c r="CA373" s="77" t="s">
        <v>454</v>
      </c>
      <c r="CB373" s="78">
        <f>SUM(CB372)</f>
        <v>0</v>
      </c>
      <c r="CD373" s="77" t="s">
        <v>454</v>
      </c>
      <c r="CE373" s="78">
        <f>SUM(CE372)</f>
        <v>0</v>
      </c>
      <c r="CG373" s="77" t="s">
        <v>454</v>
      </c>
      <c r="CH373" s="78">
        <f>SUM(CH372)</f>
        <v>0</v>
      </c>
      <c r="CJ373" s="77" t="s">
        <v>454</v>
      </c>
      <c r="CK373" s="78">
        <f>SUM(CK372)</f>
        <v>0</v>
      </c>
      <c r="CM373" s="77" t="s">
        <v>454</v>
      </c>
      <c r="CN373" s="78">
        <f>SUM(CN372)</f>
        <v>0</v>
      </c>
      <c r="CP373" s="77" t="s">
        <v>493</v>
      </c>
      <c r="CQ373" s="78">
        <f>SUM(CQ372)</f>
        <v>970.94</v>
      </c>
      <c r="CS373" s="77" t="s">
        <v>493</v>
      </c>
      <c r="CT373" s="78">
        <f>SUM(CT372)</f>
        <v>972.86</v>
      </c>
      <c r="CV373" s="83">
        <f>CT373-CQ373</f>
        <v>1.9199999999999591</v>
      </c>
    </row>
    <row r="374" spans="1:101" x14ac:dyDescent="0.2">
      <c r="A374" s="176" t="s">
        <v>455</v>
      </c>
      <c r="B374" s="177"/>
      <c r="D374" s="176" t="s">
        <v>455</v>
      </c>
      <c r="E374" s="177"/>
      <c r="G374" s="176" t="s">
        <v>455</v>
      </c>
      <c r="H374" s="177"/>
      <c r="J374" s="176" t="s">
        <v>455</v>
      </c>
      <c r="K374" s="177"/>
      <c r="M374" s="176" t="s">
        <v>455</v>
      </c>
      <c r="N374" s="177"/>
      <c r="P374" s="176" t="s">
        <v>455</v>
      </c>
      <c r="Q374" s="177"/>
      <c r="S374" s="176" t="s">
        <v>455</v>
      </c>
      <c r="T374" s="177"/>
      <c r="V374" s="176" t="s">
        <v>455</v>
      </c>
      <c r="W374" s="177"/>
      <c r="Y374" s="176" t="s">
        <v>455</v>
      </c>
      <c r="Z374" s="177"/>
      <c r="AB374" s="176" t="s">
        <v>455</v>
      </c>
      <c r="AC374" s="177"/>
      <c r="AE374" s="176" t="s">
        <v>455</v>
      </c>
      <c r="AF374" s="177"/>
      <c r="AH374" s="176" t="s">
        <v>455</v>
      </c>
      <c r="AI374" s="177"/>
      <c r="AK374" s="176" t="s">
        <v>455</v>
      </c>
      <c r="AL374" s="177"/>
      <c r="AN374" s="176" t="s">
        <v>455</v>
      </c>
      <c r="AO374" s="177"/>
      <c r="AQ374" s="176" t="s">
        <v>455</v>
      </c>
      <c r="AR374" s="177"/>
      <c r="AT374" s="176" t="s">
        <v>455</v>
      </c>
      <c r="AU374" s="177"/>
      <c r="AW374" s="176" t="s">
        <v>455</v>
      </c>
      <c r="AX374" s="177"/>
      <c r="AZ374" s="176" t="s">
        <v>455</v>
      </c>
      <c r="BA374" s="177"/>
      <c r="BC374" s="176" t="s">
        <v>455</v>
      </c>
      <c r="BD374" s="177"/>
      <c r="BF374" s="176" t="s">
        <v>455</v>
      </c>
      <c r="BG374" s="177"/>
      <c r="BI374" s="176" t="s">
        <v>455</v>
      </c>
      <c r="BJ374" s="177"/>
      <c r="BL374" s="176" t="s">
        <v>455</v>
      </c>
      <c r="BM374" s="177"/>
      <c r="BO374" s="176" t="s">
        <v>455</v>
      </c>
      <c r="BP374" s="177"/>
      <c r="BR374" s="176" t="s">
        <v>455</v>
      </c>
      <c r="BS374" s="177"/>
      <c r="BU374" s="176" t="s">
        <v>455</v>
      </c>
      <c r="BV374" s="177"/>
      <c r="BX374" s="176" t="s">
        <v>455</v>
      </c>
      <c r="BY374" s="177"/>
      <c r="CA374" s="176" t="s">
        <v>455</v>
      </c>
      <c r="CB374" s="177"/>
      <c r="CD374" s="176" t="s">
        <v>455</v>
      </c>
      <c r="CE374" s="177"/>
      <c r="CG374" s="176" t="s">
        <v>455</v>
      </c>
      <c r="CH374" s="177"/>
      <c r="CJ374" s="176" t="s">
        <v>455</v>
      </c>
      <c r="CK374" s="177"/>
      <c r="CM374" s="176" t="s">
        <v>455</v>
      </c>
      <c r="CN374" s="177"/>
      <c r="CP374" s="176" t="s">
        <v>455</v>
      </c>
      <c r="CQ374" s="177"/>
      <c r="CS374" s="176" t="s">
        <v>455</v>
      </c>
      <c r="CT374" s="177"/>
      <c r="CV374" s="66"/>
    </row>
    <row r="375" spans="1:101" x14ac:dyDescent="0.2">
      <c r="A375" s="71" t="s">
        <v>156</v>
      </c>
      <c r="B375" s="67">
        <f>515.27+260-374</f>
        <v>401.27</v>
      </c>
      <c r="D375" s="71" t="s">
        <v>156</v>
      </c>
      <c r="E375" s="67">
        <v>0</v>
      </c>
      <c r="G375" s="71" t="s">
        <v>156</v>
      </c>
      <c r="H375" s="67">
        <v>0</v>
      </c>
      <c r="J375" s="71" t="s">
        <v>156</v>
      </c>
      <c r="K375" s="67">
        <v>0</v>
      </c>
      <c r="M375" s="71" t="s">
        <v>156</v>
      </c>
      <c r="N375" s="67">
        <v>0</v>
      </c>
      <c r="P375" s="71" t="s">
        <v>156</v>
      </c>
      <c r="Q375" s="67">
        <v>0</v>
      </c>
      <c r="S375" s="71" t="s">
        <v>156</v>
      </c>
      <c r="T375" s="67">
        <v>0</v>
      </c>
      <c r="V375" s="71" t="s">
        <v>156</v>
      </c>
      <c r="W375" s="67">
        <v>0</v>
      </c>
      <c r="Y375" s="71" t="s">
        <v>156</v>
      </c>
      <c r="Z375" s="67">
        <v>0</v>
      </c>
      <c r="AB375" s="71" t="s">
        <v>156</v>
      </c>
      <c r="AC375" s="67">
        <v>0</v>
      </c>
      <c r="AE375" s="71" t="s">
        <v>156</v>
      </c>
      <c r="AF375" s="67">
        <v>0</v>
      </c>
      <c r="AH375" s="71" t="s">
        <v>156</v>
      </c>
      <c r="AI375" s="67">
        <v>0</v>
      </c>
      <c r="AK375" s="71" t="s">
        <v>156</v>
      </c>
      <c r="AL375" s="67">
        <v>0</v>
      </c>
      <c r="AN375" s="71" t="s">
        <v>156</v>
      </c>
      <c r="AO375" s="67">
        <v>0</v>
      </c>
      <c r="AQ375" s="71" t="s">
        <v>156</v>
      </c>
      <c r="AR375" s="67">
        <v>0</v>
      </c>
      <c r="AT375" s="71" t="s">
        <v>156</v>
      </c>
      <c r="AU375" s="67">
        <v>0</v>
      </c>
      <c r="AW375" s="71" t="s">
        <v>156</v>
      </c>
      <c r="AX375" s="67">
        <v>0</v>
      </c>
      <c r="AZ375" s="71" t="s">
        <v>156</v>
      </c>
      <c r="BA375" s="67">
        <v>0</v>
      </c>
      <c r="BC375" s="71" t="s">
        <v>156</v>
      </c>
      <c r="BD375" s="67">
        <v>0</v>
      </c>
      <c r="BF375" s="71" t="s">
        <v>156</v>
      </c>
      <c r="BG375" s="67">
        <v>0</v>
      </c>
      <c r="BI375" s="71" t="s">
        <v>156</v>
      </c>
      <c r="BJ375" s="67">
        <v>0</v>
      </c>
      <c r="BL375" s="71" t="s">
        <v>156</v>
      </c>
      <c r="BM375" s="67">
        <v>0</v>
      </c>
      <c r="BO375" s="71" t="s">
        <v>156</v>
      </c>
      <c r="BP375" s="67">
        <v>0</v>
      </c>
      <c r="BR375" s="71" t="s">
        <v>156</v>
      </c>
      <c r="BS375" s="67">
        <v>0</v>
      </c>
      <c r="BU375" s="71" t="s">
        <v>156</v>
      </c>
      <c r="BV375" s="67">
        <v>0</v>
      </c>
      <c r="BX375" s="71" t="s">
        <v>156</v>
      </c>
      <c r="BY375" s="67">
        <v>0</v>
      </c>
      <c r="CA375" s="71" t="s">
        <v>156</v>
      </c>
      <c r="CB375" s="67">
        <v>0</v>
      </c>
      <c r="CD375" s="71" t="s">
        <v>156</v>
      </c>
      <c r="CE375" s="67">
        <v>0</v>
      </c>
      <c r="CG375" s="71" t="s">
        <v>156</v>
      </c>
      <c r="CH375" s="67">
        <v>0</v>
      </c>
      <c r="CJ375" s="71" t="s">
        <v>156</v>
      </c>
      <c r="CK375" s="67">
        <v>0</v>
      </c>
      <c r="CM375" s="71" t="s">
        <v>156</v>
      </c>
      <c r="CN375" s="67">
        <v>0</v>
      </c>
      <c r="CP375" s="71" t="s">
        <v>156</v>
      </c>
      <c r="CQ375" s="79">
        <f>SUM(CN375,CK375,CH375,CE375,CB375,BY375,BV375,BS375,BP375,BM375,BJ375,BG375,BD375,BA375,AX375,AU375,AR375,AO375,AL375,AI375,AF375,AC375,Z375,W375,T375,Q375,N375,K375,H375,E375,B375)</f>
        <v>401.27</v>
      </c>
      <c r="CS375" s="71" t="s">
        <v>156</v>
      </c>
      <c r="CT375" s="67">
        <f>817.04-41.77</f>
        <v>775.27</v>
      </c>
      <c r="CV375" s="88">
        <f t="shared" ref="CV375:CV391" si="11">CT375-CQ375</f>
        <v>374</v>
      </c>
      <c r="CW375" s="87" t="s">
        <v>565</v>
      </c>
    </row>
    <row r="376" spans="1:101" x14ac:dyDescent="0.2">
      <c r="A376" s="71" t="s">
        <v>449</v>
      </c>
      <c r="B376" s="67">
        <v>0</v>
      </c>
      <c r="D376" s="71" t="s">
        <v>449</v>
      </c>
      <c r="E376" s="67">
        <v>91.48</v>
      </c>
      <c r="G376" s="71" t="s">
        <v>449</v>
      </c>
      <c r="H376" s="67">
        <v>0</v>
      </c>
      <c r="J376" s="71" t="s">
        <v>449</v>
      </c>
      <c r="K376" s="67">
        <v>0</v>
      </c>
      <c r="M376" s="71" t="s">
        <v>449</v>
      </c>
      <c r="N376" s="67">
        <v>0</v>
      </c>
      <c r="P376" s="71" t="s">
        <v>449</v>
      </c>
      <c r="Q376" s="67">
        <v>0</v>
      </c>
      <c r="S376" s="71" t="s">
        <v>449</v>
      </c>
      <c r="T376" s="67">
        <v>0</v>
      </c>
      <c r="V376" s="71" t="s">
        <v>449</v>
      </c>
      <c r="W376" s="67">
        <v>0</v>
      </c>
      <c r="Y376" s="71" t="s">
        <v>449</v>
      </c>
      <c r="Z376" s="67">
        <v>0</v>
      </c>
      <c r="AB376" s="71" t="s">
        <v>449</v>
      </c>
      <c r="AC376" s="67">
        <v>0</v>
      </c>
      <c r="AE376" s="71" t="s">
        <v>449</v>
      </c>
      <c r="AF376" s="67">
        <v>0</v>
      </c>
      <c r="AH376" s="71" t="s">
        <v>449</v>
      </c>
      <c r="AI376" s="67">
        <v>0</v>
      </c>
      <c r="AK376" s="71" t="s">
        <v>449</v>
      </c>
      <c r="AL376" s="67">
        <v>0</v>
      </c>
      <c r="AN376" s="71" t="s">
        <v>449</v>
      </c>
      <c r="AO376" s="67">
        <v>0</v>
      </c>
      <c r="AQ376" s="71" t="s">
        <v>449</v>
      </c>
      <c r="AR376" s="67">
        <v>0</v>
      </c>
      <c r="AT376" s="71" t="s">
        <v>449</v>
      </c>
      <c r="AU376" s="67">
        <v>0</v>
      </c>
      <c r="AW376" s="71" t="s">
        <v>449</v>
      </c>
      <c r="AX376" s="67">
        <v>0</v>
      </c>
      <c r="AZ376" s="71" t="s">
        <v>449</v>
      </c>
      <c r="BA376" s="67">
        <v>0</v>
      </c>
      <c r="BC376" s="71" t="s">
        <v>449</v>
      </c>
      <c r="BD376" s="67">
        <v>0</v>
      </c>
      <c r="BF376" s="71" t="s">
        <v>449</v>
      </c>
      <c r="BG376" s="67">
        <v>0</v>
      </c>
      <c r="BI376" s="71" t="s">
        <v>449</v>
      </c>
      <c r="BJ376" s="67">
        <v>0</v>
      </c>
      <c r="BL376" s="71" t="s">
        <v>449</v>
      </c>
      <c r="BM376" s="67">
        <v>0</v>
      </c>
      <c r="BO376" s="71" t="s">
        <v>449</v>
      </c>
      <c r="BP376" s="67">
        <v>0</v>
      </c>
      <c r="BR376" s="71" t="s">
        <v>449</v>
      </c>
      <c r="BS376" s="67">
        <v>0</v>
      </c>
      <c r="BU376" s="71" t="s">
        <v>449</v>
      </c>
      <c r="BV376" s="67">
        <v>0</v>
      </c>
      <c r="BX376" s="71" t="s">
        <v>449</v>
      </c>
      <c r="BY376" s="67">
        <v>0</v>
      </c>
      <c r="CA376" s="71" t="s">
        <v>449</v>
      </c>
      <c r="CB376" s="67">
        <v>0</v>
      </c>
      <c r="CD376" s="71" t="s">
        <v>449</v>
      </c>
      <c r="CE376" s="67">
        <v>0</v>
      </c>
      <c r="CG376" s="71" t="s">
        <v>449</v>
      </c>
      <c r="CH376" s="67">
        <v>0</v>
      </c>
      <c r="CJ376" s="71" t="s">
        <v>449</v>
      </c>
      <c r="CK376" s="67">
        <v>0</v>
      </c>
      <c r="CM376" s="71" t="s">
        <v>449</v>
      </c>
      <c r="CN376" s="67">
        <v>0</v>
      </c>
      <c r="CP376" s="71" t="s">
        <v>449</v>
      </c>
      <c r="CQ376" s="79">
        <f>SUM(CN376,CK376,CH376,CE376,CB376,BY376,BV376,BS376,BP376,BM376,BJ376,BG376,BD376,BA376,AX376,AU376,AR376,AO376,AL376,AI376,AF376,AC376,Z376,W376,T376,Q376,N376,K376,H376,E376,B376)</f>
        <v>91.48</v>
      </c>
      <c r="CS376" s="71" t="s">
        <v>449</v>
      </c>
      <c r="CT376" s="67">
        <v>140</v>
      </c>
      <c r="CV376" s="88">
        <f t="shared" si="11"/>
        <v>48.519999999999996</v>
      </c>
    </row>
    <row r="377" spans="1:101" x14ac:dyDescent="0.2">
      <c r="A377" s="71" t="s">
        <v>450</v>
      </c>
      <c r="B377" s="67">
        <v>0</v>
      </c>
      <c r="D377" s="71" t="s">
        <v>450</v>
      </c>
      <c r="E377" s="67">
        <v>0</v>
      </c>
      <c r="G377" s="71" t="s">
        <v>450</v>
      </c>
      <c r="H377" s="67">
        <v>0</v>
      </c>
      <c r="J377" s="71" t="s">
        <v>450</v>
      </c>
      <c r="K377" s="67">
        <v>0</v>
      </c>
      <c r="M377" s="71" t="s">
        <v>450</v>
      </c>
      <c r="N377" s="67">
        <v>0</v>
      </c>
      <c r="P377" s="71" t="s">
        <v>450</v>
      </c>
      <c r="Q377" s="67">
        <v>0</v>
      </c>
      <c r="S377" s="71" t="s">
        <v>450</v>
      </c>
      <c r="T377" s="67">
        <v>0</v>
      </c>
      <c r="V377" s="71" t="s">
        <v>450</v>
      </c>
      <c r="W377" s="67">
        <v>0</v>
      </c>
      <c r="Y377" s="71" t="s">
        <v>450</v>
      </c>
      <c r="Z377" s="67">
        <v>124.27</v>
      </c>
      <c r="AB377" s="71" t="s">
        <v>450</v>
      </c>
      <c r="AC377" s="67">
        <v>0</v>
      </c>
      <c r="AE377" s="71" t="s">
        <v>450</v>
      </c>
      <c r="AF377" s="67">
        <v>0</v>
      </c>
      <c r="AH377" s="71" t="s">
        <v>450</v>
      </c>
      <c r="AI377" s="67">
        <v>0</v>
      </c>
      <c r="AK377" s="71" t="s">
        <v>450</v>
      </c>
      <c r="AL377" s="67">
        <v>0</v>
      </c>
      <c r="AN377" s="71" t="s">
        <v>450</v>
      </c>
      <c r="AO377" s="67">
        <v>0</v>
      </c>
      <c r="AQ377" s="71" t="s">
        <v>450</v>
      </c>
      <c r="AR377" s="67">
        <v>0</v>
      </c>
      <c r="AT377" s="71" t="s">
        <v>450</v>
      </c>
      <c r="AU377" s="67">
        <v>0</v>
      </c>
      <c r="AW377" s="71" t="s">
        <v>450</v>
      </c>
      <c r="AX377" s="67">
        <v>0</v>
      </c>
      <c r="AZ377" s="71" t="s">
        <v>450</v>
      </c>
      <c r="BA377" s="67">
        <v>0</v>
      </c>
      <c r="BC377" s="71" t="s">
        <v>450</v>
      </c>
      <c r="BD377" s="67">
        <v>0</v>
      </c>
      <c r="BF377" s="71" t="s">
        <v>450</v>
      </c>
      <c r="BG377" s="67">
        <v>0</v>
      </c>
      <c r="BI377" s="71" t="s">
        <v>450</v>
      </c>
      <c r="BJ377" s="67">
        <v>0</v>
      </c>
      <c r="BL377" s="71" t="s">
        <v>450</v>
      </c>
      <c r="BM377" s="67">
        <v>0</v>
      </c>
      <c r="BO377" s="71" t="s">
        <v>450</v>
      </c>
      <c r="BP377" s="67">
        <v>0</v>
      </c>
      <c r="BR377" s="71" t="s">
        <v>450</v>
      </c>
      <c r="BS377" s="67">
        <v>0</v>
      </c>
      <c r="BU377" s="71" t="s">
        <v>450</v>
      </c>
      <c r="BV377" s="67">
        <v>0</v>
      </c>
      <c r="BX377" s="71" t="s">
        <v>450</v>
      </c>
      <c r="BY377" s="67">
        <v>0</v>
      </c>
      <c r="CA377" s="71" t="s">
        <v>450</v>
      </c>
      <c r="CB377" s="67">
        <v>0</v>
      </c>
      <c r="CD377" s="71" t="s">
        <v>450</v>
      </c>
      <c r="CE377" s="67">
        <v>0</v>
      </c>
      <c r="CG377" s="71" t="s">
        <v>450</v>
      </c>
      <c r="CH377" s="67">
        <v>0</v>
      </c>
      <c r="CJ377" s="71" t="s">
        <v>450</v>
      </c>
      <c r="CK377" s="67">
        <v>0</v>
      </c>
      <c r="CM377" s="71" t="s">
        <v>450</v>
      </c>
      <c r="CN377" s="67">
        <v>0</v>
      </c>
      <c r="CP377" s="71" t="s">
        <v>450</v>
      </c>
      <c r="CQ377" s="79">
        <f>SUM(CN377,CK377,CH377,CE377,CB377,BY377,BV377,BS377,BP377,BM377,BJ377,BG377,BD377,BA377,AX377,AU377,AR377,AO377,AL377,AI377,AF377,AC377,Z377,W377,T377,Q377,N377,K377,H377,E377,B377)</f>
        <v>124.27</v>
      </c>
      <c r="CS377" s="71" t="s">
        <v>450</v>
      </c>
      <c r="CT377" s="67">
        <v>131.37</v>
      </c>
      <c r="CV377" s="88">
        <f t="shared" si="11"/>
        <v>7.1000000000000085</v>
      </c>
    </row>
    <row r="378" spans="1:101" x14ac:dyDescent="0.2">
      <c r="A378" s="71" t="s">
        <v>4</v>
      </c>
      <c r="B378" s="67">
        <v>0</v>
      </c>
      <c r="D378" s="71" t="s">
        <v>4</v>
      </c>
      <c r="E378" s="67">
        <v>0</v>
      </c>
      <c r="G378" s="71" t="s">
        <v>4</v>
      </c>
      <c r="H378" s="67">
        <v>0</v>
      </c>
      <c r="J378" s="71" t="s">
        <v>4</v>
      </c>
      <c r="K378" s="67">
        <v>0</v>
      </c>
      <c r="M378" s="71" t="s">
        <v>4</v>
      </c>
      <c r="N378" s="67">
        <v>0</v>
      </c>
      <c r="P378" s="71" t="s">
        <v>4</v>
      </c>
      <c r="Q378" s="67">
        <v>0</v>
      </c>
      <c r="S378" s="71" t="s">
        <v>4</v>
      </c>
      <c r="T378" s="67">
        <v>33.049999999999997</v>
      </c>
      <c r="V378" s="71" t="s">
        <v>4</v>
      </c>
      <c r="W378" s="67">
        <v>0</v>
      </c>
      <c r="Y378" s="71" t="s">
        <v>4</v>
      </c>
      <c r="Z378" s="67">
        <v>0</v>
      </c>
      <c r="AB378" s="71" t="s">
        <v>4</v>
      </c>
      <c r="AC378" s="67">
        <v>0</v>
      </c>
      <c r="AE378" s="71" t="s">
        <v>4</v>
      </c>
      <c r="AF378" s="67">
        <v>0</v>
      </c>
      <c r="AH378" s="71" t="s">
        <v>4</v>
      </c>
      <c r="AI378" s="67">
        <f>24.54+23.22</f>
        <v>47.76</v>
      </c>
      <c r="AK378" s="71" t="s">
        <v>4</v>
      </c>
      <c r="AL378" s="67">
        <v>0</v>
      </c>
      <c r="AN378" s="71" t="s">
        <v>4</v>
      </c>
      <c r="AO378" s="67">
        <v>0</v>
      </c>
      <c r="AQ378" s="71" t="s">
        <v>4</v>
      </c>
      <c r="AR378" s="67">
        <v>0</v>
      </c>
      <c r="AT378" s="71" t="s">
        <v>4</v>
      </c>
      <c r="AU378" s="67">
        <v>0</v>
      </c>
      <c r="AW378" s="71" t="s">
        <v>4</v>
      </c>
      <c r="AX378" s="67">
        <v>0</v>
      </c>
      <c r="AZ378" s="71" t="s">
        <v>4</v>
      </c>
      <c r="BA378" s="67">
        <v>0</v>
      </c>
      <c r="BC378" s="71" t="s">
        <v>4</v>
      </c>
      <c r="BD378" s="67">
        <v>0</v>
      </c>
      <c r="BF378" s="71" t="s">
        <v>4</v>
      </c>
      <c r="BG378" s="67">
        <v>0</v>
      </c>
      <c r="BI378" s="71" t="s">
        <v>4</v>
      </c>
      <c r="BJ378" s="67">
        <v>0</v>
      </c>
      <c r="BL378" s="71" t="s">
        <v>4</v>
      </c>
      <c r="BM378" s="67">
        <v>0</v>
      </c>
      <c r="BO378" s="71" t="s">
        <v>4</v>
      </c>
      <c r="BP378" s="67">
        <v>0</v>
      </c>
      <c r="BR378" s="71" t="s">
        <v>4</v>
      </c>
      <c r="BS378" s="67">
        <v>0</v>
      </c>
      <c r="BU378" s="71" t="s">
        <v>4</v>
      </c>
      <c r="BV378" s="67">
        <v>0</v>
      </c>
      <c r="BX378" s="71" t="s">
        <v>4</v>
      </c>
      <c r="BY378" s="67">
        <f>6.21+10.52</f>
        <v>16.73</v>
      </c>
      <c r="CA378" s="71" t="s">
        <v>4</v>
      </c>
      <c r="CB378" s="67">
        <v>0</v>
      </c>
      <c r="CD378" s="71" t="s">
        <v>4</v>
      </c>
      <c r="CE378" s="67">
        <v>0</v>
      </c>
      <c r="CG378" s="71" t="s">
        <v>4</v>
      </c>
      <c r="CH378" s="67">
        <v>0</v>
      </c>
      <c r="CJ378" s="71" t="s">
        <v>4</v>
      </c>
      <c r="CK378" s="67">
        <v>0</v>
      </c>
      <c r="CM378" s="71" t="s">
        <v>4</v>
      </c>
      <c r="CN378" s="67">
        <v>0</v>
      </c>
      <c r="CP378" s="71" t="s">
        <v>4</v>
      </c>
      <c r="CQ378" s="79">
        <f>SUM(CN378,CK378,CH378,CE378,CB378,BY378,BV378,BS378,BP378,BM378,BJ378,BG378,BD378,BA378,AX378,AU378,AR378,AO378,AL378,AI378,AF378,AC378,Z378,W378,T378,Q378,N378,K378,H378,E378,B378)</f>
        <v>97.539999999999992</v>
      </c>
      <c r="CS378" s="71" t="s">
        <v>4</v>
      </c>
      <c r="CT378" s="67">
        <v>150</v>
      </c>
      <c r="CV378" s="88">
        <f t="shared" si="11"/>
        <v>52.460000000000008</v>
      </c>
    </row>
    <row r="379" spans="1:101" x14ac:dyDescent="0.2">
      <c r="A379" s="71" t="s">
        <v>5</v>
      </c>
      <c r="B379" s="67">
        <v>0</v>
      </c>
      <c r="D379" s="71" t="s">
        <v>5</v>
      </c>
      <c r="E379" s="67">
        <f>SUM(E380:E382)</f>
        <v>0</v>
      </c>
      <c r="G379" s="71" t="s">
        <v>5</v>
      </c>
      <c r="H379" s="67">
        <f>SUM(H380:H382)</f>
        <v>0</v>
      </c>
      <c r="J379" s="71" t="s">
        <v>5</v>
      </c>
      <c r="K379" s="67">
        <f>SUM(K380:K382)</f>
        <v>0</v>
      </c>
      <c r="M379" s="71" t="s">
        <v>5</v>
      </c>
      <c r="N379" s="67">
        <f>SUM(N380:N382)</f>
        <v>0</v>
      </c>
      <c r="P379" s="71" t="s">
        <v>5</v>
      </c>
      <c r="Q379" s="67">
        <f>SUM(Q380:Q382)</f>
        <v>0</v>
      </c>
      <c r="S379" s="71" t="s">
        <v>5</v>
      </c>
      <c r="T379" s="67">
        <f>SUM(T380:T382)</f>
        <v>0</v>
      </c>
      <c r="V379" s="71" t="s">
        <v>5</v>
      </c>
      <c r="W379" s="67">
        <f>SUM(W380:W382)</f>
        <v>27</v>
      </c>
      <c r="Y379" s="71" t="s">
        <v>5</v>
      </c>
      <c r="Z379" s="67">
        <f>SUM(Z380:Z382)</f>
        <v>0</v>
      </c>
      <c r="AB379" s="71" t="s">
        <v>5</v>
      </c>
      <c r="AC379" s="67">
        <f>SUM(AC380:AC382)</f>
        <v>0</v>
      </c>
      <c r="AE379" s="71" t="s">
        <v>5</v>
      </c>
      <c r="AF379" s="67">
        <f>SUM(AF380:AF382)</f>
        <v>0</v>
      </c>
      <c r="AH379" s="71" t="s">
        <v>5</v>
      </c>
      <c r="AI379" s="67">
        <f>SUM(AI380:AI382)</f>
        <v>19</v>
      </c>
      <c r="AK379" s="71" t="s">
        <v>5</v>
      </c>
      <c r="AL379" s="67">
        <f>SUM(AL380:AL382)</f>
        <v>0</v>
      </c>
      <c r="AN379" s="71" t="s">
        <v>5</v>
      </c>
      <c r="AO379" s="67">
        <f>SUM(AO380:AO382)</f>
        <v>0</v>
      </c>
      <c r="AQ379" s="71" t="s">
        <v>5</v>
      </c>
      <c r="AR379" s="67">
        <f>SUM(AR380:AR382)</f>
        <v>0</v>
      </c>
      <c r="AT379" s="71" t="s">
        <v>5</v>
      </c>
      <c r="AU379" s="67">
        <f>SUM(AU380:AU382)</f>
        <v>0</v>
      </c>
      <c r="AW379" s="71" t="s">
        <v>5</v>
      </c>
      <c r="AX379" s="67">
        <f>SUM(AX380:AX382)</f>
        <v>0</v>
      </c>
      <c r="AZ379" s="71" t="s">
        <v>5</v>
      </c>
      <c r="BA379" s="67">
        <f>SUM(BA380:BA382)</f>
        <v>0</v>
      </c>
      <c r="BC379" s="71" t="s">
        <v>5</v>
      </c>
      <c r="BD379" s="67">
        <f>SUM(BD380:BD382)</f>
        <v>0</v>
      </c>
      <c r="BF379" s="71" t="s">
        <v>5</v>
      </c>
      <c r="BG379" s="67">
        <f>SUM(BG380:BG382)</f>
        <v>0</v>
      </c>
      <c r="BI379" s="71" t="s">
        <v>5</v>
      </c>
      <c r="BJ379" s="67">
        <f>SUM(BJ380:BJ382)</f>
        <v>0</v>
      </c>
      <c r="BL379" s="71" t="s">
        <v>5</v>
      </c>
      <c r="BM379" s="67">
        <f>SUM(BM380:BM382)</f>
        <v>24.5</v>
      </c>
      <c r="BO379" s="71" t="s">
        <v>5</v>
      </c>
      <c r="BP379" s="67">
        <f>SUM(BP380:BP382)</f>
        <v>0</v>
      </c>
      <c r="BR379" s="71" t="s">
        <v>5</v>
      </c>
      <c r="BS379" s="67">
        <f>SUM(BS380:BS382)</f>
        <v>0</v>
      </c>
      <c r="BU379" s="71" t="s">
        <v>5</v>
      </c>
      <c r="BV379" s="67">
        <f>SUM(BV380:BV382)</f>
        <v>0</v>
      </c>
      <c r="BX379" s="71" t="s">
        <v>5</v>
      </c>
      <c r="BY379" s="67">
        <f>SUM(BY380:BY382)</f>
        <v>0</v>
      </c>
      <c r="CA379" s="71" t="s">
        <v>5</v>
      </c>
      <c r="CB379" s="67">
        <f>SUM(CB380:CB382)</f>
        <v>0</v>
      </c>
      <c r="CD379" s="71" t="s">
        <v>5</v>
      </c>
      <c r="CE379" s="67">
        <f>SUM(CE380:CE382)</f>
        <v>0</v>
      </c>
      <c r="CG379" s="71" t="s">
        <v>5</v>
      </c>
      <c r="CH379" s="67">
        <f>SUM(CH380:CH382)</f>
        <v>0</v>
      </c>
      <c r="CJ379" s="71" t="s">
        <v>5</v>
      </c>
      <c r="CK379" s="67">
        <f>SUM(CK380:CK382)</f>
        <v>0</v>
      </c>
      <c r="CM379" s="71" t="s">
        <v>5</v>
      </c>
      <c r="CN379" s="67">
        <f>SUM(CN380:CN382)</f>
        <v>0</v>
      </c>
      <c r="CP379" s="71" t="s">
        <v>5</v>
      </c>
      <c r="CQ379" s="67">
        <f>SUM(CQ380:CQ382)</f>
        <v>147.01</v>
      </c>
      <c r="CS379" s="71" t="s">
        <v>5</v>
      </c>
      <c r="CT379" s="67">
        <f>SUM(CT380:CT382)</f>
        <v>236.51</v>
      </c>
      <c r="CV379" s="88">
        <f t="shared" si="11"/>
        <v>89.5</v>
      </c>
    </row>
    <row r="380" spans="1:101" x14ac:dyDescent="0.2">
      <c r="A380" s="68" t="s">
        <v>207</v>
      </c>
      <c r="B380" s="67">
        <v>0</v>
      </c>
      <c r="D380" s="68" t="s">
        <v>207</v>
      </c>
      <c r="E380" s="67">
        <v>0</v>
      </c>
      <c r="G380" s="68" t="s">
        <v>207</v>
      </c>
      <c r="H380" s="67">
        <v>0</v>
      </c>
      <c r="J380" s="68" t="s">
        <v>207</v>
      </c>
      <c r="K380" s="67">
        <v>0</v>
      </c>
      <c r="M380" s="68" t="s">
        <v>207</v>
      </c>
      <c r="N380" s="67">
        <v>0</v>
      </c>
      <c r="P380" s="68" t="s">
        <v>207</v>
      </c>
      <c r="Q380" s="67">
        <v>0</v>
      </c>
      <c r="S380" s="68" t="s">
        <v>207</v>
      </c>
      <c r="T380" s="67">
        <v>0</v>
      </c>
      <c r="V380" s="68" t="s">
        <v>207</v>
      </c>
      <c r="W380" s="67">
        <v>27</v>
      </c>
      <c r="Y380" s="68" t="s">
        <v>207</v>
      </c>
      <c r="Z380" s="67">
        <v>0</v>
      </c>
      <c r="AB380" s="68" t="s">
        <v>207</v>
      </c>
      <c r="AC380" s="67">
        <v>0</v>
      </c>
      <c r="AE380" s="68" t="s">
        <v>207</v>
      </c>
      <c r="AF380" s="67">
        <v>0</v>
      </c>
      <c r="AH380" s="68" t="s">
        <v>207</v>
      </c>
      <c r="AI380" s="67">
        <v>19</v>
      </c>
      <c r="AK380" s="68" t="s">
        <v>207</v>
      </c>
      <c r="AL380" s="67">
        <v>0</v>
      </c>
      <c r="AN380" s="68" t="s">
        <v>207</v>
      </c>
      <c r="AO380" s="67">
        <v>0</v>
      </c>
      <c r="AQ380" s="68" t="s">
        <v>207</v>
      </c>
      <c r="AR380" s="67">
        <v>0</v>
      </c>
      <c r="AT380" s="68" t="s">
        <v>207</v>
      </c>
      <c r="AU380" s="67">
        <v>0</v>
      </c>
      <c r="AW380" s="68" t="s">
        <v>207</v>
      </c>
      <c r="AX380" s="67">
        <v>0</v>
      </c>
      <c r="AZ380" s="68" t="s">
        <v>207</v>
      </c>
      <c r="BA380" s="67">
        <v>0</v>
      </c>
      <c r="BC380" s="68" t="s">
        <v>207</v>
      </c>
      <c r="BD380" s="67">
        <v>0</v>
      </c>
      <c r="BF380" s="68" t="s">
        <v>207</v>
      </c>
      <c r="BG380" s="67">
        <v>0</v>
      </c>
      <c r="BI380" s="68" t="s">
        <v>207</v>
      </c>
      <c r="BJ380" s="67">
        <v>0</v>
      </c>
      <c r="BL380" s="68" t="s">
        <v>207</v>
      </c>
      <c r="BM380" s="67">
        <v>24.5</v>
      </c>
      <c r="BO380" s="68" t="s">
        <v>207</v>
      </c>
      <c r="BP380" s="67">
        <v>0</v>
      </c>
      <c r="BR380" s="68" t="s">
        <v>207</v>
      </c>
      <c r="BS380" s="67">
        <v>0</v>
      </c>
      <c r="BU380" s="68" t="s">
        <v>207</v>
      </c>
      <c r="BV380" s="67">
        <v>0</v>
      </c>
      <c r="BX380" s="68" t="s">
        <v>207</v>
      </c>
      <c r="BY380" s="67">
        <v>0</v>
      </c>
      <c r="CA380" s="68" t="s">
        <v>207</v>
      </c>
      <c r="CB380" s="67">
        <v>0</v>
      </c>
      <c r="CD380" s="68" t="s">
        <v>207</v>
      </c>
      <c r="CE380" s="67">
        <v>0</v>
      </c>
      <c r="CG380" s="68" t="s">
        <v>207</v>
      </c>
      <c r="CH380" s="67">
        <v>0</v>
      </c>
      <c r="CJ380" s="68" t="s">
        <v>207</v>
      </c>
      <c r="CK380" s="67">
        <v>0</v>
      </c>
      <c r="CM380" s="68" t="s">
        <v>207</v>
      </c>
      <c r="CN380" s="67">
        <v>0</v>
      </c>
      <c r="CP380" s="68" t="s">
        <v>207</v>
      </c>
      <c r="CQ380" s="79">
        <f>SUM(CN380,CK380,CH380,CE380,CB380,BY380,BV380,BS380,BP380,BM380,BJ380,BG380,BD380,BA380,AX380,AU380,AR380,AO380,AL380,AI380,AF380,AC380,Z380,W380,T380,Q380,N380,K380,H380,E380,B380)</f>
        <v>70.5</v>
      </c>
      <c r="CS380" s="68" t="s">
        <v>207</v>
      </c>
      <c r="CT380" s="67">
        <f>175-15</f>
        <v>160</v>
      </c>
      <c r="CV380" s="81">
        <f t="shared" si="11"/>
        <v>89.5</v>
      </c>
    </row>
    <row r="381" spans="1:101" x14ac:dyDescent="0.2">
      <c r="A381" s="72" t="s">
        <v>448</v>
      </c>
      <c r="B381" s="90">
        <v>76.510000000000005</v>
      </c>
      <c r="D381" s="72" t="s">
        <v>448</v>
      </c>
      <c r="E381" s="67">
        <v>0</v>
      </c>
      <c r="G381" s="72" t="s">
        <v>448</v>
      </c>
      <c r="H381" s="67">
        <v>0</v>
      </c>
      <c r="J381" s="72" t="s">
        <v>448</v>
      </c>
      <c r="K381" s="67">
        <v>0</v>
      </c>
      <c r="M381" s="72" t="s">
        <v>448</v>
      </c>
      <c r="N381" s="67">
        <v>0</v>
      </c>
      <c r="P381" s="72" t="s">
        <v>448</v>
      </c>
      <c r="Q381" s="67">
        <v>0</v>
      </c>
      <c r="S381" s="72" t="s">
        <v>448</v>
      </c>
      <c r="T381" s="67">
        <v>0</v>
      </c>
      <c r="V381" s="72" t="s">
        <v>448</v>
      </c>
      <c r="W381" s="67">
        <v>0</v>
      </c>
      <c r="Y381" s="72" t="s">
        <v>448</v>
      </c>
      <c r="Z381" s="67">
        <v>0</v>
      </c>
      <c r="AB381" s="72" t="s">
        <v>448</v>
      </c>
      <c r="AC381" s="67">
        <v>0</v>
      </c>
      <c r="AE381" s="72" t="s">
        <v>448</v>
      </c>
      <c r="AF381" s="67">
        <v>0</v>
      </c>
      <c r="AH381" s="72" t="s">
        <v>448</v>
      </c>
      <c r="AI381" s="67">
        <v>0</v>
      </c>
      <c r="AK381" s="72" t="s">
        <v>448</v>
      </c>
      <c r="AL381" s="67">
        <v>0</v>
      </c>
      <c r="AN381" s="72" t="s">
        <v>448</v>
      </c>
      <c r="AO381" s="67">
        <v>0</v>
      </c>
      <c r="AQ381" s="72" t="s">
        <v>448</v>
      </c>
      <c r="AR381" s="67">
        <v>0</v>
      </c>
      <c r="AT381" s="72" t="s">
        <v>448</v>
      </c>
      <c r="AU381" s="67">
        <v>0</v>
      </c>
      <c r="AW381" s="72" t="s">
        <v>448</v>
      </c>
      <c r="AX381" s="67">
        <v>0</v>
      </c>
      <c r="AZ381" s="72" t="s">
        <v>448</v>
      </c>
      <c r="BA381" s="67">
        <v>0</v>
      </c>
      <c r="BC381" s="72" t="s">
        <v>448</v>
      </c>
      <c r="BD381" s="67">
        <v>0</v>
      </c>
      <c r="BF381" s="72" t="s">
        <v>448</v>
      </c>
      <c r="BG381" s="67">
        <v>0</v>
      </c>
      <c r="BI381" s="72" t="s">
        <v>448</v>
      </c>
      <c r="BJ381" s="67">
        <v>0</v>
      </c>
      <c r="BL381" s="72" t="s">
        <v>448</v>
      </c>
      <c r="BM381" s="67">
        <v>0</v>
      </c>
      <c r="BO381" s="72" t="s">
        <v>448</v>
      </c>
      <c r="BP381" s="67">
        <v>0</v>
      </c>
      <c r="BR381" s="72" t="s">
        <v>448</v>
      </c>
      <c r="BS381" s="67">
        <v>0</v>
      </c>
      <c r="BU381" s="72" t="s">
        <v>448</v>
      </c>
      <c r="BV381" s="67">
        <v>0</v>
      </c>
      <c r="BX381" s="72" t="s">
        <v>448</v>
      </c>
      <c r="BY381" s="67">
        <v>0</v>
      </c>
      <c r="CA381" s="72" t="s">
        <v>448</v>
      </c>
      <c r="CB381" s="67">
        <v>0</v>
      </c>
      <c r="CD381" s="72" t="s">
        <v>448</v>
      </c>
      <c r="CE381" s="67">
        <v>0</v>
      </c>
      <c r="CG381" s="72" t="s">
        <v>448</v>
      </c>
      <c r="CH381" s="67">
        <v>0</v>
      </c>
      <c r="CJ381" s="72" t="s">
        <v>448</v>
      </c>
      <c r="CK381" s="67">
        <v>0</v>
      </c>
      <c r="CM381" s="72" t="s">
        <v>448</v>
      </c>
      <c r="CN381" s="67">
        <v>0</v>
      </c>
      <c r="CP381" s="72" t="s">
        <v>448</v>
      </c>
      <c r="CQ381" s="79">
        <f>SUM(CN381,CK381,CH381,CE381,CB381,BY381,BV381,BS381,BP381,BM381,BJ381,BG381,BD381,BA381,AX381,AU381,AR381,AO381,AL381,AI381,AF381,AC381,Z381,W381,T381,Q381,N381,K381,H381,E381,B381)</f>
        <v>76.510000000000005</v>
      </c>
      <c r="CS381" s="72" t="s">
        <v>448</v>
      </c>
      <c r="CT381" s="90">
        <v>76.510000000000005</v>
      </c>
      <c r="CV381" s="81">
        <f t="shared" si="11"/>
        <v>0</v>
      </c>
    </row>
    <row r="382" spans="1:101" x14ac:dyDescent="0.2">
      <c r="A382" s="72" t="s">
        <v>456</v>
      </c>
      <c r="B382" s="79">
        <v>0</v>
      </c>
      <c r="D382" s="72" t="s">
        <v>456</v>
      </c>
      <c r="E382" s="79">
        <v>0</v>
      </c>
      <c r="G382" s="72" t="s">
        <v>456</v>
      </c>
      <c r="H382" s="79">
        <v>0</v>
      </c>
      <c r="J382" s="72" t="s">
        <v>456</v>
      </c>
      <c r="K382" s="79">
        <v>0</v>
      </c>
      <c r="M382" s="72" t="s">
        <v>456</v>
      </c>
      <c r="N382" s="79">
        <v>0</v>
      </c>
      <c r="P382" s="72" t="s">
        <v>456</v>
      </c>
      <c r="Q382" s="79">
        <v>0</v>
      </c>
      <c r="S382" s="72" t="s">
        <v>456</v>
      </c>
      <c r="T382" s="79">
        <v>0</v>
      </c>
      <c r="V382" s="72" t="s">
        <v>456</v>
      </c>
      <c r="W382" s="79">
        <v>0</v>
      </c>
      <c r="Y382" s="72" t="s">
        <v>456</v>
      </c>
      <c r="Z382" s="79">
        <v>0</v>
      </c>
      <c r="AB382" s="72" t="s">
        <v>456</v>
      </c>
      <c r="AC382" s="79">
        <v>0</v>
      </c>
      <c r="AE382" s="72" t="s">
        <v>456</v>
      </c>
      <c r="AF382" s="79">
        <v>0</v>
      </c>
      <c r="AH382" s="72" t="s">
        <v>456</v>
      </c>
      <c r="AI382" s="79">
        <v>0</v>
      </c>
      <c r="AK382" s="72" t="s">
        <v>456</v>
      </c>
      <c r="AL382" s="79">
        <v>0</v>
      </c>
      <c r="AN382" s="72" t="s">
        <v>456</v>
      </c>
      <c r="AO382" s="79">
        <v>0</v>
      </c>
      <c r="AQ382" s="72" t="s">
        <v>456</v>
      </c>
      <c r="AR382" s="79">
        <v>0</v>
      </c>
      <c r="AT382" s="72" t="s">
        <v>456</v>
      </c>
      <c r="AU382" s="79">
        <v>0</v>
      </c>
      <c r="AW382" s="72" t="s">
        <v>456</v>
      </c>
      <c r="AX382" s="79">
        <v>0</v>
      </c>
      <c r="AZ382" s="72" t="s">
        <v>456</v>
      </c>
      <c r="BA382" s="79">
        <v>0</v>
      </c>
      <c r="BC382" s="72" t="s">
        <v>456</v>
      </c>
      <c r="BD382" s="79">
        <v>0</v>
      </c>
      <c r="BF382" s="72" t="s">
        <v>456</v>
      </c>
      <c r="BG382" s="79">
        <v>0</v>
      </c>
      <c r="BI382" s="72" t="s">
        <v>456</v>
      </c>
      <c r="BJ382" s="79">
        <v>0</v>
      </c>
      <c r="BL382" s="72" t="s">
        <v>456</v>
      </c>
      <c r="BM382" s="79">
        <v>0</v>
      </c>
      <c r="BO382" s="72" t="s">
        <v>456</v>
      </c>
      <c r="BP382" s="79">
        <v>0</v>
      </c>
      <c r="BR382" s="72" t="s">
        <v>456</v>
      </c>
      <c r="BS382" s="79">
        <v>0</v>
      </c>
      <c r="BU382" s="72" t="s">
        <v>456</v>
      </c>
      <c r="BV382" s="79">
        <v>0</v>
      </c>
      <c r="BX382" s="72" t="s">
        <v>456</v>
      </c>
      <c r="BY382" s="79">
        <v>0</v>
      </c>
      <c r="CA382" s="72" t="s">
        <v>456</v>
      </c>
      <c r="CB382" s="79">
        <v>0</v>
      </c>
      <c r="CD382" s="72" t="s">
        <v>456</v>
      </c>
      <c r="CE382" s="79">
        <v>0</v>
      </c>
      <c r="CG382" s="72" t="s">
        <v>456</v>
      </c>
      <c r="CH382" s="79">
        <v>0</v>
      </c>
      <c r="CJ382" s="72" t="s">
        <v>456</v>
      </c>
      <c r="CK382" s="79">
        <v>0</v>
      </c>
      <c r="CM382" s="72" t="s">
        <v>456</v>
      </c>
      <c r="CN382" s="79">
        <v>0</v>
      </c>
      <c r="CP382" s="72" t="s">
        <v>456</v>
      </c>
      <c r="CQ382" s="79">
        <f>SUM(CN382,CK382,CH382,CE382,CB382,BY382,BV382,BS382,BP382,BM382,BJ382,BG382,BD382,BA382,AX382,AU382,AR382,AO382,AL382,AI382,AF382,AC382,Z382,W382,T382,Q382,N382,K382,H382,E382,B382)</f>
        <v>0</v>
      </c>
      <c r="CS382" s="72" t="s">
        <v>456</v>
      </c>
      <c r="CT382" s="79">
        <v>0</v>
      </c>
      <c r="CV382" s="81">
        <f t="shared" si="11"/>
        <v>0</v>
      </c>
    </row>
    <row r="383" spans="1:101" x14ac:dyDescent="0.2">
      <c r="A383" s="71" t="s">
        <v>6</v>
      </c>
      <c r="B383" s="67">
        <v>0</v>
      </c>
      <c r="D383" s="71" t="s">
        <v>6</v>
      </c>
      <c r="E383" s="67">
        <v>0</v>
      </c>
      <c r="G383" s="71" t="s">
        <v>6</v>
      </c>
      <c r="H383" s="67">
        <v>0</v>
      </c>
      <c r="J383" s="71" t="s">
        <v>6</v>
      </c>
      <c r="K383" s="67">
        <v>0</v>
      </c>
      <c r="M383" s="71" t="s">
        <v>6</v>
      </c>
      <c r="N383" s="67">
        <v>0</v>
      </c>
      <c r="P383" s="71" t="s">
        <v>6</v>
      </c>
      <c r="Q383" s="67">
        <v>0</v>
      </c>
      <c r="S383" s="71" t="s">
        <v>6</v>
      </c>
      <c r="T383" s="67">
        <v>0</v>
      </c>
      <c r="V383" s="71" t="s">
        <v>6</v>
      </c>
      <c r="W383" s="67">
        <v>0</v>
      </c>
      <c r="Y383" s="71" t="s">
        <v>6</v>
      </c>
      <c r="Z383" s="67">
        <v>0</v>
      </c>
      <c r="AB383" s="71" t="s">
        <v>6</v>
      </c>
      <c r="AC383" s="67">
        <v>0</v>
      </c>
      <c r="AE383" s="71" t="s">
        <v>6</v>
      </c>
      <c r="AF383" s="67">
        <v>0</v>
      </c>
      <c r="AH383" s="71" t="s">
        <v>6</v>
      </c>
      <c r="AI383" s="67">
        <v>0</v>
      </c>
      <c r="AK383" s="71" t="s">
        <v>6</v>
      </c>
      <c r="AL383" s="67">
        <v>0</v>
      </c>
      <c r="AN383" s="71" t="s">
        <v>6</v>
      </c>
      <c r="AO383" s="67">
        <v>0</v>
      </c>
      <c r="AQ383" s="71" t="s">
        <v>6</v>
      </c>
      <c r="AR383" s="67">
        <v>0</v>
      </c>
      <c r="AT383" s="71" t="s">
        <v>6</v>
      </c>
      <c r="AU383" s="67">
        <v>0</v>
      </c>
      <c r="AW383" s="71" t="s">
        <v>6</v>
      </c>
      <c r="AX383" s="67">
        <v>0</v>
      </c>
      <c r="AZ383" s="71" t="s">
        <v>6</v>
      </c>
      <c r="BA383" s="67">
        <v>0</v>
      </c>
      <c r="BC383" s="71" t="s">
        <v>6</v>
      </c>
      <c r="BD383" s="67">
        <v>0</v>
      </c>
      <c r="BF383" s="71" t="s">
        <v>6</v>
      </c>
      <c r="BG383" s="67">
        <v>0</v>
      </c>
      <c r="BI383" s="71" t="s">
        <v>6</v>
      </c>
      <c r="BJ383" s="67">
        <v>0</v>
      </c>
      <c r="BL383" s="71" t="s">
        <v>6</v>
      </c>
      <c r="BM383" s="67">
        <v>0</v>
      </c>
      <c r="BO383" s="71" t="s">
        <v>6</v>
      </c>
      <c r="BP383" s="67">
        <v>0</v>
      </c>
      <c r="BR383" s="71" t="s">
        <v>6</v>
      </c>
      <c r="BS383" s="67">
        <v>0</v>
      </c>
      <c r="BU383" s="71" t="s">
        <v>6</v>
      </c>
      <c r="BV383" s="67">
        <v>0</v>
      </c>
      <c r="BX383" s="71" t="s">
        <v>6</v>
      </c>
      <c r="BY383" s="67">
        <v>0</v>
      </c>
      <c r="CA383" s="71" t="s">
        <v>6</v>
      </c>
      <c r="CB383" s="67">
        <v>0</v>
      </c>
      <c r="CD383" s="71" t="s">
        <v>6</v>
      </c>
      <c r="CE383" s="67">
        <v>0</v>
      </c>
      <c r="CG383" s="71" t="s">
        <v>6</v>
      </c>
      <c r="CH383" s="67">
        <v>0</v>
      </c>
      <c r="CJ383" s="71" t="s">
        <v>6</v>
      </c>
      <c r="CK383" s="67">
        <v>0</v>
      </c>
      <c r="CM383" s="71" t="s">
        <v>6</v>
      </c>
      <c r="CN383" s="67">
        <v>0</v>
      </c>
      <c r="CP383" s="71" t="s">
        <v>6</v>
      </c>
      <c r="CQ383" s="79">
        <f>SUM(CN383,CK383,CH383,CE383,CB383,BY383,BV383,BS383,BP383,BM383,BJ383,BG383,BD383,BA383,AX383,AU383,AR383,AO383,AL383,AI383,AF383,AC383,Z383,W383,T383,Q383,N383,K383,H383,E383,B383)</f>
        <v>0</v>
      </c>
      <c r="CS383" s="71" t="s">
        <v>6</v>
      </c>
      <c r="CT383" s="67">
        <v>25</v>
      </c>
      <c r="CV383" s="81">
        <f t="shared" si="11"/>
        <v>25</v>
      </c>
    </row>
    <row r="384" spans="1:101" x14ac:dyDescent="0.2">
      <c r="A384" s="71" t="s">
        <v>8</v>
      </c>
      <c r="B384" s="67">
        <v>0</v>
      </c>
      <c r="D384" s="71" t="s">
        <v>8</v>
      </c>
      <c r="E384" s="67">
        <v>0</v>
      </c>
      <c r="G384" s="71" t="s">
        <v>8</v>
      </c>
      <c r="H384" s="67">
        <v>0</v>
      </c>
      <c r="J384" s="71" t="s">
        <v>8</v>
      </c>
      <c r="K384" s="67">
        <v>0</v>
      </c>
      <c r="M384" s="71" t="s">
        <v>8</v>
      </c>
      <c r="N384" s="67">
        <v>0</v>
      </c>
      <c r="P384" s="71" t="s">
        <v>8</v>
      </c>
      <c r="Q384" s="67">
        <v>0</v>
      </c>
      <c r="S384" s="71" t="s">
        <v>8</v>
      </c>
      <c r="T384" s="67">
        <v>0</v>
      </c>
      <c r="V384" s="71" t="s">
        <v>8</v>
      </c>
      <c r="W384" s="67">
        <v>0</v>
      </c>
      <c r="Y384" s="71" t="s">
        <v>8</v>
      </c>
      <c r="Z384" s="67">
        <v>0</v>
      </c>
      <c r="AB384" s="71" t="s">
        <v>8</v>
      </c>
      <c r="AC384" s="67">
        <v>0</v>
      </c>
      <c r="AE384" s="71" t="s">
        <v>8</v>
      </c>
      <c r="AF384" s="67">
        <v>0</v>
      </c>
      <c r="AH384" s="71" t="s">
        <v>8</v>
      </c>
      <c r="AI384" s="67">
        <v>0</v>
      </c>
      <c r="AK384" s="71" t="s">
        <v>8</v>
      </c>
      <c r="AL384" s="67">
        <v>0</v>
      </c>
      <c r="AN384" s="71" t="s">
        <v>8</v>
      </c>
      <c r="AO384" s="67">
        <v>0</v>
      </c>
      <c r="AQ384" s="71" t="s">
        <v>8</v>
      </c>
      <c r="AR384" s="67">
        <v>0</v>
      </c>
      <c r="AT384" s="71" t="s">
        <v>8</v>
      </c>
      <c r="AU384" s="67">
        <v>0</v>
      </c>
      <c r="AW384" s="71" t="s">
        <v>8</v>
      </c>
      <c r="AX384" s="67">
        <v>0</v>
      </c>
      <c r="AZ384" s="71" t="s">
        <v>8</v>
      </c>
      <c r="BA384" s="67">
        <v>0</v>
      </c>
      <c r="BC384" s="71" t="s">
        <v>8</v>
      </c>
      <c r="BD384" s="67">
        <v>0</v>
      </c>
      <c r="BF384" s="71" t="s">
        <v>8</v>
      </c>
      <c r="BG384" s="67">
        <v>0</v>
      </c>
      <c r="BI384" s="71" t="s">
        <v>8</v>
      </c>
      <c r="BJ384" s="67">
        <v>0</v>
      </c>
      <c r="BL384" s="71" t="s">
        <v>8</v>
      </c>
      <c r="BM384" s="67">
        <v>0</v>
      </c>
      <c r="BO384" s="71" t="s">
        <v>8</v>
      </c>
      <c r="BP384" s="67">
        <v>0</v>
      </c>
      <c r="BR384" s="71" t="s">
        <v>8</v>
      </c>
      <c r="BS384" s="67">
        <v>0</v>
      </c>
      <c r="BU384" s="71" t="s">
        <v>8</v>
      </c>
      <c r="BV384" s="67">
        <v>0</v>
      </c>
      <c r="BX384" s="71" t="s">
        <v>8</v>
      </c>
      <c r="BY384" s="67">
        <v>0</v>
      </c>
      <c r="CA384" s="71" t="s">
        <v>8</v>
      </c>
      <c r="CB384" s="67">
        <v>0</v>
      </c>
      <c r="CD384" s="71" t="s">
        <v>8</v>
      </c>
      <c r="CE384" s="67">
        <v>0</v>
      </c>
      <c r="CG384" s="71" t="s">
        <v>8</v>
      </c>
      <c r="CH384" s="67">
        <v>0</v>
      </c>
      <c r="CJ384" s="71" t="s">
        <v>8</v>
      </c>
      <c r="CK384" s="67">
        <v>0</v>
      </c>
      <c r="CM384" s="71" t="s">
        <v>8</v>
      </c>
      <c r="CN384" s="67">
        <v>0</v>
      </c>
      <c r="CP384" s="71" t="s">
        <v>8</v>
      </c>
      <c r="CQ384" s="79">
        <f>SUM(CN384,CK384,CH384,CE384,CB384,BY384,BV384,BS384,BP384,BM384,BJ384,BG384,BD384,BA384,AX384,AU384,AR384,AO384,AL384,AI384,AF384,AC384,Z384,W384,T384,Q384,N384,K384,H384,E384,B384)</f>
        <v>0</v>
      </c>
      <c r="CS384" s="71" t="s">
        <v>8</v>
      </c>
      <c r="CT384" s="67">
        <v>0</v>
      </c>
      <c r="CV384" s="81">
        <f t="shared" si="11"/>
        <v>0</v>
      </c>
    </row>
    <row r="385" spans="1:101" x14ac:dyDescent="0.2">
      <c r="A385" s="71" t="s">
        <v>451</v>
      </c>
      <c r="B385" s="67">
        <f>SUM(B386:B390)</f>
        <v>112.14000000000001</v>
      </c>
      <c r="D385" s="71" t="s">
        <v>451</v>
      </c>
      <c r="E385" s="67">
        <f>SUM(E386:E390)</f>
        <v>277</v>
      </c>
      <c r="G385" s="71" t="s">
        <v>451</v>
      </c>
      <c r="H385" s="67">
        <f>SUM(H386:H390)</f>
        <v>29.75</v>
      </c>
      <c r="J385" s="71" t="s">
        <v>451</v>
      </c>
      <c r="K385" s="67">
        <f>SUM(K386:K390)</f>
        <v>0</v>
      </c>
      <c r="M385" s="71" t="s">
        <v>451</v>
      </c>
      <c r="N385" s="67">
        <f>SUM(N386:N390)</f>
        <v>16.73</v>
      </c>
      <c r="P385" s="71" t="s">
        <v>451</v>
      </c>
      <c r="Q385" s="67">
        <f>SUM(Q386:Q390)</f>
        <v>77</v>
      </c>
      <c r="S385" s="71" t="s">
        <v>451</v>
      </c>
      <c r="T385" s="67">
        <f>SUM(T386:T390)</f>
        <v>10</v>
      </c>
      <c r="V385" s="71" t="s">
        <v>451</v>
      </c>
      <c r="W385" s="67">
        <f>SUM(W386:W390)</f>
        <v>105.58</v>
      </c>
      <c r="Y385" s="71" t="s">
        <v>451</v>
      </c>
      <c r="Z385" s="67">
        <f>SUM(Z386:Z390)</f>
        <v>0</v>
      </c>
      <c r="AB385" s="71" t="s">
        <v>451</v>
      </c>
      <c r="AC385" s="67">
        <f>SUM(AC386:AC390)</f>
        <v>67.3</v>
      </c>
      <c r="AE385" s="71" t="s">
        <v>451</v>
      </c>
      <c r="AF385" s="67">
        <f>SUM(AF386:AF390)</f>
        <v>10</v>
      </c>
      <c r="AH385" s="71" t="s">
        <v>451</v>
      </c>
      <c r="AI385" s="67">
        <f>SUM(AI386:AI390)</f>
        <v>618.04999999999995</v>
      </c>
      <c r="AK385" s="71" t="s">
        <v>451</v>
      </c>
      <c r="AL385" s="67">
        <f>SUM(AL386:AL390)</f>
        <v>0</v>
      </c>
      <c r="AN385" s="71" t="s">
        <v>451</v>
      </c>
      <c r="AO385" s="67">
        <f>SUM(AO386:AO390)</f>
        <v>82</v>
      </c>
      <c r="AQ385" s="71" t="s">
        <v>451</v>
      </c>
      <c r="AR385" s="67">
        <f>SUM(AR386:AR390)</f>
        <v>0</v>
      </c>
      <c r="AT385" s="71" t="s">
        <v>451</v>
      </c>
      <c r="AU385" s="67">
        <f>SUM(AU386:AU390)</f>
        <v>5.18</v>
      </c>
      <c r="AW385" s="71" t="s">
        <v>451</v>
      </c>
      <c r="AX385" s="67">
        <f>SUM(AX386:AX390)</f>
        <v>10</v>
      </c>
      <c r="AZ385" s="71" t="s">
        <v>451</v>
      </c>
      <c r="BA385" s="67">
        <f>SUM(BA386:BA390)</f>
        <v>2</v>
      </c>
      <c r="BC385" s="71" t="s">
        <v>451</v>
      </c>
      <c r="BD385" s="67">
        <f>SUM(BD386:BD390)</f>
        <v>545.19000000000005</v>
      </c>
      <c r="BF385" s="71" t="s">
        <v>451</v>
      </c>
      <c r="BG385" s="67">
        <f>SUM(BG386:BG390)</f>
        <v>58.93</v>
      </c>
      <c r="BI385" s="71" t="s">
        <v>451</v>
      </c>
      <c r="BJ385" s="67">
        <f>SUM(BJ386:BJ390)</f>
        <v>0</v>
      </c>
      <c r="BL385" s="71" t="s">
        <v>451</v>
      </c>
      <c r="BM385" s="67">
        <f>SUM(BM386:BM390)</f>
        <v>14.99</v>
      </c>
      <c r="BO385" s="71" t="s">
        <v>451</v>
      </c>
      <c r="BP385" s="67">
        <f>SUM(BP386:BP390)</f>
        <v>21.18</v>
      </c>
      <c r="BR385" s="71" t="s">
        <v>451</v>
      </c>
      <c r="BS385" s="67">
        <f>SUM(BS386:BS390)</f>
        <v>0</v>
      </c>
      <c r="BU385" s="71" t="s">
        <v>451</v>
      </c>
      <c r="BV385" s="67">
        <f>SUM(BV386:BV390)</f>
        <v>1.05</v>
      </c>
      <c r="BX385" s="71" t="s">
        <v>451</v>
      </c>
      <c r="BY385" s="67">
        <f>SUM(BY386:BY390)</f>
        <v>51.4</v>
      </c>
      <c r="CA385" s="71" t="s">
        <v>451</v>
      </c>
      <c r="CB385" s="67">
        <f>SUM(CB386:CB390)</f>
        <v>62.39</v>
      </c>
      <c r="CD385" s="71" t="s">
        <v>451</v>
      </c>
      <c r="CE385" s="67">
        <f>SUM(CE386:CE390)</f>
        <v>0</v>
      </c>
      <c r="CG385" s="71" t="s">
        <v>451</v>
      </c>
      <c r="CH385" s="67">
        <f>SUM(CH386:CH390)</f>
        <v>54.86</v>
      </c>
      <c r="CJ385" s="71" t="s">
        <v>451</v>
      </c>
      <c r="CK385" s="67">
        <f>SUM(CK386:CK390)</f>
        <v>270.35000000000002</v>
      </c>
      <c r="CM385" s="71" t="s">
        <v>451</v>
      </c>
      <c r="CN385" s="67">
        <f>SUM(CN386:CN390)</f>
        <v>600</v>
      </c>
      <c r="CP385" s="71" t="s">
        <v>451</v>
      </c>
      <c r="CQ385" s="67">
        <f>SUM(CQ386:CQ390)</f>
        <v>3103.0699999999997</v>
      </c>
      <c r="CS385" s="71" t="s">
        <v>451</v>
      </c>
      <c r="CT385" s="67">
        <f>SUM(CT386:CT390)</f>
        <v>683.26</v>
      </c>
      <c r="CV385" s="127">
        <f t="shared" si="11"/>
        <v>-2419.8099999999995</v>
      </c>
    </row>
    <row r="386" spans="1:101" x14ac:dyDescent="0.2">
      <c r="A386" s="68" t="s">
        <v>452</v>
      </c>
      <c r="B386" s="67">
        <f>216.37+92-196.23</f>
        <v>112.14000000000001</v>
      </c>
      <c r="D386" s="68" t="s">
        <v>452</v>
      </c>
      <c r="E386" s="67">
        <f>160+35+82</f>
        <v>277</v>
      </c>
      <c r="G386" s="68" t="s">
        <v>452</v>
      </c>
      <c r="H386" s="67">
        <v>29.75</v>
      </c>
      <c r="J386" s="68" t="s">
        <v>452</v>
      </c>
      <c r="K386" s="67">
        <v>0</v>
      </c>
      <c r="M386" s="68" t="s">
        <v>452</v>
      </c>
      <c r="N386" s="67">
        <v>16.73</v>
      </c>
      <c r="P386" s="68" t="s">
        <v>452</v>
      </c>
      <c r="Q386" s="67">
        <v>2</v>
      </c>
      <c r="S386" s="68" t="s">
        <v>452</v>
      </c>
      <c r="T386" s="67">
        <v>10</v>
      </c>
      <c r="V386" s="68" t="s">
        <v>452</v>
      </c>
      <c r="W386" s="67">
        <f>17.83+3</f>
        <v>20.83</v>
      </c>
      <c r="Y386" s="68" t="s">
        <v>452</v>
      </c>
      <c r="Z386" s="67">
        <v>0</v>
      </c>
      <c r="AB386" s="68" t="s">
        <v>452</v>
      </c>
      <c r="AC386" s="67">
        <v>0</v>
      </c>
      <c r="AE386" s="68" t="s">
        <v>452</v>
      </c>
      <c r="AF386" s="67">
        <v>10</v>
      </c>
      <c r="AH386" s="68" t="s">
        <v>452</v>
      </c>
      <c r="AI386" s="67">
        <v>396.15</v>
      </c>
      <c r="AK386" s="68" t="s">
        <v>452</v>
      </c>
      <c r="AL386" s="67">
        <v>0</v>
      </c>
      <c r="AN386" s="68" t="s">
        <v>452</v>
      </c>
      <c r="AO386" s="67">
        <v>82</v>
      </c>
      <c r="AQ386" s="68" t="s">
        <v>452</v>
      </c>
      <c r="AR386" s="67">
        <v>0</v>
      </c>
      <c r="AT386" s="68" t="s">
        <v>452</v>
      </c>
      <c r="AU386" s="67">
        <v>5.18</v>
      </c>
      <c r="AW386" s="68" t="s">
        <v>452</v>
      </c>
      <c r="AX386" s="67">
        <v>0</v>
      </c>
      <c r="AZ386" s="68" t="s">
        <v>452</v>
      </c>
      <c r="BA386" s="67">
        <v>2</v>
      </c>
      <c r="BC386" s="68" t="s">
        <v>452</v>
      </c>
      <c r="BD386" s="67">
        <f>42.35+14+567.02-78.18</f>
        <v>545.19000000000005</v>
      </c>
      <c r="BF386" s="68" t="s">
        <v>452</v>
      </c>
      <c r="BG386" s="67">
        <f>5+25+28.93</f>
        <v>58.93</v>
      </c>
      <c r="BI386" s="68" t="s">
        <v>452</v>
      </c>
      <c r="BJ386" s="67">
        <v>0</v>
      </c>
      <c r="BL386" s="68" t="s">
        <v>452</v>
      </c>
      <c r="BM386" s="67">
        <v>7</v>
      </c>
      <c r="BO386" s="68" t="s">
        <v>452</v>
      </c>
      <c r="BP386" s="67">
        <f>16+5.18</f>
        <v>21.18</v>
      </c>
      <c r="BR386" s="68" t="s">
        <v>452</v>
      </c>
      <c r="BS386" s="67">
        <v>0</v>
      </c>
      <c r="BU386" s="68" t="s">
        <v>452</v>
      </c>
      <c r="BV386" s="67">
        <v>1.05</v>
      </c>
      <c r="BX386" s="68" t="s">
        <v>452</v>
      </c>
      <c r="BY386" s="67">
        <f>9+42.4</f>
        <v>51.4</v>
      </c>
      <c r="CA386" s="68" t="s">
        <v>452</v>
      </c>
      <c r="CB386" s="67">
        <f>60+2.39</f>
        <v>62.39</v>
      </c>
      <c r="CD386" s="68" t="s">
        <v>452</v>
      </c>
      <c r="CE386" s="67">
        <v>0</v>
      </c>
      <c r="CG386" s="68" t="s">
        <v>452</v>
      </c>
      <c r="CH386" s="67">
        <v>54.86</v>
      </c>
      <c r="CJ386" s="68" t="s">
        <v>452</v>
      </c>
      <c r="CK386" s="67">
        <f>132.25+138.1</f>
        <v>270.35000000000002</v>
      </c>
      <c r="CM386" s="68" t="s">
        <v>452</v>
      </c>
      <c r="CN386" s="67">
        <v>600</v>
      </c>
      <c r="CP386" s="68" t="s">
        <v>452</v>
      </c>
      <c r="CQ386" s="79">
        <f>SUM(CN386,CK386,CH386,CE386,CB386,BY386,BV386,BS386,BP386,BM386,BJ386,BG386,BD386,BA386,AX386,AU386,AR386,AO386,AL386,AI386,AF386,AC386,Z386,W386,T386,Q386,N386,K386,H386,E386,B386)</f>
        <v>2636.13</v>
      </c>
      <c r="CS386" s="68" t="s">
        <v>452</v>
      </c>
      <c r="CT386" s="67">
        <f>465.87+15-22.37-375+100+50+41.77-75-75+15</f>
        <v>140.26999999999998</v>
      </c>
      <c r="CV386" s="81">
        <f t="shared" si="11"/>
        <v>-2495.86</v>
      </c>
    </row>
    <row r="387" spans="1:101" x14ac:dyDescent="0.2">
      <c r="A387" s="68" t="s">
        <v>211</v>
      </c>
      <c r="B387" s="67">
        <v>0</v>
      </c>
      <c r="D387" s="68" t="s">
        <v>211</v>
      </c>
      <c r="E387" s="67">
        <v>0</v>
      </c>
      <c r="G387" s="68" t="s">
        <v>211</v>
      </c>
      <c r="H387" s="67">
        <v>0</v>
      </c>
      <c r="J387" s="68" t="s">
        <v>211</v>
      </c>
      <c r="K387" s="67">
        <v>0</v>
      </c>
      <c r="M387" s="68" t="s">
        <v>211</v>
      </c>
      <c r="N387" s="67">
        <v>0</v>
      </c>
      <c r="P387" s="68" t="s">
        <v>211</v>
      </c>
      <c r="Q387" s="67">
        <v>0</v>
      </c>
      <c r="S387" s="68" t="s">
        <v>211</v>
      </c>
      <c r="T387" s="67">
        <v>0</v>
      </c>
      <c r="V387" s="68" t="s">
        <v>211</v>
      </c>
      <c r="W387" s="67">
        <v>0</v>
      </c>
      <c r="Y387" s="68" t="s">
        <v>211</v>
      </c>
      <c r="Z387" s="67">
        <v>0</v>
      </c>
      <c r="AB387" s="68" t="s">
        <v>211</v>
      </c>
      <c r="AC387" s="67">
        <v>0</v>
      </c>
      <c r="AE387" s="68" t="s">
        <v>211</v>
      </c>
      <c r="AF387" s="67">
        <v>0</v>
      </c>
      <c r="AH387" s="68" t="s">
        <v>211</v>
      </c>
      <c r="AI387" s="67">
        <v>0</v>
      </c>
      <c r="AK387" s="68" t="s">
        <v>211</v>
      </c>
      <c r="AL387" s="67">
        <v>0</v>
      </c>
      <c r="AN387" s="68" t="s">
        <v>211</v>
      </c>
      <c r="AO387" s="67">
        <v>0</v>
      </c>
      <c r="AQ387" s="68" t="s">
        <v>211</v>
      </c>
      <c r="AR387" s="67">
        <v>0</v>
      </c>
      <c r="AT387" s="68" t="s">
        <v>211</v>
      </c>
      <c r="AU387" s="67">
        <v>0</v>
      </c>
      <c r="AW387" s="68" t="s">
        <v>211</v>
      </c>
      <c r="AX387" s="67">
        <v>0</v>
      </c>
      <c r="AZ387" s="68" t="s">
        <v>211</v>
      </c>
      <c r="BA387" s="67">
        <v>0</v>
      </c>
      <c r="BC387" s="68" t="s">
        <v>211</v>
      </c>
      <c r="BD387" s="67">
        <v>0</v>
      </c>
      <c r="BF387" s="68" t="s">
        <v>211</v>
      </c>
      <c r="BG387" s="67">
        <v>0</v>
      </c>
      <c r="BI387" s="68" t="s">
        <v>211</v>
      </c>
      <c r="BJ387" s="67">
        <v>0</v>
      </c>
      <c r="BL387" s="68" t="s">
        <v>211</v>
      </c>
      <c r="BM387" s="67">
        <v>7.99</v>
      </c>
      <c r="BO387" s="68" t="s">
        <v>211</v>
      </c>
      <c r="BP387" s="67">
        <v>0</v>
      </c>
      <c r="BR387" s="68" t="s">
        <v>211</v>
      </c>
      <c r="BS387" s="67">
        <v>0</v>
      </c>
      <c r="BU387" s="68" t="s">
        <v>211</v>
      </c>
      <c r="BV387" s="67">
        <v>0</v>
      </c>
      <c r="BX387" s="68" t="s">
        <v>211</v>
      </c>
      <c r="BY387" s="67">
        <v>0</v>
      </c>
      <c r="CA387" s="68" t="s">
        <v>211</v>
      </c>
      <c r="CB387" s="67">
        <v>0</v>
      </c>
      <c r="CD387" s="68" t="s">
        <v>211</v>
      </c>
      <c r="CE387" s="67">
        <v>0</v>
      </c>
      <c r="CG387" s="68" t="s">
        <v>211</v>
      </c>
      <c r="CH387" s="67">
        <v>0</v>
      </c>
      <c r="CJ387" s="68" t="s">
        <v>211</v>
      </c>
      <c r="CK387" s="67">
        <v>0</v>
      </c>
      <c r="CM387" s="68" t="s">
        <v>211</v>
      </c>
      <c r="CN387" s="67">
        <v>0</v>
      </c>
      <c r="CP387" s="68" t="s">
        <v>211</v>
      </c>
      <c r="CQ387" s="79">
        <f>SUM(CN387,CK387,CH387,CE387,CB387,BY387,BV387,BS387,BP387,BM387,BJ387,BG387,BD387,BA387,AX387,AU387,AR387,AO387,AL387,AI387,AF387,AC387,Z387,W387,T387,Q387,N387,K387,H387,E387,B387)</f>
        <v>7.99</v>
      </c>
      <c r="CS387" s="68" t="s">
        <v>211</v>
      </c>
      <c r="CT387" s="67">
        <v>7.99</v>
      </c>
      <c r="CV387" s="81">
        <f t="shared" si="11"/>
        <v>0</v>
      </c>
    </row>
    <row r="388" spans="1:101" x14ac:dyDescent="0.2">
      <c r="A388" s="68" t="s">
        <v>212</v>
      </c>
      <c r="B388" s="67">
        <v>0</v>
      </c>
      <c r="D388" s="68" t="s">
        <v>212</v>
      </c>
      <c r="E388" s="67">
        <v>0</v>
      </c>
      <c r="G388" s="68" t="s">
        <v>212</v>
      </c>
      <c r="H388" s="67">
        <v>0</v>
      </c>
      <c r="J388" s="68" t="s">
        <v>212</v>
      </c>
      <c r="K388" s="67">
        <v>0</v>
      </c>
      <c r="M388" s="68" t="s">
        <v>212</v>
      </c>
      <c r="N388" s="67">
        <v>0</v>
      </c>
      <c r="P388" s="68" t="s">
        <v>212</v>
      </c>
      <c r="Q388" s="67">
        <v>0</v>
      </c>
      <c r="S388" s="68" t="s">
        <v>212</v>
      </c>
      <c r="T388" s="67">
        <v>0</v>
      </c>
      <c r="V388" s="68" t="s">
        <v>212</v>
      </c>
      <c r="W388" s="67">
        <v>0</v>
      </c>
      <c r="Y388" s="68" t="s">
        <v>212</v>
      </c>
      <c r="Z388" s="67">
        <v>0</v>
      </c>
      <c r="AB388" s="68" t="s">
        <v>212</v>
      </c>
      <c r="AC388" s="67">
        <v>0</v>
      </c>
      <c r="AE388" s="68" t="s">
        <v>212</v>
      </c>
      <c r="AF388" s="67">
        <v>0</v>
      </c>
      <c r="AH388" s="68" t="s">
        <v>212</v>
      </c>
      <c r="AI388" s="67">
        <v>0</v>
      </c>
      <c r="AK388" s="68" t="s">
        <v>212</v>
      </c>
      <c r="AL388" s="67">
        <v>0</v>
      </c>
      <c r="AN388" s="68" t="s">
        <v>212</v>
      </c>
      <c r="AO388" s="67">
        <v>0</v>
      </c>
      <c r="AQ388" s="68" t="s">
        <v>212</v>
      </c>
      <c r="AR388" s="67">
        <v>0</v>
      </c>
      <c r="AT388" s="68" t="s">
        <v>212</v>
      </c>
      <c r="AU388" s="67">
        <v>0</v>
      </c>
      <c r="AW388" s="68" t="s">
        <v>212</v>
      </c>
      <c r="AX388" s="67">
        <v>10</v>
      </c>
      <c r="AZ388" s="68" t="s">
        <v>212</v>
      </c>
      <c r="BA388" s="67">
        <v>0</v>
      </c>
      <c r="BC388" s="68" t="s">
        <v>212</v>
      </c>
      <c r="BD388" s="67">
        <v>0</v>
      </c>
      <c r="BF388" s="68" t="s">
        <v>212</v>
      </c>
      <c r="BG388" s="67">
        <v>0</v>
      </c>
      <c r="BI388" s="68" t="s">
        <v>212</v>
      </c>
      <c r="BJ388" s="67">
        <v>0</v>
      </c>
      <c r="BL388" s="68" t="s">
        <v>212</v>
      </c>
      <c r="BM388" s="67">
        <v>0</v>
      </c>
      <c r="BO388" s="68" t="s">
        <v>212</v>
      </c>
      <c r="BP388" s="67">
        <v>0</v>
      </c>
      <c r="BR388" s="68" t="s">
        <v>212</v>
      </c>
      <c r="BS388" s="67">
        <v>0</v>
      </c>
      <c r="BU388" s="68" t="s">
        <v>212</v>
      </c>
      <c r="BV388" s="67">
        <v>0</v>
      </c>
      <c r="BX388" s="68" t="s">
        <v>212</v>
      </c>
      <c r="BY388" s="67">
        <v>0</v>
      </c>
      <c r="CA388" s="68" t="s">
        <v>212</v>
      </c>
      <c r="CB388" s="67">
        <v>0</v>
      </c>
      <c r="CD388" s="68" t="s">
        <v>212</v>
      </c>
      <c r="CE388" s="67">
        <v>0</v>
      </c>
      <c r="CG388" s="68" t="s">
        <v>212</v>
      </c>
      <c r="CH388" s="67">
        <v>0</v>
      </c>
      <c r="CJ388" s="68" t="s">
        <v>212</v>
      </c>
      <c r="CK388" s="67">
        <v>0</v>
      </c>
      <c r="CM388" s="68" t="s">
        <v>212</v>
      </c>
      <c r="CN388" s="67">
        <v>0</v>
      </c>
      <c r="CP388" s="68" t="s">
        <v>212</v>
      </c>
      <c r="CQ388" s="79">
        <f>SUM(CN388,CK388,CH388,CE388,CB388,BY388,BV388,BS388,BP388,BM388,BJ388,BG388,BD388,BA388,AX388,AU388,AR388,AO388,AL388,AI388,AF388,AC388,Z388,W388,T388,Q388,N388,K388,H388,E388,B388)</f>
        <v>10</v>
      </c>
      <c r="CS388" s="68" t="s">
        <v>212</v>
      </c>
      <c r="CT388" s="67">
        <v>10</v>
      </c>
      <c r="CV388" s="81">
        <f t="shared" si="11"/>
        <v>0</v>
      </c>
    </row>
    <row r="389" spans="1:101" x14ac:dyDescent="0.2">
      <c r="A389" s="72" t="s">
        <v>456</v>
      </c>
      <c r="B389" s="79">
        <v>0</v>
      </c>
      <c r="D389" s="72" t="s">
        <v>456</v>
      </c>
      <c r="E389" s="79">
        <v>0</v>
      </c>
      <c r="G389" s="72" t="s">
        <v>456</v>
      </c>
      <c r="H389" s="79">
        <v>0</v>
      </c>
      <c r="J389" s="72" t="s">
        <v>456</v>
      </c>
      <c r="K389" s="79">
        <v>0</v>
      </c>
      <c r="M389" s="72" t="s">
        <v>456</v>
      </c>
      <c r="N389" s="79">
        <v>0</v>
      </c>
      <c r="P389" s="72" t="s">
        <v>456</v>
      </c>
      <c r="Q389" s="79">
        <f>75</f>
        <v>75</v>
      </c>
      <c r="S389" s="72" t="s">
        <v>456</v>
      </c>
      <c r="T389" s="79">
        <v>0</v>
      </c>
      <c r="V389" s="72" t="s">
        <v>456</v>
      </c>
      <c r="W389" s="79">
        <v>84.75</v>
      </c>
      <c r="Y389" s="72" t="s">
        <v>456</v>
      </c>
      <c r="Z389" s="79">
        <v>0</v>
      </c>
      <c r="AB389" s="72" t="s">
        <v>456</v>
      </c>
      <c r="AC389" s="79">
        <v>67.3</v>
      </c>
      <c r="AE389" s="72" t="s">
        <v>456</v>
      </c>
      <c r="AF389" s="79">
        <v>0</v>
      </c>
      <c r="AH389" s="72" t="s">
        <v>456</v>
      </c>
      <c r="AI389" s="79">
        <f>42.39+66.45+25+3.29+84.77</f>
        <v>221.89999999999998</v>
      </c>
      <c r="AK389" s="72" t="s">
        <v>456</v>
      </c>
      <c r="AL389" s="79">
        <v>0</v>
      </c>
      <c r="AN389" s="72" t="s">
        <v>456</v>
      </c>
      <c r="AO389" s="79">
        <v>0</v>
      </c>
      <c r="AQ389" s="72" t="s">
        <v>456</v>
      </c>
      <c r="AR389" s="79">
        <v>0</v>
      </c>
      <c r="AT389" s="72" t="s">
        <v>456</v>
      </c>
      <c r="AU389" s="79">
        <v>0</v>
      </c>
      <c r="AW389" s="72" t="s">
        <v>456</v>
      </c>
      <c r="AX389" s="79">
        <v>0</v>
      </c>
      <c r="AZ389" s="72" t="s">
        <v>456</v>
      </c>
      <c r="BA389" s="79">
        <v>0</v>
      </c>
      <c r="BC389" s="72" t="s">
        <v>456</v>
      </c>
      <c r="BD389" s="79">
        <v>0</v>
      </c>
      <c r="BF389" s="72" t="s">
        <v>456</v>
      </c>
      <c r="BG389" s="79">
        <v>0</v>
      </c>
      <c r="BI389" s="72" t="s">
        <v>456</v>
      </c>
      <c r="BJ389" s="79">
        <v>0</v>
      </c>
      <c r="BL389" s="72" t="s">
        <v>456</v>
      </c>
      <c r="BM389" s="79">
        <v>0</v>
      </c>
      <c r="BO389" s="72" t="s">
        <v>456</v>
      </c>
      <c r="BP389" s="79">
        <v>0</v>
      </c>
      <c r="BR389" s="72" t="s">
        <v>456</v>
      </c>
      <c r="BS389" s="79">
        <v>0</v>
      </c>
      <c r="BU389" s="72" t="s">
        <v>456</v>
      </c>
      <c r="BV389" s="79">
        <v>0</v>
      </c>
      <c r="BX389" s="72" t="s">
        <v>456</v>
      </c>
      <c r="BY389" s="79">
        <v>0</v>
      </c>
      <c r="CA389" s="72" t="s">
        <v>456</v>
      </c>
      <c r="CB389" s="79">
        <v>0</v>
      </c>
      <c r="CD389" s="72" t="s">
        <v>456</v>
      </c>
      <c r="CE389" s="79">
        <v>0</v>
      </c>
      <c r="CG389" s="72" t="s">
        <v>456</v>
      </c>
      <c r="CH389" s="79">
        <v>0</v>
      </c>
      <c r="CJ389" s="72" t="s">
        <v>456</v>
      </c>
      <c r="CK389" s="79">
        <v>0</v>
      </c>
      <c r="CM389" s="72" t="s">
        <v>456</v>
      </c>
      <c r="CN389" s="79">
        <v>0</v>
      </c>
      <c r="CP389" s="72" t="s">
        <v>456</v>
      </c>
      <c r="CQ389" s="79">
        <f>SUM(CN389,CK389,CH389,CE389,CB389,BY389,BV389,BS389,BP389,BM389,BJ389,BG389,BD389,BA389,AX389,AU389,AR389,AO389,AL389,AI389,AF389,AC389,Z389,W389,T389,Q389,N389,K389,H389,E389,B389)</f>
        <v>448.95</v>
      </c>
      <c r="CS389" s="72" t="s">
        <v>456</v>
      </c>
      <c r="CT389" s="79">
        <v>525</v>
      </c>
      <c r="CV389" s="81">
        <f t="shared" si="11"/>
        <v>76.050000000000011</v>
      </c>
      <c r="CW389" s="87" t="s">
        <v>606</v>
      </c>
    </row>
    <row r="390" spans="1:101" x14ac:dyDescent="0.2">
      <c r="A390" s="72" t="s">
        <v>456</v>
      </c>
      <c r="B390" s="79">
        <v>0</v>
      </c>
      <c r="D390" s="72" t="s">
        <v>456</v>
      </c>
      <c r="E390" s="79">
        <v>0</v>
      </c>
      <c r="G390" s="72" t="s">
        <v>456</v>
      </c>
      <c r="H390" s="79">
        <v>0</v>
      </c>
      <c r="J390" s="72" t="s">
        <v>456</v>
      </c>
      <c r="K390" s="79">
        <v>0</v>
      </c>
      <c r="M390" s="72" t="s">
        <v>456</v>
      </c>
      <c r="N390" s="79">
        <v>0</v>
      </c>
      <c r="P390" s="72" t="s">
        <v>456</v>
      </c>
      <c r="Q390" s="79">
        <v>0</v>
      </c>
      <c r="S390" s="72" t="s">
        <v>456</v>
      </c>
      <c r="T390" s="79">
        <v>0</v>
      </c>
      <c r="V390" s="72" t="s">
        <v>456</v>
      </c>
      <c r="W390" s="79">
        <v>0</v>
      </c>
      <c r="Y390" s="72" t="s">
        <v>456</v>
      </c>
      <c r="Z390" s="79">
        <v>0</v>
      </c>
      <c r="AB390" s="72" t="s">
        <v>456</v>
      </c>
      <c r="AC390" s="79">
        <v>0</v>
      </c>
      <c r="AE390" s="72" t="s">
        <v>456</v>
      </c>
      <c r="AF390" s="79">
        <v>0</v>
      </c>
      <c r="AH390" s="72" t="s">
        <v>456</v>
      </c>
      <c r="AI390" s="79">
        <v>0</v>
      </c>
      <c r="AK390" s="72" t="s">
        <v>456</v>
      </c>
      <c r="AL390" s="79">
        <v>0</v>
      </c>
      <c r="AN390" s="72" t="s">
        <v>456</v>
      </c>
      <c r="AO390" s="79">
        <v>0</v>
      </c>
      <c r="AQ390" s="72" t="s">
        <v>456</v>
      </c>
      <c r="AR390" s="79">
        <v>0</v>
      </c>
      <c r="AT390" s="72" t="s">
        <v>456</v>
      </c>
      <c r="AU390" s="79">
        <v>0</v>
      </c>
      <c r="AW390" s="72" t="s">
        <v>456</v>
      </c>
      <c r="AX390" s="79">
        <v>0</v>
      </c>
      <c r="AZ390" s="72" t="s">
        <v>456</v>
      </c>
      <c r="BA390" s="79">
        <v>0</v>
      </c>
      <c r="BC390" s="72" t="s">
        <v>456</v>
      </c>
      <c r="BD390" s="79">
        <v>0</v>
      </c>
      <c r="BF390" s="72" t="s">
        <v>456</v>
      </c>
      <c r="BG390" s="79">
        <v>0</v>
      </c>
      <c r="BI390" s="72" t="s">
        <v>456</v>
      </c>
      <c r="BJ390" s="79">
        <v>0</v>
      </c>
      <c r="BL390" s="72" t="s">
        <v>456</v>
      </c>
      <c r="BM390" s="79">
        <v>0</v>
      </c>
      <c r="BO390" s="72" t="s">
        <v>456</v>
      </c>
      <c r="BP390" s="79">
        <v>0</v>
      </c>
      <c r="BR390" s="72" t="s">
        <v>456</v>
      </c>
      <c r="BS390" s="79">
        <v>0</v>
      </c>
      <c r="BU390" s="72" t="s">
        <v>456</v>
      </c>
      <c r="BV390" s="79">
        <v>0</v>
      </c>
      <c r="BX390" s="72" t="s">
        <v>456</v>
      </c>
      <c r="BY390" s="79">
        <v>0</v>
      </c>
      <c r="CA390" s="72" t="s">
        <v>456</v>
      </c>
      <c r="CB390" s="79">
        <v>0</v>
      </c>
      <c r="CD390" s="72" t="s">
        <v>456</v>
      </c>
      <c r="CE390" s="79">
        <v>0</v>
      </c>
      <c r="CG390" s="72" t="s">
        <v>456</v>
      </c>
      <c r="CH390" s="79">
        <v>0</v>
      </c>
      <c r="CJ390" s="72" t="s">
        <v>456</v>
      </c>
      <c r="CK390" s="79">
        <v>0</v>
      </c>
      <c r="CM390" s="72" t="s">
        <v>456</v>
      </c>
      <c r="CN390" s="79">
        <v>0</v>
      </c>
      <c r="CP390" s="72" t="s">
        <v>456</v>
      </c>
      <c r="CQ390" s="79">
        <f>SUM(CN390,CK390,CH390,CE390,CB390,BY390,BV390,BS390,BP390,BM390,BJ390,BG390,BD390,BA390,AX390,AU390,AR390,AO390,AL390,AI390,AF390,AC390,Z390,W390,T390,Q390,N390,K390,H390,E390,B390)</f>
        <v>0</v>
      </c>
      <c r="CS390" s="72" t="s">
        <v>456</v>
      </c>
      <c r="CT390" s="79">
        <v>0</v>
      </c>
      <c r="CV390" s="81">
        <f t="shared" si="11"/>
        <v>0</v>
      </c>
    </row>
    <row r="391" spans="1:101" ht="16" thickBot="1" x14ac:dyDescent="0.25">
      <c r="A391" s="73" t="s">
        <v>453</v>
      </c>
      <c r="B391" s="74">
        <f>SUM(B375,B376,B377,B378,B379,B383,B384,B385)</f>
        <v>513.41</v>
      </c>
      <c r="D391" s="73" t="s">
        <v>453</v>
      </c>
      <c r="E391" s="74">
        <f>SUM(E375,E376,E377,E378,E379,E383,E384,E385)</f>
        <v>368.48</v>
      </c>
      <c r="G391" s="73" t="s">
        <v>453</v>
      </c>
      <c r="H391" s="74">
        <f>SUM(H375,H376,H377,H378,H379,H383,H384,H385)</f>
        <v>29.75</v>
      </c>
      <c r="J391" s="73" t="s">
        <v>453</v>
      </c>
      <c r="K391" s="74">
        <f>SUM(K375,K376,K377,K378,K379,K383,K384,K385)</f>
        <v>0</v>
      </c>
      <c r="M391" s="73" t="s">
        <v>453</v>
      </c>
      <c r="N391" s="74">
        <f>SUM(N375,N376,N377,N378,N379,N383,N384,N385)</f>
        <v>16.73</v>
      </c>
      <c r="P391" s="73" t="s">
        <v>453</v>
      </c>
      <c r="Q391" s="74">
        <f>SUM(Q375,Q376,Q377,Q378,Q379,Q383,Q384,Q385)</f>
        <v>77</v>
      </c>
      <c r="S391" s="73" t="s">
        <v>453</v>
      </c>
      <c r="T391" s="74">
        <f>SUM(T375,T376,T377,T378,T379,T383,T384,T385)</f>
        <v>43.05</v>
      </c>
      <c r="V391" s="73" t="s">
        <v>453</v>
      </c>
      <c r="W391" s="74">
        <f>SUM(W375,W376,W377,W378,W379,W383,W384,W385)</f>
        <v>132.57999999999998</v>
      </c>
      <c r="Y391" s="73" t="s">
        <v>453</v>
      </c>
      <c r="Z391" s="74">
        <f>SUM(Z375,Z376,Z377,Z378,Z379,Z383,Z384,Z385)</f>
        <v>124.27</v>
      </c>
      <c r="AB391" s="73" t="s">
        <v>453</v>
      </c>
      <c r="AC391" s="74">
        <f>SUM(AC375,AC376,AC377,AC378,AC379,AC383,AC384,AC385)</f>
        <v>67.3</v>
      </c>
      <c r="AE391" s="73" t="s">
        <v>453</v>
      </c>
      <c r="AF391" s="74">
        <f>SUM(AF375,AF376,AF377,AF378,AF379,AF383,AF384,AF385)</f>
        <v>10</v>
      </c>
      <c r="AH391" s="73" t="s">
        <v>453</v>
      </c>
      <c r="AI391" s="74">
        <f>SUM(AI375,AI376,AI377,AI378,AI379,AI383,AI384,AI385)</f>
        <v>684.81</v>
      </c>
      <c r="AK391" s="73" t="s">
        <v>453</v>
      </c>
      <c r="AL391" s="74">
        <f>SUM(AL375,AL376,AL377,AL378,AL379,AL383,AL384,AL385)</f>
        <v>0</v>
      </c>
      <c r="AN391" s="73" t="s">
        <v>453</v>
      </c>
      <c r="AO391" s="74">
        <f>SUM(AO375,AO376,AO377,AO378,AO379,AO383,AO384,AO385)</f>
        <v>82</v>
      </c>
      <c r="AQ391" s="73" t="s">
        <v>453</v>
      </c>
      <c r="AR391" s="74">
        <f>SUM(AR375,AR376,AR377,AR378,AR379,AR383,AR384,AR385)</f>
        <v>0</v>
      </c>
      <c r="AT391" s="73" t="s">
        <v>453</v>
      </c>
      <c r="AU391" s="74">
        <f>SUM(AU375,AU376,AU377,AU378,AU379,AU383,AU384,AU385)</f>
        <v>5.18</v>
      </c>
      <c r="AW391" s="73" t="s">
        <v>453</v>
      </c>
      <c r="AX391" s="74">
        <f>SUM(AX375,AX376,AX377,AX378,AX379,AX383,AX384,AX385)</f>
        <v>10</v>
      </c>
      <c r="AZ391" s="73" t="s">
        <v>453</v>
      </c>
      <c r="BA391" s="74">
        <f>SUM(BA375,BA376,BA377,BA378,BA379,BA383,BA384,BA385)</f>
        <v>2</v>
      </c>
      <c r="BC391" s="73" t="s">
        <v>453</v>
      </c>
      <c r="BD391" s="74">
        <f>SUM(BD375,BD376,BD377,BD378,BD379,BD383,BD384,BD385)</f>
        <v>545.19000000000005</v>
      </c>
      <c r="BF391" s="73" t="s">
        <v>453</v>
      </c>
      <c r="BG391" s="74">
        <f>SUM(BG375,BG376,BG377,BG378,BG379,BG383,BG384,BG385)</f>
        <v>58.93</v>
      </c>
      <c r="BI391" s="73" t="s">
        <v>453</v>
      </c>
      <c r="BJ391" s="74">
        <f>SUM(BJ375,BJ376,BJ377,BJ378,BJ379,BJ383,BJ384,BJ385)</f>
        <v>0</v>
      </c>
      <c r="BL391" s="73" t="s">
        <v>453</v>
      </c>
      <c r="BM391" s="74">
        <f>SUM(BM375,BM376,BM377,BM378,BM379,BM383,BM384,BM385)</f>
        <v>39.49</v>
      </c>
      <c r="BO391" s="73" t="s">
        <v>453</v>
      </c>
      <c r="BP391" s="74">
        <f>SUM(BP375,BP376,BP377,BP378,BP379,BP383,BP384,BP385)</f>
        <v>21.18</v>
      </c>
      <c r="BR391" s="73" t="s">
        <v>453</v>
      </c>
      <c r="BS391" s="74">
        <f>SUM(BS375,BS376,BS377,BS378,BS379,BS383,BS384,BS385)</f>
        <v>0</v>
      </c>
      <c r="BU391" s="73" t="s">
        <v>453</v>
      </c>
      <c r="BV391" s="74">
        <f>SUM(BV375,BV376,BV377,BV378,BV379,BV383,BV384,BV385)</f>
        <v>1.05</v>
      </c>
      <c r="BX391" s="73" t="s">
        <v>453</v>
      </c>
      <c r="BY391" s="74">
        <f>SUM(BY375,BY376,BY377,BY378,BY379,BY383,BY384,BY385)</f>
        <v>68.13</v>
      </c>
      <c r="CA391" s="73" t="s">
        <v>453</v>
      </c>
      <c r="CB391" s="74">
        <f>SUM(CB375,CB376,CB377,CB378,CB379,CB383,CB384,CB385)</f>
        <v>62.39</v>
      </c>
      <c r="CD391" s="73" t="s">
        <v>453</v>
      </c>
      <c r="CE391" s="74">
        <f>SUM(CE375,CE376,CE377,CE378,CE379,CE383,CE384,CE385)</f>
        <v>0</v>
      </c>
      <c r="CG391" s="73" t="s">
        <v>453</v>
      </c>
      <c r="CH391" s="74">
        <f>SUM(CH375,CH376,CH377,CH378,CH379,CH383,CH384,CH385)</f>
        <v>54.86</v>
      </c>
      <c r="CJ391" s="73" t="s">
        <v>453</v>
      </c>
      <c r="CK391" s="74">
        <f>SUM(CK375,CK376,CK377,CK378,CK379,CK383,CK384,CK385)</f>
        <v>270.35000000000002</v>
      </c>
      <c r="CM391" s="73" t="s">
        <v>453</v>
      </c>
      <c r="CN391" s="74">
        <f>SUM(CN375,CN376,CN377,CN378,CN379,CN383,CN384,CN385)</f>
        <v>600</v>
      </c>
      <c r="CP391" s="73" t="s">
        <v>494</v>
      </c>
      <c r="CQ391" s="74">
        <f>SUM(CQ375,CQ376,CQ377,CQ378,CQ379,CQ383,CQ384,CQ385)</f>
        <v>3964.6399999999994</v>
      </c>
      <c r="CS391" s="77" t="s">
        <v>494</v>
      </c>
      <c r="CT391" s="78">
        <f>SUM(CT375,CT376,CT377,CT378,CT379,CT383,CT384,CT385)</f>
        <v>2141.41</v>
      </c>
      <c r="CV391" s="83">
        <f t="shared" si="11"/>
        <v>-1823.2299999999996</v>
      </c>
    </row>
    <row r="392" spans="1:101" ht="16" thickBot="1" x14ac:dyDescent="0.25">
      <c r="A392" s="91" t="s">
        <v>457</v>
      </c>
      <c r="B392" s="92">
        <f>B370-B373-B391</f>
        <v>-433.40999999999997</v>
      </c>
      <c r="D392" s="91" t="s">
        <v>457</v>
      </c>
      <c r="E392" s="92">
        <f>E370-E373-E391</f>
        <v>-368.48</v>
      </c>
      <c r="G392" s="91" t="s">
        <v>457</v>
      </c>
      <c r="H392" s="92">
        <f>H370-H373-H391</f>
        <v>-29.75</v>
      </c>
      <c r="J392" s="119" t="s">
        <v>457</v>
      </c>
      <c r="K392" s="120">
        <f>K370-K373-K391</f>
        <v>0</v>
      </c>
      <c r="M392" s="91" t="s">
        <v>457</v>
      </c>
      <c r="N392" s="92">
        <f>N370-N373-N391</f>
        <v>108.27</v>
      </c>
      <c r="P392" s="91" t="s">
        <v>457</v>
      </c>
      <c r="Q392" s="92">
        <f>Q370-Q373-Q391</f>
        <v>-77</v>
      </c>
      <c r="S392" s="91" t="s">
        <v>457</v>
      </c>
      <c r="T392" s="92">
        <f>T370-T373-T391</f>
        <v>-43.05</v>
      </c>
      <c r="V392" s="91" t="s">
        <v>457</v>
      </c>
      <c r="W392" s="92">
        <f>W370-W373-W391</f>
        <v>-132.57999999999998</v>
      </c>
      <c r="Y392" s="91" t="s">
        <v>457</v>
      </c>
      <c r="Z392" s="92">
        <f>Z370-Z373-Z391</f>
        <v>-24.269999999999996</v>
      </c>
      <c r="AB392" s="91" t="s">
        <v>457</v>
      </c>
      <c r="AC392" s="92">
        <f>AC370-AC373-AC391</f>
        <v>-67.3</v>
      </c>
      <c r="AE392" s="91" t="s">
        <v>457</v>
      </c>
      <c r="AF392" s="92">
        <f>AF370-AF373-AF391</f>
        <v>-10</v>
      </c>
      <c r="AH392" s="93" t="s">
        <v>457</v>
      </c>
      <c r="AI392" s="94">
        <f>AI370-AI373-AI391</f>
        <v>704.36000000000013</v>
      </c>
      <c r="AK392" s="75" t="s">
        <v>457</v>
      </c>
      <c r="AL392" s="76">
        <f>AL370-AL373-AL391</f>
        <v>0</v>
      </c>
      <c r="AN392" s="91" t="s">
        <v>457</v>
      </c>
      <c r="AO392" s="92">
        <f>AO370-AO373-AO391</f>
        <v>-82</v>
      </c>
      <c r="AQ392" s="75" t="s">
        <v>457</v>
      </c>
      <c r="AR392" s="76">
        <f>AR370-AR373-AR391</f>
        <v>0</v>
      </c>
      <c r="AT392" s="91" t="s">
        <v>457</v>
      </c>
      <c r="AU392" s="92">
        <f>AU370-AU373-AU391</f>
        <v>-5.18</v>
      </c>
      <c r="AW392" s="91" t="s">
        <v>457</v>
      </c>
      <c r="AX392" s="92">
        <f>AX370-AX373-AX391</f>
        <v>-9.67</v>
      </c>
      <c r="AZ392" s="93" t="s">
        <v>457</v>
      </c>
      <c r="BA392" s="94">
        <f>BA370-BA373-BA391</f>
        <v>76.180000000000007</v>
      </c>
      <c r="BC392" s="91" t="s">
        <v>457</v>
      </c>
      <c r="BD392" s="92">
        <f>BD370-BD373-BD391</f>
        <v>-545.19000000000005</v>
      </c>
      <c r="BF392" s="91" t="s">
        <v>457</v>
      </c>
      <c r="BG392" s="92">
        <f>BG370-BG373-BG391</f>
        <v>-58.93</v>
      </c>
      <c r="BI392" s="75" t="s">
        <v>457</v>
      </c>
      <c r="BJ392" s="76">
        <f>BJ370-BJ373-BJ391</f>
        <v>0</v>
      </c>
      <c r="BL392" s="93" t="s">
        <v>457</v>
      </c>
      <c r="BM392" s="94">
        <f>BM370-BM373-BM391</f>
        <v>85.509999999999991</v>
      </c>
      <c r="BO392" s="93" t="s">
        <v>457</v>
      </c>
      <c r="BP392" s="94">
        <f>BP370-BP373-BP391</f>
        <v>1406.4099999999999</v>
      </c>
      <c r="BR392" s="93" t="s">
        <v>457</v>
      </c>
      <c r="BS392" s="94">
        <f>BS370-BS373-BS391</f>
        <v>250</v>
      </c>
      <c r="BU392" s="91" t="s">
        <v>457</v>
      </c>
      <c r="BV392" s="92">
        <f>BV370-BV373-BV391</f>
        <v>-1.05</v>
      </c>
      <c r="BX392" s="93" t="s">
        <v>457</v>
      </c>
      <c r="BY392" s="94">
        <f>BY370-BY373-BY391</f>
        <v>610.87</v>
      </c>
      <c r="CA392" s="91" t="s">
        <v>457</v>
      </c>
      <c r="CB392" s="92">
        <f>CB370-CB373-CB391</f>
        <v>-62.39</v>
      </c>
      <c r="CD392" s="75" t="s">
        <v>457</v>
      </c>
      <c r="CE392" s="76">
        <f>CE370-CE373-CE391</f>
        <v>0</v>
      </c>
      <c r="CG392" s="91" t="s">
        <v>457</v>
      </c>
      <c r="CH392" s="92">
        <f>CH370-CH373-CH391</f>
        <v>-54.86</v>
      </c>
      <c r="CJ392" s="91" t="s">
        <v>457</v>
      </c>
      <c r="CK392" s="92">
        <f>CK370-CK373-CK391</f>
        <v>-270.35000000000002</v>
      </c>
      <c r="CM392" s="75" t="s">
        <v>457</v>
      </c>
      <c r="CN392" s="76">
        <f>CN370-CN373-CN391</f>
        <v>0</v>
      </c>
      <c r="CP392" s="93" t="s">
        <v>491</v>
      </c>
      <c r="CQ392" s="94">
        <f>CQ370-CQ373-CQ391</f>
        <v>889.63000000000102</v>
      </c>
      <c r="CS392" s="85" t="s">
        <v>496</v>
      </c>
      <c r="CT392" s="84">
        <f>CT367-CT373-CT391</f>
        <v>0</v>
      </c>
    </row>
    <row r="393" spans="1:101" ht="17" thickTop="1" thickBot="1" x14ac:dyDescent="0.25">
      <c r="A393" s="190" t="s">
        <v>585</v>
      </c>
      <c r="B393" s="191"/>
      <c r="D393" s="190" t="s">
        <v>602</v>
      </c>
      <c r="E393" s="191"/>
      <c r="G393" s="190" t="s">
        <v>581</v>
      </c>
      <c r="H393" s="191"/>
      <c r="J393" s="190"/>
      <c r="K393" s="191"/>
      <c r="M393" s="190" t="s">
        <v>582</v>
      </c>
      <c r="N393" s="191"/>
      <c r="P393" s="190" t="s">
        <v>583</v>
      </c>
      <c r="Q393" s="191"/>
      <c r="S393" s="190" t="s">
        <v>584</v>
      </c>
      <c r="T393" s="191"/>
      <c r="V393" s="190" t="s">
        <v>600</v>
      </c>
      <c r="W393" s="191"/>
      <c r="Y393" s="190" t="s">
        <v>586</v>
      </c>
      <c r="Z393" s="191"/>
      <c r="AB393" s="190" t="s">
        <v>601</v>
      </c>
      <c r="AC393" s="191"/>
      <c r="AE393" s="190" t="s">
        <v>192</v>
      </c>
      <c r="AF393" s="191"/>
      <c r="AH393" s="190" t="s">
        <v>603</v>
      </c>
      <c r="AI393" s="191"/>
      <c r="AK393" s="190"/>
      <c r="AL393" s="191"/>
      <c r="AN393" s="190" t="s">
        <v>605</v>
      </c>
      <c r="AO393" s="191"/>
      <c r="AQ393" s="190"/>
      <c r="AR393" s="191"/>
      <c r="AT393" s="190" t="s">
        <v>385</v>
      </c>
      <c r="AU393" s="191"/>
      <c r="AW393" s="190" t="s">
        <v>203</v>
      </c>
      <c r="AX393" s="191"/>
      <c r="AZ393" s="190" t="s">
        <v>621</v>
      </c>
      <c r="BA393" s="191"/>
      <c r="BC393" s="190" t="s">
        <v>608</v>
      </c>
      <c r="BD393" s="191"/>
      <c r="BF393" s="190" t="s">
        <v>607</v>
      </c>
      <c r="BG393" s="191"/>
      <c r="BI393" s="190" t="s">
        <v>609</v>
      </c>
      <c r="BJ393" s="191"/>
      <c r="BL393" s="190" t="s">
        <v>610</v>
      </c>
      <c r="BM393" s="191"/>
      <c r="BO393" s="190" t="s">
        <v>613</v>
      </c>
      <c r="BP393" s="191"/>
      <c r="BR393" s="190" t="s">
        <v>611</v>
      </c>
      <c r="BS393" s="191"/>
      <c r="BU393" s="190" t="s">
        <v>612</v>
      </c>
      <c r="BV393" s="191"/>
      <c r="BX393" s="190" t="s">
        <v>614</v>
      </c>
      <c r="BY393" s="191"/>
      <c r="CA393" s="190" t="s">
        <v>615</v>
      </c>
      <c r="CB393" s="191"/>
      <c r="CD393" s="190"/>
      <c r="CE393" s="191"/>
      <c r="CG393" s="190" t="s">
        <v>624</v>
      </c>
      <c r="CH393" s="191"/>
      <c r="CJ393" s="190" t="s">
        <v>616</v>
      </c>
      <c r="CK393" s="191"/>
      <c r="CM393" s="190" t="s">
        <v>623</v>
      </c>
      <c r="CN393" s="191"/>
      <c r="CP393" s="91" t="s">
        <v>517</v>
      </c>
      <c r="CQ393" s="92">
        <f>CQ367-CQ373-CQ391</f>
        <v>-381.4099999999994</v>
      </c>
      <c r="CS393" s="199" t="s">
        <v>495</v>
      </c>
      <c r="CT393" s="200"/>
      <c r="CV393" s="82"/>
    </row>
    <row r="394" spans="1:101" ht="16" thickTop="1" x14ac:dyDescent="0.2">
      <c r="A394" s="180"/>
      <c r="B394" s="181"/>
      <c r="D394" s="180"/>
      <c r="E394" s="181"/>
      <c r="G394" s="180"/>
      <c r="H394" s="181"/>
      <c r="J394" s="180"/>
      <c r="K394" s="181"/>
      <c r="M394" s="180"/>
      <c r="N394" s="181"/>
      <c r="P394" s="180"/>
      <c r="Q394" s="181"/>
      <c r="S394" s="180"/>
      <c r="T394" s="181"/>
      <c r="V394" s="180"/>
      <c r="W394" s="181"/>
      <c r="Y394" s="180"/>
      <c r="Z394" s="181"/>
      <c r="AB394" s="180"/>
      <c r="AC394" s="181"/>
      <c r="AE394" s="180"/>
      <c r="AF394" s="181"/>
      <c r="AH394" s="180"/>
      <c r="AI394" s="181"/>
      <c r="AK394" s="180"/>
      <c r="AL394" s="181"/>
      <c r="AN394" s="180"/>
      <c r="AO394" s="181"/>
      <c r="AQ394" s="180"/>
      <c r="AR394" s="181"/>
      <c r="AT394" s="180"/>
      <c r="AU394" s="181"/>
      <c r="AW394" s="180"/>
      <c r="AX394" s="181"/>
      <c r="AZ394" s="180"/>
      <c r="BA394" s="181"/>
      <c r="BC394" s="180"/>
      <c r="BD394" s="181"/>
      <c r="BF394" s="180"/>
      <c r="BG394" s="181"/>
      <c r="BI394" s="180"/>
      <c r="BJ394" s="181"/>
      <c r="BL394" s="180"/>
      <c r="BM394" s="181"/>
      <c r="BO394" s="180"/>
      <c r="BP394" s="181"/>
      <c r="BR394" s="180"/>
      <c r="BS394" s="181"/>
      <c r="BU394" s="180"/>
      <c r="BV394" s="181"/>
      <c r="BX394" s="180"/>
      <c r="BY394" s="181"/>
      <c r="CA394" s="180"/>
      <c r="CB394" s="181"/>
      <c r="CD394" s="180"/>
      <c r="CE394" s="181"/>
      <c r="CG394" s="180"/>
      <c r="CH394" s="181"/>
      <c r="CJ394" s="180"/>
      <c r="CK394" s="181"/>
      <c r="CM394" s="180"/>
      <c r="CN394" s="181"/>
      <c r="CP394" s="101"/>
      <c r="CQ394" s="102"/>
      <c r="CS394" s="199"/>
      <c r="CT394" s="200"/>
      <c r="CV394" s="82"/>
    </row>
    <row r="395" spans="1:101" x14ac:dyDescent="0.2">
      <c r="A395" s="182"/>
      <c r="B395" s="183"/>
      <c r="D395" s="182"/>
      <c r="E395" s="183"/>
      <c r="G395" s="182"/>
      <c r="H395" s="183"/>
      <c r="J395" s="182"/>
      <c r="K395" s="183"/>
      <c r="M395" s="182"/>
      <c r="N395" s="183"/>
      <c r="P395" s="182"/>
      <c r="Q395" s="183"/>
      <c r="S395" s="182"/>
      <c r="T395" s="183"/>
      <c r="V395" s="182"/>
      <c r="W395" s="183"/>
      <c r="Y395" s="182"/>
      <c r="Z395" s="183"/>
      <c r="AB395" s="182"/>
      <c r="AC395" s="183"/>
      <c r="AE395" s="182"/>
      <c r="AF395" s="183"/>
      <c r="AH395" s="182"/>
      <c r="AI395" s="183"/>
      <c r="AK395" s="182"/>
      <c r="AL395" s="183"/>
      <c r="AN395" s="182"/>
      <c r="AO395" s="183"/>
      <c r="AQ395" s="182"/>
      <c r="AR395" s="183"/>
      <c r="AT395" s="182"/>
      <c r="AU395" s="183"/>
      <c r="AW395" s="182"/>
      <c r="AX395" s="183"/>
      <c r="AZ395" s="182"/>
      <c r="BA395" s="183"/>
      <c r="BC395" s="182"/>
      <c r="BD395" s="183"/>
      <c r="BF395" s="182"/>
      <c r="BG395" s="183"/>
      <c r="BI395" s="182"/>
      <c r="BJ395" s="183"/>
      <c r="BL395" s="182"/>
      <c r="BM395" s="183"/>
      <c r="BO395" s="182"/>
      <c r="BP395" s="183"/>
      <c r="BR395" s="182"/>
      <c r="BS395" s="183"/>
      <c r="BU395" s="182"/>
      <c r="BV395" s="183"/>
      <c r="BX395" s="182"/>
      <c r="BY395" s="183"/>
      <c r="CA395" s="182"/>
      <c r="CB395" s="183"/>
      <c r="CD395" s="182"/>
      <c r="CE395" s="183"/>
      <c r="CG395" s="182"/>
      <c r="CH395" s="183"/>
      <c r="CJ395" s="182"/>
      <c r="CK395" s="183"/>
      <c r="CM395" s="182"/>
      <c r="CN395" s="183"/>
      <c r="CP395" s="99"/>
      <c r="CQ395" s="100"/>
      <c r="CS395" s="201"/>
      <c r="CT395" s="202"/>
      <c r="CV395" s="82"/>
    </row>
    <row r="397" spans="1:101" x14ac:dyDescent="0.2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6"/>
      <c r="AS397" s="86"/>
      <c r="AT397" s="86"/>
      <c r="AU397" s="86"/>
      <c r="AV397" s="86"/>
      <c r="AW397" s="86"/>
      <c r="AX397" s="86"/>
      <c r="AY397" s="86"/>
      <c r="AZ397" s="86"/>
      <c r="BA397" s="86"/>
      <c r="BB397" s="86"/>
      <c r="BC397" s="86"/>
      <c r="BD397" s="86"/>
      <c r="BE397" s="86"/>
      <c r="BF397" s="86"/>
      <c r="BG397" s="86"/>
      <c r="BH397" s="86"/>
      <c r="BI397" s="86"/>
      <c r="BJ397" s="86"/>
      <c r="BK397" s="86"/>
      <c r="BL397" s="86"/>
      <c r="BM397" s="86"/>
      <c r="BN397" s="86"/>
      <c r="BO397" s="86"/>
      <c r="BP397" s="86"/>
      <c r="BQ397" s="86"/>
      <c r="BR397" s="86"/>
      <c r="BS397" s="86"/>
      <c r="BT397" s="86"/>
      <c r="BU397" s="86"/>
      <c r="BV397" s="86"/>
      <c r="BW397" s="86"/>
      <c r="BX397" s="86"/>
      <c r="BY397" s="86"/>
      <c r="BZ397" s="86"/>
      <c r="CA397" s="86"/>
      <c r="CB397" s="86"/>
      <c r="CC397" s="86"/>
      <c r="CD397" s="86"/>
      <c r="CE397" s="86"/>
      <c r="CF397" s="86"/>
      <c r="CG397" s="86"/>
      <c r="CH397" s="86"/>
      <c r="CI397" s="86"/>
      <c r="CJ397" s="86"/>
      <c r="CK397" s="86"/>
      <c r="CL397" s="86"/>
      <c r="CM397" s="86"/>
      <c r="CN397" s="86"/>
      <c r="CO397" s="86"/>
      <c r="CP397" s="86"/>
      <c r="CQ397" s="86"/>
      <c r="CR397" s="86"/>
      <c r="CS397" s="86"/>
      <c r="CT397" s="86"/>
      <c r="CU397" s="86"/>
      <c r="CV397" s="86"/>
    </row>
    <row r="398" spans="1:101" x14ac:dyDescent="0.2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6"/>
      <c r="AS398" s="86"/>
      <c r="AT398" s="86"/>
      <c r="AU398" s="86"/>
      <c r="AV398" s="86"/>
      <c r="AW398" s="86"/>
      <c r="AX398" s="86"/>
      <c r="AY398" s="86"/>
      <c r="AZ398" s="86"/>
      <c r="BA398" s="86"/>
      <c r="BB398" s="86"/>
      <c r="BC398" s="86"/>
      <c r="BD398" s="86"/>
      <c r="BE398" s="86"/>
      <c r="BF398" s="86"/>
      <c r="BG398" s="86"/>
      <c r="BH398" s="86"/>
      <c r="BI398" s="86"/>
      <c r="BJ398" s="86"/>
      <c r="BK398" s="86"/>
      <c r="BL398" s="86"/>
      <c r="BM398" s="86"/>
      <c r="BN398" s="86"/>
      <c r="BO398" s="86"/>
      <c r="BP398" s="86"/>
      <c r="BQ398" s="86"/>
      <c r="BR398" s="86"/>
      <c r="BS398" s="86"/>
      <c r="BT398" s="86"/>
      <c r="BU398" s="86"/>
      <c r="BV398" s="86"/>
      <c r="BW398" s="86"/>
      <c r="BX398" s="86"/>
      <c r="BY398" s="86"/>
      <c r="BZ398" s="86"/>
      <c r="CA398" s="86"/>
      <c r="CB398" s="86"/>
      <c r="CC398" s="86"/>
      <c r="CD398" s="86"/>
      <c r="CE398" s="86"/>
      <c r="CF398" s="86"/>
      <c r="CG398" s="86"/>
      <c r="CH398" s="86"/>
      <c r="CI398" s="86"/>
      <c r="CJ398" s="86"/>
      <c r="CK398" s="86"/>
      <c r="CL398" s="86"/>
      <c r="CM398" s="86"/>
      <c r="CN398" s="86"/>
      <c r="CO398" s="86"/>
      <c r="CP398" s="86"/>
      <c r="CQ398" s="86"/>
      <c r="CR398" s="86"/>
      <c r="CS398" s="86"/>
      <c r="CT398" s="86"/>
      <c r="CU398" s="86"/>
      <c r="CV398" s="86"/>
    </row>
    <row r="401" spans="4:13" ht="24" x14ac:dyDescent="0.3">
      <c r="D401" s="186" t="s">
        <v>96</v>
      </c>
      <c r="E401" s="187"/>
      <c r="G401" s="186" t="s">
        <v>512</v>
      </c>
      <c r="H401" s="187"/>
    </row>
    <row r="402" spans="4:13" x14ac:dyDescent="0.2">
      <c r="D402" s="174" t="s">
        <v>446</v>
      </c>
      <c r="E402" s="175"/>
      <c r="G402" s="192" t="s">
        <v>525</v>
      </c>
      <c r="H402" s="175"/>
      <c r="M402" s="113"/>
    </row>
    <row r="403" spans="4:13" x14ac:dyDescent="0.2">
      <c r="D403" s="69" t="s">
        <v>460</v>
      </c>
      <c r="E403" s="79">
        <f>SUM(CQ367,CQ334,CQ301,CQ268,CQ235,CQ202,CQ169,CQ136,CQ103,CQ70,CQ37,CQ4)</f>
        <v>46782.229999999996</v>
      </c>
      <c r="G403" s="69" t="s">
        <v>513</v>
      </c>
      <c r="H403" s="79">
        <f>2601.06+E429</f>
        <v>3218.0499999999979</v>
      </c>
    </row>
    <row r="404" spans="4:13" x14ac:dyDescent="0.2">
      <c r="D404" s="69" t="s">
        <v>443</v>
      </c>
      <c r="E404" s="79">
        <f>SUM(CQ368,CQ335,CQ302,CQ269,CQ236,CQ203,CQ170,CQ137,CQ104,CQ71,CQ38,CQ5)</f>
        <v>4031.42</v>
      </c>
      <c r="G404" s="69" t="s">
        <v>514</v>
      </c>
      <c r="H404" s="79">
        <f>10881.02+E404</f>
        <v>14912.44</v>
      </c>
    </row>
    <row r="405" spans="4:13" ht="16" thickBot="1" x14ac:dyDescent="0.25">
      <c r="D405" s="69" t="s">
        <v>444</v>
      </c>
      <c r="E405" s="79">
        <f>SUM(CQ369,CQ336,CQ303,CQ270,CQ237,CQ204,CQ171,CQ138,CQ105,CQ72,CQ39,CQ6)</f>
        <v>6065.36</v>
      </c>
      <c r="G405" s="106" t="s">
        <v>526</v>
      </c>
      <c r="H405" s="107">
        <f>H403+H404</f>
        <v>18130.489999999998</v>
      </c>
    </row>
    <row r="406" spans="4:13" ht="14" customHeight="1" thickTop="1" thickBot="1" x14ac:dyDescent="0.25">
      <c r="D406" s="77" t="s">
        <v>508</v>
      </c>
      <c r="E406" s="78">
        <f>SUM(E403:E405)</f>
        <v>56879.009999999995</v>
      </c>
      <c r="G406" s="190" t="s">
        <v>622</v>
      </c>
      <c r="H406" s="191"/>
    </row>
    <row r="407" spans="4:13" ht="16" thickBot="1" x14ac:dyDescent="0.25">
      <c r="D407" s="176" t="s">
        <v>447</v>
      </c>
      <c r="E407" s="177"/>
      <c r="G407" s="180"/>
      <c r="H407" s="181"/>
    </row>
    <row r="408" spans="4:13" ht="16" thickBot="1" x14ac:dyDescent="0.25">
      <c r="D408" s="70" t="s">
        <v>445</v>
      </c>
      <c r="E408" s="79">
        <f>SUM(CQ372,CQ339,CQ306,CQ273,CQ240,CQ207,CQ174,CQ141,CQ108,CQ75,CQ42,CQ9)</f>
        <v>12434.33</v>
      </c>
      <c r="G408" s="182"/>
      <c r="H408" s="183"/>
    </row>
    <row r="409" spans="4:13" ht="16" thickBot="1" x14ac:dyDescent="0.25">
      <c r="D409" s="77" t="s">
        <v>509</v>
      </c>
      <c r="E409" s="78">
        <f>SUM(E408)</f>
        <v>12434.33</v>
      </c>
    </row>
    <row r="410" spans="4:13" x14ac:dyDescent="0.2">
      <c r="D410" s="176" t="s">
        <v>455</v>
      </c>
      <c r="E410" s="177"/>
    </row>
    <row r="411" spans="4:13" x14ac:dyDescent="0.2">
      <c r="D411" s="71" t="s">
        <v>156</v>
      </c>
      <c r="E411" s="79">
        <f>SUM(CQ375,CQ342,CQ309,CQ276,CQ243,CQ210,CQ177,CQ144,CQ111,CQ78,CQ45,CQ12)</f>
        <v>9200.380000000001</v>
      </c>
      <c r="H411" s="48"/>
    </row>
    <row r="412" spans="4:13" x14ac:dyDescent="0.2">
      <c r="D412" s="71" t="s">
        <v>449</v>
      </c>
      <c r="E412" s="79">
        <f>SUM(CQ376,CQ343,CQ310,CQ277,CQ244,CQ211,CQ178,CQ145,CQ112,CQ79,CQ46,CQ13)</f>
        <v>1550.4299999999998</v>
      </c>
      <c r="H412" s="5"/>
    </row>
    <row r="413" spans="4:13" x14ac:dyDescent="0.2">
      <c r="D413" s="71" t="s">
        <v>450</v>
      </c>
      <c r="E413" s="79">
        <f>SUM(CQ377,CQ344,CQ311,CQ278,CQ245,CQ212,CQ179,CQ146,CQ113,CQ80,CQ47,CQ14)</f>
        <v>1339.7199999999998</v>
      </c>
    </row>
    <row r="414" spans="4:13" x14ac:dyDescent="0.2">
      <c r="D414" s="71" t="s">
        <v>4</v>
      </c>
      <c r="E414" s="79">
        <f>SUM(CQ378,CQ345,CQ312,CQ279,CQ246,CQ213,CQ180,CQ147,CQ114,CQ81,CQ48,CQ15)</f>
        <v>1763.5700000000002</v>
      </c>
    </row>
    <row r="415" spans="4:13" x14ac:dyDescent="0.2">
      <c r="D415" s="71" t="s">
        <v>5</v>
      </c>
      <c r="E415" s="67">
        <f>SUM(E416:E418)</f>
        <v>2005.69</v>
      </c>
    </row>
    <row r="416" spans="4:13" x14ac:dyDescent="0.2">
      <c r="D416" s="68" t="s">
        <v>207</v>
      </c>
      <c r="E416" s="79">
        <f>SUM(CQ380,CQ347,CQ314,CQ281,CQ248,CQ215,CQ182,CQ149,CQ116,CQ83,CQ50,CQ17)</f>
        <v>1342.6399999999999</v>
      </c>
    </row>
    <row r="417" spans="4:5" x14ac:dyDescent="0.2">
      <c r="D417" s="72" t="s">
        <v>448</v>
      </c>
      <c r="E417" s="79">
        <f>SUM(CQ381,CQ348,CQ315,CQ282,CQ249,CQ216,CQ183,CQ150,CQ117,CQ84,CQ51,CQ18)</f>
        <v>588.05000000000007</v>
      </c>
    </row>
    <row r="418" spans="4:5" x14ac:dyDescent="0.2">
      <c r="D418" s="72" t="s">
        <v>456</v>
      </c>
      <c r="E418" s="79">
        <f>SUM(CQ382,CQ349,CQ316,CQ283,CQ250,CQ217,CQ184,CQ151,CQ118,CQ85,CQ52,CQ19)</f>
        <v>75</v>
      </c>
    </row>
    <row r="419" spans="4:5" x14ac:dyDescent="0.2">
      <c r="D419" s="71" t="s">
        <v>6</v>
      </c>
      <c r="E419" s="79">
        <f>SUM(CQ383,CQ350,CQ317,CQ284,CQ251,CQ218,CQ185,CQ152,CQ119,CQ86,CQ53,CQ20)</f>
        <v>280</v>
      </c>
    </row>
    <row r="420" spans="4:5" x14ac:dyDescent="0.2">
      <c r="D420" s="71" t="s">
        <v>8</v>
      </c>
      <c r="E420" s="79">
        <f>SUM(CQ384,CQ351,CQ318,CQ285,CQ252,CQ219,CQ186,CQ153,CQ120,CQ87,CQ54,CQ21)</f>
        <v>144.95999999999998</v>
      </c>
    </row>
    <row r="421" spans="4:5" x14ac:dyDescent="0.2">
      <c r="D421" s="71" t="s">
        <v>451</v>
      </c>
      <c r="E421" s="67">
        <f>SUM(E422:E426)</f>
        <v>17446.159999999996</v>
      </c>
    </row>
    <row r="422" spans="4:5" x14ac:dyDescent="0.2">
      <c r="D422" s="68" t="s">
        <v>452</v>
      </c>
      <c r="E422" s="79">
        <f>SUM(CQ386,CQ353,CQ320,CQ287,CQ254,CQ221,CQ188,CQ155,CQ122,CQ89,CQ56,CQ23)</f>
        <v>16113.509999999998</v>
      </c>
    </row>
    <row r="423" spans="4:5" x14ac:dyDescent="0.2">
      <c r="D423" s="68" t="s">
        <v>211</v>
      </c>
      <c r="E423" s="79">
        <f>SUM(CQ387,CQ354,CQ321,CQ288,CQ255,CQ222,CQ189,CQ156,CQ123,CQ90,CQ57,CQ24)</f>
        <v>95.88</v>
      </c>
    </row>
    <row r="424" spans="4:5" x14ac:dyDescent="0.2">
      <c r="D424" s="68" t="s">
        <v>212</v>
      </c>
      <c r="E424" s="79">
        <f>SUM(CQ388,CQ355,CQ322,CQ289,CQ256,CQ223,CQ190,CQ157,CQ124,CQ91,CQ58,CQ25)</f>
        <v>258.90000000000003</v>
      </c>
    </row>
    <row r="425" spans="4:5" x14ac:dyDescent="0.2">
      <c r="D425" s="72" t="s">
        <v>456</v>
      </c>
      <c r="E425" s="79">
        <f>SUM(CQ389,CQ356,CQ323,CQ290,CQ257,CQ224,CQ191,CQ158,CQ125,CQ92,CQ59,CQ26)</f>
        <v>977.87</v>
      </c>
    </row>
    <row r="426" spans="4:5" x14ac:dyDescent="0.2">
      <c r="D426" s="72" t="s">
        <v>456</v>
      </c>
      <c r="E426" s="79">
        <f>SUM(CQ390,CQ357,CQ324,CQ291,CQ258,CQ225,CQ192,CQ159,CQ126,CQ93,CQ60,CQ27)</f>
        <v>0</v>
      </c>
    </row>
    <row r="427" spans="4:5" x14ac:dyDescent="0.2">
      <c r="D427" s="73" t="s">
        <v>510</v>
      </c>
      <c r="E427" s="74">
        <f>SUM(E411,E412,E413,E414,E415,E419,E420,E421)</f>
        <v>33730.909999999996</v>
      </c>
    </row>
    <row r="428" spans="4:5" x14ac:dyDescent="0.2">
      <c r="D428" s="93" t="s">
        <v>511</v>
      </c>
      <c r="E428" s="94">
        <f>E406-E409-E427</f>
        <v>10713.769999999997</v>
      </c>
    </row>
    <row r="429" spans="4:5" x14ac:dyDescent="0.2">
      <c r="D429" s="93" t="s">
        <v>527</v>
      </c>
      <c r="E429" s="94">
        <f>E403-E409-E427</f>
        <v>616.98999999999796</v>
      </c>
    </row>
    <row r="430" spans="4:5" x14ac:dyDescent="0.2">
      <c r="D430" s="101"/>
      <c r="E430" s="102"/>
    </row>
    <row r="431" spans="4:5" x14ac:dyDescent="0.2">
      <c r="D431" s="99"/>
      <c r="E431" s="100"/>
    </row>
  </sheetData>
  <mergeCells count="1975">
    <mergeCell ref="D410:E410"/>
    <mergeCell ref="CG393:CH395"/>
    <mergeCell ref="CJ393:CK395"/>
    <mergeCell ref="CM393:CN395"/>
    <mergeCell ref="CS393:CT395"/>
    <mergeCell ref="D401:E401"/>
    <mergeCell ref="G401:H401"/>
    <mergeCell ref="D402:E402"/>
    <mergeCell ref="G402:H402"/>
    <mergeCell ref="G406:H408"/>
    <mergeCell ref="D407:E407"/>
    <mergeCell ref="BF393:BG395"/>
    <mergeCell ref="BI393:BJ395"/>
    <mergeCell ref="BL393:BM395"/>
    <mergeCell ref="BO393:BP395"/>
    <mergeCell ref="BR393:BS395"/>
    <mergeCell ref="BU393:BV395"/>
    <mergeCell ref="BX393:BY395"/>
    <mergeCell ref="CA393:CB395"/>
    <mergeCell ref="CD393:CE395"/>
    <mergeCell ref="CG374:CH374"/>
    <mergeCell ref="CJ374:CK374"/>
    <mergeCell ref="CM374:CN374"/>
    <mergeCell ref="CP374:CQ374"/>
    <mergeCell ref="CS374:CT374"/>
    <mergeCell ref="A393:B395"/>
    <mergeCell ref="D393:E395"/>
    <mergeCell ref="G393:H395"/>
    <mergeCell ref="J393:K395"/>
    <mergeCell ref="M393:N395"/>
    <mergeCell ref="P393:Q395"/>
    <mergeCell ref="S393:T395"/>
    <mergeCell ref="V393:W395"/>
    <mergeCell ref="Y393:Z395"/>
    <mergeCell ref="AB393:AC395"/>
    <mergeCell ref="AE393:AF395"/>
    <mergeCell ref="AH393:AI395"/>
    <mergeCell ref="AK393:AL395"/>
    <mergeCell ref="AN393:AO395"/>
    <mergeCell ref="AQ393:AR395"/>
    <mergeCell ref="AT393:AU395"/>
    <mergeCell ref="AW393:AX395"/>
    <mergeCell ref="AZ393:BA395"/>
    <mergeCell ref="BC393:BD395"/>
    <mergeCell ref="BF374:BG374"/>
    <mergeCell ref="BI374:BJ374"/>
    <mergeCell ref="BL374:BM374"/>
    <mergeCell ref="BO374:BP374"/>
    <mergeCell ref="BR374:BS374"/>
    <mergeCell ref="BU374:BV374"/>
    <mergeCell ref="BX374:BY374"/>
    <mergeCell ref="CA374:CB374"/>
    <mergeCell ref="CD374:CE374"/>
    <mergeCell ref="CG371:CH371"/>
    <mergeCell ref="CJ371:CK371"/>
    <mergeCell ref="CM371:CN371"/>
    <mergeCell ref="CP371:CQ371"/>
    <mergeCell ref="CS371:CT371"/>
    <mergeCell ref="A374:B374"/>
    <mergeCell ref="D374:E374"/>
    <mergeCell ref="G374:H374"/>
    <mergeCell ref="J374:K374"/>
    <mergeCell ref="M374:N374"/>
    <mergeCell ref="P374:Q374"/>
    <mergeCell ref="S374:T374"/>
    <mergeCell ref="V374:W374"/>
    <mergeCell ref="Y374:Z374"/>
    <mergeCell ref="AB374:AC374"/>
    <mergeCell ref="AE374:AF374"/>
    <mergeCell ref="AH374:AI374"/>
    <mergeCell ref="AK374:AL374"/>
    <mergeCell ref="AN374:AO374"/>
    <mergeCell ref="AQ374:AR374"/>
    <mergeCell ref="AT374:AU374"/>
    <mergeCell ref="AW374:AX374"/>
    <mergeCell ref="AZ374:BA374"/>
    <mergeCell ref="BC374:BD374"/>
    <mergeCell ref="BF371:BG371"/>
    <mergeCell ref="BI371:BJ371"/>
    <mergeCell ref="BL371:BM371"/>
    <mergeCell ref="BO371:BP371"/>
    <mergeCell ref="BR371:BS371"/>
    <mergeCell ref="BU371:BV371"/>
    <mergeCell ref="BX371:BY371"/>
    <mergeCell ref="CA371:CB371"/>
    <mergeCell ref="CD371:CE371"/>
    <mergeCell ref="CG366:CH366"/>
    <mergeCell ref="CJ366:CK366"/>
    <mergeCell ref="CM366:CN366"/>
    <mergeCell ref="CP366:CQ366"/>
    <mergeCell ref="CS366:CT366"/>
    <mergeCell ref="A371:B371"/>
    <mergeCell ref="D371:E371"/>
    <mergeCell ref="G371:H371"/>
    <mergeCell ref="J371:K371"/>
    <mergeCell ref="M371:N371"/>
    <mergeCell ref="P371:Q371"/>
    <mergeCell ref="S371:T371"/>
    <mergeCell ref="V371:W371"/>
    <mergeCell ref="Y371:Z371"/>
    <mergeCell ref="AB371:AC371"/>
    <mergeCell ref="AE371:AF371"/>
    <mergeCell ref="AH371:AI371"/>
    <mergeCell ref="AK371:AL371"/>
    <mergeCell ref="AN371:AO371"/>
    <mergeCell ref="AQ371:AR371"/>
    <mergeCell ref="AT371:AU371"/>
    <mergeCell ref="AW371:AX371"/>
    <mergeCell ref="AZ371:BA371"/>
    <mergeCell ref="BC371:BD371"/>
    <mergeCell ref="BF366:BG366"/>
    <mergeCell ref="BI366:BJ366"/>
    <mergeCell ref="BL366:BM366"/>
    <mergeCell ref="BO366:BP366"/>
    <mergeCell ref="BR366:BS366"/>
    <mergeCell ref="BU366:BV366"/>
    <mergeCell ref="BX366:BY366"/>
    <mergeCell ref="CA366:CB366"/>
    <mergeCell ref="CD366:CE366"/>
    <mergeCell ref="CG365:CH365"/>
    <mergeCell ref="CJ365:CK365"/>
    <mergeCell ref="CM365:CN365"/>
    <mergeCell ref="CP365:CQ365"/>
    <mergeCell ref="CS365:CT365"/>
    <mergeCell ref="A366:B366"/>
    <mergeCell ref="D366:E366"/>
    <mergeCell ref="G366:H366"/>
    <mergeCell ref="J366:K366"/>
    <mergeCell ref="M366:N366"/>
    <mergeCell ref="P366:Q366"/>
    <mergeCell ref="S366:T366"/>
    <mergeCell ref="V366:W366"/>
    <mergeCell ref="Y366:Z366"/>
    <mergeCell ref="AB366:AC366"/>
    <mergeCell ref="AE366:AF366"/>
    <mergeCell ref="AH366:AI366"/>
    <mergeCell ref="AK366:AL366"/>
    <mergeCell ref="AN366:AO366"/>
    <mergeCell ref="AQ366:AR366"/>
    <mergeCell ref="AT366:AU366"/>
    <mergeCell ref="AW366:AX366"/>
    <mergeCell ref="AZ366:BA366"/>
    <mergeCell ref="BC366:BD366"/>
    <mergeCell ref="BF365:BG365"/>
    <mergeCell ref="BI365:BJ365"/>
    <mergeCell ref="BL365:BM365"/>
    <mergeCell ref="BO365:BP365"/>
    <mergeCell ref="BR365:BS365"/>
    <mergeCell ref="BU365:BV365"/>
    <mergeCell ref="BX365:BY365"/>
    <mergeCell ref="CA365:CB365"/>
    <mergeCell ref="CD365:CE365"/>
    <mergeCell ref="CD360:CE362"/>
    <mergeCell ref="CG360:CH362"/>
    <mergeCell ref="CJ360:CK362"/>
    <mergeCell ref="CM360:CN362"/>
    <mergeCell ref="CS360:CT362"/>
    <mergeCell ref="A365:B365"/>
    <mergeCell ref="D365:E365"/>
    <mergeCell ref="G365:H365"/>
    <mergeCell ref="J365:K365"/>
    <mergeCell ref="M365:N365"/>
    <mergeCell ref="P365:Q365"/>
    <mergeCell ref="S365:T365"/>
    <mergeCell ref="V365:W365"/>
    <mergeCell ref="Y365:Z365"/>
    <mergeCell ref="AB365:AC365"/>
    <mergeCell ref="AE365:AF365"/>
    <mergeCell ref="AH365:AI365"/>
    <mergeCell ref="AK365:AL365"/>
    <mergeCell ref="AN365:AO365"/>
    <mergeCell ref="AQ365:AR365"/>
    <mergeCell ref="AT365:AU365"/>
    <mergeCell ref="AW365:AX365"/>
    <mergeCell ref="AZ365:BA365"/>
    <mergeCell ref="BC365:BD365"/>
    <mergeCell ref="BC360:BD362"/>
    <mergeCell ref="BF360:BG362"/>
    <mergeCell ref="BI360:BJ362"/>
    <mergeCell ref="BL360:BM362"/>
    <mergeCell ref="BO360:BP362"/>
    <mergeCell ref="BR360:BS362"/>
    <mergeCell ref="BU360:BV362"/>
    <mergeCell ref="BX360:BY362"/>
    <mergeCell ref="CA360:CB362"/>
    <mergeCell ref="CD341:CE341"/>
    <mergeCell ref="CG341:CH341"/>
    <mergeCell ref="CJ341:CK341"/>
    <mergeCell ref="CM341:CN341"/>
    <mergeCell ref="CP341:CQ341"/>
    <mergeCell ref="CS341:CT341"/>
    <mergeCell ref="A360:B362"/>
    <mergeCell ref="D360:E362"/>
    <mergeCell ref="G360:H362"/>
    <mergeCell ref="J360:K362"/>
    <mergeCell ref="M360:N362"/>
    <mergeCell ref="P360:Q362"/>
    <mergeCell ref="S360:T362"/>
    <mergeCell ref="V360:W362"/>
    <mergeCell ref="Y360:Z362"/>
    <mergeCell ref="AB360:AC362"/>
    <mergeCell ref="AE360:AF362"/>
    <mergeCell ref="AH360:AI362"/>
    <mergeCell ref="AK360:AL362"/>
    <mergeCell ref="AN360:AO362"/>
    <mergeCell ref="AQ360:AR362"/>
    <mergeCell ref="AT360:AU362"/>
    <mergeCell ref="AW360:AX362"/>
    <mergeCell ref="AZ360:BA362"/>
    <mergeCell ref="BC341:BD341"/>
    <mergeCell ref="BF341:BG341"/>
    <mergeCell ref="BI341:BJ341"/>
    <mergeCell ref="BL341:BM341"/>
    <mergeCell ref="BO341:BP341"/>
    <mergeCell ref="BR341:BS341"/>
    <mergeCell ref="BU341:BV341"/>
    <mergeCell ref="BX341:BY341"/>
    <mergeCell ref="CA341:CB341"/>
    <mergeCell ref="CD338:CE338"/>
    <mergeCell ref="CG338:CH338"/>
    <mergeCell ref="CJ338:CK338"/>
    <mergeCell ref="CM338:CN338"/>
    <mergeCell ref="CP338:CQ338"/>
    <mergeCell ref="CS338:CT338"/>
    <mergeCell ref="A341:B341"/>
    <mergeCell ref="D341:E341"/>
    <mergeCell ref="G341:H341"/>
    <mergeCell ref="J341:K341"/>
    <mergeCell ref="M341:N341"/>
    <mergeCell ref="P341:Q341"/>
    <mergeCell ref="S341:T341"/>
    <mergeCell ref="V341:W341"/>
    <mergeCell ref="Y341:Z341"/>
    <mergeCell ref="AB341:AC341"/>
    <mergeCell ref="AE341:AF341"/>
    <mergeCell ref="AH341:AI341"/>
    <mergeCell ref="AK341:AL341"/>
    <mergeCell ref="AN341:AO341"/>
    <mergeCell ref="AQ341:AR341"/>
    <mergeCell ref="AT341:AU341"/>
    <mergeCell ref="AW341:AX341"/>
    <mergeCell ref="AZ341:BA341"/>
    <mergeCell ref="BC338:BD338"/>
    <mergeCell ref="BF338:BG338"/>
    <mergeCell ref="BI338:BJ338"/>
    <mergeCell ref="BL338:BM338"/>
    <mergeCell ref="BO338:BP338"/>
    <mergeCell ref="BR338:BS338"/>
    <mergeCell ref="BU338:BV338"/>
    <mergeCell ref="BX338:BY338"/>
    <mergeCell ref="CA338:CB338"/>
    <mergeCell ref="CD333:CE333"/>
    <mergeCell ref="CG333:CH333"/>
    <mergeCell ref="CJ333:CK333"/>
    <mergeCell ref="CM333:CN333"/>
    <mergeCell ref="CP333:CQ333"/>
    <mergeCell ref="CS333:CT333"/>
    <mergeCell ref="A338:B338"/>
    <mergeCell ref="D338:E338"/>
    <mergeCell ref="G338:H338"/>
    <mergeCell ref="J338:K338"/>
    <mergeCell ref="M338:N338"/>
    <mergeCell ref="P338:Q338"/>
    <mergeCell ref="S338:T338"/>
    <mergeCell ref="V338:W338"/>
    <mergeCell ref="Y338:Z338"/>
    <mergeCell ref="AB338:AC338"/>
    <mergeCell ref="AE338:AF338"/>
    <mergeCell ref="AH338:AI338"/>
    <mergeCell ref="AK338:AL338"/>
    <mergeCell ref="AN338:AO338"/>
    <mergeCell ref="AQ338:AR338"/>
    <mergeCell ref="AT338:AU338"/>
    <mergeCell ref="AW338:AX338"/>
    <mergeCell ref="AZ338:BA338"/>
    <mergeCell ref="BC333:BD333"/>
    <mergeCell ref="A333:B333"/>
    <mergeCell ref="D333:E333"/>
    <mergeCell ref="G333:H333"/>
    <mergeCell ref="J333:K333"/>
    <mergeCell ref="M333:N333"/>
    <mergeCell ref="P333:Q333"/>
    <mergeCell ref="S333:T333"/>
    <mergeCell ref="V333:W333"/>
    <mergeCell ref="Y333:Z333"/>
    <mergeCell ref="AB333:AC333"/>
    <mergeCell ref="AE333:AF333"/>
    <mergeCell ref="AH333:AI333"/>
    <mergeCell ref="AK333:AL333"/>
    <mergeCell ref="AN333:AO333"/>
    <mergeCell ref="AQ333:AR333"/>
    <mergeCell ref="AT333:AU333"/>
    <mergeCell ref="AW333:AX333"/>
    <mergeCell ref="AT332:AU332"/>
    <mergeCell ref="AW332:AX332"/>
    <mergeCell ref="AZ332:BA332"/>
    <mergeCell ref="BF333:BG333"/>
    <mergeCell ref="BI333:BJ333"/>
    <mergeCell ref="BL333:BM333"/>
    <mergeCell ref="BO333:BP333"/>
    <mergeCell ref="BR333:BS333"/>
    <mergeCell ref="BU333:BV333"/>
    <mergeCell ref="BX333:BY333"/>
    <mergeCell ref="CA333:CB333"/>
    <mergeCell ref="CD332:CE332"/>
    <mergeCell ref="CG332:CH332"/>
    <mergeCell ref="CJ332:CK332"/>
    <mergeCell ref="CM332:CN332"/>
    <mergeCell ref="CP332:CQ332"/>
    <mergeCell ref="CS332:CT332"/>
    <mergeCell ref="AZ333:BA333"/>
    <mergeCell ref="A332:B332"/>
    <mergeCell ref="D332:E332"/>
    <mergeCell ref="G332:H332"/>
    <mergeCell ref="J332:K332"/>
    <mergeCell ref="M332:N332"/>
    <mergeCell ref="P332:Q332"/>
    <mergeCell ref="S332:T332"/>
    <mergeCell ref="V332:W332"/>
    <mergeCell ref="Y332:Z332"/>
    <mergeCell ref="BR327:BS329"/>
    <mergeCell ref="BU327:BV329"/>
    <mergeCell ref="BX327:BY329"/>
    <mergeCell ref="CA327:CB329"/>
    <mergeCell ref="CD327:CE329"/>
    <mergeCell ref="CG327:CH329"/>
    <mergeCell ref="CJ327:CK329"/>
    <mergeCell ref="CM327:CN329"/>
    <mergeCell ref="BC332:BD332"/>
    <mergeCell ref="BF332:BG332"/>
    <mergeCell ref="BI332:BJ332"/>
    <mergeCell ref="BL332:BM332"/>
    <mergeCell ref="BO332:BP332"/>
    <mergeCell ref="BR332:BS332"/>
    <mergeCell ref="BU332:BV332"/>
    <mergeCell ref="BX332:BY332"/>
    <mergeCell ref="CA332:CB332"/>
    <mergeCell ref="AB332:AC332"/>
    <mergeCell ref="AE332:AF332"/>
    <mergeCell ref="AH332:AI332"/>
    <mergeCell ref="AK332:AL332"/>
    <mergeCell ref="AN332:AO332"/>
    <mergeCell ref="AQ332:AR332"/>
    <mergeCell ref="CS327:CT329"/>
    <mergeCell ref="CS308:CT308"/>
    <mergeCell ref="A327:B329"/>
    <mergeCell ref="D327:E329"/>
    <mergeCell ref="G327:H329"/>
    <mergeCell ref="J327:K329"/>
    <mergeCell ref="M327:N329"/>
    <mergeCell ref="P327:Q329"/>
    <mergeCell ref="S327:T329"/>
    <mergeCell ref="V327:W329"/>
    <mergeCell ref="Y327:Z329"/>
    <mergeCell ref="AB327:AC329"/>
    <mergeCell ref="AE327:AF329"/>
    <mergeCell ref="AH327:AI329"/>
    <mergeCell ref="AK327:AL329"/>
    <mergeCell ref="AN327:AO329"/>
    <mergeCell ref="AQ327:AR329"/>
    <mergeCell ref="AT327:AU329"/>
    <mergeCell ref="AW327:AX329"/>
    <mergeCell ref="AZ327:BA329"/>
    <mergeCell ref="BC327:BD329"/>
    <mergeCell ref="BF327:BG329"/>
    <mergeCell ref="BI327:BJ329"/>
    <mergeCell ref="BL327:BM329"/>
    <mergeCell ref="BO327:BP329"/>
    <mergeCell ref="BR308:BS308"/>
    <mergeCell ref="BU308:BV308"/>
    <mergeCell ref="BX308:BY308"/>
    <mergeCell ref="CA308:CB308"/>
    <mergeCell ref="CD308:CE308"/>
    <mergeCell ref="CG308:CH308"/>
    <mergeCell ref="CJ308:CK308"/>
    <mergeCell ref="CM308:CN308"/>
    <mergeCell ref="CP308:CQ308"/>
    <mergeCell ref="CS305:CT305"/>
    <mergeCell ref="A308:B308"/>
    <mergeCell ref="D308:E308"/>
    <mergeCell ref="G308:H308"/>
    <mergeCell ref="J308:K308"/>
    <mergeCell ref="M308:N308"/>
    <mergeCell ref="P308:Q308"/>
    <mergeCell ref="S308:T308"/>
    <mergeCell ref="V308:W308"/>
    <mergeCell ref="Y308:Z308"/>
    <mergeCell ref="AB308:AC308"/>
    <mergeCell ref="AE308:AF308"/>
    <mergeCell ref="AH308:AI308"/>
    <mergeCell ref="AK308:AL308"/>
    <mergeCell ref="AN308:AO308"/>
    <mergeCell ref="AQ308:AR308"/>
    <mergeCell ref="AT308:AU308"/>
    <mergeCell ref="AW308:AX308"/>
    <mergeCell ref="AZ308:BA308"/>
    <mergeCell ref="BC308:BD308"/>
    <mergeCell ref="BF308:BG308"/>
    <mergeCell ref="BI308:BJ308"/>
    <mergeCell ref="BL308:BM308"/>
    <mergeCell ref="BO308:BP308"/>
    <mergeCell ref="BR305:BS305"/>
    <mergeCell ref="BU305:BV305"/>
    <mergeCell ref="BX305:BY305"/>
    <mergeCell ref="CA305:CB305"/>
    <mergeCell ref="CD305:CE305"/>
    <mergeCell ref="CG305:CH305"/>
    <mergeCell ref="CJ305:CK305"/>
    <mergeCell ref="CM305:CN305"/>
    <mergeCell ref="CP305:CQ305"/>
    <mergeCell ref="CS300:CT300"/>
    <mergeCell ref="A305:B305"/>
    <mergeCell ref="D305:E305"/>
    <mergeCell ref="G305:H305"/>
    <mergeCell ref="J305:K305"/>
    <mergeCell ref="M305:N305"/>
    <mergeCell ref="P305:Q305"/>
    <mergeCell ref="S305:T305"/>
    <mergeCell ref="V305:W305"/>
    <mergeCell ref="Y305:Z305"/>
    <mergeCell ref="AB305:AC305"/>
    <mergeCell ref="AE305:AF305"/>
    <mergeCell ref="AH305:AI305"/>
    <mergeCell ref="AK305:AL305"/>
    <mergeCell ref="AN305:AO305"/>
    <mergeCell ref="AQ305:AR305"/>
    <mergeCell ref="AT305:AU305"/>
    <mergeCell ref="AW305:AX305"/>
    <mergeCell ref="AZ305:BA305"/>
    <mergeCell ref="BC305:BD305"/>
    <mergeCell ref="BF305:BG305"/>
    <mergeCell ref="BI305:BJ305"/>
    <mergeCell ref="BL305:BM305"/>
    <mergeCell ref="BO305:BP305"/>
    <mergeCell ref="BR300:BS300"/>
    <mergeCell ref="BU300:BV300"/>
    <mergeCell ref="BX300:BY300"/>
    <mergeCell ref="CA300:CB300"/>
    <mergeCell ref="CD300:CE300"/>
    <mergeCell ref="CG300:CH300"/>
    <mergeCell ref="CJ300:CK300"/>
    <mergeCell ref="CM300:CN300"/>
    <mergeCell ref="CP300:CQ300"/>
    <mergeCell ref="CS299:CT299"/>
    <mergeCell ref="A300:B300"/>
    <mergeCell ref="D300:E300"/>
    <mergeCell ref="G300:H300"/>
    <mergeCell ref="J300:K300"/>
    <mergeCell ref="M300:N300"/>
    <mergeCell ref="P300:Q300"/>
    <mergeCell ref="S300:T300"/>
    <mergeCell ref="V300:W300"/>
    <mergeCell ref="Y300:Z300"/>
    <mergeCell ref="AB300:AC300"/>
    <mergeCell ref="AE300:AF300"/>
    <mergeCell ref="AH300:AI300"/>
    <mergeCell ref="AK300:AL300"/>
    <mergeCell ref="AN300:AO300"/>
    <mergeCell ref="AQ300:AR300"/>
    <mergeCell ref="AT300:AU300"/>
    <mergeCell ref="AW300:AX300"/>
    <mergeCell ref="AZ300:BA300"/>
    <mergeCell ref="BC300:BD300"/>
    <mergeCell ref="BF300:BG300"/>
    <mergeCell ref="BI300:BJ300"/>
    <mergeCell ref="BL300:BM300"/>
    <mergeCell ref="BO300:BP300"/>
    <mergeCell ref="BR299:BS299"/>
    <mergeCell ref="BU299:BV299"/>
    <mergeCell ref="BX299:BY299"/>
    <mergeCell ref="CA299:CB299"/>
    <mergeCell ref="CD299:CE299"/>
    <mergeCell ref="CG299:CH299"/>
    <mergeCell ref="CJ299:CK299"/>
    <mergeCell ref="CM299:CN299"/>
    <mergeCell ref="CP299:CQ299"/>
    <mergeCell ref="CS294:CT296"/>
    <mergeCell ref="A299:B299"/>
    <mergeCell ref="D299:E299"/>
    <mergeCell ref="G299:H299"/>
    <mergeCell ref="J299:K299"/>
    <mergeCell ref="M299:N299"/>
    <mergeCell ref="P299:Q299"/>
    <mergeCell ref="S299:T299"/>
    <mergeCell ref="V299:W299"/>
    <mergeCell ref="Y299:Z299"/>
    <mergeCell ref="AB299:AC299"/>
    <mergeCell ref="AE299:AF299"/>
    <mergeCell ref="AH299:AI299"/>
    <mergeCell ref="AK299:AL299"/>
    <mergeCell ref="AN299:AO299"/>
    <mergeCell ref="AQ299:AR299"/>
    <mergeCell ref="AT299:AU299"/>
    <mergeCell ref="AW299:AX299"/>
    <mergeCell ref="AZ299:BA299"/>
    <mergeCell ref="BC299:BD299"/>
    <mergeCell ref="BF299:BG299"/>
    <mergeCell ref="BI299:BJ299"/>
    <mergeCell ref="BL299:BM299"/>
    <mergeCell ref="BO299:BP299"/>
    <mergeCell ref="BO294:BP296"/>
    <mergeCell ref="BR294:BS296"/>
    <mergeCell ref="BU294:BV296"/>
    <mergeCell ref="BX294:BY296"/>
    <mergeCell ref="CA294:CB296"/>
    <mergeCell ref="CD294:CE296"/>
    <mergeCell ref="CG294:CH296"/>
    <mergeCell ref="CJ294:CK296"/>
    <mergeCell ref="CM294:CN296"/>
    <mergeCell ref="CP275:CQ275"/>
    <mergeCell ref="CS275:CT275"/>
    <mergeCell ref="A294:B296"/>
    <mergeCell ref="D294:E296"/>
    <mergeCell ref="G294:H296"/>
    <mergeCell ref="J294:K296"/>
    <mergeCell ref="M294:N296"/>
    <mergeCell ref="P294:Q296"/>
    <mergeCell ref="S294:T296"/>
    <mergeCell ref="V294:W296"/>
    <mergeCell ref="Y294:Z296"/>
    <mergeCell ref="AB294:AC296"/>
    <mergeCell ref="AE294:AF296"/>
    <mergeCell ref="AH294:AI296"/>
    <mergeCell ref="AK294:AL296"/>
    <mergeCell ref="AN294:AO296"/>
    <mergeCell ref="AQ294:AR296"/>
    <mergeCell ref="AT294:AU296"/>
    <mergeCell ref="AW294:AX296"/>
    <mergeCell ref="AZ294:BA296"/>
    <mergeCell ref="BC294:BD296"/>
    <mergeCell ref="BF294:BG296"/>
    <mergeCell ref="BI294:BJ296"/>
    <mergeCell ref="BL294:BM296"/>
    <mergeCell ref="BO275:BP275"/>
    <mergeCell ref="BR275:BS275"/>
    <mergeCell ref="BU275:BV275"/>
    <mergeCell ref="BX275:BY275"/>
    <mergeCell ref="CA275:CB275"/>
    <mergeCell ref="CD275:CE275"/>
    <mergeCell ref="CG275:CH275"/>
    <mergeCell ref="CJ275:CK275"/>
    <mergeCell ref="CM275:CN275"/>
    <mergeCell ref="CP272:CQ272"/>
    <mergeCell ref="CS272:CT272"/>
    <mergeCell ref="A275:B275"/>
    <mergeCell ref="D275:E275"/>
    <mergeCell ref="G275:H275"/>
    <mergeCell ref="J275:K275"/>
    <mergeCell ref="M275:N275"/>
    <mergeCell ref="P275:Q275"/>
    <mergeCell ref="S275:T275"/>
    <mergeCell ref="V275:W275"/>
    <mergeCell ref="Y275:Z275"/>
    <mergeCell ref="AB275:AC275"/>
    <mergeCell ref="AE275:AF275"/>
    <mergeCell ref="AH275:AI275"/>
    <mergeCell ref="AK275:AL275"/>
    <mergeCell ref="AN275:AO275"/>
    <mergeCell ref="AQ275:AR275"/>
    <mergeCell ref="AT275:AU275"/>
    <mergeCell ref="AW275:AX275"/>
    <mergeCell ref="AZ275:BA275"/>
    <mergeCell ref="BC275:BD275"/>
    <mergeCell ref="BF275:BG275"/>
    <mergeCell ref="BI275:BJ275"/>
    <mergeCell ref="BL275:BM275"/>
    <mergeCell ref="BO272:BP272"/>
    <mergeCell ref="BR272:BS272"/>
    <mergeCell ref="BU272:BV272"/>
    <mergeCell ref="BX272:BY272"/>
    <mergeCell ref="CA272:CB272"/>
    <mergeCell ref="CD272:CE272"/>
    <mergeCell ref="CG272:CH272"/>
    <mergeCell ref="CJ272:CK272"/>
    <mergeCell ref="CM272:CN272"/>
    <mergeCell ref="CP267:CQ267"/>
    <mergeCell ref="CS267:CT267"/>
    <mergeCell ref="A272:B272"/>
    <mergeCell ref="D272:E272"/>
    <mergeCell ref="G272:H272"/>
    <mergeCell ref="J272:K272"/>
    <mergeCell ref="M272:N272"/>
    <mergeCell ref="P272:Q272"/>
    <mergeCell ref="S272:T272"/>
    <mergeCell ref="V272:W272"/>
    <mergeCell ref="Y272:Z272"/>
    <mergeCell ref="AB272:AC272"/>
    <mergeCell ref="AE272:AF272"/>
    <mergeCell ref="AH272:AI272"/>
    <mergeCell ref="AK272:AL272"/>
    <mergeCell ref="AN272:AO272"/>
    <mergeCell ref="AQ272:AR272"/>
    <mergeCell ref="AT272:AU272"/>
    <mergeCell ref="AW272:AX272"/>
    <mergeCell ref="AZ272:BA272"/>
    <mergeCell ref="BC272:BD272"/>
    <mergeCell ref="BF272:BG272"/>
    <mergeCell ref="BI272:BJ272"/>
    <mergeCell ref="BL272:BM272"/>
    <mergeCell ref="BO267:BP267"/>
    <mergeCell ref="BR267:BS267"/>
    <mergeCell ref="BU267:BV267"/>
    <mergeCell ref="BX267:BY267"/>
    <mergeCell ref="CA267:CB267"/>
    <mergeCell ref="CD267:CE267"/>
    <mergeCell ref="CG267:CH267"/>
    <mergeCell ref="CJ267:CK267"/>
    <mergeCell ref="CM267:CN267"/>
    <mergeCell ref="CP266:CQ266"/>
    <mergeCell ref="CS266:CT266"/>
    <mergeCell ref="A267:B267"/>
    <mergeCell ref="D267:E267"/>
    <mergeCell ref="G267:H267"/>
    <mergeCell ref="J267:K267"/>
    <mergeCell ref="M267:N267"/>
    <mergeCell ref="P267:Q267"/>
    <mergeCell ref="S267:T267"/>
    <mergeCell ref="V267:W267"/>
    <mergeCell ref="Y267:Z267"/>
    <mergeCell ref="AB267:AC267"/>
    <mergeCell ref="AE267:AF267"/>
    <mergeCell ref="AH267:AI267"/>
    <mergeCell ref="AK267:AL267"/>
    <mergeCell ref="AN267:AO267"/>
    <mergeCell ref="AQ267:AR267"/>
    <mergeCell ref="AT267:AU267"/>
    <mergeCell ref="AW267:AX267"/>
    <mergeCell ref="AZ267:BA267"/>
    <mergeCell ref="BC267:BD267"/>
    <mergeCell ref="BF267:BG267"/>
    <mergeCell ref="BI267:BJ267"/>
    <mergeCell ref="BL267:BM267"/>
    <mergeCell ref="BO266:BP266"/>
    <mergeCell ref="BR266:BS266"/>
    <mergeCell ref="BU266:BV266"/>
    <mergeCell ref="BX266:BY266"/>
    <mergeCell ref="CA266:CB266"/>
    <mergeCell ref="CD266:CE266"/>
    <mergeCell ref="CG266:CH266"/>
    <mergeCell ref="CJ266:CK266"/>
    <mergeCell ref="CM266:CN266"/>
    <mergeCell ref="CM261:CN263"/>
    <mergeCell ref="CS261:CT263"/>
    <mergeCell ref="A266:B266"/>
    <mergeCell ref="D266:E266"/>
    <mergeCell ref="G266:H266"/>
    <mergeCell ref="J266:K266"/>
    <mergeCell ref="M266:N266"/>
    <mergeCell ref="P266:Q266"/>
    <mergeCell ref="S266:T266"/>
    <mergeCell ref="V266:W266"/>
    <mergeCell ref="Y266:Z266"/>
    <mergeCell ref="AB266:AC266"/>
    <mergeCell ref="AE266:AF266"/>
    <mergeCell ref="AH266:AI266"/>
    <mergeCell ref="AK266:AL266"/>
    <mergeCell ref="AN266:AO266"/>
    <mergeCell ref="AQ266:AR266"/>
    <mergeCell ref="AT266:AU266"/>
    <mergeCell ref="AW266:AX266"/>
    <mergeCell ref="AZ266:BA266"/>
    <mergeCell ref="BC266:BD266"/>
    <mergeCell ref="BF266:BG266"/>
    <mergeCell ref="BI266:BJ266"/>
    <mergeCell ref="BL266:BM266"/>
    <mergeCell ref="BL261:BM263"/>
    <mergeCell ref="BO261:BP263"/>
    <mergeCell ref="BR261:BS263"/>
    <mergeCell ref="BU261:BV263"/>
    <mergeCell ref="BX261:BY263"/>
    <mergeCell ref="CA261:CB263"/>
    <mergeCell ref="CD261:CE263"/>
    <mergeCell ref="CG261:CH263"/>
    <mergeCell ref="CJ261:CK263"/>
    <mergeCell ref="CM242:CN242"/>
    <mergeCell ref="CP242:CQ242"/>
    <mergeCell ref="CS242:CT242"/>
    <mergeCell ref="A261:B263"/>
    <mergeCell ref="D261:E263"/>
    <mergeCell ref="G261:H263"/>
    <mergeCell ref="J261:K263"/>
    <mergeCell ref="M261:N263"/>
    <mergeCell ref="P261:Q263"/>
    <mergeCell ref="S261:T263"/>
    <mergeCell ref="V261:W263"/>
    <mergeCell ref="Y261:Z263"/>
    <mergeCell ref="AB261:AC263"/>
    <mergeCell ref="AE261:AF263"/>
    <mergeCell ref="AH261:AI263"/>
    <mergeCell ref="AK261:AL263"/>
    <mergeCell ref="AN261:AO263"/>
    <mergeCell ref="AQ261:AR263"/>
    <mergeCell ref="AT261:AU263"/>
    <mergeCell ref="AW261:AX263"/>
    <mergeCell ref="AZ261:BA263"/>
    <mergeCell ref="BC261:BD263"/>
    <mergeCell ref="BF261:BG263"/>
    <mergeCell ref="BI261:BJ263"/>
    <mergeCell ref="BL242:BM242"/>
    <mergeCell ref="BO242:BP242"/>
    <mergeCell ref="BR242:BS242"/>
    <mergeCell ref="BU242:BV242"/>
    <mergeCell ref="BX242:BY242"/>
    <mergeCell ref="CA242:CB242"/>
    <mergeCell ref="CD242:CE242"/>
    <mergeCell ref="CG242:CH242"/>
    <mergeCell ref="CJ242:CK242"/>
    <mergeCell ref="CM239:CN239"/>
    <mergeCell ref="CP239:CQ239"/>
    <mergeCell ref="CS239:CT239"/>
    <mergeCell ref="A242:B242"/>
    <mergeCell ref="D242:E242"/>
    <mergeCell ref="G242:H242"/>
    <mergeCell ref="J242:K242"/>
    <mergeCell ref="M242:N242"/>
    <mergeCell ref="P242:Q242"/>
    <mergeCell ref="S242:T242"/>
    <mergeCell ref="V242:W242"/>
    <mergeCell ref="Y242:Z242"/>
    <mergeCell ref="AB242:AC242"/>
    <mergeCell ref="AE242:AF242"/>
    <mergeCell ref="AH242:AI242"/>
    <mergeCell ref="AK242:AL242"/>
    <mergeCell ref="AN242:AO242"/>
    <mergeCell ref="AQ242:AR242"/>
    <mergeCell ref="AT242:AU242"/>
    <mergeCell ref="AW242:AX242"/>
    <mergeCell ref="AZ242:BA242"/>
    <mergeCell ref="BC242:BD242"/>
    <mergeCell ref="BF242:BG242"/>
    <mergeCell ref="BI242:BJ242"/>
    <mergeCell ref="BL239:BM239"/>
    <mergeCell ref="BO239:BP239"/>
    <mergeCell ref="BR239:BS239"/>
    <mergeCell ref="BU239:BV239"/>
    <mergeCell ref="BX239:BY239"/>
    <mergeCell ref="CA239:CB239"/>
    <mergeCell ref="CD239:CE239"/>
    <mergeCell ref="CG239:CH239"/>
    <mergeCell ref="CJ239:CK239"/>
    <mergeCell ref="CM234:CN234"/>
    <mergeCell ref="CP234:CQ234"/>
    <mergeCell ref="CS234:CT234"/>
    <mergeCell ref="A239:B239"/>
    <mergeCell ref="D239:E239"/>
    <mergeCell ref="G239:H239"/>
    <mergeCell ref="J239:K239"/>
    <mergeCell ref="M239:N239"/>
    <mergeCell ref="P239:Q239"/>
    <mergeCell ref="S239:T239"/>
    <mergeCell ref="V239:W239"/>
    <mergeCell ref="Y239:Z239"/>
    <mergeCell ref="AB239:AC239"/>
    <mergeCell ref="AE239:AF239"/>
    <mergeCell ref="AH239:AI239"/>
    <mergeCell ref="AK239:AL239"/>
    <mergeCell ref="AN239:AO239"/>
    <mergeCell ref="AQ239:AR239"/>
    <mergeCell ref="AT239:AU239"/>
    <mergeCell ref="AW239:AX239"/>
    <mergeCell ref="AZ239:BA239"/>
    <mergeCell ref="BC239:BD239"/>
    <mergeCell ref="BF239:BG239"/>
    <mergeCell ref="BI239:BJ239"/>
    <mergeCell ref="BL234:BM234"/>
    <mergeCell ref="BO234:BP234"/>
    <mergeCell ref="BR234:BS234"/>
    <mergeCell ref="BU234:BV234"/>
    <mergeCell ref="BX234:BY234"/>
    <mergeCell ref="CA234:CB234"/>
    <mergeCell ref="CD234:CE234"/>
    <mergeCell ref="CG234:CH234"/>
    <mergeCell ref="CJ234:CK234"/>
    <mergeCell ref="CM233:CN233"/>
    <mergeCell ref="CP233:CQ233"/>
    <mergeCell ref="CS233:CT233"/>
    <mergeCell ref="AZ234:BA234"/>
    <mergeCell ref="BC234:BD234"/>
    <mergeCell ref="BF234:BG234"/>
    <mergeCell ref="BI234:BJ234"/>
    <mergeCell ref="BL233:BM233"/>
    <mergeCell ref="BO233:BP233"/>
    <mergeCell ref="BR233:BS233"/>
    <mergeCell ref="BU233:BV233"/>
    <mergeCell ref="BX233:BY233"/>
    <mergeCell ref="CA233:CB233"/>
    <mergeCell ref="CD233:CE233"/>
    <mergeCell ref="CG233:CH233"/>
    <mergeCell ref="CJ233:CK233"/>
    <mergeCell ref="A234:B234"/>
    <mergeCell ref="D234:E234"/>
    <mergeCell ref="G234:H234"/>
    <mergeCell ref="J234:K234"/>
    <mergeCell ref="M234:N234"/>
    <mergeCell ref="P234:Q234"/>
    <mergeCell ref="S234:T234"/>
    <mergeCell ref="V234:W234"/>
    <mergeCell ref="Y234:Z234"/>
    <mergeCell ref="AB234:AC234"/>
    <mergeCell ref="AE234:AF234"/>
    <mergeCell ref="AH234:AI234"/>
    <mergeCell ref="AK234:AL234"/>
    <mergeCell ref="AN234:AO234"/>
    <mergeCell ref="AQ234:AR234"/>
    <mergeCell ref="AT234:AU234"/>
    <mergeCell ref="AW234:AX234"/>
    <mergeCell ref="CP209:CQ209"/>
    <mergeCell ref="CS209:CT209"/>
    <mergeCell ref="CS228:CT230"/>
    <mergeCell ref="A233:B233"/>
    <mergeCell ref="D233:E233"/>
    <mergeCell ref="G233:H233"/>
    <mergeCell ref="J233:K233"/>
    <mergeCell ref="M233:N233"/>
    <mergeCell ref="P233:Q233"/>
    <mergeCell ref="S233:T233"/>
    <mergeCell ref="V233:W233"/>
    <mergeCell ref="Y233:Z233"/>
    <mergeCell ref="AB233:AC233"/>
    <mergeCell ref="AE233:AF233"/>
    <mergeCell ref="AH233:AI233"/>
    <mergeCell ref="AK233:AL233"/>
    <mergeCell ref="AN233:AO233"/>
    <mergeCell ref="AQ233:AR233"/>
    <mergeCell ref="AT233:AU233"/>
    <mergeCell ref="AW233:AX233"/>
    <mergeCell ref="AZ233:BA233"/>
    <mergeCell ref="BC233:BD233"/>
    <mergeCell ref="BF233:BG233"/>
    <mergeCell ref="BI233:BJ233"/>
    <mergeCell ref="BO209:BP209"/>
    <mergeCell ref="BR209:BS209"/>
    <mergeCell ref="BU209:BV209"/>
    <mergeCell ref="BX209:BY209"/>
    <mergeCell ref="CA209:CB209"/>
    <mergeCell ref="CD209:CE209"/>
    <mergeCell ref="CG209:CH209"/>
    <mergeCell ref="CJ209:CK209"/>
    <mergeCell ref="CM209:CN209"/>
    <mergeCell ref="CP206:CQ206"/>
    <mergeCell ref="CS206:CT206"/>
    <mergeCell ref="A209:B209"/>
    <mergeCell ref="D209:E209"/>
    <mergeCell ref="G209:H209"/>
    <mergeCell ref="J209:K209"/>
    <mergeCell ref="M209:N209"/>
    <mergeCell ref="P209:Q209"/>
    <mergeCell ref="S209:T209"/>
    <mergeCell ref="V209:W209"/>
    <mergeCell ref="Y209:Z209"/>
    <mergeCell ref="AB209:AC209"/>
    <mergeCell ref="AE209:AF209"/>
    <mergeCell ref="AH209:AI209"/>
    <mergeCell ref="AK209:AL209"/>
    <mergeCell ref="AN209:AO209"/>
    <mergeCell ref="AQ209:AR209"/>
    <mergeCell ref="AT209:AU209"/>
    <mergeCell ref="AW209:AX209"/>
    <mergeCell ref="AZ209:BA209"/>
    <mergeCell ref="BC209:BD209"/>
    <mergeCell ref="BF209:BG209"/>
    <mergeCell ref="BI209:BJ209"/>
    <mergeCell ref="BL209:BM209"/>
    <mergeCell ref="BO206:BP206"/>
    <mergeCell ref="BR206:BS206"/>
    <mergeCell ref="BU206:BV206"/>
    <mergeCell ref="BX206:BY206"/>
    <mergeCell ref="CA206:CB206"/>
    <mergeCell ref="CD206:CE206"/>
    <mergeCell ref="CG206:CH206"/>
    <mergeCell ref="CJ206:CK206"/>
    <mergeCell ref="CM206:CN206"/>
    <mergeCell ref="CP201:CQ201"/>
    <mergeCell ref="CS201:CT201"/>
    <mergeCell ref="A206:B206"/>
    <mergeCell ref="D206:E206"/>
    <mergeCell ref="G206:H206"/>
    <mergeCell ref="J206:K206"/>
    <mergeCell ref="M206:N206"/>
    <mergeCell ref="P206:Q206"/>
    <mergeCell ref="S206:T206"/>
    <mergeCell ref="V206:W206"/>
    <mergeCell ref="Y206:Z206"/>
    <mergeCell ref="AB206:AC206"/>
    <mergeCell ref="AE206:AF206"/>
    <mergeCell ref="AH206:AI206"/>
    <mergeCell ref="AK206:AL206"/>
    <mergeCell ref="AN206:AO206"/>
    <mergeCell ref="AQ206:AR206"/>
    <mergeCell ref="AT206:AU206"/>
    <mergeCell ref="AW206:AX206"/>
    <mergeCell ref="AZ206:BA206"/>
    <mergeCell ref="BC206:BD206"/>
    <mergeCell ref="BF206:BG206"/>
    <mergeCell ref="BI206:BJ206"/>
    <mergeCell ref="BL206:BM206"/>
    <mergeCell ref="BO201:BP201"/>
    <mergeCell ref="BR201:BS201"/>
    <mergeCell ref="BU201:BV201"/>
    <mergeCell ref="BX201:BY201"/>
    <mergeCell ref="CA201:CB201"/>
    <mergeCell ref="CD201:CE201"/>
    <mergeCell ref="CG201:CH201"/>
    <mergeCell ref="CJ201:CK201"/>
    <mergeCell ref="CM201:CN201"/>
    <mergeCell ref="CP200:CQ200"/>
    <mergeCell ref="CS200:CT200"/>
    <mergeCell ref="A201:B201"/>
    <mergeCell ref="D201:E201"/>
    <mergeCell ref="G201:H201"/>
    <mergeCell ref="J201:K201"/>
    <mergeCell ref="M201:N201"/>
    <mergeCell ref="P201:Q201"/>
    <mergeCell ref="S201:T201"/>
    <mergeCell ref="V201:W201"/>
    <mergeCell ref="Y201:Z201"/>
    <mergeCell ref="AB201:AC201"/>
    <mergeCell ref="AE201:AF201"/>
    <mergeCell ref="AH201:AI201"/>
    <mergeCell ref="AK201:AL201"/>
    <mergeCell ref="AN201:AO201"/>
    <mergeCell ref="AQ201:AR201"/>
    <mergeCell ref="AT201:AU201"/>
    <mergeCell ref="AW201:AX201"/>
    <mergeCell ref="AZ201:BA201"/>
    <mergeCell ref="BC201:BD201"/>
    <mergeCell ref="BF201:BG201"/>
    <mergeCell ref="BI201:BJ201"/>
    <mergeCell ref="BL201:BM201"/>
    <mergeCell ref="A200:B200"/>
    <mergeCell ref="D200:E200"/>
    <mergeCell ref="G200:H200"/>
    <mergeCell ref="J200:K200"/>
    <mergeCell ref="M200:N200"/>
    <mergeCell ref="P200:Q200"/>
    <mergeCell ref="S200:T200"/>
    <mergeCell ref="V200:W200"/>
    <mergeCell ref="Y200:Z200"/>
    <mergeCell ref="BR195:BS197"/>
    <mergeCell ref="BU195:BV197"/>
    <mergeCell ref="BX195:BY197"/>
    <mergeCell ref="CA195:CB197"/>
    <mergeCell ref="CD195:CE197"/>
    <mergeCell ref="CG195:CH197"/>
    <mergeCell ref="CJ195:CK197"/>
    <mergeCell ref="CM195:CN197"/>
    <mergeCell ref="CS195:CT197"/>
    <mergeCell ref="CS176:CT176"/>
    <mergeCell ref="A195:B197"/>
    <mergeCell ref="D195:E197"/>
    <mergeCell ref="G195:H197"/>
    <mergeCell ref="J195:K197"/>
    <mergeCell ref="M195:N197"/>
    <mergeCell ref="P195:Q197"/>
    <mergeCell ref="S195:T197"/>
    <mergeCell ref="V195:W197"/>
    <mergeCell ref="Y195:Z197"/>
    <mergeCell ref="AB195:AC197"/>
    <mergeCell ref="AE195:AF197"/>
    <mergeCell ref="AH195:AI197"/>
    <mergeCell ref="AK195:AL197"/>
    <mergeCell ref="AN195:AO197"/>
    <mergeCell ref="AQ195:AR197"/>
    <mergeCell ref="AT195:AU197"/>
    <mergeCell ref="AW195:AX197"/>
    <mergeCell ref="AZ195:BA197"/>
    <mergeCell ref="BC195:BD197"/>
    <mergeCell ref="BF195:BG197"/>
    <mergeCell ref="BI195:BJ197"/>
    <mergeCell ref="BL195:BM197"/>
    <mergeCell ref="BO195:BP197"/>
    <mergeCell ref="BR176:BS176"/>
    <mergeCell ref="BU176:BV176"/>
    <mergeCell ref="BX176:BY176"/>
    <mergeCell ref="CA176:CB176"/>
    <mergeCell ref="CD176:CE176"/>
    <mergeCell ref="CG176:CH176"/>
    <mergeCell ref="CJ176:CK176"/>
    <mergeCell ref="CM176:CN176"/>
    <mergeCell ref="CP176:CQ176"/>
    <mergeCell ref="CS173:CT173"/>
    <mergeCell ref="A176:B176"/>
    <mergeCell ref="D176:E176"/>
    <mergeCell ref="G176:H176"/>
    <mergeCell ref="J176:K176"/>
    <mergeCell ref="M176:N176"/>
    <mergeCell ref="P176:Q176"/>
    <mergeCell ref="S176:T176"/>
    <mergeCell ref="V176:W176"/>
    <mergeCell ref="Y176:Z176"/>
    <mergeCell ref="AB176:AC176"/>
    <mergeCell ref="AE176:AF176"/>
    <mergeCell ref="AH176:AI176"/>
    <mergeCell ref="AK176:AL176"/>
    <mergeCell ref="AN176:AO176"/>
    <mergeCell ref="AQ176:AR176"/>
    <mergeCell ref="AT176:AU176"/>
    <mergeCell ref="AW176:AX176"/>
    <mergeCell ref="AZ176:BA176"/>
    <mergeCell ref="BC176:BD176"/>
    <mergeCell ref="BF176:BG176"/>
    <mergeCell ref="BI176:BJ176"/>
    <mergeCell ref="BL176:BM176"/>
    <mergeCell ref="BO176:BP176"/>
    <mergeCell ref="BR173:BS173"/>
    <mergeCell ref="BU173:BV173"/>
    <mergeCell ref="BX173:BY173"/>
    <mergeCell ref="CA173:CB173"/>
    <mergeCell ref="CD173:CE173"/>
    <mergeCell ref="CG173:CH173"/>
    <mergeCell ref="CJ173:CK173"/>
    <mergeCell ref="CM173:CN173"/>
    <mergeCell ref="CP173:CQ173"/>
    <mergeCell ref="CS168:CT168"/>
    <mergeCell ref="A173:B173"/>
    <mergeCell ref="D173:E173"/>
    <mergeCell ref="G173:H173"/>
    <mergeCell ref="J173:K173"/>
    <mergeCell ref="M173:N173"/>
    <mergeCell ref="P173:Q173"/>
    <mergeCell ref="S173:T173"/>
    <mergeCell ref="V173:W173"/>
    <mergeCell ref="Y173:Z173"/>
    <mergeCell ref="AB173:AC173"/>
    <mergeCell ref="AE173:AF173"/>
    <mergeCell ref="AH173:AI173"/>
    <mergeCell ref="AK173:AL173"/>
    <mergeCell ref="AN173:AO173"/>
    <mergeCell ref="AQ173:AR173"/>
    <mergeCell ref="AT173:AU173"/>
    <mergeCell ref="BC173:BD173"/>
    <mergeCell ref="BF173:BG173"/>
    <mergeCell ref="BI173:BJ173"/>
    <mergeCell ref="BL173:BM173"/>
    <mergeCell ref="BO173:BP173"/>
    <mergeCell ref="BR168:BS168"/>
    <mergeCell ref="BU168:BV168"/>
    <mergeCell ref="BX168:BY168"/>
    <mergeCell ref="CA168:CB168"/>
    <mergeCell ref="CD168:CE168"/>
    <mergeCell ref="CG168:CH168"/>
    <mergeCell ref="CJ168:CK168"/>
    <mergeCell ref="CM168:CN168"/>
    <mergeCell ref="CP168:CQ168"/>
    <mergeCell ref="CS167:CT167"/>
    <mergeCell ref="AZ168:BA168"/>
    <mergeCell ref="BC168:BD168"/>
    <mergeCell ref="BF168:BG168"/>
    <mergeCell ref="BI168:BJ168"/>
    <mergeCell ref="BL168:BM168"/>
    <mergeCell ref="BO168:BP168"/>
    <mergeCell ref="BR167:BS167"/>
    <mergeCell ref="BU167:BV167"/>
    <mergeCell ref="BX167:BY167"/>
    <mergeCell ref="CA167:CB167"/>
    <mergeCell ref="CD167:CE167"/>
    <mergeCell ref="CG167:CH167"/>
    <mergeCell ref="CJ167:CK167"/>
    <mergeCell ref="CM167:CN167"/>
    <mergeCell ref="CP167:CQ167"/>
    <mergeCell ref="A168:B168"/>
    <mergeCell ref="D168:E168"/>
    <mergeCell ref="G168:H168"/>
    <mergeCell ref="J168:K168"/>
    <mergeCell ref="M168:N168"/>
    <mergeCell ref="P168:Q168"/>
    <mergeCell ref="S168:T168"/>
    <mergeCell ref="V168:W168"/>
    <mergeCell ref="Y168:Z168"/>
    <mergeCell ref="AB168:AC168"/>
    <mergeCell ref="AE168:AF168"/>
    <mergeCell ref="AH168:AI168"/>
    <mergeCell ref="AK168:AL168"/>
    <mergeCell ref="AN168:AO168"/>
    <mergeCell ref="AQ168:AR168"/>
    <mergeCell ref="AT168:AU168"/>
    <mergeCell ref="AW168:AX168"/>
    <mergeCell ref="A167:B167"/>
    <mergeCell ref="D167:E167"/>
    <mergeCell ref="G167:H167"/>
    <mergeCell ref="J167:K167"/>
    <mergeCell ref="M167:N167"/>
    <mergeCell ref="P167:Q167"/>
    <mergeCell ref="S167:T167"/>
    <mergeCell ref="V167:W167"/>
    <mergeCell ref="Y167:Z167"/>
    <mergeCell ref="AB167:AC167"/>
    <mergeCell ref="AE167:AF167"/>
    <mergeCell ref="AH167:AI167"/>
    <mergeCell ref="AK167:AL167"/>
    <mergeCell ref="AN167:AO167"/>
    <mergeCell ref="AQ167:AR167"/>
    <mergeCell ref="AT167:AU167"/>
    <mergeCell ref="AW167:AX167"/>
    <mergeCell ref="CP143:CQ143"/>
    <mergeCell ref="CS143:CT143"/>
    <mergeCell ref="A162:B164"/>
    <mergeCell ref="D162:E164"/>
    <mergeCell ref="G162:H164"/>
    <mergeCell ref="J162:K164"/>
    <mergeCell ref="M162:N164"/>
    <mergeCell ref="P162:Q164"/>
    <mergeCell ref="S162:T164"/>
    <mergeCell ref="V162:W164"/>
    <mergeCell ref="Y162:Z164"/>
    <mergeCell ref="AB162:AC164"/>
    <mergeCell ref="AE162:AF164"/>
    <mergeCell ref="AH162:AI164"/>
    <mergeCell ref="AK162:AL164"/>
    <mergeCell ref="AN162:AO164"/>
    <mergeCell ref="AQ162:AR164"/>
    <mergeCell ref="AT162:AU164"/>
    <mergeCell ref="AW162:AX164"/>
    <mergeCell ref="AZ162:BA164"/>
    <mergeCell ref="BC162:BD164"/>
    <mergeCell ref="BF162:BG164"/>
    <mergeCell ref="BI162:BJ164"/>
    <mergeCell ref="BL162:BM164"/>
    <mergeCell ref="CJ143:CK143"/>
    <mergeCell ref="CM143:CN143"/>
    <mergeCell ref="CS162:CT164"/>
    <mergeCell ref="BO162:BP164"/>
    <mergeCell ref="BR162:BS164"/>
    <mergeCell ref="BU162:BV164"/>
    <mergeCell ref="BX162:BY164"/>
    <mergeCell ref="CA162:CB164"/>
    <mergeCell ref="CP140:CQ140"/>
    <mergeCell ref="CS140:CT140"/>
    <mergeCell ref="A143:B143"/>
    <mergeCell ref="D143:E143"/>
    <mergeCell ref="G143:H143"/>
    <mergeCell ref="J143:K143"/>
    <mergeCell ref="M143:N143"/>
    <mergeCell ref="P143:Q143"/>
    <mergeCell ref="S143:T143"/>
    <mergeCell ref="V143:W143"/>
    <mergeCell ref="Y143:Z143"/>
    <mergeCell ref="AB143:AC143"/>
    <mergeCell ref="AE143:AF143"/>
    <mergeCell ref="AH143:AI143"/>
    <mergeCell ref="AK143:AL143"/>
    <mergeCell ref="AN143:AO143"/>
    <mergeCell ref="AQ143:AR143"/>
    <mergeCell ref="AT143:AU143"/>
    <mergeCell ref="AW143:AX143"/>
    <mergeCell ref="AZ143:BA143"/>
    <mergeCell ref="BC143:BD143"/>
    <mergeCell ref="BF143:BG143"/>
    <mergeCell ref="BI143:BJ143"/>
    <mergeCell ref="BL143:BM143"/>
    <mergeCell ref="BO140:BP140"/>
    <mergeCell ref="BR140:BS140"/>
    <mergeCell ref="BU140:BV140"/>
    <mergeCell ref="BX140:BY140"/>
    <mergeCell ref="CA140:CB140"/>
    <mergeCell ref="CD140:CE140"/>
    <mergeCell ref="CG140:CH140"/>
    <mergeCell ref="CJ140:CK140"/>
    <mergeCell ref="CM140:CN140"/>
    <mergeCell ref="CP135:CQ135"/>
    <mergeCell ref="CS135:CT135"/>
    <mergeCell ref="A140:B140"/>
    <mergeCell ref="D140:E140"/>
    <mergeCell ref="G140:H140"/>
    <mergeCell ref="J140:K140"/>
    <mergeCell ref="M140:N140"/>
    <mergeCell ref="P140:Q140"/>
    <mergeCell ref="S140:T140"/>
    <mergeCell ref="V140:W140"/>
    <mergeCell ref="Y140:Z140"/>
    <mergeCell ref="AB140:AC140"/>
    <mergeCell ref="AE140:AF140"/>
    <mergeCell ref="AH140:AI140"/>
    <mergeCell ref="AK140:AL140"/>
    <mergeCell ref="AN140:AO140"/>
    <mergeCell ref="AQ140:AR140"/>
    <mergeCell ref="AT140:AU140"/>
    <mergeCell ref="AW140:AX140"/>
    <mergeCell ref="AZ140:BA140"/>
    <mergeCell ref="BC140:BD140"/>
    <mergeCell ref="BF140:BG140"/>
    <mergeCell ref="BI140:BJ140"/>
    <mergeCell ref="BL140:BM140"/>
    <mergeCell ref="BO135:BP135"/>
    <mergeCell ref="BR135:BS135"/>
    <mergeCell ref="BU135:BV135"/>
    <mergeCell ref="BX135:BY135"/>
    <mergeCell ref="CA135:CB135"/>
    <mergeCell ref="CD135:CE135"/>
    <mergeCell ref="CG135:CH135"/>
    <mergeCell ref="CJ135:CK135"/>
    <mergeCell ref="CM135:CN135"/>
    <mergeCell ref="CP134:CQ134"/>
    <mergeCell ref="CS134:CT134"/>
    <mergeCell ref="A135:B135"/>
    <mergeCell ref="D135:E135"/>
    <mergeCell ref="G135:H135"/>
    <mergeCell ref="J135:K135"/>
    <mergeCell ref="M135:N135"/>
    <mergeCell ref="P135:Q135"/>
    <mergeCell ref="S135:T135"/>
    <mergeCell ref="V135:W135"/>
    <mergeCell ref="Y135:Z135"/>
    <mergeCell ref="AB135:AC135"/>
    <mergeCell ref="AE135:AF135"/>
    <mergeCell ref="AH135:AI135"/>
    <mergeCell ref="AK135:AL135"/>
    <mergeCell ref="AN135:AO135"/>
    <mergeCell ref="AQ135:AR135"/>
    <mergeCell ref="AT135:AU135"/>
    <mergeCell ref="AW135:AX135"/>
    <mergeCell ref="AZ135:BA135"/>
    <mergeCell ref="BC135:BD135"/>
    <mergeCell ref="BF135:BG135"/>
    <mergeCell ref="BI135:BJ135"/>
    <mergeCell ref="BL135:BM135"/>
    <mergeCell ref="BO134:BP134"/>
    <mergeCell ref="BR134:BS134"/>
    <mergeCell ref="BU134:BV134"/>
    <mergeCell ref="BX134:BY134"/>
    <mergeCell ref="CA134:CB134"/>
    <mergeCell ref="CD134:CE134"/>
    <mergeCell ref="CG134:CH134"/>
    <mergeCell ref="CJ134:CK134"/>
    <mergeCell ref="CM134:CN134"/>
    <mergeCell ref="CM129:CN131"/>
    <mergeCell ref="CS129:CT131"/>
    <mergeCell ref="A134:B134"/>
    <mergeCell ref="D134:E134"/>
    <mergeCell ref="G134:H134"/>
    <mergeCell ref="J134:K134"/>
    <mergeCell ref="M134:N134"/>
    <mergeCell ref="P134:Q134"/>
    <mergeCell ref="S134:T134"/>
    <mergeCell ref="V134:W134"/>
    <mergeCell ref="Y134:Z134"/>
    <mergeCell ref="AB134:AC134"/>
    <mergeCell ref="AE134:AF134"/>
    <mergeCell ref="AH134:AI134"/>
    <mergeCell ref="AK134:AL134"/>
    <mergeCell ref="AN134:AO134"/>
    <mergeCell ref="AQ134:AR134"/>
    <mergeCell ref="AT134:AU134"/>
    <mergeCell ref="AW134:AX134"/>
    <mergeCell ref="AZ134:BA134"/>
    <mergeCell ref="BC134:BD134"/>
    <mergeCell ref="BF134:BG134"/>
    <mergeCell ref="BI134:BJ134"/>
    <mergeCell ref="BL134:BM134"/>
    <mergeCell ref="BL129:BM131"/>
    <mergeCell ref="BO129:BP131"/>
    <mergeCell ref="BR129:BS131"/>
    <mergeCell ref="BU129:BV131"/>
    <mergeCell ref="BX129:BY131"/>
    <mergeCell ref="CA129:CB131"/>
    <mergeCell ref="CD129:CE131"/>
    <mergeCell ref="CG129:CH131"/>
    <mergeCell ref="CJ129:CK131"/>
    <mergeCell ref="CM110:CN110"/>
    <mergeCell ref="CP110:CQ110"/>
    <mergeCell ref="CS110:CT110"/>
    <mergeCell ref="A129:B131"/>
    <mergeCell ref="D129:E131"/>
    <mergeCell ref="G129:H131"/>
    <mergeCell ref="J129:K131"/>
    <mergeCell ref="M129:N131"/>
    <mergeCell ref="P129:Q131"/>
    <mergeCell ref="S129:T131"/>
    <mergeCell ref="V129:W131"/>
    <mergeCell ref="Y129:Z131"/>
    <mergeCell ref="AB129:AC131"/>
    <mergeCell ref="AE129:AF131"/>
    <mergeCell ref="AH129:AI131"/>
    <mergeCell ref="AK129:AL131"/>
    <mergeCell ref="AN129:AO131"/>
    <mergeCell ref="AQ129:AR131"/>
    <mergeCell ref="AT129:AU131"/>
    <mergeCell ref="AW129:AX131"/>
    <mergeCell ref="AZ129:BA131"/>
    <mergeCell ref="BC129:BD131"/>
    <mergeCell ref="BF129:BG131"/>
    <mergeCell ref="BI129:BJ131"/>
    <mergeCell ref="BL110:BM110"/>
    <mergeCell ref="BO110:BP110"/>
    <mergeCell ref="BR110:BS110"/>
    <mergeCell ref="BU110:BV110"/>
    <mergeCell ref="BX110:BY110"/>
    <mergeCell ref="CA110:CB110"/>
    <mergeCell ref="CD110:CE110"/>
    <mergeCell ref="CG110:CH110"/>
    <mergeCell ref="CJ110:CK110"/>
    <mergeCell ref="CM107:CN107"/>
    <mergeCell ref="CP107:CQ107"/>
    <mergeCell ref="CS107:CT107"/>
    <mergeCell ref="A110:B110"/>
    <mergeCell ref="D110:E110"/>
    <mergeCell ref="G110:H110"/>
    <mergeCell ref="J110:K110"/>
    <mergeCell ref="M110:N110"/>
    <mergeCell ref="P110:Q110"/>
    <mergeCell ref="S110:T110"/>
    <mergeCell ref="V110:W110"/>
    <mergeCell ref="Y110:Z110"/>
    <mergeCell ref="AB110:AC110"/>
    <mergeCell ref="AE110:AF110"/>
    <mergeCell ref="AH110:AI110"/>
    <mergeCell ref="AK110:AL110"/>
    <mergeCell ref="AN110:AO110"/>
    <mergeCell ref="AQ110:AR110"/>
    <mergeCell ref="AT110:AU110"/>
    <mergeCell ref="AW110:AX110"/>
    <mergeCell ref="AZ110:BA110"/>
    <mergeCell ref="BC110:BD110"/>
    <mergeCell ref="BF110:BG110"/>
    <mergeCell ref="BI110:BJ110"/>
    <mergeCell ref="BL107:BM107"/>
    <mergeCell ref="BO107:BP107"/>
    <mergeCell ref="BR107:BS107"/>
    <mergeCell ref="BU107:BV107"/>
    <mergeCell ref="BX107:BY107"/>
    <mergeCell ref="CA107:CB107"/>
    <mergeCell ref="CD107:CE107"/>
    <mergeCell ref="CG107:CH107"/>
    <mergeCell ref="CJ107:CK107"/>
    <mergeCell ref="CM102:CN102"/>
    <mergeCell ref="CP102:CQ102"/>
    <mergeCell ref="CS102:CT102"/>
    <mergeCell ref="A107:B107"/>
    <mergeCell ref="D107:E107"/>
    <mergeCell ref="G107:H107"/>
    <mergeCell ref="J107:K107"/>
    <mergeCell ref="M107:N107"/>
    <mergeCell ref="P107:Q107"/>
    <mergeCell ref="S107:T107"/>
    <mergeCell ref="V107:W107"/>
    <mergeCell ref="Y107:Z107"/>
    <mergeCell ref="AB107:AC107"/>
    <mergeCell ref="AE107:AF107"/>
    <mergeCell ref="AH107:AI107"/>
    <mergeCell ref="AK107:AL107"/>
    <mergeCell ref="AN107:AO107"/>
    <mergeCell ref="AQ107:AR107"/>
    <mergeCell ref="AT107:AU107"/>
    <mergeCell ref="AW107:AX107"/>
    <mergeCell ref="AZ107:BA107"/>
    <mergeCell ref="BC107:BD107"/>
    <mergeCell ref="BF107:BG107"/>
    <mergeCell ref="BI107:BJ107"/>
    <mergeCell ref="BL102:BM102"/>
    <mergeCell ref="BO102:BP102"/>
    <mergeCell ref="BR102:BS102"/>
    <mergeCell ref="BU102:BV102"/>
    <mergeCell ref="BX102:BY102"/>
    <mergeCell ref="CA102:CB102"/>
    <mergeCell ref="CD102:CE102"/>
    <mergeCell ref="CG102:CH102"/>
    <mergeCell ref="CJ102:CK102"/>
    <mergeCell ref="CM101:CN101"/>
    <mergeCell ref="CP101:CQ101"/>
    <mergeCell ref="CS101:CT101"/>
    <mergeCell ref="A102:B102"/>
    <mergeCell ref="D102:E102"/>
    <mergeCell ref="G102:H102"/>
    <mergeCell ref="J102:K102"/>
    <mergeCell ref="M102:N102"/>
    <mergeCell ref="P102:Q102"/>
    <mergeCell ref="S102:T102"/>
    <mergeCell ref="V102:W102"/>
    <mergeCell ref="Y102:Z102"/>
    <mergeCell ref="AB102:AC102"/>
    <mergeCell ref="AE102:AF102"/>
    <mergeCell ref="AH102:AI102"/>
    <mergeCell ref="AK102:AL102"/>
    <mergeCell ref="AN102:AO102"/>
    <mergeCell ref="AQ102:AR102"/>
    <mergeCell ref="AT102:AU102"/>
    <mergeCell ref="AW102:AX102"/>
    <mergeCell ref="AZ102:BA102"/>
    <mergeCell ref="BC102:BD102"/>
    <mergeCell ref="BF102:BG102"/>
    <mergeCell ref="BI102:BJ102"/>
    <mergeCell ref="BL101:BM101"/>
    <mergeCell ref="BO101:BP101"/>
    <mergeCell ref="BR101:BS101"/>
    <mergeCell ref="BU101:BV101"/>
    <mergeCell ref="BX101:BY101"/>
    <mergeCell ref="CA101:CB101"/>
    <mergeCell ref="CD101:CE101"/>
    <mergeCell ref="CG101:CH101"/>
    <mergeCell ref="CJ101:CK101"/>
    <mergeCell ref="CJ96:CK98"/>
    <mergeCell ref="CM96:CN98"/>
    <mergeCell ref="CS96:CT98"/>
    <mergeCell ref="A101:B101"/>
    <mergeCell ref="D101:E101"/>
    <mergeCell ref="G101:H101"/>
    <mergeCell ref="J101:K101"/>
    <mergeCell ref="M101:N101"/>
    <mergeCell ref="P101:Q101"/>
    <mergeCell ref="S101:T101"/>
    <mergeCell ref="V101:W101"/>
    <mergeCell ref="Y101:Z101"/>
    <mergeCell ref="AB101:AC101"/>
    <mergeCell ref="AE101:AF101"/>
    <mergeCell ref="AH101:AI101"/>
    <mergeCell ref="AK101:AL101"/>
    <mergeCell ref="AN101:AO101"/>
    <mergeCell ref="AQ101:AR101"/>
    <mergeCell ref="AT101:AU101"/>
    <mergeCell ref="AW101:AX101"/>
    <mergeCell ref="AZ101:BA101"/>
    <mergeCell ref="BC101:BD101"/>
    <mergeCell ref="BF101:BG101"/>
    <mergeCell ref="BI101:BJ101"/>
    <mergeCell ref="BI96:BJ98"/>
    <mergeCell ref="BL96:BM98"/>
    <mergeCell ref="BO96:BP98"/>
    <mergeCell ref="BR96:BS98"/>
    <mergeCell ref="BU96:BV98"/>
    <mergeCell ref="BX96:BY98"/>
    <mergeCell ref="CA96:CB98"/>
    <mergeCell ref="CD96:CE98"/>
    <mergeCell ref="CG96:CH98"/>
    <mergeCell ref="CJ77:CK77"/>
    <mergeCell ref="CM77:CN77"/>
    <mergeCell ref="CP77:CQ77"/>
    <mergeCell ref="CS77:CT77"/>
    <mergeCell ref="A96:B98"/>
    <mergeCell ref="D96:E98"/>
    <mergeCell ref="G96:H98"/>
    <mergeCell ref="J96:K98"/>
    <mergeCell ref="M96:N98"/>
    <mergeCell ref="P96:Q98"/>
    <mergeCell ref="S96:T98"/>
    <mergeCell ref="V96:W98"/>
    <mergeCell ref="Y96:Z98"/>
    <mergeCell ref="AB96:AC98"/>
    <mergeCell ref="AE96:AF98"/>
    <mergeCell ref="AH96:AI98"/>
    <mergeCell ref="AK96:AL98"/>
    <mergeCell ref="AN96:AO98"/>
    <mergeCell ref="AQ96:AR98"/>
    <mergeCell ref="AT96:AU98"/>
    <mergeCell ref="AW96:AX98"/>
    <mergeCell ref="AZ96:BA98"/>
    <mergeCell ref="BC96:BD98"/>
    <mergeCell ref="BF96:BG98"/>
    <mergeCell ref="BI77:BJ77"/>
    <mergeCell ref="BL77:BM77"/>
    <mergeCell ref="BO77:BP77"/>
    <mergeCell ref="BR77:BS77"/>
    <mergeCell ref="BU77:BV77"/>
    <mergeCell ref="BX77:BY77"/>
    <mergeCell ref="CA77:CB77"/>
    <mergeCell ref="CD77:CE77"/>
    <mergeCell ref="CG77:CH77"/>
    <mergeCell ref="CJ74:CK74"/>
    <mergeCell ref="CM74:CN74"/>
    <mergeCell ref="CP74:CQ74"/>
    <mergeCell ref="CS74:CT74"/>
    <mergeCell ref="A77:B77"/>
    <mergeCell ref="D77:E77"/>
    <mergeCell ref="G77:H77"/>
    <mergeCell ref="J77:K77"/>
    <mergeCell ref="M77:N77"/>
    <mergeCell ref="P77:Q77"/>
    <mergeCell ref="S77:T77"/>
    <mergeCell ref="V77:W77"/>
    <mergeCell ref="Y77:Z77"/>
    <mergeCell ref="AB77:AC77"/>
    <mergeCell ref="AE77:AF77"/>
    <mergeCell ref="AH77:AI77"/>
    <mergeCell ref="AK77:AL77"/>
    <mergeCell ref="AN77:AO77"/>
    <mergeCell ref="AQ77:AR77"/>
    <mergeCell ref="AT77:AU77"/>
    <mergeCell ref="AW77:AX77"/>
    <mergeCell ref="AZ77:BA77"/>
    <mergeCell ref="BC77:BD77"/>
    <mergeCell ref="BF77:BG77"/>
    <mergeCell ref="BI74:BJ74"/>
    <mergeCell ref="BL74:BM74"/>
    <mergeCell ref="BO74:BP74"/>
    <mergeCell ref="BR74:BS74"/>
    <mergeCell ref="BU74:BV74"/>
    <mergeCell ref="BX74:BY74"/>
    <mergeCell ref="CA74:CB74"/>
    <mergeCell ref="CD74:CE74"/>
    <mergeCell ref="CG74:CH74"/>
    <mergeCell ref="CJ69:CK69"/>
    <mergeCell ref="CM69:CN69"/>
    <mergeCell ref="CP69:CQ69"/>
    <mergeCell ref="CS69:CT69"/>
    <mergeCell ref="A74:B74"/>
    <mergeCell ref="D74:E74"/>
    <mergeCell ref="G74:H74"/>
    <mergeCell ref="J74:K74"/>
    <mergeCell ref="M74:N74"/>
    <mergeCell ref="P74:Q74"/>
    <mergeCell ref="S74:T74"/>
    <mergeCell ref="V74:W74"/>
    <mergeCell ref="Y74:Z74"/>
    <mergeCell ref="AB74:AC74"/>
    <mergeCell ref="AE74:AF74"/>
    <mergeCell ref="AH74:AI74"/>
    <mergeCell ref="AK74:AL74"/>
    <mergeCell ref="AN74:AO74"/>
    <mergeCell ref="AQ74:AR74"/>
    <mergeCell ref="AT74:AU74"/>
    <mergeCell ref="AW74:AX74"/>
    <mergeCell ref="AZ74:BA74"/>
    <mergeCell ref="BC74:BD74"/>
    <mergeCell ref="BF74:BG74"/>
    <mergeCell ref="BI69:BJ69"/>
    <mergeCell ref="BL69:BM69"/>
    <mergeCell ref="BO69:BP69"/>
    <mergeCell ref="BR69:BS69"/>
    <mergeCell ref="BU69:BV69"/>
    <mergeCell ref="BX69:BY69"/>
    <mergeCell ref="CA69:CB69"/>
    <mergeCell ref="CD69:CE69"/>
    <mergeCell ref="CG69:CH69"/>
    <mergeCell ref="CJ68:CK68"/>
    <mergeCell ref="CM68:CN68"/>
    <mergeCell ref="CP68:CQ68"/>
    <mergeCell ref="CS68:CT68"/>
    <mergeCell ref="A69:B69"/>
    <mergeCell ref="D69:E69"/>
    <mergeCell ref="G69:H69"/>
    <mergeCell ref="J69:K69"/>
    <mergeCell ref="M69:N69"/>
    <mergeCell ref="P69:Q69"/>
    <mergeCell ref="S69:T69"/>
    <mergeCell ref="V69:W69"/>
    <mergeCell ref="Y69:Z69"/>
    <mergeCell ref="AB69:AC69"/>
    <mergeCell ref="AE69:AF69"/>
    <mergeCell ref="AH69:AI69"/>
    <mergeCell ref="AK69:AL69"/>
    <mergeCell ref="AN69:AO69"/>
    <mergeCell ref="AQ69:AR69"/>
    <mergeCell ref="AT69:AU69"/>
    <mergeCell ref="AW69:AX69"/>
    <mergeCell ref="AZ69:BA69"/>
    <mergeCell ref="BC69:BD69"/>
    <mergeCell ref="BF69:BG69"/>
    <mergeCell ref="BI68:BJ68"/>
    <mergeCell ref="BL68:BM68"/>
    <mergeCell ref="BO68:BP68"/>
    <mergeCell ref="BR68:BS68"/>
    <mergeCell ref="BU68:BV68"/>
    <mergeCell ref="BX68:BY68"/>
    <mergeCell ref="CA68:CB68"/>
    <mergeCell ref="CD68:CE68"/>
    <mergeCell ref="CG68:CH68"/>
    <mergeCell ref="CG63:CH65"/>
    <mergeCell ref="CJ63:CK65"/>
    <mergeCell ref="CM63:CN65"/>
    <mergeCell ref="CS63:CT65"/>
    <mergeCell ref="AZ68:BA68"/>
    <mergeCell ref="BC68:BD68"/>
    <mergeCell ref="BF68:BG68"/>
    <mergeCell ref="BF63:BG65"/>
    <mergeCell ref="BI63:BJ65"/>
    <mergeCell ref="BL63:BM65"/>
    <mergeCell ref="BO63:BP65"/>
    <mergeCell ref="BR63:BS65"/>
    <mergeCell ref="BU63:BV65"/>
    <mergeCell ref="BX63:BY65"/>
    <mergeCell ref="CA63:CB65"/>
    <mergeCell ref="CD63:CE65"/>
    <mergeCell ref="A68:B68"/>
    <mergeCell ref="D68:E68"/>
    <mergeCell ref="G68:H68"/>
    <mergeCell ref="J68:K68"/>
    <mergeCell ref="M68:N68"/>
    <mergeCell ref="P68:Q68"/>
    <mergeCell ref="S68:T68"/>
    <mergeCell ref="V68:W68"/>
    <mergeCell ref="Y68:Z68"/>
    <mergeCell ref="AB68:AC68"/>
    <mergeCell ref="AE68:AF68"/>
    <mergeCell ref="AH68:AI68"/>
    <mergeCell ref="AK68:AL68"/>
    <mergeCell ref="AN68:AO68"/>
    <mergeCell ref="AQ68:AR68"/>
    <mergeCell ref="AT68:AU68"/>
    <mergeCell ref="AW68:AX68"/>
    <mergeCell ref="CG44:CH44"/>
    <mergeCell ref="CJ44:CK44"/>
    <mergeCell ref="CM44:CN44"/>
    <mergeCell ref="CP44:CQ44"/>
    <mergeCell ref="CS44:CT44"/>
    <mergeCell ref="A63:B65"/>
    <mergeCell ref="D63:E65"/>
    <mergeCell ref="G63:H65"/>
    <mergeCell ref="J63:K65"/>
    <mergeCell ref="M63:N65"/>
    <mergeCell ref="P63:Q65"/>
    <mergeCell ref="S63:T65"/>
    <mergeCell ref="V63:W65"/>
    <mergeCell ref="Y63:Z65"/>
    <mergeCell ref="AB63:AC65"/>
    <mergeCell ref="AE63:AF65"/>
    <mergeCell ref="AH63:AI65"/>
    <mergeCell ref="AK63:AL65"/>
    <mergeCell ref="AN63:AO65"/>
    <mergeCell ref="AQ63:AR65"/>
    <mergeCell ref="AT63:AU65"/>
    <mergeCell ref="AW63:AX65"/>
    <mergeCell ref="AZ63:BA65"/>
    <mergeCell ref="BC63:BD65"/>
    <mergeCell ref="BF44:BG44"/>
    <mergeCell ref="BI44:BJ44"/>
    <mergeCell ref="BL44:BM44"/>
    <mergeCell ref="BO44:BP44"/>
    <mergeCell ref="BR44:BS44"/>
    <mergeCell ref="BU44:BV44"/>
    <mergeCell ref="BX44:BY44"/>
    <mergeCell ref="CA44:CB44"/>
    <mergeCell ref="CD44:CE44"/>
    <mergeCell ref="CG41:CH41"/>
    <mergeCell ref="CJ41:CK41"/>
    <mergeCell ref="CM41:CN41"/>
    <mergeCell ref="CP41:CQ41"/>
    <mergeCell ref="CS41:CT41"/>
    <mergeCell ref="A44:B44"/>
    <mergeCell ref="D44:E44"/>
    <mergeCell ref="G44:H44"/>
    <mergeCell ref="J44:K44"/>
    <mergeCell ref="M44:N44"/>
    <mergeCell ref="P44:Q44"/>
    <mergeCell ref="S44:T44"/>
    <mergeCell ref="V44:W44"/>
    <mergeCell ref="Y44:Z44"/>
    <mergeCell ref="AB44:AC44"/>
    <mergeCell ref="AE44:AF44"/>
    <mergeCell ref="AH44:AI44"/>
    <mergeCell ref="AK44:AL44"/>
    <mergeCell ref="AN44:AO44"/>
    <mergeCell ref="AQ44:AR44"/>
    <mergeCell ref="AT44:AU44"/>
    <mergeCell ref="AW44:AX44"/>
    <mergeCell ref="AZ44:BA44"/>
    <mergeCell ref="BC44:BD44"/>
    <mergeCell ref="BF41:BG41"/>
    <mergeCell ref="BI41:BJ41"/>
    <mergeCell ref="BL41:BM41"/>
    <mergeCell ref="BO41:BP41"/>
    <mergeCell ref="BR41:BS41"/>
    <mergeCell ref="BU41:BV41"/>
    <mergeCell ref="BX41:BY41"/>
    <mergeCell ref="CA41:CB41"/>
    <mergeCell ref="CD41:CE41"/>
    <mergeCell ref="CG36:CH36"/>
    <mergeCell ref="CJ36:CK36"/>
    <mergeCell ref="CM36:CN36"/>
    <mergeCell ref="CP36:CQ36"/>
    <mergeCell ref="CS36:CT36"/>
    <mergeCell ref="A41:B41"/>
    <mergeCell ref="D41:E41"/>
    <mergeCell ref="G41:H41"/>
    <mergeCell ref="J41:K41"/>
    <mergeCell ref="M41:N41"/>
    <mergeCell ref="P41:Q41"/>
    <mergeCell ref="S41:T41"/>
    <mergeCell ref="V41:W41"/>
    <mergeCell ref="Y41:Z41"/>
    <mergeCell ref="AB41:AC41"/>
    <mergeCell ref="AE41:AF41"/>
    <mergeCell ref="AH41:AI41"/>
    <mergeCell ref="AK41:AL41"/>
    <mergeCell ref="AN41:AO41"/>
    <mergeCell ref="AQ41:AR41"/>
    <mergeCell ref="AT41:AU41"/>
    <mergeCell ref="AW41:AX41"/>
    <mergeCell ref="AZ41:BA41"/>
    <mergeCell ref="BC41:BD41"/>
    <mergeCell ref="BF36:BG36"/>
    <mergeCell ref="BI36:BJ36"/>
    <mergeCell ref="BL36:BM36"/>
    <mergeCell ref="BO36:BP36"/>
    <mergeCell ref="BR36:BS36"/>
    <mergeCell ref="BU36:BV36"/>
    <mergeCell ref="BX36:BY36"/>
    <mergeCell ref="CA36:CB36"/>
    <mergeCell ref="CD36:CE36"/>
    <mergeCell ref="CG35:CH35"/>
    <mergeCell ref="CJ35:CK35"/>
    <mergeCell ref="CM35:CN35"/>
    <mergeCell ref="CP35:CQ35"/>
    <mergeCell ref="CS35:CT35"/>
    <mergeCell ref="A36:B36"/>
    <mergeCell ref="D36:E36"/>
    <mergeCell ref="G36:H36"/>
    <mergeCell ref="J36:K36"/>
    <mergeCell ref="M36:N36"/>
    <mergeCell ref="P36:Q36"/>
    <mergeCell ref="S36:T36"/>
    <mergeCell ref="V36:W36"/>
    <mergeCell ref="Y36:Z36"/>
    <mergeCell ref="AB36:AC36"/>
    <mergeCell ref="AE36:AF36"/>
    <mergeCell ref="AH36:AI36"/>
    <mergeCell ref="AK36:AL36"/>
    <mergeCell ref="AN36:AO36"/>
    <mergeCell ref="AQ36:AR36"/>
    <mergeCell ref="AT36:AU36"/>
    <mergeCell ref="AW36:AX36"/>
    <mergeCell ref="AZ36:BA36"/>
    <mergeCell ref="BC36:BD36"/>
    <mergeCell ref="BF35:BG35"/>
    <mergeCell ref="BI35:BJ35"/>
    <mergeCell ref="BL35:BM35"/>
    <mergeCell ref="BO35:BP35"/>
    <mergeCell ref="BR35:BS35"/>
    <mergeCell ref="BU35:BV35"/>
    <mergeCell ref="BX35:BY35"/>
    <mergeCell ref="CA35:CB35"/>
    <mergeCell ref="CD35:CE35"/>
    <mergeCell ref="CD30:CE32"/>
    <mergeCell ref="CG30:CH32"/>
    <mergeCell ref="CJ30:CK32"/>
    <mergeCell ref="CM30:CN32"/>
    <mergeCell ref="CS30:CT32"/>
    <mergeCell ref="A35:B35"/>
    <mergeCell ref="D35:E35"/>
    <mergeCell ref="G35:H35"/>
    <mergeCell ref="J35:K35"/>
    <mergeCell ref="M35:N35"/>
    <mergeCell ref="P35:Q35"/>
    <mergeCell ref="S35:T35"/>
    <mergeCell ref="V35:W35"/>
    <mergeCell ref="Y35:Z35"/>
    <mergeCell ref="AB35:AC35"/>
    <mergeCell ref="AE35:AF35"/>
    <mergeCell ref="AH35:AI35"/>
    <mergeCell ref="AK35:AL35"/>
    <mergeCell ref="AN35:AO35"/>
    <mergeCell ref="AQ35:AR35"/>
    <mergeCell ref="AT35:AU35"/>
    <mergeCell ref="AW35:AX35"/>
    <mergeCell ref="AZ35:BA35"/>
    <mergeCell ref="BC35:BD35"/>
    <mergeCell ref="BC30:BD32"/>
    <mergeCell ref="BF30:BG32"/>
    <mergeCell ref="BI30:BJ32"/>
    <mergeCell ref="BL30:BM32"/>
    <mergeCell ref="BO30:BP32"/>
    <mergeCell ref="BR30:BS32"/>
    <mergeCell ref="BU30:BV32"/>
    <mergeCell ref="BX30:BY32"/>
    <mergeCell ref="CA30:CB32"/>
    <mergeCell ref="CD11:CE11"/>
    <mergeCell ref="CG11:CH11"/>
    <mergeCell ref="CJ11:CK11"/>
    <mergeCell ref="CM11:CN11"/>
    <mergeCell ref="CP11:CQ11"/>
    <mergeCell ref="CS11:CT11"/>
    <mergeCell ref="A30:B32"/>
    <mergeCell ref="D30:E32"/>
    <mergeCell ref="G30:H32"/>
    <mergeCell ref="J30:K32"/>
    <mergeCell ref="M30:N32"/>
    <mergeCell ref="P30:Q32"/>
    <mergeCell ref="S30:T32"/>
    <mergeCell ref="V30:W32"/>
    <mergeCell ref="Y30:Z32"/>
    <mergeCell ref="AB30:AC32"/>
    <mergeCell ref="AE30:AF32"/>
    <mergeCell ref="AH30:AI32"/>
    <mergeCell ref="AK30:AL32"/>
    <mergeCell ref="AN30:AO32"/>
    <mergeCell ref="AQ30:AR32"/>
    <mergeCell ref="AT30:AU32"/>
    <mergeCell ref="AW30:AX32"/>
    <mergeCell ref="AZ30:BA32"/>
    <mergeCell ref="BC11:BD11"/>
    <mergeCell ref="BF11:BG11"/>
    <mergeCell ref="BI11:BJ11"/>
    <mergeCell ref="BL11:BM11"/>
    <mergeCell ref="BO11:BP11"/>
    <mergeCell ref="BR11:BS11"/>
    <mergeCell ref="BU11:BV11"/>
    <mergeCell ref="BX11:BY11"/>
    <mergeCell ref="CA11:CB11"/>
    <mergeCell ref="CD8:CE8"/>
    <mergeCell ref="CG8:CH8"/>
    <mergeCell ref="CJ8:CK8"/>
    <mergeCell ref="CM8:CN8"/>
    <mergeCell ref="CP8:CQ8"/>
    <mergeCell ref="CS8:CT8"/>
    <mergeCell ref="A11:B11"/>
    <mergeCell ref="D11:E11"/>
    <mergeCell ref="G11:H11"/>
    <mergeCell ref="J11:K11"/>
    <mergeCell ref="M11:N11"/>
    <mergeCell ref="P11:Q11"/>
    <mergeCell ref="S11:T11"/>
    <mergeCell ref="V11:W11"/>
    <mergeCell ref="Y11:Z11"/>
    <mergeCell ref="AB11:AC11"/>
    <mergeCell ref="AE11:AF11"/>
    <mergeCell ref="AH11:AI11"/>
    <mergeCell ref="AK11:AL11"/>
    <mergeCell ref="AN11:AO11"/>
    <mergeCell ref="AQ11:AR11"/>
    <mergeCell ref="AT11:AU11"/>
    <mergeCell ref="AW11:AX11"/>
    <mergeCell ref="AZ11:BA11"/>
    <mergeCell ref="BC8:BD8"/>
    <mergeCell ref="BF8:BG8"/>
    <mergeCell ref="BI8:BJ8"/>
    <mergeCell ref="BL8:BM8"/>
    <mergeCell ref="BO8:BP8"/>
    <mergeCell ref="BR8:BS8"/>
    <mergeCell ref="BU8:BV8"/>
    <mergeCell ref="BX8:BY8"/>
    <mergeCell ref="CA8:CB8"/>
    <mergeCell ref="CD3:CE3"/>
    <mergeCell ref="CG3:CH3"/>
    <mergeCell ref="CJ3:CK3"/>
    <mergeCell ref="CM3:CN3"/>
    <mergeCell ref="CP3:CQ3"/>
    <mergeCell ref="CS3:CT3"/>
    <mergeCell ref="A8:B8"/>
    <mergeCell ref="D8:E8"/>
    <mergeCell ref="G8:H8"/>
    <mergeCell ref="J8:K8"/>
    <mergeCell ref="M8:N8"/>
    <mergeCell ref="P8:Q8"/>
    <mergeCell ref="S8:T8"/>
    <mergeCell ref="V8:W8"/>
    <mergeCell ref="Y8:Z8"/>
    <mergeCell ref="AB8:AC8"/>
    <mergeCell ref="AE8:AF8"/>
    <mergeCell ref="AH8:AI8"/>
    <mergeCell ref="AK8:AL8"/>
    <mergeCell ref="AN8:AO8"/>
    <mergeCell ref="AQ8:AR8"/>
    <mergeCell ref="AT8:AU8"/>
    <mergeCell ref="AW8:AX8"/>
    <mergeCell ref="AZ8:BA8"/>
    <mergeCell ref="BC3:BD3"/>
    <mergeCell ref="A3:B3"/>
    <mergeCell ref="D3:E3"/>
    <mergeCell ref="G3:H3"/>
    <mergeCell ref="J3:K3"/>
    <mergeCell ref="M3:N3"/>
    <mergeCell ref="P3:Q3"/>
    <mergeCell ref="S3:T3"/>
    <mergeCell ref="V3:W3"/>
    <mergeCell ref="Y3:Z3"/>
    <mergeCell ref="AB3:AC3"/>
    <mergeCell ref="AE3:AF3"/>
    <mergeCell ref="AH3:AI3"/>
    <mergeCell ref="AK3:AL3"/>
    <mergeCell ref="AN3:AO3"/>
    <mergeCell ref="AQ3:AR3"/>
    <mergeCell ref="AT3:AU3"/>
    <mergeCell ref="AW3:AX3"/>
    <mergeCell ref="AT2:AU2"/>
    <mergeCell ref="AW2:AX2"/>
    <mergeCell ref="AZ2:BA2"/>
    <mergeCell ref="BF3:BG3"/>
    <mergeCell ref="BI3:BJ3"/>
    <mergeCell ref="BL3:BM3"/>
    <mergeCell ref="BO3:BP3"/>
    <mergeCell ref="BR3:BS3"/>
    <mergeCell ref="BU3:BV3"/>
    <mergeCell ref="BX3:BY3"/>
    <mergeCell ref="CA3:CB3"/>
    <mergeCell ref="CD2:CE2"/>
    <mergeCell ref="CG2:CH2"/>
    <mergeCell ref="CJ2:CK2"/>
    <mergeCell ref="CM2:CN2"/>
    <mergeCell ref="CP2:CQ2"/>
    <mergeCell ref="CS2:CT2"/>
    <mergeCell ref="AZ3:BA3"/>
    <mergeCell ref="CD228:CE230"/>
    <mergeCell ref="CG228:CH230"/>
    <mergeCell ref="CJ228:CK230"/>
    <mergeCell ref="CM228:CN230"/>
    <mergeCell ref="AT228:AU230"/>
    <mergeCell ref="AW228:AX230"/>
    <mergeCell ref="AZ228:BA230"/>
    <mergeCell ref="BC228:BD230"/>
    <mergeCell ref="BF228:BG230"/>
    <mergeCell ref="BI228:BJ230"/>
    <mergeCell ref="BL228:BM230"/>
    <mergeCell ref="BO228:BP230"/>
    <mergeCell ref="BR228:BS230"/>
    <mergeCell ref="BO143:BP143"/>
    <mergeCell ref="BR143:BS143"/>
    <mergeCell ref="BU143:BV143"/>
    <mergeCell ref="BX143:BY143"/>
    <mergeCell ref="CA143:CB143"/>
    <mergeCell ref="CD143:CE143"/>
    <mergeCell ref="CG143:CH143"/>
    <mergeCell ref="CM162:CN164"/>
    <mergeCell ref="AZ167:BA167"/>
    <mergeCell ref="BC167:BD167"/>
    <mergeCell ref="BF167:BG167"/>
    <mergeCell ref="BI167:BJ167"/>
    <mergeCell ref="BL167:BM167"/>
    <mergeCell ref="BO167:BP167"/>
    <mergeCell ref="CD162:CE164"/>
    <mergeCell ref="CG162:CH164"/>
    <mergeCell ref="CJ162:CK164"/>
    <mergeCell ref="AW173:AX173"/>
    <mergeCell ref="AZ173:BA173"/>
    <mergeCell ref="AE200:AF200"/>
    <mergeCell ref="AH200:AI200"/>
    <mergeCell ref="AK200:AL200"/>
    <mergeCell ref="AN200:AO200"/>
    <mergeCell ref="AQ200:AR200"/>
    <mergeCell ref="A2:B2"/>
    <mergeCell ref="D2:E2"/>
    <mergeCell ref="G2:H2"/>
    <mergeCell ref="J2:K2"/>
    <mergeCell ref="M2:N2"/>
    <mergeCell ref="P2:Q2"/>
    <mergeCell ref="S2:T2"/>
    <mergeCell ref="V2:W2"/>
    <mergeCell ref="Y2:Z2"/>
    <mergeCell ref="BU228:BV230"/>
    <mergeCell ref="BX228:BY230"/>
    <mergeCell ref="CA228:CB230"/>
    <mergeCell ref="BC2:BD2"/>
    <mergeCell ref="BF2:BG2"/>
    <mergeCell ref="BI2:BJ2"/>
    <mergeCell ref="BL2:BM2"/>
    <mergeCell ref="BO2:BP2"/>
    <mergeCell ref="BR2:BS2"/>
    <mergeCell ref="BU2:BV2"/>
    <mergeCell ref="BX2:BY2"/>
    <mergeCell ref="CA2:CB2"/>
    <mergeCell ref="AB2:AC2"/>
    <mergeCell ref="AE2:AF2"/>
    <mergeCell ref="AH2:AI2"/>
    <mergeCell ref="AK2:AL2"/>
    <mergeCell ref="AN2:AO2"/>
    <mergeCell ref="AQ2:AR2"/>
    <mergeCell ref="AT200:AU200"/>
    <mergeCell ref="AW200:AX200"/>
    <mergeCell ref="AZ200:BA200"/>
    <mergeCell ref="BC200:BD200"/>
    <mergeCell ref="BF200:BG200"/>
    <mergeCell ref="BI200:BJ200"/>
    <mergeCell ref="BL200:BM200"/>
    <mergeCell ref="BO200:BP200"/>
    <mergeCell ref="BR200:BS200"/>
    <mergeCell ref="BU200:BV200"/>
    <mergeCell ref="BX200:BY200"/>
    <mergeCell ref="CA200:CB200"/>
    <mergeCell ref="CD200:CE200"/>
    <mergeCell ref="CG200:CH200"/>
    <mergeCell ref="CJ200:CK200"/>
    <mergeCell ref="CM200:CN200"/>
    <mergeCell ref="A228:B230"/>
    <mergeCell ref="D228:E230"/>
    <mergeCell ref="G228:H230"/>
    <mergeCell ref="J228:K230"/>
    <mergeCell ref="M228:N230"/>
    <mergeCell ref="P228:Q230"/>
    <mergeCell ref="S228:T230"/>
    <mergeCell ref="V228:W230"/>
    <mergeCell ref="Y228:Z230"/>
    <mergeCell ref="AB228:AC230"/>
    <mergeCell ref="AE228:AF230"/>
    <mergeCell ref="AH228:AI230"/>
    <mergeCell ref="AK228:AL230"/>
    <mergeCell ref="AN228:AO230"/>
    <mergeCell ref="AQ228:AR230"/>
    <mergeCell ref="AB200:AC20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W164"/>
  <sheetViews>
    <sheetView topLeftCell="CD106" workbookViewId="0"/>
  </sheetViews>
  <sheetFormatPr baseColWidth="10" defaultColWidth="8.83203125" defaultRowHeight="15" x14ac:dyDescent="0.2"/>
  <cols>
    <col min="1" max="1" width="21" customWidth="1"/>
    <col min="2" max="2" width="12.5" customWidth="1"/>
    <col min="4" max="4" width="20.5" customWidth="1"/>
    <col min="5" max="5" width="11.5" customWidth="1"/>
    <col min="7" max="7" width="20.5" customWidth="1"/>
    <col min="8" max="8" width="11.33203125" customWidth="1"/>
    <col min="10" max="10" width="20.5" customWidth="1"/>
    <col min="13" max="13" width="20.5" customWidth="1"/>
    <col min="14" max="14" width="11.33203125" customWidth="1"/>
    <col min="16" max="16" width="20.5" customWidth="1"/>
    <col min="19" max="19" width="20.5" customWidth="1"/>
    <col min="20" max="20" width="9.6640625" customWidth="1"/>
    <col min="22" max="22" width="20.5" customWidth="1"/>
    <col min="25" max="25" width="20.5" customWidth="1"/>
    <col min="26" max="26" width="9.6640625" customWidth="1"/>
    <col min="28" max="28" width="20.5" customWidth="1"/>
    <col min="31" max="31" width="20.5" customWidth="1"/>
    <col min="34" max="34" width="20.5" customWidth="1"/>
    <col min="35" max="35" width="9.6640625" customWidth="1"/>
    <col min="37" max="37" width="20.5" customWidth="1"/>
    <col min="38" max="38" width="10.5" customWidth="1"/>
    <col min="40" max="40" width="20.5" customWidth="1"/>
    <col min="41" max="41" width="9.6640625" customWidth="1"/>
    <col min="43" max="43" width="20.5" customWidth="1"/>
    <col min="44" max="44" width="10.5" customWidth="1"/>
    <col min="46" max="46" width="20.5" customWidth="1"/>
    <col min="47" max="47" width="12.33203125" customWidth="1"/>
    <col min="49" max="49" width="20.5" customWidth="1"/>
    <col min="50" max="50" width="9.6640625" customWidth="1"/>
    <col min="52" max="52" width="20.5" customWidth="1"/>
    <col min="53" max="53" width="10.5" customWidth="1"/>
    <col min="55" max="55" width="20.5" customWidth="1"/>
    <col min="56" max="56" width="9.6640625" customWidth="1"/>
    <col min="58" max="58" width="20.5" customWidth="1"/>
    <col min="59" max="59" width="10.5" customWidth="1"/>
    <col min="61" max="61" width="20.5" customWidth="1"/>
    <col min="62" max="62" width="10.5" customWidth="1"/>
    <col min="64" max="64" width="20.5" customWidth="1"/>
    <col min="65" max="65" width="9.6640625" customWidth="1"/>
    <col min="67" max="67" width="20.5" customWidth="1"/>
    <col min="70" max="70" width="20.5" customWidth="1"/>
    <col min="73" max="73" width="20.5" customWidth="1"/>
    <col min="76" max="76" width="20.5" customWidth="1"/>
    <col min="77" max="77" width="9.6640625" customWidth="1"/>
    <col min="79" max="79" width="20.5" customWidth="1"/>
    <col min="80" max="80" width="10.5" customWidth="1"/>
    <col min="82" max="82" width="20.5" customWidth="1"/>
    <col min="85" max="85" width="20.5" customWidth="1"/>
    <col min="88" max="88" width="20.5" customWidth="1"/>
    <col min="89" max="89" width="10.5" customWidth="1"/>
    <col min="91" max="91" width="20.5" customWidth="1"/>
    <col min="92" max="92" width="11.33203125" customWidth="1"/>
    <col min="94" max="94" width="24.6640625" customWidth="1"/>
    <col min="95" max="95" width="12.33203125" customWidth="1"/>
    <col min="97" max="97" width="20.33203125" customWidth="1"/>
    <col min="98" max="98" width="11.1640625" bestFit="1" customWidth="1"/>
    <col min="99" max="99" width="10.5" customWidth="1"/>
    <col min="100" max="100" width="12.33203125" customWidth="1"/>
  </cols>
  <sheetData>
    <row r="1" spans="1:100" ht="24" x14ac:dyDescent="0.3">
      <c r="A1" s="3" t="s">
        <v>0</v>
      </c>
    </row>
    <row r="3" spans="1:100" ht="19" x14ac:dyDescent="0.25">
      <c r="A3" s="2" t="s">
        <v>1</v>
      </c>
      <c r="B3" t="s">
        <v>206</v>
      </c>
    </row>
    <row r="4" spans="1:100" x14ac:dyDescent="0.2">
      <c r="A4" s="8" t="s">
        <v>11</v>
      </c>
      <c r="B4" s="8"/>
      <c r="D4" s="8" t="s">
        <v>12</v>
      </c>
      <c r="E4" s="8"/>
      <c r="G4" s="8" t="s">
        <v>13</v>
      </c>
      <c r="H4" s="8"/>
      <c r="J4" s="8" t="s">
        <v>14</v>
      </c>
      <c r="K4" s="8"/>
      <c r="M4" s="8" t="s">
        <v>15</v>
      </c>
      <c r="N4" s="8"/>
      <c r="P4" s="8" t="s">
        <v>16</v>
      </c>
      <c r="Q4" s="8"/>
      <c r="S4" s="8" t="s">
        <v>17</v>
      </c>
      <c r="T4" s="8"/>
      <c r="V4" s="8" t="s">
        <v>18</v>
      </c>
      <c r="W4" s="8"/>
      <c r="Y4" s="8" t="s">
        <v>19</v>
      </c>
      <c r="Z4" s="8"/>
      <c r="AB4" s="8" t="s">
        <v>20</v>
      </c>
      <c r="AC4" s="8"/>
      <c r="AE4" s="8" t="s">
        <v>21</v>
      </c>
      <c r="AF4" s="8"/>
      <c r="AH4" s="8" t="s">
        <v>22</v>
      </c>
      <c r="AI4" s="8"/>
      <c r="AK4" s="8" t="s">
        <v>23</v>
      </c>
      <c r="AL4" s="8"/>
      <c r="AN4" s="8" t="s">
        <v>24</v>
      </c>
      <c r="AO4" s="8"/>
      <c r="AQ4" s="8" t="s">
        <v>25</v>
      </c>
      <c r="AR4" s="8"/>
      <c r="AT4" s="8" t="s">
        <v>2</v>
      </c>
      <c r="AU4" s="8"/>
      <c r="AW4" s="8" t="s">
        <v>26</v>
      </c>
      <c r="AX4" s="8"/>
      <c r="AZ4" s="8" t="s">
        <v>27</v>
      </c>
      <c r="BA4" s="8"/>
      <c r="BC4" s="8" t="s">
        <v>28</v>
      </c>
      <c r="BD4" s="8"/>
      <c r="BF4" s="8" t="s">
        <v>29</v>
      </c>
      <c r="BG4" s="8"/>
      <c r="BI4" s="8" t="s">
        <v>35</v>
      </c>
      <c r="BJ4" s="8"/>
      <c r="BL4" s="8" t="s">
        <v>36</v>
      </c>
      <c r="BM4" s="8"/>
      <c r="BO4" s="8" t="s">
        <v>37</v>
      </c>
      <c r="BP4" s="8"/>
      <c r="BR4" s="8" t="s">
        <v>38</v>
      </c>
      <c r="BS4" s="8"/>
      <c r="BU4" s="8" t="s">
        <v>39</v>
      </c>
      <c r="BV4" s="8"/>
      <c r="BX4" s="8" t="s">
        <v>40</v>
      </c>
      <c r="BY4" s="8"/>
      <c r="CA4" s="8" t="s">
        <v>41</v>
      </c>
      <c r="CB4" s="8"/>
      <c r="CD4" s="8" t="s">
        <v>42</v>
      </c>
      <c r="CE4" s="8"/>
      <c r="CG4" s="8" t="s">
        <v>43</v>
      </c>
      <c r="CH4" s="8"/>
      <c r="CJ4" s="8" t="s">
        <v>44</v>
      </c>
      <c r="CK4" s="8"/>
      <c r="CM4" s="8" t="s">
        <v>45</v>
      </c>
      <c r="CN4" s="8"/>
      <c r="CP4" s="8" t="s">
        <v>30</v>
      </c>
      <c r="CQ4" s="8"/>
      <c r="CS4" s="1" t="s">
        <v>31</v>
      </c>
      <c r="CV4" s="1" t="s">
        <v>32</v>
      </c>
    </row>
    <row r="5" spans="1:100" x14ac:dyDescent="0.2">
      <c r="A5" s="7" t="s">
        <v>33</v>
      </c>
      <c r="B5" s="12">
        <v>0</v>
      </c>
      <c r="D5" s="7" t="s">
        <v>33</v>
      </c>
      <c r="E5" s="12">
        <v>1346.15</v>
      </c>
      <c r="G5" s="7" t="s">
        <v>33</v>
      </c>
      <c r="H5" s="12">
        <v>0</v>
      </c>
      <c r="J5" s="7" t="s">
        <v>33</v>
      </c>
      <c r="K5" s="12">
        <v>0</v>
      </c>
      <c r="M5" s="7" t="s">
        <v>33</v>
      </c>
      <c r="N5" s="12">
        <v>0</v>
      </c>
      <c r="P5" s="7" t="s">
        <v>33</v>
      </c>
      <c r="Q5" s="12">
        <v>0</v>
      </c>
      <c r="S5" s="7" t="s">
        <v>33</v>
      </c>
      <c r="T5" s="12">
        <v>0</v>
      </c>
      <c r="V5" s="7" t="s">
        <v>33</v>
      </c>
      <c r="W5" s="12">
        <v>0</v>
      </c>
      <c r="Y5" s="7" t="s">
        <v>33</v>
      </c>
      <c r="Z5" s="12">
        <v>0</v>
      </c>
      <c r="AB5" s="7" t="s">
        <v>33</v>
      </c>
      <c r="AC5" s="12">
        <v>80</v>
      </c>
      <c r="AE5" s="7" t="s">
        <v>33</v>
      </c>
      <c r="AF5" s="12">
        <v>0</v>
      </c>
      <c r="AH5" s="7" t="s">
        <v>33</v>
      </c>
      <c r="AI5" s="12">
        <v>0</v>
      </c>
      <c r="AK5" s="7" t="s">
        <v>33</v>
      </c>
      <c r="AL5" s="12">
        <v>0</v>
      </c>
      <c r="AN5" s="7" t="s">
        <v>33</v>
      </c>
      <c r="AO5" s="12">
        <v>0</v>
      </c>
      <c r="AQ5" s="7" t="s">
        <v>33</v>
      </c>
      <c r="AR5" s="12">
        <v>0</v>
      </c>
      <c r="AT5" s="7" t="s">
        <v>33</v>
      </c>
      <c r="AU5" s="12">
        <v>1346.15</v>
      </c>
      <c r="AW5" s="7" t="s">
        <v>33</v>
      </c>
      <c r="AX5" s="12">
        <v>0</v>
      </c>
      <c r="AZ5" s="7" t="s">
        <v>33</v>
      </c>
      <c r="BA5" s="12">
        <v>0</v>
      </c>
      <c r="BC5" s="7" t="s">
        <v>33</v>
      </c>
      <c r="BD5" s="12">
        <v>0</v>
      </c>
      <c r="BF5" s="7" t="s">
        <v>33</v>
      </c>
      <c r="BG5" s="12">
        <v>0</v>
      </c>
      <c r="BI5" s="7" t="s">
        <v>33</v>
      </c>
      <c r="BJ5" s="12">
        <v>0</v>
      </c>
      <c r="BL5" s="7" t="s">
        <v>33</v>
      </c>
      <c r="BM5" s="12">
        <v>0</v>
      </c>
      <c r="BO5" s="7" t="s">
        <v>33</v>
      </c>
      <c r="BP5" s="12">
        <v>0.08</v>
      </c>
      <c r="BR5" s="7" t="s">
        <v>33</v>
      </c>
      <c r="BS5" s="12">
        <v>0</v>
      </c>
      <c r="BU5" s="7" t="s">
        <v>33</v>
      </c>
      <c r="BV5" s="12">
        <v>0</v>
      </c>
      <c r="BX5" s="7" t="s">
        <v>33</v>
      </c>
      <c r="BY5" s="12">
        <v>0</v>
      </c>
      <c r="CA5" s="7" t="s">
        <v>33</v>
      </c>
      <c r="CB5" s="12">
        <v>0</v>
      </c>
      <c r="CD5" s="7" t="s">
        <v>33</v>
      </c>
      <c r="CE5" s="12">
        <v>0</v>
      </c>
      <c r="CG5" s="7" t="s">
        <v>33</v>
      </c>
      <c r="CH5" s="12">
        <v>0</v>
      </c>
      <c r="CJ5" s="7" t="s">
        <v>33</v>
      </c>
      <c r="CK5" s="12">
        <v>1346.15</v>
      </c>
      <c r="CM5" s="7" t="s">
        <v>33</v>
      </c>
      <c r="CN5" s="12">
        <v>0</v>
      </c>
      <c r="CP5" s="7" t="s">
        <v>33</v>
      </c>
      <c r="CQ5" s="12">
        <f t="shared" ref="CQ5:CQ22" si="0">SUM(CN5,CK5,CH5,CE5,CB5,BY5,BV5,BS5,BP5,BM5,BJ5,BG5,BD5,BA5,AX5,AU5,AR5,AO5,AL5,AI5,AF5,AC5,Z5,W5,T5,Q5,N5,K5,H5,E5,B5)</f>
        <v>4118.5300000000007</v>
      </c>
    </row>
    <row r="6" spans="1:100" x14ac:dyDescent="0.2">
      <c r="A6" s="16" t="s">
        <v>34</v>
      </c>
      <c r="B6" s="17">
        <v>0</v>
      </c>
      <c r="D6" s="16" t="s">
        <v>34</v>
      </c>
      <c r="E6" s="17">
        <v>332.26</v>
      </c>
      <c r="G6" s="16" t="s">
        <v>34</v>
      </c>
      <c r="H6" s="17">
        <v>0</v>
      </c>
      <c r="J6" s="16" t="s">
        <v>34</v>
      </c>
      <c r="K6" s="17">
        <v>0</v>
      </c>
      <c r="M6" s="16" t="s">
        <v>34</v>
      </c>
      <c r="N6" s="17">
        <v>0</v>
      </c>
      <c r="P6" s="16" t="s">
        <v>34</v>
      </c>
      <c r="Q6" s="17">
        <v>0</v>
      </c>
      <c r="S6" s="16" t="s">
        <v>34</v>
      </c>
      <c r="T6" s="17">
        <v>0</v>
      </c>
      <c r="V6" s="16" t="s">
        <v>34</v>
      </c>
      <c r="W6" s="17">
        <v>0</v>
      </c>
      <c r="Y6" s="16" t="s">
        <v>34</v>
      </c>
      <c r="Z6" s="17">
        <v>0</v>
      </c>
      <c r="AB6" s="16" t="s">
        <v>34</v>
      </c>
      <c r="AC6" s="17">
        <v>0</v>
      </c>
      <c r="AE6" s="16" t="s">
        <v>34</v>
      </c>
      <c r="AF6" s="17">
        <v>0</v>
      </c>
      <c r="AH6" s="16" t="s">
        <v>34</v>
      </c>
      <c r="AI6" s="17">
        <v>0</v>
      </c>
      <c r="AK6" s="16" t="s">
        <v>34</v>
      </c>
      <c r="AL6" s="17">
        <v>0</v>
      </c>
      <c r="AN6" s="16" t="s">
        <v>34</v>
      </c>
      <c r="AO6" s="17">
        <v>0</v>
      </c>
      <c r="AQ6" s="16" t="s">
        <v>34</v>
      </c>
      <c r="AR6" s="17">
        <v>0</v>
      </c>
      <c r="AT6" s="16" t="s">
        <v>34</v>
      </c>
      <c r="AU6" s="17">
        <v>311.52</v>
      </c>
      <c r="AW6" s="16" t="s">
        <v>34</v>
      </c>
      <c r="AX6" s="17">
        <v>0</v>
      </c>
      <c r="AZ6" s="16" t="s">
        <v>34</v>
      </c>
      <c r="BA6" s="17">
        <v>0</v>
      </c>
      <c r="BC6" s="16" t="s">
        <v>34</v>
      </c>
      <c r="BD6" s="17">
        <v>0</v>
      </c>
      <c r="BF6" s="16" t="s">
        <v>34</v>
      </c>
      <c r="BG6" s="17">
        <v>0</v>
      </c>
      <c r="BI6" s="16" t="s">
        <v>34</v>
      </c>
      <c r="BJ6" s="17">
        <v>0</v>
      </c>
      <c r="BL6" s="16" t="s">
        <v>34</v>
      </c>
      <c r="BM6" s="17">
        <v>0</v>
      </c>
      <c r="BO6" s="16" t="s">
        <v>34</v>
      </c>
      <c r="BP6" s="17">
        <v>0</v>
      </c>
      <c r="BR6" s="16" t="s">
        <v>34</v>
      </c>
      <c r="BS6" s="17">
        <v>0</v>
      </c>
      <c r="BU6" s="16" t="s">
        <v>34</v>
      </c>
      <c r="BV6" s="17">
        <v>0</v>
      </c>
      <c r="BX6" s="16" t="s">
        <v>34</v>
      </c>
      <c r="BY6" s="17">
        <v>0</v>
      </c>
      <c r="CA6" s="16" t="s">
        <v>34</v>
      </c>
      <c r="CB6" s="17">
        <v>0</v>
      </c>
      <c r="CD6" s="16" t="s">
        <v>34</v>
      </c>
      <c r="CE6" s="17">
        <v>0</v>
      </c>
      <c r="CG6" s="16" t="s">
        <v>34</v>
      </c>
      <c r="CH6" s="17">
        <v>0</v>
      </c>
      <c r="CJ6" s="16" t="s">
        <v>34</v>
      </c>
      <c r="CK6" s="17">
        <v>311.52999999999997</v>
      </c>
      <c r="CM6" s="16" t="s">
        <v>34</v>
      </c>
      <c r="CN6" s="17">
        <v>0</v>
      </c>
      <c r="CP6" s="16" t="s">
        <v>34</v>
      </c>
      <c r="CQ6" s="17">
        <f t="shared" si="0"/>
        <v>955.31</v>
      </c>
    </row>
    <row r="7" spans="1:100" x14ac:dyDescent="0.2">
      <c r="A7" s="11" t="s">
        <v>156</v>
      </c>
      <c r="B7" s="13">
        <v>0</v>
      </c>
      <c r="D7" s="11" t="s">
        <v>156</v>
      </c>
      <c r="E7" s="13">
        <v>0</v>
      </c>
      <c r="G7" s="11" t="s">
        <v>156</v>
      </c>
      <c r="H7" s="13">
        <v>0</v>
      </c>
      <c r="J7" s="11" t="s">
        <v>156</v>
      </c>
      <c r="K7" s="13">
        <v>0</v>
      </c>
      <c r="M7" s="11" t="s">
        <v>156</v>
      </c>
      <c r="N7" s="13">
        <v>0</v>
      </c>
      <c r="P7" s="11" t="s">
        <v>156</v>
      </c>
      <c r="Q7" s="13">
        <v>0</v>
      </c>
      <c r="S7" s="11" t="s">
        <v>156</v>
      </c>
      <c r="T7" s="13">
        <v>0</v>
      </c>
      <c r="V7" s="11" t="s">
        <v>156</v>
      </c>
      <c r="W7" s="13">
        <v>0</v>
      </c>
      <c r="Y7" s="11" t="s">
        <v>156</v>
      </c>
      <c r="Z7" s="13">
        <v>0</v>
      </c>
      <c r="AB7" s="11" t="s">
        <v>156</v>
      </c>
      <c r="AC7" s="13">
        <v>0</v>
      </c>
      <c r="AE7" s="11" t="s">
        <v>156</v>
      </c>
      <c r="AF7" s="13">
        <v>0</v>
      </c>
      <c r="AH7" s="11" t="s">
        <v>156</v>
      </c>
      <c r="AI7" s="13">
        <v>0</v>
      </c>
      <c r="AK7" s="11" t="s">
        <v>156</v>
      </c>
      <c r="AL7" s="13">
        <v>0</v>
      </c>
      <c r="AN7" s="11" t="s">
        <v>156</v>
      </c>
      <c r="AO7" s="13">
        <v>0</v>
      </c>
      <c r="AQ7" s="11" t="s">
        <v>156</v>
      </c>
      <c r="AR7" s="13">
        <v>0</v>
      </c>
      <c r="AT7" s="11" t="s">
        <v>156</v>
      </c>
      <c r="AU7" s="13">
        <v>0</v>
      </c>
      <c r="AW7" s="11" t="s">
        <v>156</v>
      </c>
      <c r="AX7" s="13">
        <v>0</v>
      </c>
      <c r="AZ7" s="11" t="s">
        <v>156</v>
      </c>
      <c r="BA7" s="13">
        <v>0</v>
      </c>
      <c r="BC7" s="11" t="s">
        <v>156</v>
      </c>
      <c r="BD7" s="13">
        <v>0</v>
      </c>
      <c r="BF7" s="11" t="s">
        <v>156</v>
      </c>
      <c r="BG7" s="13">
        <v>0</v>
      </c>
      <c r="BI7" s="11" t="s">
        <v>156</v>
      </c>
      <c r="BJ7" s="13">
        <v>0</v>
      </c>
      <c r="BL7" s="11" t="s">
        <v>156</v>
      </c>
      <c r="BM7" s="13">
        <v>0</v>
      </c>
      <c r="BO7" s="11" t="s">
        <v>156</v>
      </c>
      <c r="BP7" s="13">
        <v>0</v>
      </c>
      <c r="BR7" s="11" t="s">
        <v>156</v>
      </c>
      <c r="BS7" s="13">
        <v>0</v>
      </c>
      <c r="BU7" s="11" t="s">
        <v>156</v>
      </c>
      <c r="BV7" s="13">
        <v>0</v>
      </c>
      <c r="BX7" s="11" t="s">
        <v>156</v>
      </c>
      <c r="BY7" s="13">
        <v>0</v>
      </c>
      <c r="CA7" s="11" t="s">
        <v>156</v>
      </c>
      <c r="CB7" s="13">
        <v>0</v>
      </c>
      <c r="CD7" s="11" t="s">
        <v>156</v>
      </c>
      <c r="CE7" s="13">
        <v>0</v>
      </c>
      <c r="CG7" s="11" t="s">
        <v>156</v>
      </c>
      <c r="CH7" s="13">
        <v>0</v>
      </c>
      <c r="CJ7" s="11" t="s">
        <v>156</v>
      </c>
      <c r="CK7" s="13">
        <v>0</v>
      </c>
      <c r="CM7" s="11" t="s">
        <v>156</v>
      </c>
      <c r="CN7" s="13">
        <v>0</v>
      </c>
      <c r="CP7" s="11" t="s">
        <v>156</v>
      </c>
      <c r="CQ7" s="13">
        <f t="shared" si="0"/>
        <v>0</v>
      </c>
      <c r="CS7" s="11" t="s">
        <v>156</v>
      </c>
      <c r="CT7" s="13">
        <v>0</v>
      </c>
      <c r="CV7" s="6">
        <f t="shared" ref="CV7:CV14" si="1">CT7-CQ7</f>
        <v>0</v>
      </c>
    </row>
    <row r="8" spans="1:100" x14ac:dyDescent="0.2">
      <c r="A8" s="11" t="s">
        <v>3</v>
      </c>
      <c r="B8" s="13">
        <v>0</v>
      </c>
      <c r="D8" s="11" t="s">
        <v>3</v>
      </c>
      <c r="E8" s="13">
        <v>0</v>
      </c>
      <c r="G8" s="11" t="s">
        <v>3</v>
      </c>
      <c r="H8" s="13">
        <v>0</v>
      </c>
      <c r="J8" s="11" t="s">
        <v>3</v>
      </c>
      <c r="K8" s="13">
        <v>0</v>
      </c>
      <c r="M8" s="11" t="s">
        <v>3</v>
      </c>
      <c r="N8" s="13">
        <v>0</v>
      </c>
      <c r="P8" s="11" t="s">
        <v>3</v>
      </c>
      <c r="Q8" s="13">
        <v>0</v>
      </c>
      <c r="S8" s="11" t="s">
        <v>3</v>
      </c>
      <c r="T8" s="13">
        <v>0</v>
      </c>
      <c r="V8" s="11" t="s">
        <v>3</v>
      </c>
      <c r="W8" s="13">
        <v>0</v>
      </c>
      <c r="Y8" s="11" t="s">
        <v>3</v>
      </c>
      <c r="Z8" s="13">
        <v>0</v>
      </c>
      <c r="AB8" s="11" t="s">
        <v>3</v>
      </c>
      <c r="AC8" s="13">
        <v>0</v>
      </c>
      <c r="AE8" s="11" t="s">
        <v>3</v>
      </c>
      <c r="AF8" s="13">
        <v>0</v>
      </c>
      <c r="AH8" s="11" t="s">
        <v>3</v>
      </c>
      <c r="AI8" s="13">
        <v>0</v>
      </c>
      <c r="AK8" s="11" t="s">
        <v>3</v>
      </c>
      <c r="AL8" s="13">
        <v>0</v>
      </c>
      <c r="AN8" s="11" t="s">
        <v>3</v>
      </c>
      <c r="AO8" s="13">
        <v>0</v>
      </c>
      <c r="AQ8" s="11" t="s">
        <v>3</v>
      </c>
      <c r="AR8" s="13">
        <v>0</v>
      </c>
      <c r="AT8" s="11" t="s">
        <v>3</v>
      </c>
      <c r="AU8" s="13">
        <v>0</v>
      </c>
      <c r="AW8" s="11" t="s">
        <v>3</v>
      </c>
      <c r="AX8" s="13">
        <v>0</v>
      </c>
      <c r="AZ8" s="11" t="s">
        <v>3</v>
      </c>
      <c r="BA8" s="13">
        <v>0</v>
      </c>
      <c r="BC8" s="11" t="s">
        <v>3</v>
      </c>
      <c r="BD8" s="13">
        <v>0</v>
      </c>
      <c r="BF8" s="11" t="s">
        <v>3</v>
      </c>
      <c r="BG8" s="13">
        <v>0</v>
      </c>
      <c r="BI8" s="11" t="s">
        <v>3</v>
      </c>
      <c r="BJ8" s="13">
        <v>0</v>
      </c>
      <c r="BL8" s="11" t="s">
        <v>3</v>
      </c>
      <c r="BM8" s="13">
        <v>0</v>
      </c>
      <c r="BO8" s="11" t="s">
        <v>3</v>
      </c>
      <c r="BP8" s="13">
        <v>6.77</v>
      </c>
      <c r="BR8" s="11" t="s">
        <v>3</v>
      </c>
      <c r="BS8" s="13">
        <v>0</v>
      </c>
      <c r="BU8" s="11" t="s">
        <v>3</v>
      </c>
      <c r="BV8" s="13">
        <v>0</v>
      </c>
      <c r="BX8" s="11" t="s">
        <v>3</v>
      </c>
      <c r="BY8" s="13">
        <v>0</v>
      </c>
      <c r="CA8" s="11" t="s">
        <v>3</v>
      </c>
      <c r="CB8" s="13">
        <v>0</v>
      </c>
      <c r="CD8" s="11" t="s">
        <v>3</v>
      </c>
      <c r="CE8" s="13">
        <v>0</v>
      </c>
      <c r="CG8" s="11" t="s">
        <v>3</v>
      </c>
      <c r="CH8" s="13">
        <v>0</v>
      </c>
      <c r="CJ8" s="11" t="s">
        <v>3</v>
      </c>
      <c r="CK8" s="13">
        <v>0</v>
      </c>
      <c r="CM8" s="11" t="s">
        <v>3</v>
      </c>
      <c r="CN8" s="13">
        <v>0</v>
      </c>
      <c r="CP8" s="11" t="s">
        <v>3</v>
      </c>
      <c r="CQ8" s="13">
        <f t="shared" si="0"/>
        <v>6.77</v>
      </c>
      <c r="CS8" s="11" t="s">
        <v>3</v>
      </c>
      <c r="CT8" s="13">
        <v>0</v>
      </c>
      <c r="CV8" s="6">
        <f t="shared" si="1"/>
        <v>-6.77</v>
      </c>
    </row>
    <row r="9" spans="1:100" x14ac:dyDescent="0.2">
      <c r="A9" s="11" t="s">
        <v>4</v>
      </c>
      <c r="B9" s="13">
        <v>0</v>
      </c>
      <c r="D9" s="11" t="s">
        <v>4</v>
      </c>
      <c r="E9" s="13">
        <v>0</v>
      </c>
      <c r="G9" s="11" t="s">
        <v>4</v>
      </c>
      <c r="H9" s="13">
        <v>0</v>
      </c>
      <c r="J9" s="11" t="s">
        <v>4</v>
      </c>
      <c r="K9" s="13">
        <v>0</v>
      </c>
      <c r="M9" s="11" t="s">
        <v>4</v>
      </c>
      <c r="N9" s="13">
        <v>0</v>
      </c>
      <c r="P9" s="11" t="s">
        <v>4</v>
      </c>
      <c r="Q9" s="13">
        <v>0</v>
      </c>
      <c r="S9" s="11" t="s">
        <v>4</v>
      </c>
      <c r="T9" s="13">
        <v>0</v>
      </c>
      <c r="V9" s="11" t="s">
        <v>4</v>
      </c>
      <c r="W9" s="13">
        <v>0</v>
      </c>
      <c r="Y9" s="11" t="s">
        <v>4</v>
      </c>
      <c r="Z9" s="13">
        <v>0</v>
      </c>
      <c r="AB9" s="11" t="s">
        <v>4</v>
      </c>
      <c r="AC9" s="13">
        <v>0</v>
      </c>
      <c r="AE9" s="11" t="s">
        <v>4</v>
      </c>
      <c r="AF9" s="13">
        <v>0</v>
      </c>
      <c r="AH9" s="11" t="s">
        <v>4</v>
      </c>
      <c r="AI9" s="13">
        <v>0</v>
      </c>
      <c r="AK9" s="11" t="s">
        <v>4</v>
      </c>
      <c r="AL9" s="13">
        <v>0</v>
      </c>
      <c r="AN9" s="11" t="s">
        <v>4</v>
      </c>
      <c r="AO9" s="13">
        <v>0</v>
      </c>
      <c r="AQ9" s="11" t="s">
        <v>4</v>
      </c>
      <c r="AR9" s="13">
        <v>0</v>
      </c>
      <c r="AT9" s="11" t="s">
        <v>4</v>
      </c>
      <c r="AU9" s="13">
        <v>0</v>
      </c>
      <c r="AW9" s="11" t="s">
        <v>4</v>
      </c>
      <c r="AX9" s="13">
        <v>0</v>
      </c>
      <c r="AZ9" s="11" t="s">
        <v>4</v>
      </c>
      <c r="BA9" s="13">
        <v>0</v>
      </c>
      <c r="BC9" s="11" t="s">
        <v>4</v>
      </c>
      <c r="BD9" s="13">
        <v>0</v>
      </c>
      <c r="BF9" s="11" t="s">
        <v>4</v>
      </c>
      <c r="BG9" s="13">
        <v>0</v>
      </c>
      <c r="BI9" s="11" t="s">
        <v>4</v>
      </c>
      <c r="BJ9" s="13">
        <v>0</v>
      </c>
      <c r="BL9" s="11" t="s">
        <v>4</v>
      </c>
      <c r="BM9" s="13">
        <v>0</v>
      </c>
      <c r="BO9" s="11" t="s">
        <v>4</v>
      </c>
      <c r="BP9" s="13">
        <v>0</v>
      </c>
      <c r="BR9" s="11" t="s">
        <v>4</v>
      </c>
      <c r="BS9" s="13">
        <v>0</v>
      </c>
      <c r="BU9" s="11" t="s">
        <v>4</v>
      </c>
      <c r="BV9" s="13">
        <v>0</v>
      </c>
      <c r="BX9" s="11" t="s">
        <v>4</v>
      </c>
      <c r="BY9" s="13">
        <v>0</v>
      </c>
      <c r="CA9" s="11" t="s">
        <v>4</v>
      </c>
      <c r="CB9" s="13">
        <v>0</v>
      </c>
      <c r="CD9" s="11" t="s">
        <v>4</v>
      </c>
      <c r="CE9" s="13">
        <v>0</v>
      </c>
      <c r="CG9" s="11" t="s">
        <v>4</v>
      </c>
      <c r="CH9" s="13">
        <v>0</v>
      </c>
      <c r="CJ9" s="11" t="s">
        <v>4</v>
      </c>
      <c r="CK9" s="13">
        <v>0</v>
      </c>
      <c r="CM9" s="11" t="s">
        <v>4</v>
      </c>
      <c r="CN9" s="13">
        <v>0</v>
      </c>
      <c r="CP9" s="11" t="s">
        <v>4</v>
      </c>
      <c r="CQ9" s="13">
        <f t="shared" si="0"/>
        <v>0</v>
      </c>
      <c r="CS9" s="11" t="s">
        <v>4</v>
      </c>
      <c r="CT9" s="13">
        <v>0</v>
      </c>
      <c r="CV9" s="6">
        <f t="shared" si="1"/>
        <v>0</v>
      </c>
    </row>
    <row r="10" spans="1:100" x14ac:dyDescent="0.2">
      <c r="A10" s="11" t="s">
        <v>5</v>
      </c>
      <c r="B10" s="13">
        <f>SUM(B11:B12)</f>
        <v>0</v>
      </c>
      <c r="D10" s="11" t="s">
        <v>5</v>
      </c>
      <c r="E10" s="13">
        <f>SUM(E11:E12)</f>
        <v>0</v>
      </c>
      <c r="G10" s="11" t="s">
        <v>5</v>
      </c>
      <c r="H10" s="13">
        <f>SUM(H11:H12)</f>
        <v>0</v>
      </c>
      <c r="J10" s="11" t="s">
        <v>5</v>
      </c>
      <c r="K10" s="13">
        <f>SUM(K11:K12)</f>
        <v>0</v>
      </c>
      <c r="M10" s="11" t="s">
        <v>5</v>
      </c>
      <c r="N10" s="13">
        <f>SUM(N11:N12)</f>
        <v>0</v>
      </c>
      <c r="P10" s="11" t="s">
        <v>5</v>
      </c>
      <c r="Q10" s="13">
        <f>SUM(Q11:Q12)</f>
        <v>0</v>
      </c>
      <c r="S10" s="11" t="s">
        <v>5</v>
      </c>
      <c r="T10" s="13">
        <f>SUM(T11:T12)</f>
        <v>0</v>
      </c>
      <c r="V10" s="11" t="s">
        <v>5</v>
      </c>
      <c r="W10" s="13">
        <f>SUM(W11:W12)</f>
        <v>0</v>
      </c>
      <c r="Y10" s="11" t="s">
        <v>5</v>
      </c>
      <c r="Z10" s="13">
        <f>SUM(Z11:Z12)</f>
        <v>0</v>
      </c>
      <c r="AB10" s="11" t="s">
        <v>5</v>
      </c>
      <c r="AC10" s="13">
        <f>SUM(AC11:AC12)</f>
        <v>0</v>
      </c>
      <c r="AE10" s="11" t="s">
        <v>5</v>
      </c>
      <c r="AF10" s="13">
        <f>SUM(AF11:AF12)</f>
        <v>0</v>
      </c>
      <c r="AH10" s="11" t="s">
        <v>5</v>
      </c>
      <c r="AI10" s="13">
        <f>SUM(AI11:AI12)</f>
        <v>0</v>
      </c>
      <c r="AK10" s="11" t="s">
        <v>5</v>
      </c>
      <c r="AL10" s="13">
        <f>SUM(AL11:AL12)</f>
        <v>33</v>
      </c>
      <c r="AN10" s="11" t="s">
        <v>5</v>
      </c>
      <c r="AO10" s="13">
        <f>SUM(AO11:AO12)</f>
        <v>0</v>
      </c>
      <c r="AQ10" s="11" t="s">
        <v>5</v>
      </c>
      <c r="AR10" s="13">
        <f>SUM(AR11:AR12)</f>
        <v>0</v>
      </c>
      <c r="AT10" s="11" t="s">
        <v>5</v>
      </c>
      <c r="AU10" s="13">
        <f>SUM(AU11:AU12)</f>
        <v>0</v>
      </c>
      <c r="AW10" s="11" t="s">
        <v>5</v>
      </c>
      <c r="AX10" s="13">
        <f>SUM(AX11:AX12)</f>
        <v>27</v>
      </c>
      <c r="AZ10" s="11" t="s">
        <v>5</v>
      </c>
      <c r="BA10" s="13">
        <f>SUM(BA11:BA12)</f>
        <v>0</v>
      </c>
      <c r="BC10" s="11" t="s">
        <v>5</v>
      </c>
      <c r="BD10" s="13">
        <f>SUM(BD11:BD12)</f>
        <v>0</v>
      </c>
      <c r="BF10" s="11" t="s">
        <v>5</v>
      </c>
      <c r="BG10" s="13">
        <f>SUM(BG11:BG12)</f>
        <v>30</v>
      </c>
      <c r="BI10" s="11" t="s">
        <v>5</v>
      </c>
      <c r="BJ10" s="13">
        <f>SUM(BJ11:BJ12)</f>
        <v>0</v>
      </c>
      <c r="BL10" s="11" t="s">
        <v>5</v>
      </c>
      <c r="BM10" s="13">
        <f>SUM(BM11:BM12)</f>
        <v>23</v>
      </c>
      <c r="BO10" s="11" t="s">
        <v>5</v>
      </c>
      <c r="BP10" s="13">
        <f>SUM(BP11:BP12)</f>
        <v>0</v>
      </c>
      <c r="BR10" s="11" t="s">
        <v>5</v>
      </c>
      <c r="BS10" s="13">
        <f>SUM(BS11:BS12)</f>
        <v>0</v>
      </c>
      <c r="BU10" s="11" t="s">
        <v>5</v>
      </c>
      <c r="BV10" s="13">
        <f>SUM(BV11:BV12)</f>
        <v>0</v>
      </c>
      <c r="BX10" s="11" t="s">
        <v>5</v>
      </c>
      <c r="BY10" s="13">
        <f>SUM(BY11:BY12)</f>
        <v>32</v>
      </c>
      <c r="CA10" s="11" t="s">
        <v>5</v>
      </c>
      <c r="CB10" s="13">
        <f>SUM(CB11:CB12)</f>
        <v>0</v>
      </c>
      <c r="CD10" s="11" t="s">
        <v>5</v>
      </c>
      <c r="CE10" s="13">
        <f>SUM(CE11:CE12)</f>
        <v>0</v>
      </c>
      <c r="CG10" s="11" t="s">
        <v>5</v>
      </c>
      <c r="CH10" s="13">
        <f>SUM(CH11:CH12)</f>
        <v>0</v>
      </c>
      <c r="CJ10" s="11" t="s">
        <v>5</v>
      </c>
      <c r="CK10" s="13">
        <f>SUM(CK11:CK12)</f>
        <v>40.04</v>
      </c>
      <c r="CM10" s="11" t="s">
        <v>5</v>
      </c>
      <c r="CN10" s="13">
        <f>SUM(CN11:CN12)</f>
        <v>0</v>
      </c>
      <c r="CP10" s="11" t="s">
        <v>5</v>
      </c>
      <c r="CQ10" s="13">
        <f t="shared" si="0"/>
        <v>185.04</v>
      </c>
      <c r="CS10" s="11" t="s">
        <v>5</v>
      </c>
      <c r="CT10" s="13">
        <f>SUM(CT11:CT12)</f>
        <v>385</v>
      </c>
      <c r="CV10" s="6">
        <f t="shared" si="1"/>
        <v>199.96</v>
      </c>
    </row>
    <row r="11" spans="1:100" x14ac:dyDescent="0.2">
      <c r="A11" s="28" t="s">
        <v>207</v>
      </c>
      <c r="B11" s="13">
        <v>0</v>
      </c>
      <c r="D11" s="28" t="s">
        <v>207</v>
      </c>
      <c r="E11" s="13">
        <v>0</v>
      </c>
      <c r="G11" s="28" t="s">
        <v>207</v>
      </c>
      <c r="H11" s="13">
        <v>0</v>
      </c>
      <c r="J11" s="28" t="s">
        <v>207</v>
      </c>
      <c r="K11" s="13">
        <v>0</v>
      </c>
      <c r="M11" s="28" t="s">
        <v>207</v>
      </c>
      <c r="N11" s="13">
        <v>0</v>
      </c>
      <c r="P11" s="28" t="s">
        <v>207</v>
      </c>
      <c r="Q11" s="13">
        <v>0</v>
      </c>
      <c r="S11" s="28" t="s">
        <v>207</v>
      </c>
      <c r="T11" s="13">
        <v>0</v>
      </c>
      <c r="V11" s="28" t="s">
        <v>207</v>
      </c>
      <c r="W11" s="13">
        <v>0</v>
      </c>
      <c r="Y11" s="28" t="s">
        <v>207</v>
      </c>
      <c r="Z11" s="13">
        <v>0</v>
      </c>
      <c r="AB11" s="28" t="s">
        <v>207</v>
      </c>
      <c r="AC11" s="13">
        <v>0</v>
      </c>
      <c r="AE11" s="28" t="s">
        <v>207</v>
      </c>
      <c r="AF11" s="13">
        <v>0</v>
      </c>
      <c r="AH11" s="28" t="s">
        <v>207</v>
      </c>
      <c r="AI11" s="13">
        <v>0</v>
      </c>
      <c r="AK11" s="28" t="s">
        <v>207</v>
      </c>
      <c r="AL11" s="13">
        <v>33</v>
      </c>
      <c r="AN11" s="28" t="s">
        <v>207</v>
      </c>
      <c r="AO11" s="13">
        <v>0</v>
      </c>
      <c r="AQ11" s="28" t="s">
        <v>207</v>
      </c>
      <c r="AR11" s="13">
        <v>0</v>
      </c>
      <c r="AT11" s="28" t="s">
        <v>207</v>
      </c>
      <c r="AU11" s="13">
        <v>0</v>
      </c>
      <c r="AW11" s="28" t="s">
        <v>207</v>
      </c>
      <c r="AX11" s="13">
        <v>27</v>
      </c>
      <c r="AZ11" s="28" t="s">
        <v>207</v>
      </c>
      <c r="BA11" s="13">
        <v>0</v>
      </c>
      <c r="BC11" s="28" t="s">
        <v>207</v>
      </c>
      <c r="BD11" s="13">
        <v>0</v>
      </c>
      <c r="BF11" s="28" t="s">
        <v>207</v>
      </c>
      <c r="BG11" s="13">
        <v>30</v>
      </c>
      <c r="BI11" s="28" t="s">
        <v>207</v>
      </c>
      <c r="BJ11" s="13">
        <v>0</v>
      </c>
      <c r="BL11" s="28" t="s">
        <v>207</v>
      </c>
      <c r="BM11" s="13">
        <v>23</v>
      </c>
      <c r="BO11" s="28" t="s">
        <v>207</v>
      </c>
      <c r="BP11" s="13">
        <v>0</v>
      </c>
      <c r="BR11" s="28" t="s">
        <v>207</v>
      </c>
      <c r="BS11" s="13">
        <v>0</v>
      </c>
      <c r="BU11" s="28" t="s">
        <v>207</v>
      </c>
      <c r="BV11" s="13">
        <v>0</v>
      </c>
      <c r="BX11" s="28" t="s">
        <v>207</v>
      </c>
      <c r="BY11" s="13">
        <v>32</v>
      </c>
      <c r="CA11" s="28" t="s">
        <v>207</v>
      </c>
      <c r="CB11" s="13">
        <v>0</v>
      </c>
      <c r="CD11" s="28" t="s">
        <v>207</v>
      </c>
      <c r="CE11" s="13">
        <v>0</v>
      </c>
      <c r="CG11" s="28" t="s">
        <v>207</v>
      </c>
      <c r="CH11" s="13">
        <v>0</v>
      </c>
      <c r="CJ11" s="28" t="s">
        <v>207</v>
      </c>
      <c r="CK11" s="13">
        <v>40.04</v>
      </c>
      <c r="CM11" s="28" t="s">
        <v>207</v>
      </c>
      <c r="CN11" s="13">
        <v>0</v>
      </c>
      <c r="CP11" s="28" t="s">
        <v>207</v>
      </c>
      <c r="CQ11" s="13">
        <f t="shared" si="0"/>
        <v>185.04</v>
      </c>
      <c r="CS11" s="28" t="s">
        <v>207</v>
      </c>
      <c r="CT11" s="13">
        <f>11*35</f>
        <v>385</v>
      </c>
      <c r="CV11" s="30">
        <f t="shared" si="1"/>
        <v>199.96</v>
      </c>
    </row>
    <row r="12" spans="1:100" x14ac:dyDescent="0.2">
      <c r="A12" s="28" t="s">
        <v>208</v>
      </c>
      <c r="B12" s="13">
        <v>0</v>
      </c>
      <c r="D12" s="28" t="s">
        <v>208</v>
      </c>
      <c r="E12" s="13">
        <v>0</v>
      </c>
      <c r="G12" s="28" t="s">
        <v>208</v>
      </c>
      <c r="H12" s="13">
        <v>0</v>
      </c>
      <c r="J12" s="28" t="s">
        <v>208</v>
      </c>
      <c r="K12" s="13">
        <v>0</v>
      </c>
      <c r="M12" s="28" t="s">
        <v>208</v>
      </c>
      <c r="N12" s="13">
        <v>0</v>
      </c>
      <c r="P12" s="28" t="s">
        <v>208</v>
      </c>
      <c r="Q12" s="13">
        <v>0</v>
      </c>
      <c r="S12" s="28" t="s">
        <v>208</v>
      </c>
      <c r="T12" s="13">
        <v>0</v>
      </c>
      <c r="V12" s="28" t="s">
        <v>208</v>
      </c>
      <c r="W12" s="13">
        <v>0</v>
      </c>
      <c r="Y12" s="28" t="s">
        <v>208</v>
      </c>
      <c r="Z12" s="13">
        <v>0</v>
      </c>
      <c r="AB12" s="28" t="s">
        <v>208</v>
      </c>
      <c r="AC12" s="13">
        <v>0</v>
      </c>
      <c r="AE12" s="28" t="s">
        <v>208</v>
      </c>
      <c r="AF12" s="13">
        <v>0</v>
      </c>
      <c r="AH12" s="28" t="s">
        <v>208</v>
      </c>
      <c r="AI12" s="13">
        <v>0</v>
      </c>
      <c r="AK12" s="28" t="s">
        <v>208</v>
      </c>
      <c r="AL12" s="13">
        <v>0</v>
      </c>
      <c r="AN12" s="28" t="s">
        <v>208</v>
      </c>
      <c r="AO12" s="13">
        <v>0</v>
      </c>
      <c r="AQ12" s="28" t="s">
        <v>208</v>
      </c>
      <c r="AR12" s="13">
        <v>0</v>
      </c>
      <c r="AT12" s="28" t="s">
        <v>208</v>
      </c>
      <c r="AU12" s="13">
        <v>0</v>
      </c>
      <c r="AW12" s="28" t="s">
        <v>208</v>
      </c>
      <c r="AX12" s="13">
        <v>0</v>
      </c>
      <c r="AZ12" s="28" t="s">
        <v>208</v>
      </c>
      <c r="BA12" s="13">
        <v>0</v>
      </c>
      <c r="BC12" s="28" t="s">
        <v>208</v>
      </c>
      <c r="BD12" s="13">
        <v>0</v>
      </c>
      <c r="BF12" s="28" t="s">
        <v>208</v>
      </c>
      <c r="BG12" s="13">
        <v>0</v>
      </c>
      <c r="BI12" s="28" t="s">
        <v>208</v>
      </c>
      <c r="BJ12" s="13">
        <v>0</v>
      </c>
      <c r="BL12" s="28" t="s">
        <v>208</v>
      </c>
      <c r="BM12" s="13">
        <v>0</v>
      </c>
      <c r="BO12" s="28" t="s">
        <v>208</v>
      </c>
      <c r="BP12" s="13">
        <v>0</v>
      </c>
      <c r="BR12" s="28" t="s">
        <v>208</v>
      </c>
      <c r="BS12" s="13">
        <v>0</v>
      </c>
      <c r="BU12" s="28" t="s">
        <v>208</v>
      </c>
      <c r="BV12" s="13">
        <v>0</v>
      </c>
      <c r="BX12" s="28" t="s">
        <v>208</v>
      </c>
      <c r="BY12" s="13">
        <v>0</v>
      </c>
      <c r="CA12" s="28" t="s">
        <v>208</v>
      </c>
      <c r="CB12" s="13">
        <v>0</v>
      </c>
      <c r="CD12" s="28" t="s">
        <v>208</v>
      </c>
      <c r="CE12" s="13">
        <v>0</v>
      </c>
      <c r="CG12" s="28" t="s">
        <v>208</v>
      </c>
      <c r="CH12" s="13">
        <v>0</v>
      </c>
      <c r="CJ12" s="28" t="s">
        <v>208</v>
      </c>
      <c r="CK12" s="13">
        <v>0</v>
      </c>
      <c r="CM12" s="28" t="s">
        <v>208</v>
      </c>
      <c r="CN12" s="13">
        <v>0</v>
      </c>
      <c r="CP12" s="28" t="s">
        <v>208</v>
      </c>
      <c r="CQ12" s="13">
        <f t="shared" si="0"/>
        <v>0</v>
      </c>
      <c r="CS12" s="28" t="s">
        <v>208</v>
      </c>
      <c r="CT12" s="13">
        <v>0</v>
      </c>
      <c r="CV12" s="30">
        <f t="shared" si="1"/>
        <v>0</v>
      </c>
    </row>
    <row r="13" spans="1:100" x14ac:dyDescent="0.2">
      <c r="A13" s="11" t="s">
        <v>6</v>
      </c>
      <c r="B13" s="13">
        <v>0</v>
      </c>
      <c r="D13" s="11" t="s">
        <v>6</v>
      </c>
      <c r="E13" s="13">
        <v>0</v>
      </c>
      <c r="G13" s="11" t="s">
        <v>6</v>
      </c>
      <c r="H13" s="13">
        <v>0</v>
      </c>
      <c r="J13" s="11" t="s">
        <v>6</v>
      </c>
      <c r="K13" s="13">
        <v>0</v>
      </c>
      <c r="M13" s="11" t="s">
        <v>6</v>
      </c>
      <c r="N13" s="13">
        <v>0</v>
      </c>
      <c r="P13" s="11" t="s">
        <v>6</v>
      </c>
      <c r="Q13" s="13">
        <v>0</v>
      </c>
      <c r="S13" s="11" t="s">
        <v>6</v>
      </c>
      <c r="T13" s="13">
        <v>0</v>
      </c>
      <c r="V13" s="11" t="s">
        <v>6</v>
      </c>
      <c r="W13" s="13">
        <v>0</v>
      </c>
      <c r="Y13" s="11" t="s">
        <v>6</v>
      </c>
      <c r="Z13" s="13">
        <v>0</v>
      </c>
      <c r="AB13" s="11" t="s">
        <v>6</v>
      </c>
      <c r="AC13" s="13">
        <v>0</v>
      </c>
      <c r="AE13" s="11" t="s">
        <v>6</v>
      </c>
      <c r="AF13" s="13">
        <v>0</v>
      </c>
      <c r="AH13" s="11" t="s">
        <v>6</v>
      </c>
      <c r="AI13" s="13">
        <v>0</v>
      </c>
      <c r="AK13" s="11" t="s">
        <v>6</v>
      </c>
      <c r="AL13" s="13">
        <v>0</v>
      </c>
      <c r="AN13" s="11" t="s">
        <v>6</v>
      </c>
      <c r="AO13" s="13">
        <v>0</v>
      </c>
      <c r="AQ13" s="11" t="s">
        <v>6</v>
      </c>
      <c r="AR13" s="13">
        <v>0</v>
      </c>
      <c r="AT13" s="11" t="s">
        <v>6</v>
      </c>
      <c r="AU13" s="13">
        <v>0</v>
      </c>
      <c r="AW13" s="11" t="s">
        <v>6</v>
      </c>
      <c r="AX13" s="13">
        <v>0</v>
      </c>
      <c r="AZ13" s="11" t="s">
        <v>6</v>
      </c>
      <c r="BA13" s="13">
        <v>0</v>
      </c>
      <c r="BC13" s="11" t="s">
        <v>6</v>
      </c>
      <c r="BD13" s="13">
        <v>35</v>
      </c>
      <c r="BF13" s="11" t="s">
        <v>6</v>
      </c>
      <c r="BG13" s="13">
        <v>0</v>
      </c>
      <c r="BI13" s="11" t="s">
        <v>6</v>
      </c>
      <c r="BJ13" s="13">
        <v>0</v>
      </c>
      <c r="BL13" s="11" t="s">
        <v>6</v>
      </c>
      <c r="BM13" s="13">
        <v>0</v>
      </c>
      <c r="BO13" s="11" t="s">
        <v>6</v>
      </c>
      <c r="BP13" s="13">
        <v>0</v>
      </c>
      <c r="BR13" s="11" t="s">
        <v>6</v>
      </c>
      <c r="BS13" s="13">
        <v>0</v>
      </c>
      <c r="BU13" s="11" t="s">
        <v>6</v>
      </c>
      <c r="BV13" s="13">
        <v>0</v>
      </c>
      <c r="BX13" s="11" t="s">
        <v>6</v>
      </c>
      <c r="BY13" s="13">
        <v>0</v>
      </c>
      <c r="CA13" s="11" t="s">
        <v>6</v>
      </c>
      <c r="CB13" s="13">
        <v>0</v>
      </c>
      <c r="CD13" s="11" t="s">
        <v>6</v>
      </c>
      <c r="CE13" s="13">
        <v>0</v>
      </c>
      <c r="CG13" s="11" t="s">
        <v>6</v>
      </c>
      <c r="CH13" s="13">
        <v>0</v>
      </c>
      <c r="CJ13" s="11" t="s">
        <v>6</v>
      </c>
      <c r="CK13" s="13">
        <v>0</v>
      </c>
      <c r="CM13" s="11" t="s">
        <v>6</v>
      </c>
      <c r="CN13" s="13">
        <v>0</v>
      </c>
      <c r="CP13" s="11" t="s">
        <v>6</v>
      </c>
      <c r="CQ13" s="13">
        <f t="shared" si="0"/>
        <v>35</v>
      </c>
      <c r="CS13" s="11" t="s">
        <v>6</v>
      </c>
      <c r="CT13" s="13">
        <v>35</v>
      </c>
      <c r="CV13" s="6">
        <f t="shared" si="1"/>
        <v>0</v>
      </c>
    </row>
    <row r="14" spans="1:100" x14ac:dyDescent="0.2">
      <c r="A14" s="11" t="s">
        <v>197</v>
      </c>
      <c r="B14" s="13">
        <v>0</v>
      </c>
      <c r="D14" s="11" t="s">
        <v>197</v>
      </c>
      <c r="E14" s="13">
        <v>0</v>
      </c>
      <c r="G14" s="11" t="s">
        <v>197</v>
      </c>
      <c r="H14" s="13">
        <v>0</v>
      </c>
      <c r="J14" s="11" t="s">
        <v>197</v>
      </c>
      <c r="K14" s="13">
        <v>0</v>
      </c>
      <c r="M14" s="11" t="s">
        <v>197</v>
      </c>
      <c r="N14" s="13">
        <v>0</v>
      </c>
      <c r="P14" s="11" t="s">
        <v>197</v>
      </c>
      <c r="Q14" s="13">
        <v>0</v>
      </c>
      <c r="S14" s="11" t="s">
        <v>197</v>
      </c>
      <c r="T14" s="13">
        <v>0</v>
      </c>
      <c r="V14" s="11" t="s">
        <v>197</v>
      </c>
      <c r="W14" s="13">
        <v>0</v>
      </c>
      <c r="Y14" s="11" t="s">
        <v>197</v>
      </c>
      <c r="Z14" s="13">
        <v>0</v>
      </c>
      <c r="AB14" s="11" t="s">
        <v>197</v>
      </c>
      <c r="AC14" s="13">
        <v>0</v>
      </c>
      <c r="AE14" s="11" t="s">
        <v>197</v>
      </c>
      <c r="AF14" s="13">
        <v>0</v>
      </c>
      <c r="AH14" s="11" t="s">
        <v>197</v>
      </c>
      <c r="AI14" s="13">
        <v>0</v>
      </c>
      <c r="AK14" s="11" t="s">
        <v>197</v>
      </c>
      <c r="AL14" s="13">
        <v>0</v>
      </c>
      <c r="AN14" s="11" t="s">
        <v>197</v>
      </c>
      <c r="AO14" s="13">
        <v>0</v>
      </c>
      <c r="AQ14" s="11" t="s">
        <v>197</v>
      </c>
      <c r="AR14" s="13">
        <v>0</v>
      </c>
      <c r="AT14" s="11" t="s">
        <v>197</v>
      </c>
      <c r="AU14" s="13">
        <v>0</v>
      </c>
      <c r="AW14" s="11" t="s">
        <v>197</v>
      </c>
      <c r="AX14" s="13">
        <v>0</v>
      </c>
      <c r="AZ14" s="11" t="s">
        <v>197</v>
      </c>
      <c r="BA14" s="13">
        <v>0</v>
      </c>
      <c r="BC14" s="11" t="s">
        <v>197</v>
      </c>
      <c r="BD14" s="13">
        <v>0</v>
      </c>
      <c r="BF14" s="11" t="s">
        <v>197</v>
      </c>
      <c r="BG14" s="13">
        <v>0</v>
      </c>
      <c r="BI14" s="11" t="s">
        <v>197</v>
      </c>
      <c r="BJ14" s="13">
        <v>0</v>
      </c>
      <c r="BL14" s="11" t="s">
        <v>197</v>
      </c>
      <c r="BM14" s="13">
        <v>0</v>
      </c>
      <c r="BO14" s="11" t="s">
        <v>197</v>
      </c>
      <c r="BP14" s="13">
        <v>0</v>
      </c>
      <c r="BR14" s="11" t="s">
        <v>197</v>
      </c>
      <c r="BS14" s="13">
        <v>0</v>
      </c>
      <c r="BU14" s="11" t="s">
        <v>197</v>
      </c>
      <c r="BV14" s="13">
        <v>0</v>
      </c>
      <c r="BX14" s="11" t="s">
        <v>197</v>
      </c>
      <c r="BY14" s="13">
        <v>0</v>
      </c>
      <c r="CA14" s="11" t="s">
        <v>197</v>
      </c>
      <c r="CB14" s="13">
        <v>0</v>
      </c>
      <c r="CD14" s="11" t="s">
        <v>197</v>
      </c>
      <c r="CE14" s="13">
        <v>0</v>
      </c>
      <c r="CG14" s="11" t="s">
        <v>197</v>
      </c>
      <c r="CH14" s="13">
        <v>0</v>
      </c>
      <c r="CJ14" s="11" t="s">
        <v>197</v>
      </c>
      <c r="CK14" s="13">
        <v>0</v>
      </c>
      <c r="CM14" s="11" t="s">
        <v>197</v>
      </c>
      <c r="CN14" s="13">
        <v>0</v>
      </c>
      <c r="CP14" s="11" t="s">
        <v>197</v>
      </c>
      <c r="CQ14" s="13">
        <f t="shared" si="0"/>
        <v>0</v>
      </c>
      <c r="CS14" s="11" t="s">
        <v>197</v>
      </c>
      <c r="CT14" s="13">
        <v>0</v>
      </c>
      <c r="CV14" s="6">
        <f t="shared" si="1"/>
        <v>0</v>
      </c>
    </row>
    <row r="15" spans="1:100" x14ac:dyDescent="0.2">
      <c r="A15" s="19" t="s">
        <v>7</v>
      </c>
      <c r="B15" s="18">
        <f>SUM(B16:B17)</f>
        <v>0</v>
      </c>
      <c r="D15" s="19" t="s">
        <v>7</v>
      </c>
      <c r="E15" s="18">
        <f>SUM(E16:E17)</f>
        <v>0</v>
      </c>
      <c r="G15" s="19" t="s">
        <v>7</v>
      </c>
      <c r="H15" s="18">
        <f>SUM(H16:H17)</f>
        <v>0</v>
      </c>
      <c r="J15" s="19" t="s">
        <v>7</v>
      </c>
      <c r="K15" s="18">
        <f>SUM(K16:K17)</f>
        <v>0</v>
      </c>
      <c r="M15" s="19" t="s">
        <v>7</v>
      </c>
      <c r="N15" s="18">
        <f>SUM(N16:N17)</f>
        <v>1000</v>
      </c>
      <c r="P15" s="19" t="s">
        <v>7</v>
      </c>
      <c r="Q15" s="18">
        <f>SUM(Q16:Q17)</f>
        <v>0</v>
      </c>
      <c r="S15" s="19" t="s">
        <v>7</v>
      </c>
      <c r="T15" s="18">
        <f>SUM(T16:T17)</f>
        <v>0</v>
      </c>
      <c r="V15" s="19" t="s">
        <v>7</v>
      </c>
      <c r="W15" s="18">
        <f>SUM(W16:W17)</f>
        <v>0</v>
      </c>
      <c r="Y15" s="19" t="s">
        <v>7</v>
      </c>
      <c r="Z15" s="18">
        <f>SUM(Z16:Z17)</f>
        <v>0</v>
      </c>
      <c r="AB15" s="19" t="s">
        <v>7</v>
      </c>
      <c r="AC15" s="18">
        <f>SUM(AC16:AC17)</f>
        <v>0</v>
      </c>
      <c r="AE15" s="19" t="s">
        <v>7</v>
      </c>
      <c r="AF15" s="18">
        <f>SUM(AF16:AF17)</f>
        <v>0</v>
      </c>
      <c r="AH15" s="19" t="s">
        <v>7</v>
      </c>
      <c r="AI15" s="18">
        <f>SUM(AI16:AI17)</f>
        <v>0</v>
      </c>
      <c r="AK15" s="19" t="s">
        <v>7</v>
      </c>
      <c r="AL15" s="18">
        <f>SUM(AL16:AL17)</f>
        <v>0</v>
      </c>
      <c r="AN15" s="19" t="s">
        <v>7</v>
      </c>
      <c r="AO15" s="18">
        <f>SUM(AO16:AO17)</f>
        <v>0</v>
      </c>
      <c r="AQ15" s="19" t="s">
        <v>7</v>
      </c>
      <c r="AR15" s="18">
        <f>SUM(AR16:AR17)</f>
        <v>0</v>
      </c>
      <c r="AT15" s="19" t="s">
        <v>7</v>
      </c>
      <c r="AU15" s="20">
        <f>SUM(AU16:AU17)</f>
        <v>134.61000000000001</v>
      </c>
      <c r="AW15" s="19" t="s">
        <v>7</v>
      </c>
      <c r="AX15" s="18">
        <f>SUM(AX16:AX17)</f>
        <v>0</v>
      </c>
      <c r="AZ15" s="19" t="s">
        <v>7</v>
      </c>
      <c r="BA15" s="18">
        <f>SUM(BA16:BA17)</f>
        <v>0</v>
      </c>
      <c r="BC15" s="19" t="s">
        <v>7</v>
      </c>
      <c r="BD15" s="18">
        <f>SUM(BD16:BD17)</f>
        <v>0</v>
      </c>
      <c r="BF15" s="19" t="s">
        <v>7</v>
      </c>
      <c r="BG15" s="18">
        <f>SUM(BG16:BG17)</f>
        <v>0</v>
      </c>
      <c r="BI15" s="19" t="s">
        <v>7</v>
      </c>
      <c r="BJ15" s="18">
        <f>SUM(BJ16:BJ17)</f>
        <v>0</v>
      </c>
      <c r="BL15" s="19" t="s">
        <v>7</v>
      </c>
      <c r="BM15" s="18">
        <f>SUM(BM16:BM17)</f>
        <v>0</v>
      </c>
      <c r="BO15" s="19" t="s">
        <v>7</v>
      </c>
      <c r="BP15" s="18">
        <f>SUM(BP16:BP17)</f>
        <v>0</v>
      </c>
      <c r="BR15" s="19" t="s">
        <v>7</v>
      </c>
      <c r="BS15" s="18">
        <f>SUM(BS16:BS17)</f>
        <v>0</v>
      </c>
      <c r="BU15" s="19" t="s">
        <v>7</v>
      </c>
      <c r="BV15" s="18">
        <f>SUM(BV16:BV17)</f>
        <v>0</v>
      </c>
      <c r="BX15" s="19" t="s">
        <v>7</v>
      </c>
      <c r="BY15" s="18">
        <f>SUM(BY16:BY17)</f>
        <v>0</v>
      </c>
      <c r="CA15" s="19" t="s">
        <v>7</v>
      </c>
      <c r="CB15" s="18">
        <f>SUM(CB16:CB17)</f>
        <v>0</v>
      </c>
      <c r="CD15" s="19" t="s">
        <v>7</v>
      </c>
      <c r="CE15" s="18">
        <f>SUM(CE16:CE17)</f>
        <v>0</v>
      </c>
      <c r="CG15" s="19" t="s">
        <v>7</v>
      </c>
      <c r="CH15" s="18">
        <f>SUM(CH16:CH17)</f>
        <v>0</v>
      </c>
      <c r="CJ15" s="19" t="s">
        <v>7</v>
      </c>
      <c r="CK15" s="18">
        <f>SUM(CK16:CK17)</f>
        <v>134.61000000000001</v>
      </c>
      <c r="CM15" s="19" t="s">
        <v>7</v>
      </c>
      <c r="CN15" s="18">
        <f>SUM(CN16:CN17)</f>
        <v>1200</v>
      </c>
      <c r="CP15" s="19" t="s">
        <v>7</v>
      </c>
      <c r="CQ15" s="18">
        <f t="shared" si="0"/>
        <v>2469.2200000000003</v>
      </c>
      <c r="CS15" s="19" t="s">
        <v>7</v>
      </c>
      <c r="CT15" s="18">
        <f>SUM(CT16:CT17)</f>
        <v>877.55000000000007</v>
      </c>
      <c r="CV15" s="29">
        <f>CQ15-CT15</f>
        <v>1591.67</v>
      </c>
    </row>
    <row r="16" spans="1:100" x14ac:dyDescent="0.2">
      <c r="A16" s="9" t="s">
        <v>209</v>
      </c>
      <c r="B16" s="18">
        <v>0</v>
      </c>
      <c r="D16" s="9" t="s">
        <v>209</v>
      </c>
      <c r="E16" s="18">
        <v>0</v>
      </c>
      <c r="G16" s="9" t="s">
        <v>209</v>
      </c>
      <c r="H16" s="18">
        <v>0</v>
      </c>
      <c r="J16" s="9" t="s">
        <v>209</v>
      </c>
      <c r="K16" s="18">
        <v>0</v>
      </c>
      <c r="M16" s="9" t="s">
        <v>209</v>
      </c>
      <c r="N16" s="18">
        <v>1000</v>
      </c>
      <c r="P16" s="9" t="s">
        <v>209</v>
      </c>
      <c r="Q16" s="18">
        <v>0</v>
      </c>
      <c r="S16" s="9" t="s">
        <v>209</v>
      </c>
      <c r="T16" s="18">
        <v>0</v>
      </c>
      <c r="V16" s="9" t="s">
        <v>209</v>
      </c>
      <c r="W16" s="18">
        <v>0</v>
      </c>
      <c r="Y16" s="9" t="s">
        <v>209</v>
      </c>
      <c r="Z16" s="18">
        <v>0</v>
      </c>
      <c r="AB16" s="9" t="s">
        <v>209</v>
      </c>
      <c r="AC16" s="18">
        <v>0</v>
      </c>
      <c r="AE16" s="9" t="s">
        <v>209</v>
      </c>
      <c r="AF16" s="18">
        <v>0</v>
      </c>
      <c r="AH16" s="9" t="s">
        <v>209</v>
      </c>
      <c r="AI16" s="18">
        <v>0</v>
      </c>
      <c r="AK16" s="9" t="s">
        <v>209</v>
      </c>
      <c r="AL16" s="18">
        <v>0</v>
      </c>
      <c r="AN16" s="9" t="s">
        <v>209</v>
      </c>
      <c r="AO16" s="18">
        <v>0</v>
      </c>
      <c r="AQ16" s="9" t="s">
        <v>209</v>
      </c>
      <c r="AR16" s="18">
        <v>0</v>
      </c>
      <c r="AT16" s="9" t="s">
        <v>209</v>
      </c>
      <c r="AU16" s="18">
        <v>0</v>
      </c>
      <c r="AW16" s="9" t="s">
        <v>209</v>
      </c>
      <c r="AX16" s="18">
        <v>0</v>
      </c>
      <c r="AZ16" s="9" t="s">
        <v>209</v>
      </c>
      <c r="BA16" s="18">
        <v>0</v>
      </c>
      <c r="BC16" s="9" t="s">
        <v>209</v>
      </c>
      <c r="BD16" s="18">
        <v>0</v>
      </c>
      <c r="BF16" s="9" t="s">
        <v>209</v>
      </c>
      <c r="BG16" s="18">
        <v>0</v>
      </c>
      <c r="BI16" s="9" t="s">
        <v>209</v>
      </c>
      <c r="BJ16" s="18">
        <v>0</v>
      </c>
      <c r="BL16" s="9" t="s">
        <v>209</v>
      </c>
      <c r="BM16" s="18">
        <v>0</v>
      </c>
      <c r="BO16" s="9" t="s">
        <v>209</v>
      </c>
      <c r="BP16" s="18">
        <v>0</v>
      </c>
      <c r="BR16" s="9" t="s">
        <v>209</v>
      </c>
      <c r="BS16" s="18">
        <v>0</v>
      </c>
      <c r="BU16" s="9" t="s">
        <v>209</v>
      </c>
      <c r="BV16" s="18">
        <v>0</v>
      </c>
      <c r="BX16" s="9" t="s">
        <v>209</v>
      </c>
      <c r="BY16" s="18">
        <v>0</v>
      </c>
      <c r="CA16" s="9" t="s">
        <v>209</v>
      </c>
      <c r="CB16" s="18">
        <v>0</v>
      </c>
      <c r="CD16" s="9" t="s">
        <v>209</v>
      </c>
      <c r="CE16" s="18">
        <v>0</v>
      </c>
      <c r="CG16" s="9" t="s">
        <v>209</v>
      </c>
      <c r="CH16" s="18">
        <v>0</v>
      </c>
      <c r="CJ16" s="9" t="s">
        <v>209</v>
      </c>
      <c r="CK16" s="18">
        <v>0</v>
      </c>
      <c r="CM16" s="9" t="s">
        <v>209</v>
      </c>
      <c r="CN16" s="18">
        <v>1200</v>
      </c>
      <c r="CP16" s="9" t="s">
        <v>209</v>
      </c>
      <c r="CQ16" s="33">
        <v>2200</v>
      </c>
      <c r="CS16" s="9" t="s">
        <v>209</v>
      </c>
      <c r="CT16" s="18">
        <v>608.33000000000004</v>
      </c>
      <c r="CV16" s="18">
        <f>CQ16-CT16</f>
        <v>1591.67</v>
      </c>
    </row>
    <row r="17" spans="1:101" x14ac:dyDescent="0.2">
      <c r="A17" s="9" t="s">
        <v>210</v>
      </c>
      <c r="B17" s="18">
        <v>0</v>
      </c>
      <c r="D17" s="9" t="s">
        <v>210</v>
      </c>
      <c r="E17" s="18">
        <v>0</v>
      </c>
      <c r="G17" s="9" t="s">
        <v>210</v>
      </c>
      <c r="H17" s="18">
        <v>0</v>
      </c>
      <c r="J17" s="9" t="s">
        <v>210</v>
      </c>
      <c r="K17" s="18">
        <v>0</v>
      </c>
      <c r="M17" s="9" t="s">
        <v>210</v>
      </c>
      <c r="N17" s="18">
        <v>0</v>
      </c>
      <c r="P17" s="9" t="s">
        <v>210</v>
      </c>
      <c r="Q17" s="18">
        <v>0</v>
      </c>
      <c r="S17" s="9" t="s">
        <v>210</v>
      </c>
      <c r="T17" s="18">
        <v>0</v>
      </c>
      <c r="V17" s="9" t="s">
        <v>210</v>
      </c>
      <c r="W17" s="18">
        <v>0</v>
      </c>
      <c r="Y17" s="9" t="s">
        <v>210</v>
      </c>
      <c r="Z17" s="18">
        <v>0</v>
      </c>
      <c r="AB17" s="9" t="s">
        <v>210</v>
      </c>
      <c r="AC17" s="18">
        <v>0</v>
      </c>
      <c r="AE17" s="9" t="s">
        <v>210</v>
      </c>
      <c r="AF17" s="18">
        <v>0</v>
      </c>
      <c r="AH17" s="9" t="s">
        <v>210</v>
      </c>
      <c r="AI17" s="18">
        <v>0</v>
      </c>
      <c r="AK17" s="9" t="s">
        <v>210</v>
      </c>
      <c r="AL17" s="18">
        <v>0</v>
      </c>
      <c r="AN17" s="9" t="s">
        <v>210</v>
      </c>
      <c r="AO17" s="18">
        <v>0</v>
      </c>
      <c r="AQ17" s="9" t="s">
        <v>210</v>
      </c>
      <c r="AR17" s="18">
        <v>0</v>
      </c>
      <c r="AT17" s="9" t="s">
        <v>210</v>
      </c>
      <c r="AU17" s="18">
        <v>134.61000000000001</v>
      </c>
      <c r="AW17" s="9" t="s">
        <v>210</v>
      </c>
      <c r="AX17" s="18">
        <v>0</v>
      </c>
      <c r="AZ17" s="9" t="s">
        <v>210</v>
      </c>
      <c r="BA17" s="18">
        <v>0</v>
      </c>
      <c r="BC17" s="9" t="s">
        <v>210</v>
      </c>
      <c r="BD17" s="18">
        <v>0</v>
      </c>
      <c r="BF17" s="9" t="s">
        <v>210</v>
      </c>
      <c r="BG17" s="18">
        <v>0</v>
      </c>
      <c r="BI17" s="9" t="s">
        <v>210</v>
      </c>
      <c r="BJ17" s="18">
        <v>0</v>
      </c>
      <c r="BL17" s="9" t="s">
        <v>210</v>
      </c>
      <c r="BM17" s="18">
        <v>0</v>
      </c>
      <c r="BO17" s="9" t="s">
        <v>210</v>
      </c>
      <c r="BP17" s="18">
        <v>0</v>
      </c>
      <c r="BR17" s="9" t="s">
        <v>210</v>
      </c>
      <c r="BS17" s="18">
        <v>0</v>
      </c>
      <c r="BU17" s="9" t="s">
        <v>210</v>
      </c>
      <c r="BV17" s="18">
        <v>0</v>
      </c>
      <c r="BX17" s="9" t="s">
        <v>210</v>
      </c>
      <c r="BY17" s="18">
        <v>0</v>
      </c>
      <c r="CA17" s="9" t="s">
        <v>210</v>
      </c>
      <c r="CB17" s="18">
        <v>0</v>
      </c>
      <c r="CD17" s="9" t="s">
        <v>210</v>
      </c>
      <c r="CE17" s="18">
        <v>0</v>
      </c>
      <c r="CG17" s="9" t="s">
        <v>210</v>
      </c>
      <c r="CH17" s="18">
        <v>0</v>
      </c>
      <c r="CJ17" s="9" t="s">
        <v>210</v>
      </c>
      <c r="CK17" s="18">
        <v>134.61000000000001</v>
      </c>
      <c r="CM17" s="9" t="s">
        <v>210</v>
      </c>
      <c r="CN17" s="18">
        <v>0</v>
      </c>
      <c r="CP17" s="9" t="s">
        <v>210</v>
      </c>
      <c r="CQ17" s="18">
        <f t="shared" si="0"/>
        <v>269.22000000000003</v>
      </c>
      <c r="CS17" s="9" t="s">
        <v>210</v>
      </c>
      <c r="CT17" s="18">
        <v>269.22000000000003</v>
      </c>
      <c r="CV17" s="18">
        <f>CQ17-CT17</f>
        <v>0</v>
      </c>
    </row>
    <row r="18" spans="1:101" x14ac:dyDescent="0.2">
      <c r="A18" s="11" t="s">
        <v>8</v>
      </c>
      <c r="B18" s="13">
        <v>0</v>
      </c>
      <c r="D18" s="11" t="s">
        <v>8</v>
      </c>
      <c r="E18" s="13">
        <v>0</v>
      </c>
      <c r="G18" s="11" t="s">
        <v>8</v>
      </c>
      <c r="H18" s="13">
        <v>0</v>
      </c>
      <c r="J18" s="11" t="s">
        <v>8</v>
      </c>
      <c r="K18" s="13">
        <v>0</v>
      </c>
      <c r="M18" s="11" t="s">
        <v>8</v>
      </c>
      <c r="N18" s="13">
        <v>0</v>
      </c>
      <c r="P18" s="11" t="s">
        <v>8</v>
      </c>
      <c r="Q18" s="13">
        <v>0</v>
      </c>
      <c r="S18" s="11" t="s">
        <v>8</v>
      </c>
      <c r="T18" s="13">
        <v>0</v>
      </c>
      <c r="V18" s="11" t="s">
        <v>8</v>
      </c>
      <c r="W18" s="13">
        <v>0</v>
      </c>
      <c r="Y18" s="11" t="s">
        <v>8</v>
      </c>
      <c r="Z18" s="13">
        <v>0</v>
      </c>
      <c r="AB18" s="11" t="s">
        <v>8</v>
      </c>
      <c r="AC18" s="13">
        <v>0</v>
      </c>
      <c r="AE18" s="11" t="s">
        <v>8</v>
      </c>
      <c r="AF18" s="13">
        <v>0</v>
      </c>
      <c r="AH18" s="11" t="s">
        <v>8</v>
      </c>
      <c r="AI18" s="13">
        <v>0</v>
      </c>
      <c r="AK18" s="11" t="s">
        <v>8</v>
      </c>
      <c r="AL18" s="13">
        <v>0</v>
      </c>
      <c r="AN18" s="11" t="s">
        <v>8</v>
      </c>
      <c r="AO18" s="13">
        <v>0</v>
      </c>
      <c r="AQ18" s="11" t="s">
        <v>8</v>
      </c>
      <c r="AR18" s="13">
        <v>0</v>
      </c>
      <c r="AT18" s="11" t="s">
        <v>8</v>
      </c>
      <c r="AU18" s="13">
        <v>0</v>
      </c>
      <c r="AW18" s="11" t="s">
        <v>8</v>
      </c>
      <c r="AX18" s="13">
        <v>0</v>
      </c>
      <c r="AZ18" s="11" t="s">
        <v>8</v>
      </c>
      <c r="BA18" s="13">
        <v>0</v>
      </c>
      <c r="BC18" s="11" t="s">
        <v>8</v>
      </c>
      <c r="BD18" s="13">
        <v>0</v>
      </c>
      <c r="BF18" s="11" t="s">
        <v>8</v>
      </c>
      <c r="BG18" s="13">
        <v>0</v>
      </c>
      <c r="BI18" s="11" t="s">
        <v>8</v>
      </c>
      <c r="BJ18" s="13">
        <v>0</v>
      </c>
      <c r="BL18" s="11" t="s">
        <v>8</v>
      </c>
      <c r="BM18" s="13">
        <v>0</v>
      </c>
      <c r="BO18" s="11" t="s">
        <v>8</v>
      </c>
      <c r="BP18" s="13">
        <v>0</v>
      </c>
      <c r="BR18" s="11" t="s">
        <v>8</v>
      </c>
      <c r="BS18" s="13">
        <v>0</v>
      </c>
      <c r="BU18" s="11" t="s">
        <v>8</v>
      </c>
      <c r="BV18" s="13">
        <v>0</v>
      </c>
      <c r="BX18" s="11" t="s">
        <v>8</v>
      </c>
      <c r="BY18" s="13">
        <v>0</v>
      </c>
      <c r="CA18" s="11" t="s">
        <v>8</v>
      </c>
      <c r="CB18" s="13">
        <v>0</v>
      </c>
      <c r="CD18" s="11" t="s">
        <v>8</v>
      </c>
      <c r="CE18" s="13">
        <v>0</v>
      </c>
      <c r="CG18" s="11" t="s">
        <v>8</v>
      </c>
      <c r="CH18" s="13">
        <v>0</v>
      </c>
      <c r="CJ18" s="11" t="s">
        <v>8</v>
      </c>
      <c r="CK18" s="13">
        <v>0</v>
      </c>
      <c r="CM18" s="11" t="s">
        <v>8</v>
      </c>
      <c r="CN18" s="13">
        <v>0</v>
      </c>
      <c r="CP18" s="11" t="s">
        <v>8</v>
      </c>
      <c r="CQ18" s="13">
        <f t="shared" si="0"/>
        <v>0</v>
      </c>
      <c r="CS18" s="11" t="s">
        <v>8</v>
      </c>
      <c r="CT18" s="13">
        <v>101.39</v>
      </c>
      <c r="CV18" s="6">
        <f>CT18-CQ18</f>
        <v>101.39</v>
      </c>
    </row>
    <row r="19" spans="1:101" x14ac:dyDescent="0.2">
      <c r="A19" s="11" t="s">
        <v>9</v>
      </c>
      <c r="B19" s="13">
        <f>SUM(B20:B22)</f>
        <v>0</v>
      </c>
      <c r="D19" s="11" t="s">
        <v>9</v>
      </c>
      <c r="E19" s="13">
        <f>SUM(E20:E22)</f>
        <v>40</v>
      </c>
      <c r="G19" s="11" t="s">
        <v>9</v>
      </c>
      <c r="H19" s="13">
        <f>SUM(H20:H22)</f>
        <v>50</v>
      </c>
      <c r="J19" s="11" t="s">
        <v>9</v>
      </c>
      <c r="K19" s="13">
        <f>SUM(K20:K22)</f>
        <v>4</v>
      </c>
      <c r="M19" s="11" t="s">
        <v>9</v>
      </c>
      <c r="N19" s="13">
        <f>SUM(N20:N22)</f>
        <v>0</v>
      </c>
      <c r="P19" s="11" t="s">
        <v>9</v>
      </c>
      <c r="Q19" s="13">
        <f>SUM(Q20:Q22)</f>
        <v>0</v>
      </c>
      <c r="S19" s="11" t="s">
        <v>9</v>
      </c>
      <c r="T19" s="13">
        <f>SUM(T20:T22)</f>
        <v>0</v>
      </c>
      <c r="V19" s="11" t="s">
        <v>9</v>
      </c>
      <c r="W19" s="13">
        <f>SUM(W20:W22)</f>
        <v>0</v>
      </c>
      <c r="Y19" s="11" t="s">
        <v>9</v>
      </c>
      <c r="Z19" s="13">
        <f>SUM(Z20:Z22)</f>
        <v>30</v>
      </c>
      <c r="AB19" s="11" t="s">
        <v>9</v>
      </c>
      <c r="AC19" s="13">
        <f>SUM(AC20:AC22)</f>
        <v>8</v>
      </c>
      <c r="AE19" s="11" t="s">
        <v>9</v>
      </c>
      <c r="AF19" s="13">
        <f>SUM(AF20:AF22)</f>
        <v>50</v>
      </c>
      <c r="AH19" s="11" t="s">
        <v>9</v>
      </c>
      <c r="AI19" s="13">
        <f>SUM(AI20:AI22)</f>
        <v>0</v>
      </c>
      <c r="AK19" s="11" t="s">
        <v>9</v>
      </c>
      <c r="AL19" s="13">
        <f>SUM(AL20:AL22)</f>
        <v>15</v>
      </c>
      <c r="AN19" s="11" t="s">
        <v>9</v>
      </c>
      <c r="AO19" s="13">
        <f>SUM(AO20:AO22)</f>
        <v>0</v>
      </c>
      <c r="AQ19" s="11" t="s">
        <v>9</v>
      </c>
      <c r="AR19" s="13">
        <f>SUM(AR20:AR22)</f>
        <v>0</v>
      </c>
      <c r="AT19" s="11" t="s">
        <v>9</v>
      </c>
      <c r="AU19" s="13">
        <f>SUM(AU20:AU22)</f>
        <v>10</v>
      </c>
      <c r="AW19" s="11" t="s">
        <v>9</v>
      </c>
      <c r="AX19" s="13">
        <f>SUM(AX20:AX22)</f>
        <v>0</v>
      </c>
      <c r="AZ19" s="11" t="s">
        <v>9</v>
      </c>
      <c r="BA19" s="13">
        <f>SUM(BA20:BA22)</f>
        <v>0</v>
      </c>
      <c r="BC19" s="11" t="s">
        <v>9</v>
      </c>
      <c r="BD19" s="13">
        <f>SUM(BD20:BD22)</f>
        <v>31.99</v>
      </c>
      <c r="BF19" s="11" t="s">
        <v>9</v>
      </c>
      <c r="BG19" s="13">
        <f>SUM(BG20:BG22)</f>
        <v>2</v>
      </c>
      <c r="BI19" s="11" t="s">
        <v>9</v>
      </c>
      <c r="BJ19" s="13">
        <f>SUM(BJ20:BJ22)</f>
        <v>0</v>
      </c>
      <c r="BL19" s="11" t="s">
        <v>9</v>
      </c>
      <c r="BM19" s="13">
        <f>SUM(BM20:BM22)</f>
        <v>0</v>
      </c>
      <c r="BO19" s="11" t="s">
        <v>9</v>
      </c>
      <c r="BP19" s="13">
        <f>SUM(BP20:BP22)</f>
        <v>21</v>
      </c>
      <c r="BR19" s="11" t="s">
        <v>9</v>
      </c>
      <c r="BS19" s="13">
        <f>SUM(BS20:BS22)</f>
        <v>80</v>
      </c>
      <c r="BU19" s="11" t="s">
        <v>9</v>
      </c>
      <c r="BV19" s="13">
        <f>SUM(BV20:BV22)</f>
        <v>87.32</v>
      </c>
      <c r="BX19" s="11" t="s">
        <v>9</v>
      </c>
      <c r="BY19" s="13">
        <f>SUM(BY20:BY22)</f>
        <v>5</v>
      </c>
      <c r="CA19" s="11" t="s">
        <v>9</v>
      </c>
      <c r="CB19" s="13">
        <f>SUM(CB20:CB22)</f>
        <v>0</v>
      </c>
      <c r="CD19" s="11" t="s">
        <v>9</v>
      </c>
      <c r="CE19" s="13">
        <f>SUM(CE20:CE22)</f>
        <v>0</v>
      </c>
      <c r="CG19" s="11" t="s">
        <v>9</v>
      </c>
      <c r="CH19" s="13">
        <f>SUM(CH20:CH22)</f>
        <v>0</v>
      </c>
      <c r="CJ19" s="11" t="s">
        <v>9</v>
      </c>
      <c r="CK19" s="13">
        <f>SUM(CK20:CK22)</f>
        <v>9</v>
      </c>
      <c r="CM19" s="11" t="s">
        <v>9</v>
      </c>
      <c r="CN19" s="13">
        <f>SUM(CN20:CN22)</f>
        <v>12</v>
      </c>
      <c r="CP19" s="11" t="s">
        <v>9</v>
      </c>
      <c r="CQ19" s="13">
        <f t="shared" si="0"/>
        <v>455.31</v>
      </c>
      <c r="CS19" s="11" t="s">
        <v>9</v>
      </c>
      <c r="CT19" s="13">
        <f>SUM(CT20:CT22)</f>
        <v>628.84</v>
      </c>
      <c r="CV19" s="6">
        <f>CT19-CQ19</f>
        <v>173.53000000000003</v>
      </c>
    </row>
    <row r="20" spans="1:101" x14ac:dyDescent="0.2">
      <c r="A20" s="10" t="s">
        <v>211</v>
      </c>
      <c r="B20" s="13">
        <v>0</v>
      </c>
      <c r="D20" s="10" t="s">
        <v>211</v>
      </c>
      <c r="E20" s="13">
        <v>0</v>
      </c>
      <c r="G20" s="10" t="s">
        <v>211</v>
      </c>
      <c r="H20" s="13">
        <v>0</v>
      </c>
      <c r="J20" s="10" t="s">
        <v>211</v>
      </c>
      <c r="K20" s="13">
        <v>0</v>
      </c>
      <c r="M20" s="10" t="s">
        <v>211</v>
      </c>
      <c r="N20" s="13">
        <v>0</v>
      </c>
      <c r="P20" s="10" t="s">
        <v>211</v>
      </c>
      <c r="Q20" s="13">
        <v>0</v>
      </c>
      <c r="S20" s="10" t="s">
        <v>211</v>
      </c>
      <c r="T20" s="13">
        <v>0</v>
      </c>
      <c r="V20" s="10" t="s">
        <v>211</v>
      </c>
      <c r="W20" s="13">
        <v>0</v>
      </c>
      <c r="Y20" s="10" t="s">
        <v>211</v>
      </c>
      <c r="Z20" s="13">
        <v>0</v>
      </c>
      <c r="AB20" s="10" t="s">
        <v>211</v>
      </c>
      <c r="AC20" s="13">
        <v>0</v>
      </c>
      <c r="AE20" s="10" t="s">
        <v>211</v>
      </c>
      <c r="AF20" s="13">
        <v>0</v>
      </c>
      <c r="AH20" s="10" t="s">
        <v>211</v>
      </c>
      <c r="AI20" s="13">
        <v>0</v>
      </c>
      <c r="AK20" s="10" t="s">
        <v>211</v>
      </c>
      <c r="AL20" s="13">
        <v>0</v>
      </c>
      <c r="AN20" s="10" t="s">
        <v>211</v>
      </c>
      <c r="AO20" s="13">
        <v>0</v>
      </c>
      <c r="AQ20" s="10" t="s">
        <v>211</v>
      </c>
      <c r="AR20" s="13">
        <v>0</v>
      </c>
      <c r="AT20" s="10" t="s">
        <v>211</v>
      </c>
      <c r="AU20" s="13">
        <v>0</v>
      </c>
      <c r="AW20" s="10" t="s">
        <v>211</v>
      </c>
      <c r="AX20" s="13">
        <v>0</v>
      </c>
      <c r="AZ20" s="10" t="s">
        <v>211</v>
      </c>
      <c r="BA20" s="13">
        <v>0</v>
      </c>
      <c r="BC20" s="10" t="s">
        <v>211</v>
      </c>
      <c r="BD20" s="13">
        <v>0</v>
      </c>
      <c r="BF20" s="10" t="s">
        <v>211</v>
      </c>
      <c r="BG20" s="13">
        <v>0</v>
      </c>
      <c r="BI20" s="10" t="s">
        <v>211</v>
      </c>
      <c r="BJ20" s="13">
        <v>0</v>
      </c>
      <c r="BL20" s="10" t="s">
        <v>211</v>
      </c>
      <c r="BM20" s="13">
        <v>0</v>
      </c>
      <c r="BO20" s="10" t="s">
        <v>211</v>
      </c>
      <c r="BP20" s="13">
        <v>0</v>
      </c>
      <c r="BR20" s="10" t="s">
        <v>211</v>
      </c>
      <c r="BS20" s="13">
        <v>0</v>
      </c>
      <c r="BU20" s="10" t="s">
        <v>211</v>
      </c>
      <c r="BV20" s="13">
        <v>0</v>
      </c>
      <c r="BX20" s="10" t="s">
        <v>211</v>
      </c>
      <c r="BY20" s="13">
        <v>0</v>
      </c>
      <c r="CA20" s="10" t="s">
        <v>211</v>
      </c>
      <c r="CB20" s="13">
        <v>0</v>
      </c>
      <c r="CD20" s="10" t="s">
        <v>211</v>
      </c>
      <c r="CE20" s="13">
        <v>0</v>
      </c>
      <c r="CG20" s="10" t="s">
        <v>211</v>
      </c>
      <c r="CH20" s="13">
        <v>0</v>
      </c>
      <c r="CJ20" s="10" t="s">
        <v>211</v>
      </c>
      <c r="CK20" s="13">
        <v>0</v>
      </c>
      <c r="CM20" s="10" t="s">
        <v>211</v>
      </c>
      <c r="CN20" s="13">
        <v>0</v>
      </c>
      <c r="CP20" s="10" t="s">
        <v>211</v>
      </c>
      <c r="CQ20" s="13">
        <f t="shared" si="0"/>
        <v>0</v>
      </c>
      <c r="CS20" s="10" t="s">
        <v>211</v>
      </c>
      <c r="CT20" s="13">
        <v>8</v>
      </c>
      <c r="CV20" s="30">
        <f>CT20-CQ20</f>
        <v>8</v>
      </c>
    </row>
    <row r="21" spans="1:101" x14ac:dyDescent="0.2">
      <c r="A21" s="28" t="s">
        <v>212</v>
      </c>
      <c r="B21" s="13">
        <v>0</v>
      </c>
      <c r="D21" s="28" t="s">
        <v>212</v>
      </c>
      <c r="E21" s="13">
        <v>0</v>
      </c>
      <c r="G21" s="28" t="s">
        <v>212</v>
      </c>
      <c r="H21" s="13">
        <v>0</v>
      </c>
      <c r="J21" s="28" t="s">
        <v>212</v>
      </c>
      <c r="K21" s="13">
        <v>0</v>
      </c>
      <c r="M21" s="28" t="s">
        <v>212</v>
      </c>
      <c r="N21" s="13">
        <v>0</v>
      </c>
      <c r="P21" s="28" t="s">
        <v>212</v>
      </c>
      <c r="Q21" s="13">
        <v>0</v>
      </c>
      <c r="S21" s="28" t="s">
        <v>212</v>
      </c>
      <c r="T21" s="13">
        <v>0</v>
      </c>
      <c r="V21" s="28" t="s">
        <v>212</v>
      </c>
      <c r="W21" s="13">
        <v>0</v>
      </c>
      <c r="Y21" s="28" t="s">
        <v>212</v>
      </c>
      <c r="Z21" s="13">
        <v>0</v>
      </c>
      <c r="AB21" s="28" t="s">
        <v>212</v>
      </c>
      <c r="AC21" s="13">
        <v>0</v>
      </c>
      <c r="AE21" s="28" t="s">
        <v>212</v>
      </c>
      <c r="AF21" s="13">
        <v>0</v>
      </c>
      <c r="AH21" s="28" t="s">
        <v>212</v>
      </c>
      <c r="AI21" s="13">
        <v>0</v>
      </c>
      <c r="AK21" s="28" t="s">
        <v>212</v>
      </c>
      <c r="AL21" s="13">
        <v>0</v>
      </c>
      <c r="AN21" s="28" t="s">
        <v>212</v>
      </c>
      <c r="AO21" s="13">
        <v>0</v>
      </c>
      <c r="AQ21" s="28" t="s">
        <v>212</v>
      </c>
      <c r="AR21" s="13">
        <v>0</v>
      </c>
      <c r="AT21" s="28" t="s">
        <v>212</v>
      </c>
      <c r="AU21" s="13">
        <v>0</v>
      </c>
      <c r="AW21" s="28" t="s">
        <v>212</v>
      </c>
      <c r="AX21" s="13">
        <v>0</v>
      </c>
      <c r="AZ21" s="28" t="s">
        <v>212</v>
      </c>
      <c r="BA21" s="13">
        <v>0</v>
      </c>
      <c r="BC21" s="28" t="s">
        <v>212</v>
      </c>
      <c r="BD21" s="13">
        <v>19.989999999999998</v>
      </c>
      <c r="BF21" s="28" t="s">
        <v>212</v>
      </c>
      <c r="BG21" s="13">
        <v>0</v>
      </c>
      <c r="BI21" s="28" t="s">
        <v>212</v>
      </c>
      <c r="BJ21" s="13">
        <v>0</v>
      </c>
      <c r="BL21" s="28" t="s">
        <v>212</v>
      </c>
      <c r="BM21" s="13">
        <v>0</v>
      </c>
      <c r="BO21" s="28" t="s">
        <v>212</v>
      </c>
      <c r="BP21" s="13">
        <v>0</v>
      </c>
      <c r="BR21" s="28" t="s">
        <v>212</v>
      </c>
      <c r="BS21" s="13">
        <v>0</v>
      </c>
      <c r="BU21" s="28" t="s">
        <v>212</v>
      </c>
      <c r="BV21" s="13">
        <v>0</v>
      </c>
      <c r="BX21" s="28" t="s">
        <v>212</v>
      </c>
      <c r="BY21" s="13">
        <v>0</v>
      </c>
      <c r="CA21" s="28" t="s">
        <v>212</v>
      </c>
      <c r="CB21" s="13">
        <v>0</v>
      </c>
      <c r="CD21" s="28" t="s">
        <v>212</v>
      </c>
      <c r="CE21" s="13">
        <v>0</v>
      </c>
      <c r="CG21" s="28" t="s">
        <v>212</v>
      </c>
      <c r="CH21" s="13">
        <v>0</v>
      </c>
      <c r="CJ21" s="28" t="s">
        <v>212</v>
      </c>
      <c r="CK21" s="13">
        <v>0</v>
      </c>
      <c r="CM21" s="28" t="s">
        <v>212</v>
      </c>
      <c r="CN21" s="13">
        <v>0</v>
      </c>
      <c r="CP21" s="28" t="s">
        <v>212</v>
      </c>
      <c r="CQ21" s="13">
        <f t="shared" si="0"/>
        <v>19.989999999999998</v>
      </c>
      <c r="CS21" s="28" t="s">
        <v>212</v>
      </c>
      <c r="CT21" s="13">
        <v>19.989999999999998</v>
      </c>
      <c r="CV21" s="30">
        <f>CT21-CQ21</f>
        <v>0</v>
      </c>
    </row>
    <row r="22" spans="1:101" x14ac:dyDescent="0.2">
      <c r="A22" s="10" t="s">
        <v>213</v>
      </c>
      <c r="B22" s="13">
        <v>0</v>
      </c>
      <c r="D22" s="10" t="s">
        <v>213</v>
      </c>
      <c r="E22" s="13">
        <v>40</v>
      </c>
      <c r="G22" s="10" t="s">
        <v>213</v>
      </c>
      <c r="H22" s="13">
        <v>50</v>
      </c>
      <c r="J22" s="10" t="s">
        <v>213</v>
      </c>
      <c r="K22" s="13">
        <v>4</v>
      </c>
      <c r="M22" s="10" t="s">
        <v>213</v>
      </c>
      <c r="N22" s="13">
        <v>0</v>
      </c>
      <c r="P22" s="10" t="s">
        <v>213</v>
      </c>
      <c r="Q22" s="13">
        <v>0</v>
      </c>
      <c r="S22" s="10" t="s">
        <v>213</v>
      </c>
      <c r="T22" s="13">
        <v>0</v>
      </c>
      <c r="V22" s="10" t="s">
        <v>213</v>
      </c>
      <c r="W22" s="13">
        <v>0</v>
      </c>
      <c r="Y22" s="10" t="s">
        <v>213</v>
      </c>
      <c r="Z22" s="13">
        <v>30</v>
      </c>
      <c r="AB22" s="10" t="s">
        <v>213</v>
      </c>
      <c r="AC22" s="13">
        <v>8</v>
      </c>
      <c r="AE22" s="10" t="s">
        <v>213</v>
      </c>
      <c r="AF22" s="13">
        <v>50</v>
      </c>
      <c r="AH22" s="10" t="s">
        <v>213</v>
      </c>
      <c r="AI22" s="13">
        <v>0</v>
      </c>
      <c r="AK22" s="10" t="s">
        <v>213</v>
      </c>
      <c r="AL22" s="13">
        <v>15</v>
      </c>
      <c r="AN22" s="10" t="s">
        <v>213</v>
      </c>
      <c r="AO22" s="13">
        <v>0</v>
      </c>
      <c r="AQ22" s="10" t="s">
        <v>213</v>
      </c>
      <c r="AR22" s="13">
        <v>0</v>
      </c>
      <c r="AT22" s="10" t="s">
        <v>213</v>
      </c>
      <c r="AU22" s="13">
        <v>10</v>
      </c>
      <c r="AW22" s="10" t="s">
        <v>213</v>
      </c>
      <c r="AX22" s="13">
        <v>0</v>
      </c>
      <c r="AZ22" s="10" t="s">
        <v>213</v>
      </c>
      <c r="BA22" s="13">
        <v>0</v>
      </c>
      <c r="BC22" s="10" t="s">
        <v>213</v>
      </c>
      <c r="BD22" s="13">
        <v>12</v>
      </c>
      <c r="BF22" s="10" t="s">
        <v>213</v>
      </c>
      <c r="BG22" s="13">
        <v>2</v>
      </c>
      <c r="BI22" s="10" t="s">
        <v>213</v>
      </c>
      <c r="BJ22" s="13">
        <v>0</v>
      </c>
      <c r="BL22" s="10" t="s">
        <v>213</v>
      </c>
      <c r="BM22" s="13">
        <v>0</v>
      </c>
      <c r="BO22" s="10" t="s">
        <v>213</v>
      </c>
      <c r="BP22" s="13">
        <v>21</v>
      </c>
      <c r="BR22" s="10" t="s">
        <v>213</v>
      </c>
      <c r="BS22" s="13">
        <v>80</v>
      </c>
      <c r="BU22" s="10" t="s">
        <v>213</v>
      </c>
      <c r="BV22" s="13">
        <v>87.32</v>
      </c>
      <c r="BX22" s="10" t="s">
        <v>213</v>
      </c>
      <c r="BY22" s="13">
        <v>5</v>
      </c>
      <c r="CA22" s="10" t="s">
        <v>213</v>
      </c>
      <c r="CB22" s="13">
        <v>0</v>
      </c>
      <c r="CD22" s="10" t="s">
        <v>213</v>
      </c>
      <c r="CE22" s="13">
        <v>0</v>
      </c>
      <c r="CG22" s="10" t="s">
        <v>213</v>
      </c>
      <c r="CH22" s="13">
        <v>0</v>
      </c>
      <c r="CJ22" s="10" t="s">
        <v>213</v>
      </c>
      <c r="CK22" s="13">
        <v>9</v>
      </c>
      <c r="CM22" s="10" t="s">
        <v>213</v>
      </c>
      <c r="CN22" s="13">
        <v>12</v>
      </c>
      <c r="CP22" s="10" t="s">
        <v>213</v>
      </c>
      <c r="CQ22" s="13">
        <f t="shared" si="0"/>
        <v>435.32</v>
      </c>
      <c r="CS22" s="10" t="s">
        <v>213</v>
      </c>
      <c r="CT22" s="13">
        <v>600.85</v>
      </c>
      <c r="CU22" s="5"/>
      <c r="CV22" s="30">
        <f>CT22-CQ22</f>
        <v>165.53000000000003</v>
      </c>
    </row>
    <row r="23" spans="1:101" x14ac:dyDescent="0.2">
      <c r="A23" s="14" t="s">
        <v>10</v>
      </c>
      <c r="B23" s="15">
        <f>B5-SUM(B6:B10,B13,B14,B15,B18,B19)</f>
        <v>0</v>
      </c>
      <c r="D23" s="21" t="s">
        <v>10</v>
      </c>
      <c r="E23" s="22">
        <f>E5-SUM(E6:E10,E13,E14,E15,E18,E19)</f>
        <v>973.8900000000001</v>
      </c>
      <c r="G23" s="23" t="s">
        <v>10</v>
      </c>
      <c r="H23" s="24">
        <f>H5-SUM(H6:H10,H13,H14,H15,H18,H19)</f>
        <v>-50</v>
      </c>
      <c r="J23" s="23" t="s">
        <v>10</v>
      </c>
      <c r="K23" s="24">
        <f>K5-SUM(K6:K10,K13,K14,K15,K18,K19)</f>
        <v>-4</v>
      </c>
      <c r="M23" s="26" t="s">
        <v>10</v>
      </c>
      <c r="N23" s="27">
        <f>N5-SUM(N6:N10,N13,N14,N15,N18,N19)</f>
        <v>-1000</v>
      </c>
      <c r="P23" s="14" t="s">
        <v>10</v>
      </c>
      <c r="Q23" s="15">
        <f>Q5-SUM(Q6:Q10,Q13,Q14,Q15,Q18,Q19)</f>
        <v>0</v>
      </c>
      <c r="S23" s="14" t="s">
        <v>10</v>
      </c>
      <c r="T23" s="15">
        <f>T5-SUM(T6:T10,T13,T14,T15,T18,T19)</f>
        <v>0</v>
      </c>
      <c r="V23" s="14" t="s">
        <v>10</v>
      </c>
      <c r="W23" s="15">
        <f>W5-SUM(W6:W10,W13,W14,W15,W18,W19)</f>
        <v>0</v>
      </c>
      <c r="Y23" s="23" t="s">
        <v>10</v>
      </c>
      <c r="Z23" s="24">
        <f>Z5-SUM(Z6:Z10,Z13,Z14,Z15,Z18,Z19)</f>
        <v>-30</v>
      </c>
      <c r="AB23" s="21" t="s">
        <v>10</v>
      </c>
      <c r="AC23" s="22">
        <f>AC5-SUM(AC6:AC10,AC13,AC14,AC15,AC18,AC19)</f>
        <v>72</v>
      </c>
      <c r="AE23" s="23" t="s">
        <v>10</v>
      </c>
      <c r="AF23" s="24">
        <f>AF5-SUM(AF6:AF10,AF13,AF14,AF15,AF18,AF19)</f>
        <v>-50</v>
      </c>
      <c r="AH23" s="14" t="s">
        <v>10</v>
      </c>
      <c r="AI23" s="15">
        <f>AI5-SUM(AI6:AI10,AI13,AI14,AI15,AI18,AI19)</f>
        <v>0</v>
      </c>
      <c r="AK23" s="23" t="s">
        <v>10</v>
      </c>
      <c r="AL23" s="24">
        <f>AL5-SUM(AL6:AL10,AL13,AL14,AL15,AL18,AL19)</f>
        <v>-48</v>
      </c>
      <c r="AN23" s="14" t="s">
        <v>10</v>
      </c>
      <c r="AO23" s="15">
        <f>AO5-SUM(AO6:AO10,AO13,AO14,AO15,AO18,AO19)</f>
        <v>0</v>
      </c>
      <c r="AQ23" s="14" t="s">
        <v>10</v>
      </c>
      <c r="AR23" s="15">
        <f>AR5-SUM(AR6:AR10,AR13,AR14,AR15,AR18,AR19)</f>
        <v>0</v>
      </c>
      <c r="AT23" s="21" t="s">
        <v>10</v>
      </c>
      <c r="AU23" s="22">
        <f>AU5-SUM(AU6:AU10,AU13,AU14,AU15,AU18,AU19)</f>
        <v>890.0200000000001</v>
      </c>
      <c r="AW23" s="23" t="s">
        <v>10</v>
      </c>
      <c r="AX23" s="24">
        <f>AX5-SUM(AX6:AX10,AX13,AX14,AX15,AX18,AX19)</f>
        <v>-27</v>
      </c>
      <c r="AZ23" s="14" t="s">
        <v>10</v>
      </c>
      <c r="BA23" s="15">
        <f>BA5-SUM(BA6:BA10,BA13,BA14,BA15,BA18,BA19)</f>
        <v>0</v>
      </c>
      <c r="BC23" s="23" t="s">
        <v>10</v>
      </c>
      <c r="BD23" s="24">
        <f>BD5-SUM(BD6:BD10,BD13,BD14,BD15,BD18,BD19)</f>
        <v>-66.989999999999995</v>
      </c>
      <c r="BF23" s="23" t="s">
        <v>10</v>
      </c>
      <c r="BG23" s="24">
        <f>BG5-SUM(BG6:BG10,BG13,BG14,BG15,BG18,BG19)</f>
        <v>-32</v>
      </c>
      <c r="BI23" s="14" t="s">
        <v>10</v>
      </c>
      <c r="BJ23" s="15">
        <f>BJ5-SUM(BJ6:BJ10,BJ13,BJ14,BJ15,BJ18,BJ19)</f>
        <v>0</v>
      </c>
      <c r="BL23" s="23" t="s">
        <v>10</v>
      </c>
      <c r="BM23" s="24">
        <f>BM5-SUM(BM6:BM10,BM13,BM14,BM15,BM18,BM19)</f>
        <v>-23</v>
      </c>
      <c r="BO23" s="23" t="s">
        <v>10</v>
      </c>
      <c r="BP23" s="24">
        <f>BP5-SUM(BP6:BP10,BP13,BP14,BP15,BP18,BP19)</f>
        <v>-27.69</v>
      </c>
      <c r="BR23" s="23" t="s">
        <v>10</v>
      </c>
      <c r="BS23" s="24">
        <f>BS5-SUM(BS6:BS10,BS13,BS14,BS15,BS18,BS19)</f>
        <v>-80</v>
      </c>
      <c r="BU23" s="23" t="s">
        <v>10</v>
      </c>
      <c r="BV23" s="24">
        <f>BV5-SUM(BV6:BV10,BV13,BV14,BV15,BV18,BV19)</f>
        <v>-87.32</v>
      </c>
      <c r="BX23" s="23" t="s">
        <v>10</v>
      </c>
      <c r="BY23" s="32">
        <f>BY5-SUM(BY6:BY10,BY13,BY14,BY15,BY18,BY19)</f>
        <v>-37</v>
      </c>
      <c r="CA23" s="14" t="s">
        <v>10</v>
      </c>
      <c r="CB23" s="15">
        <f>CB5-SUM(CB6:CB10,CB13,CB14,CB15,CB18,CB19)</f>
        <v>0</v>
      </c>
      <c r="CD23" s="14" t="s">
        <v>10</v>
      </c>
      <c r="CE23" s="15">
        <f>CE5-SUM(CE6:CE10,CE13,CE14,CE15,CE18,CE19)</f>
        <v>0</v>
      </c>
      <c r="CG23" s="14" t="s">
        <v>10</v>
      </c>
      <c r="CH23" s="15">
        <f>CH5-SUM(CH6:CH10,CH13,CH14,CH15,CH18,CH19)</f>
        <v>0</v>
      </c>
      <c r="CJ23" s="21" t="s">
        <v>10</v>
      </c>
      <c r="CK23" s="22">
        <f>CK5-SUM(CK6:CK10,CK13,CK14,CK15,CK18,CK19)</f>
        <v>850.97</v>
      </c>
      <c r="CM23" s="23" t="s">
        <v>10</v>
      </c>
      <c r="CN23" s="24">
        <f>CN5-SUM(CN6:CN10,CN13,CN14,CN15,CN18,CN19)</f>
        <v>-1212</v>
      </c>
      <c r="CP23" s="21" t="s">
        <v>97</v>
      </c>
      <c r="CQ23" s="22">
        <f>SUM(CN23,CK23,CH23,CE23,CB23,BY23,BV23,BS23,BP23,BM23,BJ23,BG23,BD23,BA23,AX23,AU23,AR23,AO23,AL23,AI24,AI23,AF23,AC23,Z23,W23,T23,Q23,N23,K23,H23,E23,B23)</f>
        <v>11.880000000000223</v>
      </c>
      <c r="CS23" s="4"/>
      <c r="CT23" s="5"/>
      <c r="CV23" s="12">
        <f>SUM(CV19,CV18,CV14,CV13,CV10,CV9,CV8,CV7)</f>
        <v>468.11</v>
      </c>
      <c r="CW23" s="1" t="s">
        <v>201</v>
      </c>
    </row>
    <row r="24" spans="1:101" x14ac:dyDescent="0.2">
      <c r="A24" s="10" t="s">
        <v>48</v>
      </c>
      <c r="D24" s="10" t="s">
        <v>48</v>
      </c>
      <c r="E24" s="25"/>
      <c r="G24" s="10" t="s">
        <v>48</v>
      </c>
      <c r="H24" s="25"/>
      <c r="J24" s="10" t="s">
        <v>48</v>
      </c>
      <c r="K24" s="25"/>
      <c r="M24" s="10" t="s">
        <v>48</v>
      </c>
      <c r="N24" s="25"/>
      <c r="P24" s="10" t="s">
        <v>48</v>
      </c>
      <c r="Q24" s="25"/>
      <c r="S24" s="10" t="s">
        <v>48</v>
      </c>
      <c r="T24" s="25"/>
      <c r="V24" s="10" t="s">
        <v>48</v>
      </c>
      <c r="W24" s="25"/>
      <c r="Y24" s="10" t="s">
        <v>48</v>
      </c>
      <c r="Z24" s="25"/>
      <c r="AB24" s="10" t="s">
        <v>48</v>
      </c>
      <c r="AC24" s="25"/>
      <c r="AE24" s="10" t="s">
        <v>48</v>
      </c>
      <c r="AH24" s="10" t="s">
        <v>48</v>
      </c>
      <c r="AI24" s="25"/>
      <c r="AK24" s="10" t="s">
        <v>48</v>
      </c>
      <c r="AL24" s="25"/>
      <c r="AN24" s="10" t="s">
        <v>48</v>
      </c>
      <c r="AO24" s="25"/>
      <c r="AQ24" s="10" t="s">
        <v>48</v>
      </c>
      <c r="AR24" s="25"/>
      <c r="AT24" s="10" t="s">
        <v>48</v>
      </c>
      <c r="AU24" s="25"/>
      <c r="AW24" s="10" t="s">
        <v>48</v>
      </c>
      <c r="AX24" s="25"/>
      <c r="AZ24" s="10" t="s">
        <v>48</v>
      </c>
      <c r="BA24" s="25"/>
      <c r="BC24" s="10" t="s">
        <v>48</v>
      </c>
      <c r="BD24" s="25"/>
      <c r="BF24" s="10" t="s">
        <v>48</v>
      </c>
      <c r="BG24" s="25"/>
      <c r="BI24" s="10" t="s">
        <v>48</v>
      </c>
      <c r="BJ24" s="25"/>
      <c r="BL24" s="10" t="s">
        <v>48</v>
      </c>
      <c r="BM24" s="25"/>
      <c r="BO24" s="10" t="s">
        <v>48</v>
      </c>
      <c r="BP24" s="25"/>
      <c r="BR24" s="10" t="s">
        <v>48</v>
      </c>
      <c r="BS24" s="25"/>
      <c r="BU24" s="10" t="s">
        <v>48</v>
      </c>
      <c r="BV24" s="25"/>
      <c r="BX24" s="10" t="s">
        <v>48</v>
      </c>
      <c r="BY24" s="25"/>
      <c r="CA24" s="10" t="s">
        <v>48</v>
      </c>
      <c r="CB24" s="25"/>
      <c r="CD24" s="10" t="s">
        <v>48</v>
      </c>
      <c r="CE24" s="25"/>
      <c r="CG24" s="10" t="s">
        <v>48</v>
      </c>
      <c r="CH24" s="25"/>
      <c r="CJ24" s="10" t="s">
        <v>48</v>
      </c>
      <c r="CK24" s="25"/>
      <c r="CM24" s="10" t="s">
        <v>48</v>
      </c>
      <c r="CN24" s="25"/>
      <c r="CP24" s="26" t="s">
        <v>47</v>
      </c>
      <c r="CQ24" s="27">
        <f>CQ23+CQ15</f>
        <v>2481.1000000000004</v>
      </c>
      <c r="CS24" s="53" t="s">
        <v>198</v>
      </c>
      <c r="CT24" s="6">
        <f>SUM(CT19,CT18,CT15,CT14,CT13,CT10,CT9,CT8,CT7)</f>
        <v>2027.7800000000002</v>
      </c>
    </row>
    <row r="25" spans="1:101" x14ac:dyDescent="0.2">
      <c r="A25" s="209"/>
      <c r="B25" s="210"/>
      <c r="D25" s="209"/>
      <c r="E25" s="210"/>
      <c r="G25" s="209"/>
      <c r="H25" s="210"/>
      <c r="J25" s="209"/>
      <c r="K25" s="210"/>
      <c r="M25" s="209"/>
      <c r="N25" s="210"/>
      <c r="P25" s="209"/>
      <c r="Q25" s="210"/>
      <c r="S25" s="209"/>
      <c r="T25" s="210"/>
      <c r="V25" s="209"/>
      <c r="W25" s="210"/>
      <c r="Y25" s="209"/>
      <c r="Z25" s="210"/>
      <c r="AB25" s="209"/>
      <c r="AC25" s="210"/>
      <c r="AE25" s="209" t="s">
        <v>46</v>
      </c>
      <c r="AF25" s="210"/>
      <c r="AH25" s="209"/>
      <c r="AI25" s="210"/>
      <c r="AK25" s="209"/>
      <c r="AL25" s="210"/>
      <c r="AN25" s="209"/>
      <c r="AO25" s="210"/>
      <c r="AQ25" s="209"/>
      <c r="AR25" s="210"/>
      <c r="AT25" s="209"/>
      <c r="AU25" s="210"/>
      <c r="AW25" s="209"/>
      <c r="AX25" s="210"/>
      <c r="AZ25" s="209"/>
      <c r="BA25" s="210"/>
      <c r="BC25" s="209"/>
      <c r="BD25" s="210"/>
      <c r="BF25" s="209" t="s">
        <v>49</v>
      </c>
      <c r="BG25" s="210"/>
      <c r="BI25" s="209"/>
      <c r="BJ25" s="210"/>
      <c r="BL25" s="209"/>
      <c r="BM25" s="210"/>
      <c r="BO25" s="209" t="s">
        <v>50</v>
      </c>
      <c r="BP25" s="210"/>
      <c r="BR25" s="209" t="s">
        <v>51</v>
      </c>
      <c r="BS25" s="210"/>
      <c r="BU25" s="209" t="s">
        <v>52</v>
      </c>
      <c r="BV25" s="210"/>
      <c r="BX25" s="209"/>
      <c r="BY25" s="210"/>
      <c r="CA25" s="209"/>
      <c r="CB25" s="210"/>
      <c r="CD25" s="209"/>
      <c r="CE25" s="210"/>
      <c r="CG25" s="209"/>
      <c r="CH25" s="210"/>
      <c r="CJ25" s="209"/>
      <c r="CK25" s="210"/>
      <c r="CM25" s="209"/>
      <c r="CN25" s="210"/>
      <c r="CP25" s="23" t="s">
        <v>141</v>
      </c>
      <c r="CQ25" s="24">
        <f>SUM(CQ6,CQ7,CQ8,CQ9,CQ10,CQ13,CQ14,CQ18,CQ19)</f>
        <v>1637.4299999999998</v>
      </c>
    </row>
    <row r="26" spans="1:101" x14ac:dyDescent="0.2">
      <c r="A26" s="210"/>
      <c r="B26" s="210"/>
      <c r="D26" s="210"/>
      <c r="E26" s="210"/>
      <c r="G26" s="210"/>
      <c r="H26" s="210"/>
      <c r="J26" s="210"/>
      <c r="K26" s="210"/>
      <c r="M26" s="210"/>
      <c r="N26" s="210"/>
      <c r="P26" s="210"/>
      <c r="Q26" s="210"/>
      <c r="S26" s="210"/>
      <c r="T26" s="210"/>
      <c r="V26" s="210"/>
      <c r="W26" s="210"/>
      <c r="Y26" s="210"/>
      <c r="Z26" s="210"/>
      <c r="AB26" s="210"/>
      <c r="AC26" s="210"/>
      <c r="AE26" s="210"/>
      <c r="AF26" s="210"/>
      <c r="AH26" s="210"/>
      <c r="AI26" s="210"/>
      <c r="AK26" s="210"/>
      <c r="AL26" s="210"/>
      <c r="AN26" s="210"/>
      <c r="AO26" s="210"/>
      <c r="AQ26" s="210"/>
      <c r="AR26" s="210"/>
      <c r="AT26" s="210"/>
      <c r="AU26" s="210"/>
      <c r="AW26" s="210"/>
      <c r="AX26" s="210"/>
      <c r="AZ26" s="210"/>
      <c r="BA26" s="210"/>
      <c r="BC26" s="210"/>
      <c r="BD26" s="210"/>
      <c r="BF26" s="210"/>
      <c r="BG26" s="210"/>
      <c r="BI26" s="210"/>
      <c r="BJ26" s="210"/>
      <c r="BL26" s="210"/>
      <c r="BM26" s="210"/>
      <c r="BO26" s="210"/>
      <c r="BP26" s="210"/>
      <c r="BR26" s="210"/>
      <c r="BS26" s="210"/>
      <c r="BU26" s="210"/>
      <c r="BV26" s="210"/>
      <c r="BX26" s="210"/>
      <c r="BY26" s="210"/>
      <c r="CA26" s="210"/>
      <c r="CB26" s="210"/>
      <c r="CD26" s="210"/>
      <c r="CE26" s="210"/>
      <c r="CG26" s="210"/>
      <c r="CH26" s="210"/>
      <c r="CJ26" s="210"/>
      <c r="CK26" s="210"/>
      <c r="CM26" s="210"/>
      <c r="CN26" s="210"/>
    </row>
    <row r="27" spans="1:101" x14ac:dyDescent="0.2">
      <c r="A27" s="210"/>
      <c r="B27" s="210"/>
      <c r="D27" s="210"/>
      <c r="E27" s="210"/>
      <c r="G27" s="210"/>
      <c r="H27" s="210"/>
      <c r="J27" s="210"/>
      <c r="K27" s="210"/>
      <c r="M27" s="210"/>
      <c r="N27" s="210"/>
      <c r="P27" s="210"/>
      <c r="Q27" s="210"/>
      <c r="S27" s="210"/>
      <c r="T27" s="210"/>
      <c r="V27" s="210"/>
      <c r="W27" s="210"/>
      <c r="Y27" s="210"/>
      <c r="Z27" s="210"/>
      <c r="AB27" s="210"/>
      <c r="AC27" s="210"/>
      <c r="AE27" s="210"/>
      <c r="AF27" s="210"/>
      <c r="AH27" s="210"/>
      <c r="AI27" s="210"/>
      <c r="AK27" s="210"/>
      <c r="AL27" s="210"/>
      <c r="AN27" s="210"/>
      <c r="AO27" s="210"/>
      <c r="AQ27" s="210"/>
      <c r="AR27" s="210"/>
      <c r="AT27" s="210"/>
      <c r="AU27" s="210"/>
      <c r="AW27" s="210"/>
      <c r="AX27" s="210"/>
      <c r="AZ27" s="210"/>
      <c r="BA27" s="210"/>
      <c r="BC27" s="210"/>
      <c r="BD27" s="210"/>
      <c r="BF27" s="210"/>
      <c r="BG27" s="210"/>
      <c r="BI27" s="210"/>
      <c r="BJ27" s="210"/>
      <c r="BL27" s="210"/>
      <c r="BM27" s="210"/>
      <c r="BO27" s="210"/>
      <c r="BP27" s="210"/>
      <c r="BR27" s="210"/>
      <c r="BS27" s="210"/>
      <c r="BU27" s="210"/>
      <c r="BV27" s="210"/>
      <c r="BX27" s="210"/>
      <c r="BY27" s="210"/>
      <c r="CA27" s="210"/>
      <c r="CB27" s="210"/>
      <c r="CD27" s="210"/>
      <c r="CE27" s="210"/>
      <c r="CG27" s="210"/>
      <c r="CH27" s="210"/>
      <c r="CJ27" s="210"/>
      <c r="CK27" s="210"/>
      <c r="CM27" s="210"/>
      <c r="CN27" s="210"/>
    </row>
    <row r="31" spans="1:101" ht="19" x14ac:dyDescent="0.25">
      <c r="A31" s="2" t="s">
        <v>53</v>
      </c>
      <c r="B31" s="31" t="s">
        <v>206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</row>
    <row r="32" spans="1:101" x14ac:dyDescent="0.2">
      <c r="A32" s="8" t="s">
        <v>55</v>
      </c>
      <c r="B32" s="8"/>
      <c r="C32" s="31"/>
      <c r="D32" s="8" t="s">
        <v>56</v>
      </c>
      <c r="E32" s="8"/>
      <c r="F32" s="31"/>
      <c r="G32" s="8" t="s">
        <v>57</v>
      </c>
      <c r="H32" s="8"/>
      <c r="I32" s="31"/>
      <c r="J32" s="8" t="s">
        <v>58</v>
      </c>
      <c r="K32" s="8"/>
      <c r="L32" s="31"/>
      <c r="M32" s="8" t="s">
        <v>59</v>
      </c>
      <c r="N32" s="8"/>
      <c r="O32" s="31"/>
      <c r="P32" s="8" t="s">
        <v>60</v>
      </c>
      <c r="Q32" s="8"/>
      <c r="R32" s="31"/>
      <c r="S32" s="8" t="s">
        <v>61</v>
      </c>
      <c r="T32" s="8"/>
      <c r="U32" s="31"/>
      <c r="V32" s="8" t="s">
        <v>62</v>
      </c>
      <c r="W32" s="8"/>
      <c r="X32" s="31"/>
      <c r="Y32" s="8" t="s">
        <v>63</v>
      </c>
      <c r="Z32" s="8"/>
      <c r="AA32" s="31"/>
      <c r="AB32" s="8" t="s">
        <v>64</v>
      </c>
      <c r="AC32" s="8"/>
      <c r="AD32" s="31"/>
      <c r="AE32" s="8" t="s">
        <v>65</v>
      </c>
      <c r="AF32" s="8"/>
      <c r="AG32" s="31"/>
      <c r="AH32" s="8" t="s">
        <v>66</v>
      </c>
      <c r="AI32" s="8"/>
      <c r="AJ32" s="31"/>
      <c r="AK32" s="8" t="s">
        <v>67</v>
      </c>
      <c r="AL32" s="8"/>
      <c r="AM32" s="31"/>
      <c r="AN32" s="8" t="s">
        <v>68</v>
      </c>
      <c r="AO32" s="8"/>
      <c r="AP32" s="31"/>
      <c r="AQ32" s="8" t="s">
        <v>69</v>
      </c>
      <c r="AR32" s="8"/>
      <c r="AS32" s="31"/>
      <c r="AT32" s="8" t="s">
        <v>70</v>
      </c>
      <c r="AU32" s="8"/>
      <c r="AV32" s="31"/>
      <c r="AW32" s="8" t="s">
        <v>71</v>
      </c>
      <c r="AX32" s="8"/>
      <c r="AY32" s="31"/>
      <c r="AZ32" s="8" t="s">
        <v>72</v>
      </c>
      <c r="BA32" s="8"/>
      <c r="BB32" s="31"/>
      <c r="BC32" s="8" t="s">
        <v>73</v>
      </c>
      <c r="BD32" s="8"/>
      <c r="BE32" s="31"/>
      <c r="BF32" s="8" t="s">
        <v>74</v>
      </c>
      <c r="BG32" s="8"/>
      <c r="BH32" s="31"/>
      <c r="BI32" s="8" t="s">
        <v>75</v>
      </c>
      <c r="BJ32" s="8"/>
      <c r="BK32" s="31"/>
      <c r="BL32" s="8" t="s">
        <v>76</v>
      </c>
      <c r="BM32" s="8"/>
      <c r="BN32" s="31"/>
      <c r="BO32" s="8" t="s">
        <v>77</v>
      </c>
      <c r="BP32" s="8"/>
      <c r="BQ32" s="31"/>
      <c r="BR32" s="8" t="s">
        <v>78</v>
      </c>
      <c r="BS32" s="8"/>
      <c r="BT32" s="31"/>
      <c r="BU32" s="8" t="s">
        <v>79</v>
      </c>
      <c r="BV32" s="8"/>
      <c r="BW32" s="31"/>
      <c r="BX32" s="8" t="s">
        <v>80</v>
      </c>
      <c r="BY32" s="8"/>
      <c r="BZ32" s="31"/>
      <c r="CA32" s="8" t="s">
        <v>81</v>
      </c>
      <c r="CB32" s="8"/>
      <c r="CC32" s="31"/>
      <c r="CD32" s="8" t="s">
        <v>82</v>
      </c>
      <c r="CE32" s="8"/>
      <c r="CF32" s="31"/>
      <c r="CG32" s="8" t="s">
        <v>83</v>
      </c>
      <c r="CH32" s="8"/>
      <c r="CI32" s="31"/>
      <c r="CJ32" s="8" t="s">
        <v>84</v>
      </c>
      <c r="CK32" s="8"/>
      <c r="CL32" s="31"/>
      <c r="CM32" s="8" t="s">
        <v>54</v>
      </c>
      <c r="CN32" s="8"/>
      <c r="CO32" s="31"/>
      <c r="CP32" s="8" t="s">
        <v>30</v>
      </c>
      <c r="CQ32" s="8"/>
      <c r="CR32" s="31"/>
      <c r="CS32" s="1" t="s">
        <v>31</v>
      </c>
      <c r="CT32" s="31"/>
      <c r="CU32" s="31"/>
      <c r="CV32" s="1" t="s">
        <v>32</v>
      </c>
    </row>
    <row r="33" spans="1:100" x14ac:dyDescent="0.2">
      <c r="A33" s="7" t="s">
        <v>33</v>
      </c>
      <c r="B33" s="12">
        <v>0</v>
      </c>
      <c r="C33" s="31"/>
      <c r="D33" s="7" t="s">
        <v>33</v>
      </c>
      <c r="E33" s="12">
        <v>0</v>
      </c>
      <c r="F33" s="31"/>
      <c r="G33" s="7" t="s">
        <v>33</v>
      </c>
      <c r="H33" s="12">
        <v>0</v>
      </c>
      <c r="I33" s="31"/>
      <c r="J33" s="7" t="s">
        <v>33</v>
      </c>
      <c r="K33" s="12">
        <v>0</v>
      </c>
      <c r="L33" s="31"/>
      <c r="M33" s="7" t="s">
        <v>33</v>
      </c>
      <c r="N33" s="12">
        <v>0</v>
      </c>
      <c r="O33" s="31"/>
      <c r="P33" s="7" t="s">
        <v>33</v>
      </c>
      <c r="Q33" s="12">
        <v>0</v>
      </c>
      <c r="R33" s="31"/>
      <c r="S33" s="7" t="s">
        <v>33</v>
      </c>
      <c r="T33" s="12">
        <v>0</v>
      </c>
      <c r="U33" s="31"/>
      <c r="V33" s="7" t="s">
        <v>33</v>
      </c>
      <c r="W33" s="12">
        <v>0</v>
      </c>
      <c r="X33" s="31"/>
      <c r="Y33" s="7" t="s">
        <v>33</v>
      </c>
      <c r="Z33" s="12">
        <v>0</v>
      </c>
      <c r="AA33" s="31"/>
      <c r="AB33" s="7" t="s">
        <v>33</v>
      </c>
      <c r="AC33" s="12">
        <v>150</v>
      </c>
      <c r="AD33" s="31"/>
      <c r="AE33" s="7" t="s">
        <v>33</v>
      </c>
      <c r="AF33" s="12">
        <v>0</v>
      </c>
      <c r="AG33" s="31"/>
      <c r="AH33" s="7" t="s">
        <v>33</v>
      </c>
      <c r="AI33" s="12">
        <v>0</v>
      </c>
      <c r="AJ33" s="31"/>
      <c r="AK33" s="7" t="s">
        <v>33</v>
      </c>
      <c r="AL33" s="12">
        <v>1346.15</v>
      </c>
      <c r="AM33" s="31"/>
      <c r="AN33" s="7" t="s">
        <v>33</v>
      </c>
      <c r="AO33" s="12">
        <v>0</v>
      </c>
      <c r="AP33" s="31"/>
      <c r="AQ33" s="7" t="s">
        <v>33</v>
      </c>
      <c r="AR33" s="12">
        <v>0</v>
      </c>
      <c r="AS33" s="31"/>
      <c r="AT33" s="7" t="s">
        <v>33</v>
      </c>
      <c r="AU33" s="12">
        <v>0</v>
      </c>
      <c r="AV33" s="31"/>
      <c r="AW33" s="7" t="s">
        <v>33</v>
      </c>
      <c r="AX33" s="12">
        <v>0</v>
      </c>
      <c r="AY33" s="31"/>
      <c r="AZ33" s="7" t="s">
        <v>33</v>
      </c>
      <c r="BA33" s="12">
        <v>0</v>
      </c>
      <c r="BB33" s="31"/>
      <c r="BC33" s="7" t="s">
        <v>33</v>
      </c>
      <c r="BD33" s="12">
        <v>0</v>
      </c>
      <c r="BE33" s="31"/>
      <c r="BF33" s="7" t="s">
        <v>33</v>
      </c>
      <c r="BG33" s="12">
        <v>0</v>
      </c>
      <c r="BH33" s="31"/>
      <c r="BI33" s="7" t="s">
        <v>33</v>
      </c>
      <c r="BJ33" s="12">
        <v>0</v>
      </c>
      <c r="BK33" s="31"/>
      <c r="BL33" s="7" t="s">
        <v>33</v>
      </c>
      <c r="BM33" s="12">
        <v>0</v>
      </c>
      <c r="BN33" s="31"/>
      <c r="BO33" s="7" t="s">
        <v>33</v>
      </c>
      <c r="BP33" s="12">
        <v>0</v>
      </c>
      <c r="BQ33" s="31"/>
      <c r="BR33" s="7" t="s">
        <v>33</v>
      </c>
      <c r="BS33" s="12">
        <v>0</v>
      </c>
      <c r="BT33" s="31"/>
      <c r="BU33" s="7" t="s">
        <v>33</v>
      </c>
      <c r="BV33" s="12">
        <v>0</v>
      </c>
      <c r="BW33" s="31"/>
      <c r="BX33" s="7" t="s">
        <v>33</v>
      </c>
      <c r="BY33" s="12">
        <v>0</v>
      </c>
      <c r="BZ33" s="31"/>
      <c r="CA33" s="7" t="s">
        <v>33</v>
      </c>
      <c r="CB33" s="12">
        <v>673.08</v>
      </c>
      <c r="CC33" s="31"/>
      <c r="CD33" s="7" t="s">
        <v>33</v>
      </c>
      <c r="CE33" s="12">
        <v>0</v>
      </c>
      <c r="CF33" s="31"/>
      <c r="CG33" s="7" t="s">
        <v>33</v>
      </c>
      <c r="CH33" s="12">
        <v>0</v>
      </c>
      <c r="CI33" s="31"/>
      <c r="CJ33" s="7" t="s">
        <v>33</v>
      </c>
      <c r="CK33" s="12">
        <v>0</v>
      </c>
      <c r="CL33" s="31"/>
      <c r="CM33" s="7" t="s">
        <v>33</v>
      </c>
      <c r="CN33" s="12">
        <v>0</v>
      </c>
      <c r="CO33" s="31"/>
      <c r="CP33" s="7" t="s">
        <v>33</v>
      </c>
      <c r="CQ33" s="12">
        <f t="shared" ref="CQ33:CQ50" si="2">SUM(CN33,CK33,CH33,CE33,CB33,BY33,BV33,BS33,BP33,BM33,BJ33,BG33,BD33,BA33,AX33,AU33,AR33,AO33,AL33,AI33,AF33,AC33,Z33,W33,T33,Q33,N33,K33,H33,E33,B33)</f>
        <v>2169.23</v>
      </c>
      <c r="CR33" s="31"/>
      <c r="CS33" s="31"/>
      <c r="CT33" s="31"/>
      <c r="CU33" s="31"/>
      <c r="CV33" s="31"/>
    </row>
    <row r="34" spans="1:100" x14ac:dyDescent="0.2">
      <c r="A34" s="16" t="s">
        <v>34</v>
      </c>
      <c r="B34" s="17">
        <v>0</v>
      </c>
      <c r="C34" s="31"/>
      <c r="D34" s="16" t="s">
        <v>34</v>
      </c>
      <c r="E34" s="17">
        <v>0</v>
      </c>
      <c r="F34" s="31"/>
      <c r="G34" s="16" t="s">
        <v>34</v>
      </c>
      <c r="H34" s="17">
        <v>0</v>
      </c>
      <c r="I34" s="31"/>
      <c r="J34" s="16" t="s">
        <v>34</v>
      </c>
      <c r="K34" s="17">
        <v>0</v>
      </c>
      <c r="L34" s="31"/>
      <c r="M34" s="16" t="s">
        <v>34</v>
      </c>
      <c r="N34" s="17">
        <v>0</v>
      </c>
      <c r="O34" s="31"/>
      <c r="P34" s="16" t="s">
        <v>34</v>
      </c>
      <c r="Q34" s="17">
        <v>0</v>
      </c>
      <c r="R34" s="31"/>
      <c r="S34" s="16" t="s">
        <v>34</v>
      </c>
      <c r="T34" s="17">
        <v>0</v>
      </c>
      <c r="U34" s="31"/>
      <c r="V34" s="16" t="s">
        <v>34</v>
      </c>
      <c r="W34" s="17">
        <v>0</v>
      </c>
      <c r="X34" s="31"/>
      <c r="Y34" s="16" t="s">
        <v>34</v>
      </c>
      <c r="Z34" s="17">
        <v>0</v>
      </c>
      <c r="AA34" s="31"/>
      <c r="AB34" s="16" t="s">
        <v>34</v>
      </c>
      <c r="AC34" s="17">
        <v>0</v>
      </c>
      <c r="AD34" s="31"/>
      <c r="AE34" s="16" t="s">
        <v>34</v>
      </c>
      <c r="AF34" s="17">
        <v>0</v>
      </c>
      <c r="AG34" s="31"/>
      <c r="AH34" s="16" t="s">
        <v>34</v>
      </c>
      <c r="AI34" s="17">
        <v>0</v>
      </c>
      <c r="AJ34" s="31"/>
      <c r="AK34" s="16" t="s">
        <v>34</v>
      </c>
      <c r="AL34" s="17">
        <v>311.52</v>
      </c>
      <c r="AM34" s="31"/>
      <c r="AN34" s="16" t="s">
        <v>34</v>
      </c>
      <c r="AO34" s="17">
        <v>0</v>
      </c>
      <c r="AP34" s="31"/>
      <c r="AQ34" s="16" t="s">
        <v>34</v>
      </c>
      <c r="AR34" s="17">
        <v>0</v>
      </c>
      <c r="AS34" s="31"/>
      <c r="AT34" s="16" t="s">
        <v>34</v>
      </c>
      <c r="AU34" s="17">
        <v>0</v>
      </c>
      <c r="AV34" s="31"/>
      <c r="AW34" s="16" t="s">
        <v>34</v>
      </c>
      <c r="AX34" s="17">
        <v>0</v>
      </c>
      <c r="AY34" s="31"/>
      <c r="AZ34" s="16" t="s">
        <v>34</v>
      </c>
      <c r="BA34" s="17">
        <v>0</v>
      </c>
      <c r="BB34" s="31"/>
      <c r="BC34" s="16" t="s">
        <v>34</v>
      </c>
      <c r="BD34" s="17">
        <v>0</v>
      </c>
      <c r="BE34" s="31"/>
      <c r="BF34" s="16" t="s">
        <v>34</v>
      </c>
      <c r="BG34" s="17">
        <v>0</v>
      </c>
      <c r="BH34" s="31"/>
      <c r="BI34" s="16" t="s">
        <v>34</v>
      </c>
      <c r="BJ34" s="17">
        <v>0</v>
      </c>
      <c r="BK34" s="31"/>
      <c r="BL34" s="16" t="s">
        <v>34</v>
      </c>
      <c r="BM34" s="17">
        <v>0</v>
      </c>
      <c r="BN34" s="31"/>
      <c r="BO34" s="16" t="s">
        <v>34</v>
      </c>
      <c r="BP34" s="17">
        <v>0</v>
      </c>
      <c r="BQ34" s="31"/>
      <c r="BR34" s="16" t="s">
        <v>34</v>
      </c>
      <c r="BS34" s="17">
        <v>0</v>
      </c>
      <c r="BT34" s="31"/>
      <c r="BU34" s="16" t="s">
        <v>34</v>
      </c>
      <c r="BV34" s="17">
        <v>0</v>
      </c>
      <c r="BW34" s="31"/>
      <c r="BX34" s="16" t="s">
        <v>34</v>
      </c>
      <c r="BY34" s="17">
        <v>0</v>
      </c>
      <c r="BZ34" s="31"/>
      <c r="CA34" s="16" t="s">
        <v>34</v>
      </c>
      <c r="CB34" s="17">
        <v>140.84</v>
      </c>
      <c r="CC34" s="31"/>
      <c r="CD34" s="16" t="s">
        <v>34</v>
      </c>
      <c r="CE34" s="17">
        <v>0</v>
      </c>
      <c r="CF34" s="31"/>
      <c r="CG34" s="16" t="s">
        <v>34</v>
      </c>
      <c r="CH34" s="17">
        <v>0</v>
      </c>
      <c r="CI34" s="31"/>
      <c r="CJ34" s="16" t="s">
        <v>34</v>
      </c>
      <c r="CK34" s="17">
        <v>0</v>
      </c>
      <c r="CL34" s="31"/>
      <c r="CM34" s="16" t="s">
        <v>34</v>
      </c>
      <c r="CN34" s="17">
        <v>0</v>
      </c>
      <c r="CO34" s="31"/>
      <c r="CP34" s="16" t="s">
        <v>34</v>
      </c>
      <c r="CQ34" s="17">
        <f t="shared" si="2"/>
        <v>452.36</v>
      </c>
      <c r="CR34" s="31"/>
      <c r="CS34" s="31"/>
      <c r="CT34" s="31"/>
      <c r="CU34" s="31"/>
      <c r="CV34" s="31"/>
    </row>
    <row r="35" spans="1:100" x14ac:dyDescent="0.2">
      <c r="A35" s="11" t="s">
        <v>156</v>
      </c>
      <c r="B35" s="13">
        <v>0</v>
      </c>
      <c r="C35" s="31"/>
      <c r="D35" s="11" t="s">
        <v>156</v>
      </c>
      <c r="E35" s="13">
        <v>0</v>
      </c>
      <c r="F35" s="31"/>
      <c r="G35" s="11" t="s">
        <v>156</v>
      </c>
      <c r="H35" s="13">
        <v>1000</v>
      </c>
      <c r="I35" s="31"/>
      <c r="J35" s="11" t="s">
        <v>156</v>
      </c>
      <c r="K35" s="13">
        <v>0</v>
      </c>
      <c r="L35" s="31"/>
      <c r="M35" s="11" t="s">
        <v>156</v>
      </c>
      <c r="N35" s="13">
        <v>0</v>
      </c>
      <c r="O35" s="31"/>
      <c r="P35" s="11" t="s">
        <v>156</v>
      </c>
      <c r="Q35" s="13">
        <v>0</v>
      </c>
      <c r="R35" s="31"/>
      <c r="S35" s="11" t="s">
        <v>156</v>
      </c>
      <c r="T35" s="13">
        <v>500</v>
      </c>
      <c r="U35" s="31"/>
      <c r="V35" s="11" t="s">
        <v>156</v>
      </c>
      <c r="W35" s="13">
        <v>0</v>
      </c>
      <c r="X35" s="31"/>
      <c r="Y35" s="11" t="s">
        <v>156</v>
      </c>
      <c r="Z35" s="13">
        <v>0</v>
      </c>
      <c r="AA35" s="31"/>
      <c r="AB35" s="11" t="s">
        <v>156</v>
      </c>
      <c r="AC35" s="13">
        <v>0</v>
      </c>
      <c r="AD35" s="31"/>
      <c r="AE35" s="11" t="s">
        <v>156</v>
      </c>
      <c r="AF35" s="13">
        <v>0</v>
      </c>
      <c r="AG35" s="31"/>
      <c r="AH35" s="11" t="s">
        <v>156</v>
      </c>
      <c r="AI35" s="13">
        <v>0</v>
      </c>
      <c r="AJ35" s="31"/>
      <c r="AK35" s="11" t="s">
        <v>156</v>
      </c>
      <c r="AL35" s="13">
        <v>500</v>
      </c>
      <c r="AM35" s="31"/>
      <c r="AN35" s="11" t="s">
        <v>156</v>
      </c>
      <c r="AO35" s="13">
        <v>325</v>
      </c>
      <c r="AP35" s="31"/>
      <c r="AQ35" s="11" t="s">
        <v>156</v>
      </c>
      <c r="AR35" s="13">
        <v>0</v>
      </c>
      <c r="AS35" s="31"/>
      <c r="AT35" s="11" t="s">
        <v>156</v>
      </c>
      <c r="AU35" s="13">
        <v>0</v>
      </c>
      <c r="AV35" s="31"/>
      <c r="AW35" s="11" t="s">
        <v>156</v>
      </c>
      <c r="AX35" s="13">
        <v>0</v>
      </c>
      <c r="AY35" s="31"/>
      <c r="AZ35" s="11" t="s">
        <v>156</v>
      </c>
      <c r="BA35" s="13">
        <v>0</v>
      </c>
      <c r="BB35" s="31"/>
      <c r="BC35" s="11" t="s">
        <v>156</v>
      </c>
      <c r="BD35" s="13">
        <v>0</v>
      </c>
      <c r="BE35" s="31"/>
      <c r="BF35" s="11" t="s">
        <v>156</v>
      </c>
      <c r="BG35" s="13">
        <v>0</v>
      </c>
      <c r="BH35" s="31"/>
      <c r="BI35" s="11" t="s">
        <v>156</v>
      </c>
      <c r="BJ35" s="13">
        <v>0</v>
      </c>
      <c r="BK35" s="31"/>
      <c r="BL35" s="11" t="s">
        <v>156</v>
      </c>
      <c r="BM35" s="13">
        <v>0</v>
      </c>
      <c r="BN35" s="31"/>
      <c r="BO35" s="11" t="s">
        <v>156</v>
      </c>
      <c r="BP35" s="13">
        <v>0</v>
      </c>
      <c r="BQ35" s="31"/>
      <c r="BR35" s="11" t="s">
        <v>156</v>
      </c>
      <c r="BS35" s="13">
        <v>0</v>
      </c>
      <c r="BT35" s="31"/>
      <c r="BU35" s="11" t="s">
        <v>156</v>
      </c>
      <c r="BV35" s="13">
        <v>0</v>
      </c>
      <c r="BW35" s="31"/>
      <c r="BX35" s="11" t="s">
        <v>156</v>
      </c>
      <c r="BY35" s="13">
        <v>0</v>
      </c>
      <c r="BZ35" s="31"/>
      <c r="CA35" s="11" t="s">
        <v>156</v>
      </c>
      <c r="CB35" s="13">
        <v>0</v>
      </c>
      <c r="CC35" s="31"/>
      <c r="CD35" s="11" t="s">
        <v>156</v>
      </c>
      <c r="CE35" s="13">
        <v>0</v>
      </c>
      <c r="CF35" s="31"/>
      <c r="CG35" s="11" t="s">
        <v>156</v>
      </c>
      <c r="CH35" s="13">
        <v>0</v>
      </c>
      <c r="CI35" s="31"/>
      <c r="CJ35" s="11" t="s">
        <v>156</v>
      </c>
      <c r="CK35" s="13">
        <v>0</v>
      </c>
      <c r="CL35" s="31"/>
      <c r="CM35" s="11" t="s">
        <v>156</v>
      </c>
      <c r="CN35" s="13">
        <v>0</v>
      </c>
      <c r="CO35" s="31"/>
      <c r="CP35" s="11" t="s">
        <v>156</v>
      </c>
      <c r="CQ35" s="13">
        <f t="shared" si="2"/>
        <v>2325</v>
      </c>
      <c r="CR35" s="31"/>
      <c r="CS35" s="11" t="s">
        <v>156</v>
      </c>
      <c r="CT35" s="13">
        <f>608.33+101.39+334.85+66+135</f>
        <v>1245.5700000000002</v>
      </c>
      <c r="CU35" s="31"/>
      <c r="CV35" s="6">
        <f t="shared" ref="CV35:CV42" si="3">CT35-CQ35</f>
        <v>-1079.4299999999998</v>
      </c>
    </row>
    <row r="36" spans="1:100" x14ac:dyDescent="0.2">
      <c r="A36" s="11" t="s">
        <v>3</v>
      </c>
      <c r="B36" s="13">
        <v>0</v>
      </c>
      <c r="C36" s="31"/>
      <c r="D36" s="11" t="s">
        <v>3</v>
      </c>
      <c r="E36" s="13">
        <v>0</v>
      </c>
      <c r="F36" s="31"/>
      <c r="G36" s="11" t="s">
        <v>3</v>
      </c>
      <c r="H36" s="13">
        <v>0</v>
      </c>
      <c r="I36" s="31"/>
      <c r="J36" s="11" t="s">
        <v>3</v>
      </c>
      <c r="K36" s="13">
        <v>0</v>
      </c>
      <c r="L36" s="31"/>
      <c r="M36" s="11" t="s">
        <v>3</v>
      </c>
      <c r="N36" s="13">
        <v>0</v>
      </c>
      <c r="O36" s="31"/>
      <c r="P36" s="11" t="s">
        <v>3</v>
      </c>
      <c r="Q36" s="13">
        <v>0</v>
      </c>
      <c r="R36" s="31"/>
      <c r="S36" s="11" t="s">
        <v>3</v>
      </c>
      <c r="T36" s="13">
        <v>0</v>
      </c>
      <c r="U36" s="31"/>
      <c r="V36" s="11" t="s">
        <v>3</v>
      </c>
      <c r="W36" s="13">
        <v>0</v>
      </c>
      <c r="X36" s="31"/>
      <c r="Y36" s="11" t="s">
        <v>3</v>
      </c>
      <c r="Z36" s="13">
        <v>0</v>
      </c>
      <c r="AA36" s="31"/>
      <c r="AB36" s="11" t="s">
        <v>3</v>
      </c>
      <c r="AC36" s="13">
        <v>0</v>
      </c>
      <c r="AD36" s="31"/>
      <c r="AE36" s="11" t="s">
        <v>3</v>
      </c>
      <c r="AF36" s="13">
        <v>0</v>
      </c>
      <c r="AG36" s="31"/>
      <c r="AH36" s="11" t="s">
        <v>3</v>
      </c>
      <c r="AI36" s="13">
        <v>0</v>
      </c>
      <c r="AJ36" s="31"/>
      <c r="AK36" s="11" t="s">
        <v>3</v>
      </c>
      <c r="AL36" s="13">
        <v>0</v>
      </c>
      <c r="AM36" s="31"/>
      <c r="AN36" s="11" t="s">
        <v>3</v>
      </c>
      <c r="AO36" s="13">
        <v>0</v>
      </c>
      <c r="AP36" s="31"/>
      <c r="AQ36" s="11" t="s">
        <v>3</v>
      </c>
      <c r="AR36" s="13">
        <v>0</v>
      </c>
      <c r="AS36" s="31"/>
      <c r="AT36" s="11" t="s">
        <v>3</v>
      </c>
      <c r="AU36" s="13">
        <v>0</v>
      </c>
      <c r="AV36" s="31"/>
      <c r="AW36" s="11" t="s">
        <v>3</v>
      </c>
      <c r="AX36" s="13">
        <v>0</v>
      </c>
      <c r="AY36" s="31"/>
      <c r="AZ36" s="11" t="s">
        <v>3</v>
      </c>
      <c r="BA36" s="13">
        <v>0</v>
      </c>
      <c r="BB36" s="31"/>
      <c r="BC36" s="11" t="s">
        <v>3</v>
      </c>
      <c r="BD36" s="13">
        <v>0</v>
      </c>
      <c r="BE36" s="31"/>
      <c r="BF36" s="11" t="s">
        <v>3</v>
      </c>
      <c r="BG36" s="13">
        <v>0</v>
      </c>
      <c r="BH36" s="31"/>
      <c r="BI36" s="11" t="s">
        <v>3</v>
      </c>
      <c r="BJ36" s="13">
        <v>0</v>
      </c>
      <c r="BK36" s="31"/>
      <c r="BL36" s="11" t="s">
        <v>3</v>
      </c>
      <c r="BM36" s="13">
        <v>0</v>
      </c>
      <c r="BN36" s="31"/>
      <c r="BO36" s="11" t="s">
        <v>3</v>
      </c>
      <c r="BP36" s="13">
        <v>0</v>
      </c>
      <c r="BQ36" s="31"/>
      <c r="BR36" s="11" t="s">
        <v>3</v>
      </c>
      <c r="BS36" s="13">
        <v>0</v>
      </c>
      <c r="BT36" s="31"/>
      <c r="BU36" s="11" t="s">
        <v>3</v>
      </c>
      <c r="BV36" s="13">
        <v>0</v>
      </c>
      <c r="BW36" s="31"/>
      <c r="BX36" s="11" t="s">
        <v>3</v>
      </c>
      <c r="BY36" s="13">
        <v>0</v>
      </c>
      <c r="BZ36" s="31"/>
      <c r="CA36" s="11" t="s">
        <v>3</v>
      </c>
      <c r="CB36" s="13">
        <v>0</v>
      </c>
      <c r="CC36" s="31"/>
      <c r="CD36" s="11" t="s">
        <v>3</v>
      </c>
      <c r="CE36" s="13">
        <v>0</v>
      </c>
      <c r="CF36" s="31"/>
      <c r="CG36" s="11" t="s">
        <v>3</v>
      </c>
      <c r="CH36" s="13">
        <v>0</v>
      </c>
      <c r="CI36" s="31"/>
      <c r="CJ36" s="11" t="s">
        <v>3</v>
      </c>
      <c r="CK36" s="13">
        <v>0</v>
      </c>
      <c r="CL36" s="31"/>
      <c r="CM36" s="11" t="s">
        <v>3</v>
      </c>
      <c r="CN36" s="13">
        <v>0</v>
      </c>
      <c r="CO36" s="31"/>
      <c r="CP36" s="11" t="s">
        <v>3</v>
      </c>
      <c r="CQ36" s="13">
        <f t="shared" si="2"/>
        <v>0</v>
      </c>
      <c r="CR36" s="31"/>
      <c r="CS36" s="11" t="s">
        <v>3</v>
      </c>
      <c r="CT36" s="13">
        <v>0</v>
      </c>
      <c r="CU36" s="31"/>
      <c r="CV36" s="6">
        <f t="shared" si="3"/>
        <v>0</v>
      </c>
    </row>
    <row r="37" spans="1:100" x14ac:dyDescent="0.2">
      <c r="A37" s="11" t="s">
        <v>4</v>
      </c>
      <c r="B37" s="13">
        <v>0</v>
      </c>
      <c r="C37" s="31"/>
      <c r="D37" s="11" t="s">
        <v>4</v>
      </c>
      <c r="E37" s="13">
        <v>0</v>
      </c>
      <c r="F37" s="31"/>
      <c r="G37" s="11" t="s">
        <v>4</v>
      </c>
      <c r="H37" s="13">
        <v>0</v>
      </c>
      <c r="I37" s="31"/>
      <c r="J37" s="11" t="s">
        <v>4</v>
      </c>
      <c r="K37" s="13">
        <v>0</v>
      </c>
      <c r="L37" s="31"/>
      <c r="M37" s="11" t="s">
        <v>4</v>
      </c>
      <c r="N37" s="13">
        <v>0</v>
      </c>
      <c r="O37" s="31"/>
      <c r="P37" s="11" t="s">
        <v>4</v>
      </c>
      <c r="Q37" s="13">
        <v>0</v>
      </c>
      <c r="R37" s="31"/>
      <c r="S37" s="11" t="s">
        <v>4</v>
      </c>
      <c r="T37" s="13">
        <v>0</v>
      </c>
      <c r="U37" s="31"/>
      <c r="V37" s="11" t="s">
        <v>4</v>
      </c>
      <c r="W37" s="13">
        <v>0</v>
      </c>
      <c r="X37" s="31"/>
      <c r="Y37" s="11" t="s">
        <v>4</v>
      </c>
      <c r="Z37" s="13">
        <v>0</v>
      </c>
      <c r="AA37" s="31"/>
      <c r="AB37" s="11" t="s">
        <v>4</v>
      </c>
      <c r="AC37" s="13">
        <v>0</v>
      </c>
      <c r="AD37" s="31"/>
      <c r="AE37" s="11" t="s">
        <v>4</v>
      </c>
      <c r="AF37" s="13">
        <v>0</v>
      </c>
      <c r="AG37" s="31"/>
      <c r="AH37" s="11" t="s">
        <v>4</v>
      </c>
      <c r="AI37" s="13">
        <v>0</v>
      </c>
      <c r="AJ37" s="31"/>
      <c r="AK37" s="11" t="s">
        <v>4</v>
      </c>
      <c r="AL37" s="13">
        <v>0</v>
      </c>
      <c r="AM37" s="31"/>
      <c r="AN37" s="11" t="s">
        <v>4</v>
      </c>
      <c r="AO37" s="13">
        <v>0</v>
      </c>
      <c r="AP37" s="31"/>
      <c r="AQ37" s="11" t="s">
        <v>4</v>
      </c>
      <c r="AR37" s="13">
        <v>0</v>
      </c>
      <c r="AS37" s="31"/>
      <c r="AT37" s="11" t="s">
        <v>4</v>
      </c>
      <c r="AU37" s="13">
        <v>0</v>
      </c>
      <c r="AV37" s="31"/>
      <c r="AW37" s="11" t="s">
        <v>4</v>
      </c>
      <c r="AX37" s="13">
        <v>0</v>
      </c>
      <c r="AY37" s="31"/>
      <c r="AZ37" s="11" t="s">
        <v>4</v>
      </c>
      <c r="BA37" s="13">
        <v>0</v>
      </c>
      <c r="BB37" s="31"/>
      <c r="BC37" s="11" t="s">
        <v>4</v>
      </c>
      <c r="BD37" s="13">
        <v>0</v>
      </c>
      <c r="BE37" s="31"/>
      <c r="BF37" s="11" t="s">
        <v>4</v>
      </c>
      <c r="BG37" s="13">
        <v>0</v>
      </c>
      <c r="BH37" s="31"/>
      <c r="BI37" s="11" t="s">
        <v>4</v>
      </c>
      <c r="BJ37" s="13">
        <v>0</v>
      </c>
      <c r="BK37" s="31"/>
      <c r="BL37" s="11" t="s">
        <v>4</v>
      </c>
      <c r="BM37" s="13">
        <v>0</v>
      </c>
      <c r="BN37" s="31"/>
      <c r="BO37" s="11" t="s">
        <v>4</v>
      </c>
      <c r="BP37" s="13">
        <v>0</v>
      </c>
      <c r="BQ37" s="31"/>
      <c r="BR37" s="11" t="s">
        <v>4</v>
      </c>
      <c r="BS37" s="13">
        <v>0</v>
      </c>
      <c r="BT37" s="31"/>
      <c r="BU37" s="11" t="s">
        <v>4</v>
      </c>
      <c r="BV37" s="13">
        <v>0</v>
      </c>
      <c r="BW37" s="31"/>
      <c r="BX37" s="11" t="s">
        <v>4</v>
      </c>
      <c r="BY37" s="13">
        <v>0</v>
      </c>
      <c r="BZ37" s="31"/>
      <c r="CA37" s="11" t="s">
        <v>4</v>
      </c>
      <c r="CB37" s="13">
        <v>0</v>
      </c>
      <c r="CC37" s="31"/>
      <c r="CD37" s="11" t="s">
        <v>4</v>
      </c>
      <c r="CE37" s="13">
        <v>0</v>
      </c>
      <c r="CF37" s="31"/>
      <c r="CG37" s="11" t="s">
        <v>4</v>
      </c>
      <c r="CH37" s="13">
        <v>0</v>
      </c>
      <c r="CI37" s="31"/>
      <c r="CJ37" s="11" t="s">
        <v>4</v>
      </c>
      <c r="CK37" s="13">
        <v>0</v>
      </c>
      <c r="CL37" s="31"/>
      <c r="CM37" s="11" t="s">
        <v>4</v>
      </c>
      <c r="CN37" s="13">
        <v>0</v>
      </c>
      <c r="CO37" s="31"/>
      <c r="CP37" s="11" t="s">
        <v>4</v>
      </c>
      <c r="CQ37" s="13">
        <f t="shared" si="2"/>
        <v>0</v>
      </c>
      <c r="CR37" s="31"/>
      <c r="CS37" s="11" t="s">
        <v>4</v>
      </c>
      <c r="CT37" s="13">
        <v>0</v>
      </c>
      <c r="CU37" s="31"/>
      <c r="CV37" s="6">
        <f t="shared" si="3"/>
        <v>0</v>
      </c>
    </row>
    <row r="38" spans="1:100" x14ac:dyDescent="0.2">
      <c r="A38" s="11" t="s">
        <v>5</v>
      </c>
      <c r="B38" s="13">
        <f>SUM(B39:B40)</f>
        <v>0</v>
      </c>
      <c r="C38" s="31"/>
      <c r="D38" s="11" t="s">
        <v>5</v>
      </c>
      <c r="E38" s="13">
        <f>SUM(E39:E40)</f>
        <v>0</v>
      </c>
      <c r="F38" s="31"/>
      <c r="G38" s="11" t="s">
        <v>5</v>
      </c>
      <c r="H38" s="13">
        <f>SUM(H39:H40)</f>
        <v>0</v>
      </c>
      <c r="I38" s="31"/>
      <c r="J38" s="11" t="s">
        <v>5</v>
      </c>
      <c r="K38" s="13">
        <f>SUM(K39:K40)</f>
        <v>34</v>
      </c>
      <c r="L38" s="31"/>
      <c r="M38" s="11" t="s">
        <v>5</v>
      </c>
      <c r="N38" s="13">
        <f>SUM(N39:N40)</f>
        <v>0</v>
      </c>
      <c r="O38" s="31"/>
      <c r="P38" s="11" t="s">
        <v>5</v>
      </c>
      <c r="Q38" s="13">
        <f>SUM(Q39:Q40)</f>
        <v>0</v>
      </c>
      <c r="R38" s="31"/>
      <c r="S38" s="11" t="s">
        <v>5</v>
      </c>
      <c r="T38" s="13">
        <f>SUM(T39:T40)</f>
        <v>0</v>
      </c>
      <c r="U38" s="31"/>
      <c r="V38" s="11" t="s">
        <v>5</v>
      </c>
      <c r="W38" s="13">
        <f>SUM(W39:W40)</f>
        <v>35.01</v>
      </c>
      <c r="X38" s="31"/>
      <c r="Y38" s="11" t="s">
        <v>5</v>
      </c>
      <c r="Z38" s="13">
        <f>SUM(Z39:Z40)</f>
        <v>0</v>
      </c>
      <c r="AA38" s="31"/>
      <c r="AB38" s="11" t="s">
        <v>5</v>
      </c>
      <c r="AC38" s="13">
        <f>SUM(AC39:AC40)</f>
        <v>0</v>
      </c>
      <c r="AD38" s="31"/>
      <c r="AE38" s="11" t="s">
        <v>5</v>
      </c>
      <c r="AF38" s="13">
        <f>SUM(AF39:AF40)</f>
        <v>0</v>
      </c>
      <c r="AG38" s="31"/>
      <c r="AH38" s="11" t="s">
        <v>5</v>
      </c>
      <c r="AI38" s="13">
        <f>SUM(AI39:AI40)</f>
        <v>37.01</v>
      </c>
      <c r="AJ38" s="31"/>
      <c r="AK38" s="11" t="s">
        <v>5</v>
      </c>
      <c r="AL38" s="13">
        <f>SUM(AL39:AL40)</f>
        <v>0</v>
      </c>
      <c r="AM38" s="31"/>
      <c r="AN38" s="11" t="s">
        <v>5</v>
      </c>
      <c r="AO38" s="13">
        <f>SUM(AO39:AO40)</f>
        <v>0</v>
      </c>
      <c r="AP38" s="31"/>
      <c r="AQ38" s="11" t="s">
        <v>5</v>
      </c>
      <c r="AR38" s="13">
        <f>SUM(AR39:AR40)</f>
        <v>37.01</v>
      </c>
      <c r="AS38" s="31"/>
      <c r="AT38" s="11" t="s">
        <v>5</v>
      </c>
      <c r="AU38" s="13">
        <f>SUM(AU39:AU40)</f>
        <v>0</v>
      </c>
      <c r="AV38" s="31"/>
      <c r="AW38" s="11" t="s">
        <v>5</v>
      </c>
      <c r="AX38" s="13">
        <f>SUM(AX39:AX40)</f>
        <v>0</v>
      </c>
      <c r="AY38" s="31"/>
      <c r="AZ38" s="11" t="s">
        <v>5</v>
      </c>
      <c r="BA38" s="13">
        <f>SUM(BA39:BA40)</f>
        <v>0</v>
      </c>
      <c r="BB38" s="31"/>
      <c r="BC38" s="11" t="s">
        <v>5</v>
      </c>
      <c r="BD38" s="13">
        <f>SUM(BD39:BD40)</f>
        <v>0</v>
      </c>
      <c r="BE38" s="31"/>
      <c r="BF38" s="11" t="s">
        <v>5</v>
      </c>
      <c r="BG38" s="13">
        <f>SUM(BG39:BG40)</f>
        <v>0</v>
      </c>
      <c r="BH38" s="31"/>
      <c r="BI38" s="11" t="s">
        <v>5</v>
      </c>
      <c r="BJ38" s="13">
        <f>SUM(BJ39:BJ40)</f>
        <v>40</v>
      </c>
      <c r="BK38" s="31"/>
      <c r="BL38" s="11" t="s">
        <v>5</v>
      </c>
      <c r="BM38" s="13">
        <f>SUM(BM39:BM40)</f>
        <v>0</v>
      </c>
      <c r="BN38" s="31"/>
      <c r="BO38" s="11" t="s">
        <v>5</v>
      </c>
      <c r="BP38" s="13">
        <f>SUM(BP39:BP40)</f>
        <v>0</v>
      </c>
      <c r="BQ38" s="31"/>
      <c r="BR38" s="11" t="s">
        <v>5</v>
      </c>
      <c r="BS38" s="13">
        <f>SUM(BS39:BS40)</f>
        <v>0</v>
      </c>
      <c r="BT38" s="31"/>
      <c r="BU38" s="11" t="s">
        <v>5</v>
      </c>
      <c r="BV38" s="13">
        <f>SUM(BV39:BV40)</f>
        <v>0</v>
      </c>
      <c r="BW38" s="31"/>
      <c r="BX38" s="11" t="s">
        <v>5</v>
      </c>
      <c r="BY38" s="13">
        <f>SUM(BY39:BY40)</f>
        <v>37</v>
      </c>
      <c r="BZ38" s="31"/>
      <c r="CA38" s="11" t="s">
        <v>5</v>
      </c>
      <c r="CB38" s="13">
        <f>SUM(CB39:CB40)</f>
        <v>0</v>
      </c>
      <c r="CC38" s="31"/>
      <c r="CD38" s="11" t="s">
        <v>5</v>
      </c>
      <c r="CE38" s="13">
        <f>SUM(CE39:CE40)</f>
        <v>0</v>
      </c>
      <c r="CF38" s="31"/>
      <c r="CG38" s="11" t="s">
        <v>5</v>
      </c>
      <c r="CH38" s="13">
        <f>SUM(CH39:CH40)</f>
        <v>0</v>
      </c>
      <c r="CI38" s="31"/>
      <c r="CJ38" s="11" t="s">
        <v>5</v>
      </c>
      <c r="CK38" s="13">
        <f>SUM(CK39:CK40)</f>
        <v>0</v>
      </c>
      <c r="CL38" s="31"/>
      <c r="CM38" s="11" t="s">
        <v>5</v>
      </c>
      <c r="CN38" s="13">
        <f>SUM(CN39:CN40)</f>
        <v>0</v>
      </c>
      <c r="CO38" s="31"/>
      <c r="CP38" s="11" t="s">
        <v>5</v>
      </c>
      <c r="CQ38" s="13">
        <f t="shared" si="2"/>
        <v>220.02999999999997</v>
      </c>
      <c r="CR38" s="31"/>
      <c r="CS38" s="11" t="s">
        <v>5</v>
      </c>
      <c r="CT38" s="13">
        <f>SUM(CT39:CT40)</f>
        <v>250</v>
      </c>
      <c r="CU38" s="31"/>
      <c r="CV38" s="6">
        <f t="shared" si="3"/>
        <v>29.970000000000027</v>
      </c>
    </row>
    <row r="39" spans="1:100" x14ac:dyDescent="0.2">
      <c r="A39" s="28" t="s">
        <v>207</v>
      </c>
      <c r="B39" s="13">
        <v>0</v>
      </c>
      <c r="C39" s="31"/>
      <c r="D39" s="28" t="s">
        <v>207</v>
      </c>
      <c r="E39" s="13">
        <v>0</v>
      </c>
      <c r="F39" s="31"/>
      <c r="G39" s="28" t="s">
        <v>207</v>
      </c>
      <c r="H39" s="13">
        <v>0</v>
      </c>
      <c r="I39" s="31"/>
      <c r="J39" s="28" t="s">
        <v>207</v>
      </c>
      <c r="K39" s="13">
        <v>34</v>
      </c>
      <c r="L39" s="31"/>
      <c r="M39" s="28" t="s">
        <v>207</v>
      </c>
      <c r="N39" s="13">
        <v>0</v>
      </c>
      <c r="O39" s="31"/>
      <c r="P39" s="28" t="s">
        <v>207</v>
      </c>
      <c r="Q39" s="13">
        <v>0</v>
      </c>
      <c r="R39" s="31"/>
      <c r="S39" s="28" t="s">
        <v>207</v>
      </c>
      <c r="T39" s="13">
        <v>0</v>
      </c>
      <c r="U39" s="31"/>
      <c r="V39" s="28" t="s">
        <v>207</v>
      </c>
      <c r="W39" s="13">
        <v>35.01</v>
      </c>
      <c r="X39" s="31"/>
      <c r="Y39" s="28" t="s">
        <v>207</v>
      </c>
      <c r="Z39" s="13">
        <v>0</v>
      </c>
      <c r="AA39" s="31"/>
      <c r="AB39" s="28" t="s">
        <v>207</v>
      </c>
      <c r="AC39" s="13">
        <v>0</v>
      </c>
      <c r="AD39" s="31"/>
      <c r="AE39" s="28" t="s">
        <v>207</v>
      </c>
      <c r="AF39" s="13">
        <v>0</v>
      </c>
      <c r="AG39" s="31"/>
      <c r="AH39" s="28" t="s">
        <v>207</v>
      </c>
      <c r="AI39" s="13">
        <v>37.01</v>
      </c>
      <c r="AJ39" s="31"/>
      <c r="AK39" s="28" t="s">
        <v>207</v>
      </c>
      <c r="AL39" s="13">
        <v>0</v>
      </c>
      <c r="AM39" s="31"/>
      <c r="AN39" s="28" t="s">
        <v>207</v>
      </c>
      <c r="AO39" s="13">
        <v>0</v>
      </c>
      <c r="AP39" s="31"/>
      <c r="AQ39" s="28" t="s">
        <v>207</v>
      </c>
      <c r="AR39" s="13">
        <v>37.01</v>
      </c>
      <c r="AS39" s="31"/>
      <c r="AT39" s="28" t="s">
        <v>207</v>
      </c>
      <c r="AU39" s="13">
        <v>0</v>
      </c>
      <c r="AV39" s="31"/>
      <c r="AW39" s="28" t="s">
        <v>207</v>
      </c>
      <c r="AX39" s="13">
        <v>0</v>
      </c>
      <c r="AY39" s="31"/>
      <c r="AZ39" s="28" t="s">
        <v>207</v>
      </c>
      <c r="BA39" s="13">
        <v>0</v>
      </c>
      <c r="BB39" s="31"/>
      <c r="BC39" s="28" t="s">
        <v>207</v>
      </c>
      <c r="BD39" s="13">
        <v>0</v>
      </c>
      <c r="BE39" s="31"/>
      <c r="BF39" s="28" t="s">
        <v>207</v>
      </c>
      <c r="BG39" s="13">
        <v>0</v>
      </c>
      <c r="BH39" s="31"/>
      <c r="BI39" s="28" t="s">
        <v>207</v>
      </c>
      <c r="BJ39" s="13">
        <v>40</v>
      </c>
      <c r="BK39" s="31"/>
      <c r="BL39" s="28" t="s">
        <v>207</v>
      </c>
      <c r="BM39" s="13">
        <v>0</v>
      </c>
      <c r="BN39" s="31"/>
      <c r="BO39" s="28" t="s">
        <v>207</v>
      </c>
      <c r="BP39" s="13">
        <v>0</v>
      </c>
      <c r="BQ39" s="31"/>
      <c r="BR39" s="28" t="s">
        <v>207</v>
      </c>
      <c r="BS39" s="13">
        <v>0</v>
      </c>
      <c r="BT39" s="31"/>
      <c r="BU39" s="28" t="s">
        <v>207</v>
      </c>
      <c r="BV39" s="13">
        <v>0</v>
      </c>
      <c r="BW39" s="31"/>
      <c r="BX39" s="28" t="s">
        <v>207</v>
      </c>
      <c r="BY39" s="13">
        <v>37</v>
      </c>
      <c r="BZ39" s="31"/>
      <c r="CA39" s="28" t="s">
        <v>207</v>
      </c>
      <c r="CB39" s="13">
        <v>0</v>
      </c>
      <c r="CC39" s="31"/>
      <c r="CD39" s="28" t="s">
        <v>207</v>
      </c>
      <c r="CE39" s="13">
        <v>0</v>
      </c>
      <c r="CF39" s="31"/>
      <c r="CG39" s="28" t="s">
        <v>207</v>
      </c>
      <c r="CH39" s="13">
        <v>0</v>
      </c>
      <c r="CI39" s="31"/>
      <c r="CJ39" s="28" t="s">
        <v>207</v>
      </c>
      <c r="CK39" s="13">
        <v>0</v>
      </c>
      <c r="CL39" s="31"/>
      <c r="CM39" s="28" t="s">
        <v>207</v>
      </c>
      <c r="CN39" s="13">
        <v>0</v>
      </c>
      <c r="CO39" s="31"/>
      <c r="CP39" s="28" t="s">
        <v>207</v>
      </c>
      <c r="CQ39" s="13">
        <f t="shared" si="2"/>
        <v>220.02999999999997</v>
      </c>
      <c r="CR39" s="31"/>
      <c r="CS39" s="28" t="s">
        <v>207</v>
      </c>
      <c r="CT39" s="13">
        <v>250</v>
      </c>
      <c r="CU39" s="31"/>
      <c r="CV39" s="30">
        <f t="shared" si="3"/>
        <v>29.970000000000027</v>
      </c>
    </row>
    <row r="40" spans="1:100" x14ac:dyDescent="0.2">
      <c r="A40" s="28" t="s">
        <v>208</v>
      </c>
      <c r="B40" s="13">
        <v>0</v>
      </c>
      <c r="C40" s="31"/>
      <c r="D40" s="28" t="s">
        <v>208</v>
      </c>
      <c r="E40" s="13">
        <v>0</v>
      </c>
      <c r="F40" s="31"/>
      <c r="G40" s="28" t="s">
        <v>208</v>
      </c>
      <c r="H40" s="13">
        <v>0</v>
      </c>
      <c r="I40" s="31"/>
      <c r="J40" s="28" t="s">
        <v>208</v>
      </c>
      <c r="K40" s="13">
        <v>0</v>
      </c>
      <c r="L40" s="31"/>
      <c r="M40" s="28" t="s">
        <v>208</v>
      </c>
      <c r="N40" s="13">
        <v>0</v>
      </c>
      <c r="O40" s="31"/>
      <c r="P40" s="28" t="s">
        <v>208</v>
      </c>
      <c r="Q40" s="13">
        <v>0</v>
      </c>
      <c r="R40" s="31"/>
      <c r="S40" s="28" t="s">
        <v>208</v>
      </c>
      <c r="T40" s="13">
        <v>0</v>
      </c>
      <c r="U40" s="31"/>
      <c r="V40" s="28" t="s">
        <v>208</v>
      </c>
      <c r="W40" s="13">
        <v>0</v>
      </c>
      <c r="X40" s="31"/>
      <c r="Y40" s="28" t="s">
        <v>208</v>
      </c>
      <c r="Z40" s="13">
        <v>0</v>
      </c>
      <c r="AA40" s="31"/>
      <c r="AB40" s="28" t="s">
        <v>208</v>
      </c>
      <c r="AC40" s="13">
        <v>0</v>
      </c>
      <c r="AD40" s="31"/>
      <c r="AE40" s="28" t="s">
        <v>208</v>
      </c>
      <c r="AF40" s="13">
        <v>0</v>
      </c>
      <c r="AG40" s="31"/>
      <c r="AH40" s="28" t="s">
        <v>208</v>
      </c>
      <c r="AI40" s="13">
        <v>0</v>
      </c>
      <c r="AJ40" s="31"/>
      <c r="AK40" s="28" t="s">
        <v>208</v>
      </c>
      <c r="AL40" s="13">
        <v>0</v>
      </c>
      <c r="AM40" s="31"/>
      <c r="AN40" s="28" t="s">
        <v>208</v>
      </c>
      <c r="AO40" s="13">
        <v>0</v>
      </c>
      <c r="AP40" s="31"/>
      <c r="AQ40" s="28" t="s">
        <v>208</v>
      </c>
      <c r="AR40" s="13">
        <v>0</v>
      </c>
      <c r="AS40" s="31"/>
      <c r="AT40" s="28" t="s">
        <v>208</v>
      </c>
      <c r="AU40" s="13">
        <v>0</v>
      </c>
      <c r="AV40" s="31"/>
      <c r="AW40" s="28" t="s">
        <v>208</v>
      </c>
      <c r="AX40" s="13">
        <v>0</v>
      </c>
      <c r="AY40" s="31"/>
      <c r="AZ40" s="28" t="s">
        <v>208</v>
      </c>
      <c r="BA40" s="13">
        <v>0</v>
      </c>
      <c r="BB40" s="31"/>
      <c r="BC40" s="28" t="s">
        <v>208</v>
      </c>
      <c r="BD40" s="13">
        <v>0</v>
      </c>
      <c r="BE40" s="31"/>
      <c r="BF40" s="28" t="s">
        <v>208</v>
      </c>
      <c r="BG40" s="13">
        <v>0</v>
      </c>
      <c r="BH40" s="31"/>
      <c r="BI40" s="28" t="s">
        <v>208</v>
      </c>
      <c r="BJ40" s="13">
        <v>0</v>
      </c>
      <c r="BK40" s="31"/>
      <c r="BL40" s="28" t="s">
        <v>208</v>
      </c>
      <c r="BM40" s="13">
        <v>0</v>
      </c>
      <c r="BN40" s="31"/>
      <c r="BO40" s="28" t="s">
        <v>208</v>
      </c>
      <c r="BP40" s="13">
        <v>0</v>
      </c>
      <c r="BQ40" s="31"/>
      <c r="BR40" s="28" t="s">
        <v>208</v>
      </c>
      <c r="BS40" s="13">
        <v>0</v>
      </c>
      <c r="BT40" s="31"/>
      <c r="BU40" s="28" t="s">
        <v>208</v>
      </c>
      <c r="BV40" s="13">
        <v>0</v>
      </c>
      <c r="BW40" s="31"/>
      <c r="BX40" s="28" t="s">
        <v>208</v>
      </c>
      <c r="BY40" s="13">
        <v>0</v>
      </c>
      <c r="BZ40" s="31"/>
      <c r="CA40" s="28" t="s">
        <v>208</v>
      </c>
      <c r="CB40" s="13">
        <v>0</v>
      </c>
      <c r="CC40" s="31"/>
      <c r="CD40" s="28" t="s">
        <v>208</v>
      </c>
      <c r="CE40" s="13">
        <v>0</v>
      </c>
      <c r="CF40" s="31"/>
      <c r="CG40" s="28" t="s">
        <v>208</v>
      </c>
      <c r="CH40" s="13">
        <v>0</v>
      </c>
      <c r="CI40" s="31"/>
      <c r="CJ40" s="28" t="s">
        <v>208</v>
      </c>
      <c r="CK40" s="13">
        <v>0</v>
      </c>
      <c r="CL40" s="31"/>
      <c r="CM40" s="28" t="s">
        <v>208</v>
      </c>
      <c r="CN40" s="13">
        <v>0</v>
      </c>
      <c r="CO40" s="31"/>
      <c r="CP40" s="28" t="s">
        <v>208</v>
      </c>
      <c r="CQ40" s="13">
        <f t="shared" si="2"/>
        <v>0</v>
      </c>
      <c r="CR40" s="31"/>
      <c r="CS40" s="28" t="s">
        <v>208</v>
      </c>
      <c r="CT40" s="13">
        <v>0</v>
      </c>
      <c r="CU40" s="31"/>
      <c r="CV40" s="30">
        <f t="shared" si="3"/>
        <v>0</v>
      </c>
    </row>
    <row r="41" spans="1:100" x14ac:dyDescent="0.2">
      <c r="A41" s="11" t="s">
        <v>6</v>
      </c>
      <c r="B41" s="13">
        <v>0</v>
      </c>
      <c r="C41" s="31"/>
      <c r="D41" s="11" t="s">
        <v>6</v>
      </c>
      <c r="E41" s="13">
        <v>0</v>
      </c>
      <c r="F41" s="31"/>
      <c r="G41" s="11" t="s">
        <v>6</v>
      </c>
      <c r="H41" s="13">
        <v>0</v>
      </c>
      <c r="I41" s="31"/>
      <c r="J41" s="11" t="s">
        <v>6</v>
      </c>
      <c r="K41" s="13">
        <v>0</v>
      </c>
      <c r="L41" s="31"/>
      <c r="M41" s="11" t="s">
        <v>6</v>
      </c>
      <c r="N41" s="13">
        <v>0</v>
      </c>
      <c r="O41" s="31"/>
      <c r="P41" s="11" t="s">
        <v>6</v>
      </c>
      <c r="Q41" s="13">
        <v>0</v>
      </c>
      <c r="R41" s="31"/>
      <c r="S41" s="11" t="s">
        <v>6</v>
      </c>
      <c r="T41" s="13">
        <v>0</v>
      </c>
      <c r="U41" s="31"/>
      <c r="V41" s="11" t="s">
        <v>6</v>
      </c>
      <c r="W41" s="13">
        <v>0</v>
      </c>
      <c r="X41" s="31"/>
      <c r="Y41" s="11" t="s">
        <v>6</v>
      </c>
      <c r="Z41" s="13">
        <v>0</v>
      </c>
      <c r="AA41" s="31"/>
      <c r="AB41" s="11" t="s">
        <v>6</v>
      </c>
      <c r="AC41" s="13">
        <v>0</v>
      </c>
      <c r="AD41" s="31"/>
      <c r="AE41" s="11" t="s">
        <v>6</v>
      </c>
      <c r="AF41" s="13">
        <v>0</v>
      </c>
      <c r="AG41" s="31"/>
      <c r="AH41" s="11" t="s">
        <v>6</v>
      </c>
      <c r="AI41" s="13">
        <v>0</v>
      </c>
      <c r="AJ41" s="31"/>
      <c r="AK41" s="11" t="s">
        <v>6</v>
      </c>
      <c r="AL41" s="13">
        <v>0</v>
      </c>
      <c r="AM41" s="31"/>
      <c r="AN41" s="11" t="s">
        <v>6</v>
      </c>
      <c r="AO41" s="13">
        <v>30</v>
      </c>
      <c r="AP41" s="31"/>
      <c r="AQ41" s="11" t="s">
        <v>6</v>
      </c>
      <c r="AR41" s="13">
        <v>0</v>
      </c>
      <c r="AS41" s="31"/>
      <c r="AT41" s="11" t="s">
        <v>6</v>
      </c>
      <c r="AU41" s="13">
        <v>0</v>
      </c>
      <c r="AV41" s="31"/>
      <c r="AW41" s="11" t="s">
        <v>6</v>
      </c>
      <c r="AX41" s="13">
        <v>0</v>
      </c>
      <c r="AY41" s="31"/>
      <c r="AZ41" s="11" t="s">
        <v>6</v>
      </c>
      <c r="BA41" s="13">
        <v>0</v>
      </c>
      <c r="BB41" s="31"/>
      <c r="BC41" s="11" t="s">
        <v>6</v>
      </c>
      <c r="BD41" s="13">
        <v>0</v>
      </c>
      <c r="BE41" s="31"/>
      <c r="BF41" s="11" t="s">
        <v>6</v>
      </c>
      <c r="BG41" s="13">
        <v>0</v>
      </c>
      <c r="BH41" s="31"/>
      <c r="BI41" s="11" t="s">
        <v>6</v>
      </c>
      <c r="BJ41" s="13">
        <v>0</v>
      </c>
      <c r="BK41" s="31"/>
      <c r="BL41" s="11" t="s">
        <v>6</v>
      </c>
      <c r="BM41" s="13">
        <v>0</v>
      </c>
      <c r="BN41" s="31"/>
      <c r="BO41" s="11" t="s">
        <v>6</v>
      </c>
      <c r="BP41" s="13">
        <v>0</v>
      </c>
      <c r="BQ41" s="31"/>
      <c r="BR41" s="11" t="s">
        <v>6</v>
      </c>
      <c r="BS41" s="13">
        <v>0</v>
      </c>
      <c r="BT41" s="31"/>
      <c r="BU41" s="11" t="s">
        <v>6</v>
      </c>
      <c r="BV41" s="13">
        <v>0</v>
      </c>
      <c r="BW41" s="31"/>
      <c r="BX41" s="11" t="s">
        <v>6</v>
      </c>
      <c r="BY41" s="13">
        <v>0</v>
      </c>
      <c r="BZ41" s="31"/>
      <c r="CA41" s="11" t="s">
        <v>6</v>
      </c>
      <c r="CB41" s="13">
        <v>0</v>
      </c>
      <c r="CC41" s="31"/>
      <c r="CD41" s="11" t="s">
        <v>6</v>
      </c>
      <c r="CE41" s="13">
        <v>0</v>
      </c>
      <c r="CF41" s="31"/>
      <c r="CG41" s="11" t="s">
        <v>6</v>
      </c>
      <c r="CH41" s="13">
        <v>0</v>
      </c>
      <c r="CI41" s="31"/>
      <c r="CJ41" s="11" t="s">
        <v>6</v>
      </c>
      <c r="CK41" s="13">
        <v>0</v>
      </c>
      <c r="CL41" s="31"/>
      <c r="CM41" s="11" t="s">
        <v>6</v>
      </c>
      <c r="CN41" s="13">
        <v>0</v>
      </c>
      <c r="CO41" s="31"/>
      <c r="CP41" s="11" t="s">
        <v>6</v>
      </c>
      <c r="CQ41" s="13">
        <f t="shared" si="2"/>
        <v>30</v>
      </c>
      <c r="CR41" s="31"/>
      <c r="CS41" s="11" t="s">
        <v>6</v>
      </c>
      <c r="CT41" s="13">
        <v>35</v>
      </c>
      <c r="CU41" s="31"/>
      <c r="CV41" s="6">
        <f t="shared" si="3"/>
        <v>5</v>
      </c>
    </row>
    <row r="42" spans="1:100" x14ac:dyDescent="0.2">
      <c r="A42" s="11" t="s">
        <v>197</v>
      </c>
      <c r="B42" s="13">
        <v>0</v>
      </c>
      <c r="C42" s="31"/>
      <c r="D42" s="11" t="s">
        <v>197</v>
      </c>
      <c r="E42" s="13">
        <v>0</v>
      </c>
      <c r="F42" s="31"/>
      <c r="G42" s="11" t="s">
        <v>197</v>
      </c>
      <c r="H42" s="13">
        <v>0</v>
      </c>
      <c r="I42" s="31"/>
      <c r="J42" s="11" t="s">
        <v>197</v>
      </c>
      <c r="K42" s="13">
        <v>0</v>
      </c>
      <c r="L42" s="31"/>
      <c r="M42" s="11" t="s">
        <v>197</v>
      </c>
      <c r="N42" s="13">
        <v>0</v>
      </c>
      <c r="O42" s="31"/>
      <c r="P42" s="11" t="s">
        <v>197</v>
      </c>
      <c r="Q42" s="13">
        <v>0</v>
      </c>
      <c r="R42" s="31"/>
      <c r="S42" s="11" t="s">
        <v>197</v>
      </c>
      <c r="T42" s="13">
        <v>0</v>
      </c>
      <c r="U42" s="31"/>
      <c r="V42" s="11" t="s">
        <v>197</v>
      </c>
      <c r="W42" s="13">
        <v>0</v>
      </c>
      <c r="X42" s="31"/>
      <c r="Y42" s="11" t="s">
        <v>197</v>
      </c>
      <c r="Z42" s="13">
        <v>0</v>
      </c>
      <c r="AA42" s="31"/>
      <c r="AB42" s="11" t="s">
        <v>197</v>
      </c>
      <c r="AC42" s="13">
        <v>0</v>
      </c>
      <c r="AD42" s="31"/>
      <c r="AE42" s="11" t="s">
        <v>197</v>
      </c>
      <c r="AF42" s="13">
        <v>0</v>
      </c>
      <c r="AG42" s="31"/>
      <c r="AH42" s="11" t="s">
        <v>197</v>
      </c>
      <c r="AI42" s="13">
        <v>0</v>
      </c>
      <c r="AJ42" s="31"/>
      <c r="AK42" s="11" t="s">
        <v>197</v>
      </c>
      <c r="AL42" s="13">
        <v>0</v>
      </c>
      <c r="AM42" s="31"/>
      <c r="AN42" s="11" t="s">
        <v>197</v>
      </c>
      <c r="AO42" s="13">
        <v>0</v>
      </c>
      <c r="AP42" s="31"/>
      <c r="AQ42" s="11" t="s">
        <v>197</v>
      </c>
      <c r="AR42" s="13">
        <v>0</v>
      </c>
      <c r="AS42" s="31"/>
      <c r="AT42" s="11" t="s">
        <v>197</v>
      </c>
      <c r="AU42" s="13">
        <v>0</v>
      </c>
      <c r="AV42" s="31"/>
      <c r="AW42" s="11" t="s">
        <v>197</v>
      </c>
      <c r="AX42" s="13">
        <v>0</v>
      </c>
      <c r="AY42" s="31"/>
      <c r="AZ42" s="11" t="s">
        <v>197</v>
      </c>
      <c r="BA42" s="13">
        <v>0</v>
      </c>
      <c r="BB42" s="31"/>
      <c r="BC42" s="11" t="s">
        <v>197</v>
      </c>
      <c r="BD42" s="13">
        <v>0</v>
      </c>
      <c r="BE42" s="31"/>
      <c r="BF42" s="11" t="s">
        <v>197</v>
      </c>
      <c r="BG42" s="13">
        <v>0</v>
      </c>
      <c r="BH42" s="31"/>
      <c r="BI42" s="11" t="s">
        <v>197</v>
      </c>
      <c r="BJ42" s="13">
        <v>0</v>
      </c>
      <c r="BK42" s="31"/>
      <c r="BL42" s="11" t="s">
        <v>197</v>
      </c>
      <c r="BM42" s="13">
        <v>0</v>
      </c>
      <c r="BN42" s="31"/>
      <c r="BO42" s="11" t="s">
        <v>197</v>
      </c>
      <c r="BP42" s="13">
        <v>0</v>
      </c>
      <c r="BQ42" s="31"/>
      <c r="BR42" s="11" t="s">
        <v>197</v>
      </c>
      <c r="BS42" s="13">
        <v>0</v>
      </c>
      <c r="BT42" s="31"/>
      <c r="BU42" s="11" t="s">
        <v>197</v>
      </c>
      <c r="BV42" s="13">
        <v>0</v>
      </c>
      <c r="BW42" s="31"/>
      <c r="BX42" s="11" t="s">
        <v>197</v>
      </c>
      <c r="BY42" s="13">
        <v>0</v>
      </c>
      <c r="BZ42" s="31"/>
      <c r="CA42" s="11" t="s">
        <v>197</v>
      </c>
      <c r="CB42" s="13">
        <v>0</v>
      </c>
      <c r="CC42" s="31"/>
      <c r="CD42" s="11" t="s">
        <v>197</v>
      </c>
      <c r="CE42" s="13">
        <v>0</v>
      </c>
      <c r="CF42" s="31"/>
      <c r="CG42" s="11" t="s">
        <v>197</v>
      </c>
      <c r="CH42" s="13">
        <v>0</v>
      </c>
      <c r="CI42" s="31"/>
      <c r="CJ42" s="11" t="s">
        <v>197</v>
      </c>
      <c r="CK42" s="13">
        <v>0</v>
      </c>
      <c r="CL42" s="31"/>
      <c r="CM42" s="11" t="s">
        <v>197</v>
      </c>
      <c r="CN42" s="13">
        <v>0</v>
      </c>
      <c r="CO42" s="31"/>
      <c r="CP42" s="11" t="s">
        <v>197</v>
      </c>
      <c r="CQ42" s="13">
        <f t="shared" si="2"/>
        <v>0</v>
      </c>
      <c r="CR42" s="31"/>
      <c r="CS42" s="11" t="s">
        <v>197</v>
      </c>
      <c r="CT42" s="13">
        <v>0</v>
      </c>
      <c r="CU42" s="31"/>
      <c r="CV42" s="6">
        <f t="shared" si="3"/>
        <v>0</v>
      </c>
    </row>
    <row r="43" spans="1:100" x14ac:dyDescent="0.2">
      <c r="A43" s="19" t="s">
        <v>7</v>
      </c>
      <c r="B43" s="18">
        <f>SUM(B44:B45)</f>
        <v>0</v>
      </c>
      <c r="C43" s="31"/>
      <c r="D43" s="19" t="s">
        <v>7</v>
      </c>
      <c r="E43" s="18">
        <f>SUM(E44:E45)</f>
        <v>0</v>
      </c>
      <c r="F43" s="31"/>
      <c r="G43" s="19" t="s">
        <v>7</v>
      </c>
      <c r="H43" s="18">
        <f>SUM(H44:H45)</f>
        <v>0</v>
      </c>
      <c r="I43" s="31"/>
      <c r="J43" s="19" t="s">
        <v>7</v>
      </c>
      <c r="K43" s="18">
        <f>SUM(K44:K45)</f>
        <v>0</v>
      </c>
      <c r="L43" s="31"/>
      <c r="M43" s="19" t="s">
        <v>7</v>
      </c>
      <c r="N43" s="18">
        <f>SUM(N44:N45)</f>
        <v>0</v>
      </c>
      <c r="O43" s="31"/>
      <c r="P43" s="19" t="s">
        <v>7</v>
      </c>
      <c r="Q43" s="18">
        <f>SUM(Q44:Q45)</f>
        <v>0</v>
      </c>
      <c r="R43" s="31"/>
      <c r="S43" s="19" t="s">
        <v>7</v>
      </c>
      <c r="T43" s="18">
        <f>SUM(T44:T45)</f>
        <v>0</v>
      </c>
      <c r="U43" s="31"/>
      <c r="V43" s="19" t="s">
        <v>7</v>
      </c>
      <c r="W43" s="18">
        <f>SUM(W44:W45)</f>
        <v>0</v>
      </c>
      <c r="X43" s="31"/>
      <c r="Y43" s="19" t="s">
        <v>7</v>
      </c>
      <c r="Z43" s="18">
        <f>SUM(Z44:Z45)</f>
        <v>0</v>
      </c>
      <c r="AA43" s="31"/>
      <c r="AB43" s="19" t="s">
        <v>7</v>
      </c>
      <c r="AC43" s="18">
        <f>SUM(AC44:AC45)</f>
        <v>0</v>
      </c>
      <c r="AD43" s="31"/>
      <c r="AE43" s="19" t="s">
        <v>7</v>
      </c>
      <c r="AF43" s="18">
        <f>SUM(AF44:AF45)</f>
        <v>0</v>
      </c>
      <c r="AG43" s="31"/>
      <c r="AH43" s="19" t="s">
        <v>7</v>
      </c>
      <c r="AI43" s="18">
        <f>SUM(AI44:AI45)</f>
        <v>0</v>
      </c>
      <c r="AJ43" s="31"/>
      <c r="AK43" s="19" t="s">
        <v>7</v>
      </c>
      <c r="AL43" s="18">
        <f>SUM(AL44:AL45)</f>
        <v>134.61000000000001</v>
      </c>
      <c r="AM43" s="31"/>
      <c r="AN43" s="19" t="s">
        <v>7</v>
      </c>
      <c r="AO43" s="18">
        <f>SUM(AO44:AO45)</f>
        <v>0</v>
      </c>
      <c r="AP43" s="31"/>
      <c r="AQ43" s="19" t="s">
        <v>7</v>
      </c>
      <c r="AR43" s="18">
        <f>SUM(AR44:AR45)</f>
        <v>0</v>
      </c>
      <c r="AS43" s="31"/>
      <c r="AT43" s="19" t="s">
        <v>7</v>
      </c>
      <c r="AU43" s="20">
        <f>SUM(AU44:AU45)</f>
        <v>0</v>
      </c>
      <c r="AV43" s="31"/>
      <c r="AW43" s="19" t="s">
        <v>7</v>
      </c>
      <c r="AX43" s="18">
        <f>SUM(AX44:AX45)</f>
        <v>0</v>
      </c>
      <c r="AY43" s="31"/>
      <c r="AZ43" s="19" t="s">
        <v>7</v>
      </c>
      <c r="BA43" s="18">
        <f>SUM(BA44:BA45)</f>
        <v>0</v>
      </c>
      <c r="BB43" s="31"/>
      <c r="BC43" s="19" t="s">
        <v>7</v>
      </c>
      <c r="BD43" s="18">
        <f>SUM(BD44:BD45)</f>
        <v>0</v>
      </c>
      <c r="BE43" s="31"/>
      <c r="BF43" s="19" t="s">
        <v>7</v>
      </c>
      <c r="BG43" s="18">
        <f>SUM(BG44:BG45)</f>
        <v>0</v>
      </c>
      <c r="BH43" s="31"/>
      <c r="BI43" s="19" t="s">
        <v>7</v>
      </c>
      <c r="BJ43" s="18">
        <f>SUM(BJ44:BJ45)</f>
        <v>0</v>
      </c>
      <c r="BK43" s="31"/>
      <c r="BL43" s="19" t="s">
        <v>7</v>
      </c>
      <c r="BM43" s="18">
        <f>SUM(BM44:BM45)</f>
        <v>0</v>
      </c>
      <c r="BN43" s="31"/>
      <c r="BO43" s="19" t="s">
        <v>7</v>
      </c>
      <c r="BP43" s="18">
        <f>SUM(BP44:BP45)</f>
        <v>0</v>
      </c>
      <c r="BQ43" s="31"/>
      <c r="BR43" s="19" t="s">
        <v>7</v>
      </c>
      <c r="BS43" s="18">
        <f>SUM(BS44:BS45)</f>
        <v>0</v>
      </c>
      <c r="BT43" s="31"/>
      <c r="BU43" s="19" t="s">
        <v>7</v>
      </c>
      <c r="BV43" s="18">
        <f>SUM(BV44:BV45)</f>
        <v>0</v>
      </c>
      <c r="BW43" s="31"/>
      <c r="BX43" s="19" t="s">
        <v>7</v>
      </c>
      <c r="BY43" s="18">
        <f>SUM(BY44:BY45)</f>
        <v>0</v>
      </c>
      <c r="BZ43" s="31"/>
      <c r="CA43" s="19" t="s">
        <v>7</v>
      </c>
      <c r="CB43" s="18">
        <f>SUM(CB44:CB45)</f>
        <v>67.31</v>
      </c>
      <c r="CC43" s="31"/>
      <c r="CD43" s="19" t="s">
        <v>7</v>
      </c>
      <c r="CE43" s="18">
        <f>SUM(CE44:CE45)</f>
        <v>0</v>
      </c>
      <c r="CF43" s="31"/>
      <c r="CG43" s="19" t="s">
        <v>7</v>
      </c>
      <c r="CH43" s="18">
        <f>SUM(CH44:CH45)</f>
        <v>0</v>
      </c>
      <c r="CI43" s="31"/>
      <c r="CJ43" s="19" t="s">
        <v>7</v>
      </c>
      <c r="CK43" s="18">
        <f>SUM(CK44:CK45)</f>
        <v>0</v>
      </c>
      <c r="CL43" s="31"/>
      <c r="CM43" s="19" t="s">
        <v>7</v>
      </c>
      <c r="CN43" s="18">
        <f>SUM(CN44:CN45)</f>
        <v>0</v>
      </c>
      <c r="CO43" s="31"/>
      <c r="CP43" s="19" t="s">
        <v>7</v>
      </c>
      <c r="CQ43" s="18">
        <f t="shared" si="2"/>
        <v>201.92000000000002</v>
      </c>
      <c r="CR43" s="31"/>
      <c r="CS43" s="19" t="s">
        <v>7</v>
      </c>
      <c r="CT43" s="18">
        <f>SUM(CT44:CT45)</f>
        <v>269.22000000000003</v>
      </c>
      <c r="CU43" s="31"/>
      <c r="CV43" s="29">
        <f>CQ43-CT43</f>
        <v>-67.300000000000011</v>
      </c>
    </row>
    <row r="44" spans="1:100" x14ac:dyDescent="0.2">
      <c r="A44" s="9" t="s">
        <v>209</v>
      </c>
      <c r="B44" s="18">
        <v>0</v>
      </c>
      <c r="C44" s="31"/>
      <c r="D44" s="9" t="s">
        <v>209</v>
      </c>
      <c r="E44" s="18">
        <v>0</v>
      </c>
      <c r="F44" s="31"/>
      <c r="G44" s="9" t="s">
        <v>209</v>
      </c>
      <c r="H44" s="18">
        <v>0</v>
      </c>
      <c r="I44" s="31"/>
      <c r="J44" s="9" t="s">
        <v>209</v>
      </c>
      <c r="K44" s="18">
        <v>0</v>
      </c>
      <c r="L44" s="31"/>
      <c r="M44" s="9" t="s">
        <v>209</v>
      </c>
      <c r="N44" s="18">
        <v>0</v>
      </c>
      <c r="O44" s="31"/>
      <c r="P44" s="9" t="s">
        <v>209</v>
      </c>
      <c r="Q44" s="18">
        <v>0</v>
      </c>
      <c r="R44" s="31"/>
      <c r="S44" s="9" t="s">
        <v>209</v>
      </c>
      <c r="T44" s="18">
        <v>0</v>
      </c>
      <c r="U44" s="31"/>
      <c r="V44" s="9" t="s">
        <v>209</v>
      </c>
      <c r="W44" s="18">
        <v>0</v>
      </c>
      <c r="X44" s="31"/>
      <c r="Y44" s="9" t="s">
        <v>209</v>
      </c>
      <c r="Z44" s="18">
        <v>0</v>
      </c>
      <c r="AA44" s="31"/>
      <c r="AB44" s="9" t="s">
        <v>209</v>
      </c>
      <c r="AC44" s="18">
        <v>0</v>
      </c>
      <c r="AD44" s="31"/>
      <c r="AE44" s="9" t="s">
        <v>209</v>
      </c>
      <c r="AF44" s="18">
        <v>0</v>
      </c>
      <c r="AG44" s="31"/>
      <c r="AH44" s="9" t="s">
        <v>209</v>
      </c>
      <c r="AI44" s="18">
        <v>0</v>
      </c>
      <c r="AJ44" s="31"/>
      <c r="AK44" s="9" t="s">
        <v>209</v>
      </c>
      <c r="AL44" s="18">
        <v>0</v>
      </c>
      <c r="AM44" s="31"/>
      <c r="AN44" s="9" t="s">
        <v>209</v>
      </c>
      <c r="AO44" s="18">
        <v>0</v>
      </c>
      <c r="AP44" s="31"/>
      <c r="AQ44" s="9" t="s">
        <v>209</v>
      </c>
      <c r="AR44" s="18">
        <v>0</v>
      </c>
      <c r="AS44" s="31"/>
      <c r="AT44" s="9" t="s">
        <v>209</v>
      </c>
      <c r="AU44" s="18">
        <v>0</v>
      </c>
      <c r="AV44" s="31"/>
      <c r="AW44" s="9" t="s">
        <v>209</v>
      </c>
      <c r="AX44" s="18">
        <v>0</v>
      </c>
      <c r="AY44" s="31"/>
      <c r="AZ44" s="9" t="s">
        <v>209</v>
      </c>
      <c r="BA44" s="18">
        <v>0</v>
      </c>
      <c r="BB44" s="31"/>
      <c r="BC44" s="9" t="s">
        <v>209</v>
      </c>
      <c r="BD44" s="18">
        <v>0</v>
      </c>
      <c r="BE44" s="31"/>
      <c r="BF44" s="9" t="s">
        <v>209</v>
      </c>
      <c r="BG44" s="18">
        <v>0</v>
      </c>
      <c r="BH44" s="31"/>
      <c r="BI44" s="9" t="s">
        <v>209</v>
      </c>
      <c r="BJ44" s="18">
        <v>0</v>
      </c>
      <c r="BK44" s="31"/>
      <c r="BL44" s="9" t="s">
        <v>209</v>
      </c>
      <c r="BM44" s="18">
        <v>0</v>
      </c>
      <c r="BN44" s="31"/>
      <c r="BO44" s="9" t="s">
        <v>209</v>
      </c>
      <c r="BP44" s="18">
        <v>0</v>
      </c>
      <c r="BQ44" s="31"/>
      <c r="BR44" s="9" t="s">
        <v>209</v>
      </c>
      <c r="BS44" s="18">
        <v>0</v>
      </c>
      <c r="BT44" s="31"/>
      <c r="BU44" s="9" t="s">
        <v>209</v>
      </c>
      <c r="BV44" s="18">
        <v>0</v>
      </c>
      <c r="BW44" s="31"/>
      <c r="BX44" s="9" t="s">
        <v>209</v>
      </c>
      <c r="BY44" s="18">
        <v>0</v>
      </c>
      <c r="BZ44" s="31"/>
      <c r="CA44" s="9" t="s">
        <v>209</v>
      </c>
      <c r="CB44" s="18">
        <v>0</v>
      </c>
      <c r="CC44" s="31"/>
      <c r="CD44" s="9" t="s">
        <v>209</v>
      </c>
      <c r="CE44" s="18">
        <v>0</v>
      </c>
      <c r="CF44" s="31"/>
      <c r="CG44" s="9" t="s">
        <v>209</v>
      </c>
      <c r="CH44" s="18">
        <v>0</v>
      </c>
      <c r="CI44" s="31"/>
      <c r="CJ44" s="9" t="s">
        <v>209</v>
      </c>
      <c r="CK44" s="18">
        <v>0</v>
      </c>
      <c r="CL44" s="31"/>
      <c r="CM44" s="9" t="s">
        <v>209</v>
      </c>
      <c r="CN44" s="18">
        <v>0</v>
      </c>
      <c r="CO44" s="31"/>
      <c r="CP44" s="9" t="s">
        <v>209</v>
      </c>
      <c r="CQ44" s="18">
        <f t="shared" si="2"/>
        <v>0</v>
      </c>
      <c r="CR44" s="31"/>
      <c r="CS44" s="9" t="s">
        <v>209</v>
      </c>
      <c r="CT44" s="18">
        <v>0</v>
      </c>
      <c r="CU44" s="31"/>
      <c r="CV44" s="18">
        <f>CQ44-CT44</f>
        <v>0</v>
      </c>
    </row>
    <row r="45" spans="1:100" x14ac:dyDescent="0.2">
      <c r="A45" s="9" t="s">
        <v>210</v>
      </c>
      <c r="B45" s="18">
        <v>0</v>
      </c>
      <c r="C45" s="31"/>
      <c r="D45" s="9" t="s">
        <v>210</v>
      </c>
      <c r="E45" s="18">
        <v>0</v>
      </c>
      <c r="F45" s="31"/>
      <c r="G45" s="9" t="s">
        <v>210</v>
      </c>
      <c r="H45" s="18">
        <v>0</v>
      </c>
      <c r="I45" s="31"/>
      <c r="J45" s="9" t="s">
        <v>210</v>
      </c>
      <c r="K45" s="18">
        <v>0</v>
      </c>
      <c r="L45" s="31"/>
      <c r="M45" s="9" t="s">
        <v>210</v>
      </c>
      <c r="N45" s="18">
        <v>0</v>
      </c>
      <c r="O45" s="31"/>
      <c r="P45" s="9" t="s">
        <v>210</v>
      </c>
      <c r="Q45" s="18">
        <v>0</v>
      </c>
      <c r="R45" s="31"/>
      <c r="S45" s="9" t="s">
        <v>210</v>
      </c>
      <c r="T45" s="18">
        <v>0</v>
      </c>
      <c r="U45" s="31"/>
      <c r="V45" s="9" t="s">
        <v>210</v>
      </c>
      <c r="W45" s="18">
        <v>0</v>
      </c>
      <c r="X45" s="31"/>
      <c r="Y45" s="9" t="s">
        <v>210</v>
      </c>
      <c r="Z45" s="18">
        <v>0</v>
      </c>
      <c r="AA45" s="31"/>
      <c r="AB45" s="9" t="s">
        <v>210</v>
      </c>
      <c r="AC45" s="18">
        <v>0</v>
      </c>
      <c r="AD45" s="31"/>
      <c r="AE45" s="9" t="s">
        <v>210</v>
      </c>
      <c r="AF45" s="18">
        <v>0</v>
      </c>
      <c r="AG45" s="31"/>
      <c r="AH45" s="9" t="s">
        <v>210</v>
      </c>
      <c r="AI45" s="18">
        <v>0</v>
      </c>
      <c r="AJ45" s="31"/>
      <c r="AK45" s="9" t="s">
        <v>210</v>
      </c>
      <c r="AL45" s="18">
        <v>134.61000000000001</v>
      </c>
      <c r="AM45" s="31"/>
      <c r="AN45" s="9" t="s">
        <v>210</v>
      </c>
      <c r="AO45" s="18">
        <v>0</v>
      </c>
      <c r="AP45" s="31"/>
      <c r="AQ45" s="9" t="s">
        <v>210</v>
      </c>
      <c r="AR45" s="18">
        <v>0</v>
      </c>
      <c r="AS45" s="31"/>
      <c r="AT45" s="9" t="s">
        <v>210</v>
      </c>
      <c r="AU45" s="18">
        <v>0</v>
      </c>
      <c r="AV45" s="31"/>
      <c r="AW45" s="9" t="s">
        <v>210</v>
      </c>
      <c r="AX45" s="18">
        <v>0</v>
      </c>
      <c r="AY45" s="31"/>
      <c r="AZ45" s="9" t="s">
        <v>210</v>
      </c>
      <c r="BA45" s="18">
        <v>0</v>
      </c>
      <c r="BB45" s="31"/>
      <c r="BC45" s="9" t="s">
        <v>210</v>
      </c>
      <c r="BD45" s="18">
        <v>0</v>
      </c>
      <c r="BE45" s="31"/>
      <c r="BF45" s="9" t="s">
        <v>210</v>
      </c>
      <c r="BG45" s="18">
        <v>0</v>
      </c>
      <c r="BH45" s="31"/>
      <c r="BI45" s="9" t="s">
        <v>210</v>
      </c>
      <c r="BJ45" s="18">
        <v>0</v>
      </c>
      <c r="BK45" s="31"/>
      <c r="BL45" s="9" t="s">
        <v>210</v>
      </c>
      <c r="BM45" s="18">
        <v>0</v>
      </c>
      <c r="BN45" s="31"/>
      <c r="BO45" s="9" t="s">
        <v>210</v>
      </c>
      <c r="BP45" s="18">
        <v>0</v>
      </c>
      <c r="BQ45" s="31"/>
      <c r="BR45" s="9" t="s">
        <v>210</v>
      </c>
      <c r="BS45" s="18">
        <v>0</v>
      </c>
      <c r="BT45" s="31"/>
      <c r="BU45" s="9" t="s">
        <v>210</v>
      </c>
      <c r="BV45" s="18">
        <v>0</v>
      </c>
      <c r="BW45" s="31"/>
      <c r="BX45" s="9" t="s">
        <v>210</v>
      </c>
      <c r="BY45" s="18">
        <v>0</v>
      </c>
      <c r="BZ45" s="31"/>
      <c r="CA45" s="9" t="s">
        <v>210</v>
      </c>
      <c r="CB45" s="18">
        <v>67.31</v>
      </c>
      <c r="CC45" s="31"/>
      <c r="CD45" s="9" t="s">
        <v>210</v>
      </c>
      <c r="CE45" s="18">
        <v>0</v>
      </c>
      <c r="CF45" s="31"/>
      <c r="CG45" s="9" t="s">
        <v>210</v>
      </c>
      <c r="CH45" s="18">
        <v>0</v>
      </c>
      <c r="CI45" s="31"/>
      <c r="CJ45" s="9" t="s">
        <v>210</v>
      </c>
      <c r="CK45" s="18">
        <v>0</v>
      </c>
      <c r="CL45" s="31"/>
      <c r="CM45" s="9" t="s">
        <v>210</v>
      </c>
      <c r="CN45" s="18">
        <v>0</v>
      </c>
      <c r="CO45" s="31"/>
      <c r="CP45" s="9" t="s">
        <v>210</v>
      </c>
      <c r="CQ45" s="18">
        <f t="shared" si="2"/>
        <v>201.92000000000002</v>
      </c>
      <c r="CR45" s="31"/>
      <c r="CS45" s="9" t="s">
        <v>210</v>
      </c>
      <c r="CT45" s="18">
        <v>269.22000000000003</v>
      </c>
      <c r="CU45" s="31"/>
      <c r="CV45" s="18">
        <f>CQ45-CT45</f>
        <v>-67.300000000000011</v>
      </c>
    </row>
    <row r="46" spans="1:100" x14ac:dyDescent="0.2">
      <c r="A46" s="11" t="s">
        <v>8</v>
      </c>
      <c r="B46" s="13">
        <v>0</v>
      </c>
      <c r="C46" s="31"/>
      <c r="D46" s="11" t="s">
        <v>8</v>
      </c>
      <c r="E46" s="13">
        <v>0</v>
      </c>
      <c r="F46" s="31"/>
      <c r="G46" s="11" t="s">
        <v>8</v>
      </c>
      <c r="H46" s="13">
        <v>0</v>
      </c>
      <c r="I46" s="31"/>
      <c r="J46" s="11" t="s">
        <v>8</v>
      </c>
      <c r="K46" s="13">
        <v>0</v>
      </c>
      <c r="L46" s="31"/>
      <c r="M46" s="11" t="s">
        <v>8</v>
      </c>
      <c r="N46" s="13">
        <v>0</v>
      </c>
      <c r="O46" s="31"/>
      <c r="P46" s="11" t="s">
        <v>8</v>
      </c>
      <c r="Q46" s="13">
        <v>0</v>
      </c>
      <c r="R46" s="31"/>
      <c r="S46" s="11" t="s">
        <v>8</v>
      </c>
      <c r="T46" s="13">
        <v>0</v>
      </c>
      <c r="U46" s="31"/>
      <c r="V46" s="11" t="s">
        <v>8</v>
      </c>
      <c r="W46" s="13">
        <v>0</v>
      </c>
      <c r="X46" s="31"/>
      <c r="Y46" s="11" t="s">
        <v>8</v>
      </c>
      <c r="Z46" s="13">
        <v>0</v>
      </c>
      <c r="AA46" s="31"/>
      <c r="AB46" s="11" t="s">
        <v>8</v>
      </c>
      <c r="AC46" s="13">
        <v>0</v>
      </c>
      <c r="AD46" s="31"/>
      <c r="AE46" s="11" t="s">
        <v>8</v>
      </c>
      <c r="AF46" s="13">
        <v>0</v>
      </c>
      <c r="AG46" s="31"/>
      <c r="AH46" s="11" t="s">
        <v>8</v>
      </c>
      <c r="AI46" s="13">
        <v>0</v>
      </c>
      <c r="AJ46" s="31"/>
      <c r="AK46" s="11" t="s">
        <v>8</v>
      </c>
      <c r="AL46" s="13">
        <v>0</v>
      </c>
      <c r="AM46" s="31"/>
      <c r="AN46" s="11" t="s">
        <v>8</v>
      </c>
      <c r="AO46" s="13">
        <v>27</v>
      </c>
      <c r="AP46" s="31"/>
      <c r="AQ46" s="11" t="s">
        <v>8</v>
      </c>
      <c r="AR46" s="13">
        <v>0</v>
      </c>
      <c r="AS46" s="31"/>
      <c r="AT46" s="11" t="s">
        <v>8</v>
      </c>
      <c r="AU46" s="13">
        <v>0</v>
      </c>
      <c r="AV46" s="31"/>
      <c r="AW46" s="11" t="s">
        <v>8</v>
      </c>
      <c r="AX46" s="13">
        <v>0</v>
      </c>
      <c r="AY46" s="31"/>
      <c r="AZ46" s="11" t="s">
        <v>8</v>
      </c>
      <c r="BA46" s="13">
        <v>0</v>
      </c>
      <c r="BB46" s="31"/>
      <c r="BC46" s="11" t="s">
        <v>8</v>
      </c>
      <c r="BD46" s="13">
        <v>0</v>
      </c>
      <c r="BE46" s="31"/>
      <c r="BF46" s="11" t="s">
        <v>8</v>
      </c>
      <c r="BG46" s="13">
        <v>0</v>
      </c>
      <c r="BH46" s="31"/>
      <c r="BI46" s="11" t="s">
        <v>8</v>
      </c>
      <c r="BJ46" s="13">
        <v>0</v>
      </c>
      <c r="BK46" s="31"/>
      <c r="BL46" s="11" t="s">
        <v>8</v>
      </c>
      <c r="BM46" s="13">
        <v>0</v>
      </c>
      <c r="BN46" s="31"/>
      <c r="BO46" s="11" t="s">
        <v>8</v>
      </c>
      <c r="BP46" s="13">
        <v>0</v>
      </c>
      <c r="BQ46" s="31"/>
      <c r="BR46" s="11" t="s">
        <v>8</v>
      </c>
      <c r="BS46" s="13">
        <v>0</v>
      </c>
      <c r="BT46" s="31"/>
      <c r="BU46" s="11" t="s">
        <v>8</v>
      </c>
      <c r="BV46" s="13">
        <v>0</v>
      </c>
      <c r="BW46" s="31"/>
      <c r="BX46" s="11" t="s">
        <v>8</v>
      </c>
      <c r="BY46" s="13">
        <v>0</v>
      </c>
      <c r="BZ46" s="31"/>
      <c r="CA46" s="11" t="s">
        <v>8</v>
      </c>
      <c r="CB46" s="13">
        <v>0</v>
      </c>
      <c r="CC46" s="31"/>
      <c r="CD46" s="11" t="s">
        <v>8</v>
      </c>
      <c r="CE46" s="13">
        <v>0</v>
      </c>
      <c r="CF46" s="31"/>
      <c r="CG46" s="11" t="s">
        <v>8</v>
      </c>
      <c r="CH46" s="13">
        <v>0</v>
      </c>
      <c r="CI46" s="31"/>
      <c r="CJ46" s="11" t="s">
        <v>8</v>
      </c>
      <c r="CK46" s="13">
        <v>0</v>
      </c>
      <c r="CL46" s="31"/>
      <c r="CM46" s="11" t="s">
        <v>8</v>
      </c>
      <c r="CN46" s="13">
        <v>0</v>
      </c>
      <c r="CO46" s="31"/>
      <c r="CP46" s="11" t="s">
        <v>8</v>
      </c>
      <c r="CQ46" s="13">
        <f t="shared" si="2"/>
        <v>27</v>
      </c>
      <c r="CR46" s="31"/>
      <c r="CS46" s="11" t="s">
        <v>8</v>
      </c>
      <c r="CT46" s="13">
        <v>0</v>
      </c>
      <c r="CU46" s="31"/>
      <c r="CV46" s="6">
        <f>CT46-CQ46</f>
        <v>-27</v>
      </c>
    </row>
    <row r="47" spans="1:100" x14ac:dyDescent="0.2">
      <c r="A47" s="11" t="s">
        <v>9</v>
      </c>
      <c r="B47" s="13">
        <f>SUM(B48:B50)</f>
        <v>0</v>
      </c>
      <c r="C47" s="31"/>
      <c r="D47" s="11" t="s">
        <v>9</v>
      </c>
      <c r="E47" s="13">
        <f>SUM(E48:E50)</f>
        <v>10.38</v>
      </c>
      <c r="F47" s="31"/>
      <c r="G47" s="11" t="s">
        <v>9</v>
      </c>
      <c r="H47" s="13">
        <f>SUM(H48:H50)</f>
        <v>0</v>
      </c>
      <c r="I47" s="31"/>
      <c r="J47" s="11" t="s">
        <v>9</v>
      </c>
      <c r="K47" s="13">
        <f>SUM(K48:K50)</f>
        <v>0</v>
      </c>
      <c r="L47" s="31"/>
      <c r="M47" s="11" t="s">
        <v>9</v>
      </c>
      <c r="N47" s="13">
        <f>SUM(N48:N50)</f>
        <v>25.18</v>
      </c>
      <c r="O47" s="31"/>
      <c r="P47" s="11" t="s">
        <v>9</v>
      </c>
      <c r="Q47" s="13">
        <f>SUM(Q48:Q50)</f>
        <v>9.41</v>
      </c>
      <c r="R47" s="31"/>
      <c r="S47" s="11" t="s">
        <v>9</v>
      </c>
      <c r="T47" s="13">
        <f>SUM(T48:T50)</f>
        <v>0</v>
      </c>
      <c r="U47" s="31"/>
      <c r="V47" s="11" t="s">
        <v>9</v>
      </c>
      <c r="W47" s="13">
        <f>SUM(W48:W50)</f>
        <v>0</v>
      </c>
      <c r="X47" s="31"/>
      <c r="Y47" s="11" t="s">
        <v>9</v>
      </c>
      <c r="Z47" s="13">
        <f>SUM(Z48:Z50)</f>
        <v>8.14</v>
      </c>
      <c r="AA47" s="31"/>
      <c r="AB47" s="11" t="s">
        <v>9</v>
      </c>
      <c r="AC47" s="13">
        <f>SUM(AC48:AC50)</f>
        <v>0</v>
      </c>
      <c r="AD47" s="31"/>
      <c r="AE47" s="11" t="s">
        <v>9</v>
      </c>
      <c r="AF47" s="13">
        <f>SUM(AF48:AF50)</f>
        <v>0</v>
      </c>
      <c r="AG47" s="31"/>
      <c r="AH47" s="11" t="s">
        <v>9</v>
      </c>
      <c r="AI47" s="13">
        <f>SUM(AI48:AI50)</f>
        <v>0</v>
      </c>
      <c r="AJ47" s="31"/>
      <c r="AK47" s="11" t="s">
        <v>9</v>
      </c>
      <c r="AL47" s="13">
        <f>SUM(AL48:AL50)</f>
        <v>9.2100000000000009</v>
      </c>
      <c r="AM47" s="31"/>
      <c r="AN47" s="11" t="s">
        <v>9</v>
      </c>
      <c r="AO47" s="13">
        <f>SUM(AO48:AO50)</f>
        <v>33.18</v>
      </c>
      <c r="AP47" s="31"/>
      <c r="AQ47" s="11" t="s">
        <v>9</v>
      </c>
      <c r="AR47" s="13">
        <f>SUM(AR48:AR50)</f>
        <v>54</v>
      </c>
      <c r="AS47" s="31"/>
      <c r="AT47" s="11" t="s">
        <v>9</v>
      </c>
      <c r="AU47" s="13">
        <f>SUM(AU48:AU50)</f>
        <v>0</v>
      </c>
      <c r="AV47" s="31"/>
      <c r="AW47" s="11" t="s">
        <v>9</v>
      </c>
      <c r="AX47" s="13">
        <f>SUM(AX48:AX50)</f>
        <v>19.989999999999998</v>
      </c>
      <c r="AY47" s="31"/>
      <c r="AZ47" s="11" t="s">
        <v>9</v>
      </c>
      <c r="BA47" s="13">
        <f>SUM(BA48:BA50)</f>
        <v>33.01</v>
      </c>
      <c r="BB47" s="31"/>
      <c r="BC47" s="11" t="s">
        <v>9</v>
      </c>
      <c r="BD47" s="13">
        <f>SUM(BD48:BD50)</f>
        <v>5</v>
      </c>
      <c r="BE47" s="31"/>
      <c r="BF47" s="11" t="s">
        <v>9</v>
      </c>
      <c r="BG47" s="13">
        <f>SUM(BG48:BG50)</f>
        <v>9.94</v>
      </c>
      <c r="BH47" s="31"/>
      <c r="BI47" s="11" t="s">
        <v>9</v>
      </c>
      <c r="BJ47" s="13">
        <f>SUM(BJ48:BJ50)</f>
        <v>19</v>
      </c>
      <c r="BK47" s="31"/>
      <c r="BL47" s="11" t="s">
        <v>9</v>
      </c>
      <c r="BM47" s="13">
        <f>SUM(BM48:BM50)</f>
        <v>0</v>
      </c>
      <c r="BN47" s="31"/>
      <c r="BO47" s="11" t="s">
        <v>9</v>
      </c>
      <c r="BP47" s="13">
        <f>SUM(BP48:BP50)</f>
        <v>7.99</v>
      </c>
      <c r="BQ47" s="31"/>
      <c r="BR47" s="11" t="s">
        <v>9</v>
      </c>
      <c r="BS47" s="13">
        <f>SUM(BS48:BS50)</f>
        <v>7.5</v>
      </c>
      <c r="BT47" s="31"/>
      <c r="BU47" s="11" t="s">
        <v>9</v>
      </c>
      <c r="BV47" s="13">
        <f>SUM(BV48:BV50)</f>
        <v>34.03</v>
      </c>
      <c r="BW47" s="31"/>
      <c r="BX47" s="11" t="s">
        <v>9</v>
      </c>
      <c r="BY47" s="13">
        <f>SUM(BY48:BY50)</f>
        <v>0</v>
      </c>
      <c r="BZ47" s="31"/>
      <c r="CA47" s="11" t="s">
        <v>9</v>
      </c>
      <c r="CB47" s="13">
        <f>SUM(CB48:CB50)</f>
        <v>18</v>
      </c>
      <c r="CC47" s="31"/>
      <c r="CD47" s="11" t="s">
        <v>9</v>
      </c>
      <c r="CE47" s="13">
        <f>SUM(CE48:CE50)</f>
        <v>0</v>
      </c>
      <c r="CF47" s="31"/>
      <c r="CG47" s="11" t="s">
        <v>9</v>
      </c>
      <c r="CH47" s="13">
        <f>SUM(CH48:CH50)</f>
        <v>0</v>
      </c>
      <c r="CI47" s="31"/>
      <c r="CJ47" s="11" t="s">
        <v>9</v>
      </c>
      <c r="CK47" s="13">
        <f>SUM(CK48:CK50)</f>
        <v>10.49</v>
      </c>
      <c r="CL47" s="31"/>
      <c r="CM47" s="11" t="s">
        <v>9</v>
      </c>
      <c r="CN47" s="13">
        <f>SUM(CN48:CN50)</f>
        <v>0</v>
      </c>
      <c r="CO47" s="31"/>
      <c r="CP47" s="11" t="s">
        <v>9</v>
      </c>
      <c r="CQ47" s="13">
        <f t="shared" si="2"/>
        <v>314.45000000000005</v>
      </c>
      <c r="CR47" s="31"/>
      <c r="CS47" s="11" t="s">
        <v>9</v>
      </c>
      <c r="CT47" s="13">
        <f>SUM(CT48:CT50)</f>
        <v>227.99</v>
      </c>
      <c r="CU47" s="31"/>
      <c r="CV47" s="6">
        <f>CT47-CQ47</f>
        <v>-86.460000000000036</v>
      </c>
    </row>
    <row r="48" spans="1:100" x14ac:dyDescent="0.2">
      <c r="A48" s="10" t="s">
        <v>211</v>
      </c>
      <c r="B48" s="13">
        <v>0</v>
      </c>
      <c r="C48" s="31"/>
      <c r="D48" s="10" t="s">
        <v>211</v>
      </c>
      <c r="E48" s="13">
        <v>0</v>
      </c>
      <c r="F48" s="31"/>
      <c r="G48" s="10" t="s">
        <v>211</v>
      </c>
      <c r="H48" s="13">
        <v>0</v>
      </c>
      <c r="I48" s="31"/>
      <c r="J48" s="10" t="s">
        <v>211</v>
      </c>
      <c r="K48" s="13">
        <v>0</v>
      </c>
      <c r="L48" s="31"/>
      <c r="M48" s="10" t="s">
        <v>211</v>
      </c>
      <c r="N48" s="13">
        <v>0</v>
      </c>
      <c r="O48" s="31"/>
      <c r="P48" s="10" t="s">
        <v>211</v>
      </c>
      <c r="Q48" s="13">
        <v>0</v>
      </c>
      <c r="R48" s="31"/>
      <c r="S48" s="10" t="s">
        <v>211</v>
      </c>
      <c r="T48" s="13">
        <v>0</v>
      </c>
      <c r="U48" s="31"/>
      <c r="V48" s="10" t="s">
        <v>211</v>
      </c>
      <c r="W48" s="13">
        <v>0</v>
      </c>
      <c r="X48" s="31"/>
      <c r="Y48" s="10" t="s">
        <v>211</v>
      </c>
      <c r="Z48" s="13">
        <v>0</v>
      </c>
      <c r="AA48" s="31"/>
      <c r="AB48" s="10" t="s">
        <v>211</v>
      </c>
      <c r="AC48" s="13">
        <v>0</v>
      </c>
      <c r="AD48" s="31"/>
      <c r="AE48" s="10" t="s">
        <v>211</v>
      </c>
      <c r="AF48" s="13">
        <v>0</v>
      </c>
      <c r="AG48" s="31"/>
      <c r="AH48" s="10" t="s">
        <v>211</v>
      </c>
      <c r="AI48" s="13">
        <v>0</v>
      </c>
      <c r="AJ48" s="31"/>
      <c r="AK48" s="10" t="s">
        <v>211</v>
      </c>
      <c r="AL48" s="13">
        <v>0</v>
      </c>
      <c r="AM48" s="31"/>
      <c r="AN48" s="10" t="s">
        <v>211</v>
      </c>
      <c r="AO48" s="13">
        <v>0</v>
      </c>
      <c r="AP48" s="31"/>
      <c r="AQ48" s="10" t="s">
        <v>211</v>
      </c>
      <c r="AR48" s="13">
        <v>0</v>
      </c>
      <c r="AS48" s="31"/>
      <c r="AT48" s="10" t="s">
        <v>211</v>
      </c>
      <c r="AU48" s="13">
        <v>0</v>
      </c>
      <c r="AV48" s="31"/>
      <c r="AW48" s="10" t="s">
        <v>211</v>
      </c>
      <c r="AX48" s="13">
        <v>0</v>
      </c>
      <c r="AY48" s="31"/>
      <c r="AZ48" s="10" t="s">
        <v>211</v>
      </c>
      <c r="BA48" s="13">
        <v>0</v>
      </c>
      <c r="BB48" s="31"/>
      <c r="BC48" s="10" t="s">
        <v>211</v>
      </c>
      <c r="BD48" s="13">
        <v>0</v>
      </c>
      <c r="BE48" s="31"/>
      <c r="BF48" s="10" t="s">
        <v>211</v>
      </c>
      <c r="BG48" s="13">
        <v>0</v>
      </c>
      <c r="BH48" s="31"/>
      <c r="BI48" s="10" t="s">
        <v>211</v>
      </c>
      <c r="BJ48" s="13">
        <v>0</v>
      </c>
      <c r="BK48" s="31"/>
      <c r="BL48" s="10" t="s">
        <v>211</v>
      </c>
      <c r="BM48" s="13">
        <v>0</v>
      </c>
      <c r="BN48" s="31"/>
      <c r="BO48" s="10" t="s">
        <v>211</v>
      </c>
      <c r="BP48" s="13">
        <v>7.99</v>
      </c>
      <c r="BQ48" s="31"/>
      <c r="BR48" s="10" t="s">
        <v>211</v>
      </c>
      <c r="BS48" s="13">
        <v>0</v>
      </c>
      <c r="BT48" s="31"/>
      <c r="BU48" s="10" t="s">
        <v>211</v>
      </c>
      <c r="BV48" s="13">
        <v>0</v>
      </c>
      <c r="BW48" s="31"/>
      <c r="BX48" s="10" t="s">
        <v>211</v>
      </c>
      <c r="BY48" s="13">
        <v>0</v>
      </c>
      <c r="BZ48" s="31"/>
      <c r="CA48" s="10" t="s">
        <v>211</v>
      </c>
      <c r="CB48" s="13">
        <v>0</v>
      </c>
      <c r="CC48" s="31"/>
      <c r="CD48" s="10" t="s">
        <v>211</v>
      </c>
      <c r="CE48" s="13">
        <v>0</v>
      </c>
      <c r="CF48" s="31"/>
      <c r="CG48" s="10" t="s">
        <v>211</v>
      </c>
      <c r="CH48" s="13">
        <v>0</v>
      </c>
      <c r="CI48" s="31"/>
      <c r="CJ48" s="10" t="s">
        <v>211</v>
      </c>
      <c r="CK48" s="13">
        <v>0</v>
      </c>
      <c r="CL48" s="31"/>
      <c r="CM48" s="10" t="s">
        <v>211</v>
      </c>
      <c r="CN48" s="13">
        <v>0</v>
      </c>
      <c r="CO48" s="31"/>
      <c r="CP48" s="10" t="s">
        <v>211</v>
      </c>
      <c r="CQ48" s="13">
        <f t="shared" si="2"/>
        <v>7.99</v>
      </c>
      <c r="CR48" s="31"/>
      <c r="CS48" s="10" t="s">
        <v>211</v>
      </c>
      <c r="CT48" s="13">
        <v>8</v>
      </c>
      <c r="CU48" s="31"/>
      <c r="CV48" s="30">
        <f>CT48-CQ48</f>
        <v>9.9999999999997868E-3</v>
      </c>
    </row>
    <row r="49" spans="1:101" x14ac:dyDescent="0.2">
      <c r="A49" s="28" t="s">
        <v>212</v>
      </c>
      <c r="B49" s="13">
        <v>0</v>
      </c>
      <c r="C49" s="31"/>
      <c r="D49" s="28" t="s">
        <v>212</v>
      </c>
      <c r="E49" s="13">
        <v>0</v>
      </c>
      <c r="F49" s="31"/>
      <c r="G49" s="28" t="s">
        <v>212</v>
      </c>
      <c r="H49" s="13">
        <v>0</v>
      </c>
      <c r="I49" s="31"/>
      <c r="J49" s="28" t="s">
        <v>212</v>
      </c>
      <c r="K49" s="13">
        <v>0</v>
      </c>
      <c r="L49" s="31"/>
      <c r="M49" s="28" t="s">
        <v>212</v>
      </c>
      <c r="N49" s="13">
        <v>0</v>
      </c>
      <c r="O49" s="31"/>
      <c r="P49" s="28" t="s">
        <v>212</v>
      </c>
      <c r="Q49" s="13">
        <v>0</v>
      </c>
      <c r="R49" s="31"/>
      <c r="S49" s="28" t="s">
        <v>212</v>
      </c>
      <c r="T49" s="13">
        <v>0</v>
      </c>
      <c r="U49" s="31"/>
      <c r="V49" s="28" t="s">
        <v>212</v>
      </c>
      <c r="W49" s="13">
        <v>0</v>
      </c>
      <c r="X49" s="31"/>
      <c r="Y49" s="28" t="s">
        <v>212</v>
      </c>
      <c r="Z49" s="13">
        <v>0</v>
      </c>
      <c r="AA49" s="31"/>
      <c r="AB49" s="28" t="s">
        <v>212</v>
      </c>
      <c r="AC49" s="13">
        <v>0</v>
      </c>
      <c r="AD49" s="31"/>
      <c r="AE49" s="28" t="s">
        <v>212</v>
      </c>
      <c r="AF49" s="13">
        <v>0</v>
      </c>
      <c r="AG49" s="31"/>
      <c r="AH49" s="28" t="s">
        <v>212</v>
      </c>
      <c r="AI49" s="13">
        <v>0</v>
      </c>
      <c r="AJ49" s="31"/>
      <c r="AK49" s="28" t="s">
        <v>212</v>
      </c>
      <c r="AL49" s="13">
        <v>0</v>
      </c>
      <c r="AM49" s="31"/>
      <c r="AN49" s="28" t="s">
        <v>212</v>
      </c>
      <c r="AO49" s="13">
        <v>0</v>
      </c>
      <c r="AP49" s="31"/>
      <c r="AQ49" s="28" t="s">
        <v>212</v>
      </c>
      <c r="AR49" s="13">
        <v>0</v>
      </c>
      <c r="AS49" s="31"/>
      <c r="AT49" s="28" t="s">
        <v>212</v>
      </c>
      <c r="AU49" s="13">
        <v>0</v>
      </c>
      <c r="AV49" s="31"/>
      <c r="AW49" s="28" t="s">
        <v>212</v>
      </c>
      <c r="AX49" s="13">
        <v>19.989999999999998</v>
      </c>
      <c r="AY49" s="31"/>
      <c r="AZ49" s="28" t="s">
        <v>212</v>
      </c>
      <c r="BA49" s="13">
        <v>0</v>
      </c>
      <c r="BB49" s="31"/>
      <c r="BC49" s="28" t="s">
        <v>212</v>
      </c>
      <c r="BD49" s="13">
        <v>0</v>
      </c>
      <c r="BE49" s="31"/>
      <c r="BF49" s="28" t="s">
        <v>212</v>
      </c>
      <c r="BG49" s="13">
        <v>0</v>
      </c>
      <c r="BH49" s="31"/>
      <c r="BI49" s="28" t="s">
        <v>212</v>
      </c>
      <c r="BJ49" s="13">
        <v>0</v>
      </c>
      <c r="BK49" s="31"/>
      <c r="BL49" s="28" t="s">
        <v>212</v>
      </c>
      <c r="BM49" s="13">
        <v>0</v>
      </c>
      <c r="BN49" s="31"/>
      <c r="BO49" s="28" t="s">
        <v>212</v>
      </c>
      <c r="BP49" s="13">
        <v>0</v>
      </c>
      <c r="BQ49" s="31"/>
      <c r="BR49" s="28" t="s">
        <v>212</v>
      </c>
      <c r="BS49" s="13">
        <v>0</v>
      </c>
      <c r="BT49" s="31"/>
      <c r="BU49" s="28" t="s">
        <v>212</v>
      </c>
      <c r="BV49" s="13">
        <v>0</v>
      </c>
      <c r="BW49" s="31"/>
      <c r="BX49" s="28" t="s">
        <v>212</v>
      </c>
      <c r="BY49" s="13">
        <v>0</v>
      </c>
      <c r="BZ49" s="31"/>
      <c r="CA49" s="28" t="s">
        <v>212</v>
      </c>
      <c r="CB49" s="13">
        <v>0</v>
      </c>
      <c r="CC49" s="31"/>
      <c r="CD49" s="28" t="s">
        <v>212</v>
      </c>
      <c r="CE49" s="13">
        <v>0</v>
      </c>
      <c r="CF49" s="31"/>
      <c r="CG49" s="28" t="s">
        <v>212</v>
      </c>
      <c r="CH49" s="13">
        <v>0</v>
      </c>
      <c r="CI49" s="31"/>
      <c r="CJ49" s="28" t="s">
        <v>212</v>
      </c>
      <c r="CK49" s="13">
        <v>0</v>
      </c>
      <c r="CL49" s="31"/>
      <c r="CM49" s="28" t="s">
        <v>212</v>
      </c>
      <c r="CN49" s="13">
        <v>0</v>
      </c>
      <c r="CO49" s="31"/>
      <c r="CP49" s="28" t="s">
        <v>212</v>
      </c>
      <c r="CQ49" s="13">
        <f t="shared" si="2"/>
        <v>19.989999999999998</v>
      </c>
      <c r="CR49" s="31"/>
      <c r="CS49" s="28" t="s">
        <v>212</v>
      </c>
      <c r="CT49" s="13">
        <v>19.989999999999998</v>
      </c>
      <c r="CU49" s="31"/>
      <c r="CV49" s="30">
        <f>CT49-CQ49</f>
        <v>0</v>
      </c>
    </row>
    <row r="50" spans="1:101" x14ac:dyDescent="0.2">
      <c r="A50" s="10" t="s">
        <v>213</v>
      </c>
      <c r="B50" s="13">
        <v>0</v>
      </c>
      <c r="C50" s="31"/>
      <c r="D50" s="10" t="s">
        <v>213</v>
      </c>
      <c r="E50" s="13">
        <v>10.38</v>
      </c>
      <c r="F50" s="31"/>
      <c r="G50" s="10" t="s">
        <v>213</v>
      </c>
      <c r="H50" s="13">
        <v>0</v>
      </c>
      <c r="I50" s="31"/>
      <c r="J50" s="10" t="s">
        <v>213</v>
      </c>
      <c r="K50" s="13">
        <v>0</v>
      </c>
      <c r="L50" s="31"/>
      <c r="M50" s="10" t="s">
        <v>213</v>
      </c>
      <c r="N50" s="13">
        <v>25.18</v>
      </c>
      <c r="O50" s="31"/>
      <c r="P50" s="10" t="s">
        <v>213</v>
      </c>
      <c r="Q50" s="13">
        <v>9.41</v>
      </c>
      <c r="R50" s="31"/>
      <c r="S50" s="10" t="s">
        <v>213</v>
      </c>
      <c r="T50" s="13">
        <v>0</v>
      </c>
      <c r="U50" s="31"/>
      <c r="V50" s="10" t="s">
        <v>213</v>
      </c>
      <c r="W50" s="13">
        <v>0</v>
      </c>
      <c r="X50" s="31"/>
      <c r="Y50" s="10" t="s">
        <v>213</v>
      </c>
      <c r="Z50" s="13">
        <v>8.14</v>
      </c>
      <c r="AA50" s="31"/>
      <c r="AB50" s="10" t="s">
        <v>213</v>
      </c>
      <c r="AC50" s="13">
        <v>0</v>
      </c>
      <c r="AD50" s="31"/>
      <c r="AE50" s="10" t="s">
        <v>213</v>
      </c>
      <c r="AF50" s="13">
        <v>0</v>
      </c>
      <c r="AG50" s="31"/>
      <c r="AH50" s="10" t="s">
        <v>213</v>
      </c>
      <c r="AI50" s="13">
        <v>0</v>
      </c>
      <c r="AJ50" s="31"/>
      <c r="AK50" s="10" t="s">
        <v>213</v>
      </c>
      <c r="AL50" s="13">
        <v>9.2100000000000009</v>
      </c>
      <c r="AM50" s="31"/>
      <c r="AN50" s="10" t="s">
        <v>213</v>
      </c>
      <c r="AO50" s="13">
        <v>33.18</v>
      </c>
      <c r="AP50" s="31"/>
      <c r="AQ50" s="10" t="s">
        <v>213</v>
      </c>
      <c r="AR50" s="13">
        <v>54</v>
      </c>
      <c r="AS50" s="31"/>
      <c r="AT50" s="10" t="s">
        <v>213</v>
      </c>
      <c r="AU50" s="13">
        <v>0</v>
      </c>
      <c r="AV50" s="31"/>
      <c r="AW50" s="10" t="s">
        <v>213</v>
      </c>
      <c r="AX50" s="13">
        <v>0</v>
      </c>
      <c r="AY50" s="31"/>
      <c r="AZ50" s="10" t="s">
        <v>213</v>
      </c>
      <c r="BA50" s="13">
        <v>33.01</v>
      </c>
      <c r="BB50" s="31"/>
      <c r="BC50" s="10" t="s">
        <v>213</v>
      </c>
      <c r="BD50" s="13">
        <v>5</v>
      </c>
      <c r="BE50" s="31"/>
      <c r="BF50" s="10" t="s">
        <v>213</v>
      </c>
      <c r="BG50" s="13">
        <v>9.94</v>
      </c>
      <c r="BH50" s="31"/>
      <c r="BI50" s="10" t="s">
        <v>213</v>
      </c>
      <c r="BJ50" s="13">
        <v>19</v>
      </c>
      <c r="BK50" s="31"/>
      <c r="BL50" s="10" t="s">
        <v>213</v>
      </c>
      <c r="BM50" s="13">
        <v>0</v>
      </c>
      <c r="BN50" s="31"/>
      <c r="BO50" s="10" t="s">
        <v>213</v>
      </c>
      <c r="BP50" s="13">
        <v>0</v>
      </c>
      <c r="BQ50" s="31"/>
      <c r="BR50" s="10" t="s">
        <v>213</v>
      </c>
      <c r="BS50" s="13">
        <v>7.5</v>
      </c>
      <c r="BT50" s="31"/>
      <c r="BU50" s="10" t="s">
        <v>213</v>
      </c>
      <c r="BV50" s="13">
        <v>34.03</v>
      </c>
      <c r="BW50" s="31"/>
      <c r="BX50" s="10" t="s">
        <v>213</v>
      </c>
      <c r="BY50" s="13">
        <v>0</v>
      </c>
      <c r="BZ50" s="31"/>
      <c r="CA50" s="10" t="s">
        <v>213</v>
      </c>
      <c r="CB50" s="13">
        <v>18</v>
      </c>
      <c r="CC50" s="31"/>
      <c r="CD50" s="10" t="s">
        <v>213</v>
      </c>
      <c r="CE50" s="13">
        <v>0</v>
      </c>
      <c r="CF50" s="31"/>
      <c r="CG50" s="10" t="s">
        <v>213</v>
      </c>
      <c r="CH50" s="13">
        <v>0</v>
      </c>
      <c r="CI50" s="31"/>
      <c r="CJ50" s="10" t="s">
        <v>213</v>
      </c>
      <c r="CK50" s="13">
        <v>10.49</v>
      </c>
      <c r="CL50" s="31"/>
      <c r="CM50" s="10" t="s">
        <v>213</v>
      </c>
      <c r="CN50" s="13">
        <v>0</v>
      </c>
      <c r="CO50" s="31"/>
      <c r="CP50" s="10" t="s">
        <v>213</v>
      </c>
      <c r="CQ50" s="13">
        <f t="shared" si="2"/>
        <v>286.46999999999997</v>
      </c>
      <c r="CR50" s="31"/>
      <c r="CS50" s="10" t="s">
        <v>213</v>
      </c>
      <c r="CT50" s="13">
        <v>200</v>
      </c>
      <c r="CU50" s="5"/>
      <c r="CV50" s="30">
        <f>CT50-CQ50</f>
        <v>-86.46999999999997</v>
      </c>
    </row>
    <row r="51" spans="1:101" x14ac:dyDescent="0.2">
      <c r="A51" s="14" t="s">
        <v>10</v>
      </c>
      <c r="B51" s="15">
        <f>B33-SUM(B34:B38,B41,B42,B43,B46,B47)</f>
        <v>0</v>
      </c>
      <c r="C51" s="31"/>
      <c r="D51" s="23" t="s">
        <v>10</v>
      </c>
      <c r="E51" s="24">
        <f>E33-SUM(E34:E38,E41,E42,E43,E46,E47)</f>
        <v>-10.38</v>
      </c>
      <c r="F51" s="31"/>
      <c r="G51" s="23" t="s">
        <v>10</v>
      </c>
      <c r="H51" s="24">
        <f>H33-SUM(H34:H38,H41,H42,H43,H46,H47)</f>
        <v>-1000</v>
      </c>
      <c r="I51" s="31"/>
      <c r="J51" s="23" t="s">
        <v>10</v>
      </c>
      <c r="K51" s="24">
        <f>K33-SUM(K34:K38,K41,K42,K43,K46,K47)</f>
        <v>-34</v>
      </c>
      <c r="L51" s="31"/>
      <c r="M51" s="23" t="s">
        <v>10</v>
      </c>
      <c r="N51" s="24">
        <f>N33-SUM(N34:N38,N41,N42,N43,N46,N47)</f>
        <v>-25.18</v>
      </c>
      <c r="O51" s="31"/>
      <c r="P51" s="23" t="s">
        <v>10</v>
      </c>
      <c r="Q51" s="24">
        <f>Q33-SUM(Q34:Q38,Q41,Q42,Q43,Q46,Q47)</f>
        <v>-9.41</v>
      </c>
      <c r="R51" s="31"/>
      <c r="S51" s="23" t="s">
        <v>10</v>
      </c>
      <c r="T51" s="24">
        <f>T33-SUM(T34:T38,T41,T42,T43,T46,T47)</f>
        <v>-500</v>
      </c>
      <c r="U51" s="31"/>
      <c r="V51" s="23" t="s">
        <v>10</v>
      </c>
      <c r="W51" s="24">
        <f>W33-SUM(W34:W38,W41,W42,W43,W46,W47)</f>
        <v>-35.01</v>
      </c>
      <c r="X51" s="31"/>
      <c r="Y51" s="23" t="s">
        <v>10</v>
      </c>
      <c r="Z51" s="24">
        <f>Z33-SUM(Z34:Z38,Z41,Z42,Z43,Z46,Z47)</f>
        <v>-8.14</v>
      </c>
      <c r="AA51" s="31"/>
      <c r="AB51" s="21" t="s">
        <v>10</v>
      </c>
      <c r="AC51" s="22">
        <f>AC33-SUM(AC34:AC38,AC41,AC42,AC43,AC46,AC47)</f>
        <v>150</v>
      </c>
      <c r="AD51" s="31"/>
      <c r="AE51" s="14" t="s">
        <v>10</v>
      </c>
      <c r="AF51" s="15">
        <f>AF33-SUM(AF34:AF38,AF41,AF42,AF43,AF46,AF47)</f>
        <v>0</v>
      </c>
      <c r="AG51" s="31"/>
      <c r="AH51" s="23" t="s">
        <v>10</v>
      </c>
      <c r="AI51" s="24">
        <f>AI33-SUM(AI34:AI38,AI41,AI42,AI43,AI46,AI47)</f>
        <v>-37.01</v>
      </c>
      <c r="AJ51" s="31"/>
      <c r="AK51" s="21" t="s">
        <v>10</v>
      </c>
      <c r="AL51" s="22">
        <f>AL33-SUM(AL34:AL38,AL41,AL42,AL43,AL46,AL47)</f>
        <v>390.81000000000006</v>
      </c>
      <c r="AM51" s="31"/>
      <c r="AN51" s="23" t="s">
        <v>10</v>
      </c>
      <c r="AO51" s="24">
        <f>AO33-SUM(AO34:AO38,AO41,AO42,AO43,AO46,AO47)</f>
        <v>-415.18</v>
      </c>
      <c r="AP51" s="31"/>
      <c r="AQ51" s="23" t="s">
        <v>10</v>
      </c>
      <c r="AR51" s="24">
        <f>AR33-SUM(AR34:AR38,AR41,AR42,AR43,AR46,AR47)</f>
        <v>-91.009999999999991</v>
      </c>
      <c r="AS51" s="31"/>
      <c r="AT51" s="14" t="s">
        <v>10</v>
      </c>
      <c r="AU51" s="15">
        <f>AU33-SUM(AU34:AU38,AU41,AU42,AU43,AU46,AU47)</f>
        <v>0</v>
      </c>
      <c r="AV51" s="31"/>
      <c r="AW51" s="23" t="s">
        <v>10</v>
      </c>
      <c r="AX51" s="24">
        <f>AX33-SUM(AX34:AX38,AX41,AX42,AX43,AX46,AX47)</f>
        <v>-19.989999999999998</v>
      </c>
      <c r="AY51" s="31"/>
      <c r="AZ51" s="23" t="s">
        <v>10</v>
      </c>
      <c r="BA51" s="24">
        <f>BA33-SUM(BA34:BA38,BA41,BA42,BA43,BA46,BA47)</f>
        <v>-33.01</v>
      </c>
      <c r="BB51" s="31"/>
      <c r="BC51" s="23" t="s">
        <v>10</v>
      </c>
      <c r="BD51" s="24">
        <f>BD33-SUM(BD34:BD38,BD41,BD42,BD43,BD46,BD47)</f>
        <v>-5</v>
      </c>
      <c r="BE51" s="31"/>
      <c r="BF51" s="23" t="s">
        <v>10</v>
      </c>
      <c r="BG51" s="24">
        <f>BG33-SUM(BG34:BG38,BG41,BG42,BG43,BG46,BG47)</f>
        <v>-9.94</v>
      </c>
      <c r="BH51" s="31"/>
      <c r="BI51" s="23" t="s">
        <v>10</v>
      </c>
      <c r="BJ51" s="24">
        <f>BJ33-SUM(BJ34:BJ38,BJ41,BJ42,BJ43,BJ46,BJ47)</f>
        <v>-59</v>
      </c>
      <c r="BK51" s="31"/>
      <c r="BL51" s="14" t="s">
        <v>10</v>
      </c>
      <c r="BM51" s="15">
        <f>BM33-SUM(BM34:BM38,BM41,BM42,BM43,BM46,BM47)</f>
        <v>0</v>
      </c>
      <c r="BN51" s="31"/>
      <c r="BO51" s="23" t="s">
        <v>10</v>
      </c>
      <c r="BP51" s="24">
        <f>BP33-SUM(BP34:BP38,BP41,BP42,BP43,BP46,BP47)</f>
        <v>-7.99</v>
      </c>
      <c r="BQ51" s="31"/>
      <c r="BR51" s="23" t="s">
        <v>10</v>
      </c>
      <c r="BS51" s="24">
        <f>BS33-SUM(BS34:BS38,BS41,BS42,BS43,BS46,BS47)</f>
        <v>-7.5</v>
      </c>
      <c r="BT51" s="31"/>
      <c r="BU51" s="23" t="s">
        <v>10</v>
      </c>
      <c r="BV51" s="24">
        <f>BV33-SUM(BV34:BV38,BV41,BV42,BV43,BV46,BV47)</f>
        <v>-34.03</v>
      </c>
      <c r="BW51" s="31"/>
      <c r="BX51" s="23" t="s">
        <v>10</v>
      </c>
      <c r="BY51" s="24">
        <f>BY33-SUM(BY34:BY38,BY41,BY42,BY43,BY46,BY47)</f>
        <v>-37</v>
      </c>
      <c r="BZ51" s="31"/>
      <c r="CA51" s="21" t="s">
        <v>10</v>
      </c>
      <c r="CB51" s="22">
        <v>464.93</v>
      </c>
      <c r="CC51" s="31"/>
      <c r="CD51" s="14" t="s">
        <v>10</v>
      </c>
      <c r="CE51" s="15">
        <f>CE33-SUM(CE34:CE38,CE41,CE42,CE43,CE46,CE47)</f>
        <v>0</v>
      </c>
      <c r="CF51" s="31"/>
      <c r="CG51" s="14" t="s">
        <v>10</v>
      </c>
      <c r="CH51" s="15">
        <f>CH33-SUM(CH34:CH38,CH41,CH42,CH43,CH46,CH47)</f>
        <v>0</v>
      </c>
      <c r="CI51" s="31"/>
      <c r="CJ51" s="23" t="s">
        <v>10</v>
      </c>
      <c r="CK51" s="24">
        <f>CK33-SUM(CK34:CK38,CK41,CK42,CK43,CK46,CK47)</f>
        <v>-10.49</v>
      </c>
      <c r="CL51" s="31"/>
      <c r="CM51" s="14" t="s">
        <v>10</v>
      </c>
      <c r="CN51" s="15">
        <f>CN33-SUM(CN34:CN38,CN41,CN42,CN43,CN46,CN47)</f>
        <v>0</v>
      </c>
      <c r="CO51" s="31"/>
      <c r="CP51" s="23" t="s">
        <v>97</v>
      </c>
      <c r="CQ51" s="24">
        <f>SUM(CN51,CK51,CH51,CE51,CB51,BY51,BV51,BS51,BP51,BM51,BJ51,BG51,BD51,BA51,AX51,AU51,AR51,AO51,AL51,AI52,AI51,AF51,AC51,Z51,W51,T51,Q51,N51,K51,H51,E51,B51)</f>
        <v>-1383.5300000000002</v>
      </c>
      <c r="CR51" s="31"/>
      <c r="CS51" s="4"/>
      <c r="CT51" s="5"/>
      <c r="CU51" s="31"/>
      <c r="CV51" s="52">
        <f>SUM(CV47,CV46,CV42,CV41,CV38,CV37,CV36,CV35)</f>
        <v>-1157.9199999999998</v>
      </c>
      <c r="CW51" s="1" t="s">
        <v>201</v>
      </c>
    </row>
    <row r="52" spans="1:101" x14ac:dyDescent="0.2">
      <c r="A52" s="10" t="s">
        <v>48</v>
      </c>
      <c r="B52" s="31"/>
      <c r="C52" s="31"/>
      <c r="D52" s="10" t="s">
        <v>48</v>
      </c>
      <c r="E52" s="31"/>
      <c r="F52" s="31"/>
      <c r="G52" s="10" t="s">
        <v>48</v>
      </c>
      <c r="H52" s="31"/>
      <c r="I52" s="31"/>
      <c r="J52" s="10" t="s">
        <v>48</v>
      </c>
      <c r="K52" s="31"/>
      <c r="L52" s="31"/>
      <c r="M52" s="10" t="s">
        <v>48</v>
      </c>
      <c r="N52" s="31"/>
      <c r="O52" s="31"/>
      <c r="P52" s="10" t="s">
        <v>48</v>
      </c>
      <c r="Q52" s="31"/>
      <c r="R52" s="31"/>
      <c r="S52" s="10" t="s">
        <v>48</v>
      </c>
      <c r="T52" s="31"/>
      <c r="U52" s="31"/>
      <c r="V52" s="10" t="s">
        <v>48</v>
      </c>
      <c r="W52" s="31"/>
      <c r="X52" s="31"/>
      <c r="Y52" s="10" t="s">
        <v>48</v>
      </c>
      <c r="Z52" s="31"/>
      <c r="AA52" s="31"/>
      <c r="AB52" s="10" t="s">
        <v>48</v>
      </c>
      <c r="AC52" s="31"/>
      <c r="AD52" s="31"/>
      <c r="AE52" s="10" t="s">
        <v>48</v>
      </c>
      <c r="AF52" s="31"/>
      <c r="AG52" s="31"/>
      <c r="AH52" s="10" t="s">
        <v>48</v>
      </c>
      <c r="AI52" s="31"/>
      <c r="AJ52" s="31"/>
      <c r="AK52" s="10" t="s">
        <v>48</v>
      </c>
      <c r="AL52" s="31"/>
      <c r="AM52" s="31"/>
      <c r="AN52" s="10" t="s">
        <v>48</v>
      </c>
      <c r="AO52" s="31"/>
      <c r="AP52" s="31"/>
      <c r="AQ52" s="10" t="s">
        <v>48</v>
      </c>
      <c r="AR52" s="31"/>
      <c r="AS52" s="31"/>
      <c r="AT52" s="10" t="s">
        <v>48</v>
      </c>
      <c r="AU52" s="31"/>
      <c r="AV52" s="31"/>
      <c r="AW52" s="10" t="s">
        <v>48</v>
      </c>
      <c r="AX52" s="31"/>
      <c r="AY52" s="31"/>
      <c r="AZ52" s="10" t="s">
        <v>48</v>
      </c>
      <c r="BA52" s="31"/>
      <c r="BB52" s="31"/>
      <c r="BC52" s="10" t="s">
        <v>48</v>
      </c>
      <c r="BD52" s="31"/>
      <c r="BE52" s="31"/>
      <c r="BF52" s="10" t="s">
        <v>48</v>
      </c>
      <c r="BG52" s="31"/>
      <c r="BH52" s="31"/>
      <c r="BI52" s="10" t="s">
        <v>48</v>
      </c>
      <c r="BJ52" s="31"/>
      <c r="BK52" s="31"/>
      <c r="BL52" s="10" t="s">
        <v>48</v>
      </c>
      <c r="BM52" s="31"/>
      <c r="BN52" s="31"/>
      <c r="BO52" s="10" t="s">
        <v>48</v>
      </c>
      <c r="BP52" s="31"/>
      <c r="BQ52" s="31"/>
      <c r="BR52" s="10" t="s">
        <v>48</v>
      </c>
      <c r="BS52" s="31"/>
      <c r="BT52" s="31"/>
      <c r="BU52" s="10" t="s">
        <v>48</v>
      </c>
      <c r="BV52" s="31"/>
      <c r="BW52" s="31"/>
      <c r="BX52" s="10" t="s">
        <v>48</v>
      </c>
      <c r="BY52" s="31"/>
      <c r="BZ52" s="31"/>
      <c r="CA52" s="10" t="s">
        <v>48</v>
      </c>
      <c r="CB52" s="31"/>
      <c r="CC52" s="31"/>
      <c r="CD52" s="10" t="s">
        <v>48</v>
      </c>
      <c r="CE52" s="31"/>
      <c r="CF52" s="31"/>
      <c r="CG52" s="10" t="s">
        <v>48</v>
      </c>
      <c r="CH52" s="31"/>
      <c r="CI52" s="31"/>
      <c r="CJ52" s="10" t="s">
        <v>48</v>
      </c>
      <c r="CK52" s="31"/>
      <c r="CL52" s="31"/>
      <c r="CM52" s="10" t="s">
        <v>48</v>
      </c>
      <c r="CN52" s="31"/>
      <c r="CO52" s="31"/>
      <c r="CP52" s="26" t="s">
        <v>47</v>
      </c>
      <c r="CQ52" s="27">
        <f>CQ51+CQ43</f>
        <v>-1181.6100000000001</v>
      </c>
      <c r="CR52" s="31"/>
      <c r="CS52" s="53" t="s">
        <v>198</v>
      </c>
      <c r="CT52" s="6">
        <f>SUM(CT47,CT46,CT43,CT42,CT41,CT38,CT37,CT36,CT35)</f>
        <v>2027.7800000000002</v>
      </c>
      <c r="CU52" s="31"/>
      <c r="CV52" s="31"/>
    </row>
    <row r="53" spans="1:101" x14ac:dyDescent="0.2">
      <c r="A53" s="209"/>
      <c r="B53" s="210"/>
      <c r="C53" s="31"/>
      <c r="D53" s="209" t="s">
        <v>85</v>
      </c>
      <c r="E53" s="210"/>
      <c r="F53" s="31"/>
      <c r="G53" s="209" t="s">
        <v>88</v>
      </c>
      <c r="H53" s="210"/>
      <c r="I53" s="31"/>
      <c r="J53" s="209"/>
      <c r="K53" s="210"/>
      <c r="L53" s="31"/>
      <c r="M53" s="209" t="s">
        <v>86</v>
      </c>
      <c r="N53" s="210"/>
      <c r="O53" s="31"/>
      <c r="P53" s="209" t="s">
        <v>87</v>
      </c>
      <c r="Q53" s="210"/>
      <c r="R53" s="31"/>
      <c r="S53" s="209" t="s">
        <v>89</v>
      </c>
      <c r="T53" s="210"/>
      <c r="U53" s="31"/>
      <c r="V53" s="209"/>
      <c r="W53" s="210"/>
      <c r="X53" s="31"/>
      <c r="Y53" s="209" t="s">
        <v>85</v>
      </c>
      <c r="Z53" s="210"/>
      <c r="AA53" s="31"/>
      <c r="AB53" s="209" t="s">
        <v>99</v>
      </c>
      <c r="AC53" s="210"/>
      <c r="AD53" s="31"/>
      <c r="AE53" s="209"/>
      <c r="AF53" s="210"/>
      <c r="AG53" s="31"/>
      <c r="AH53" s="209"/>
      <c r="AI53" s="210"/>
      <c r="AJ53" s="31"/>
      <c r="AK53" s="209" t="s">
        <v>107</v>
      </c>
      <c r="AL53" s="210"/>
      <c r="AM53" s="31"/>
      <c r="AN53" s="209" t="s">
        <v>100</v>
      </c>
      <c r="AO53" s="210"/>
      <c r="AP53" s="31"/>
      <c r="AQ53" s="209" t="s">
        <v>101</v>
      </c>
      <c r="AR53" s="210"/>
      <c r="AS53" s="31"/>
      <c r="AT53" s="209"/>
      <c r="AU53" s="210"/>
      <c r="AV53" s="31"/>
      <c r="AW53" s="209"/>
      <c r="AX53" s="210"/>
      <c r="AY53" s="31"/>
      <c r="AZ53" s="209" t="s">
        <v>86</v>
      </c>
      <c r="BA53" s="210"/>
      <c r="BB53" s="31"/>
      <c r="BC53" s="209" t="s">
        <v>102</v>
      </c>
      <c r="BD53" s="210"/>
      <c r="BE53" s="31"/>
      <c r="BF53" s="209" t="s">
        <v>87</v>
      </c>
      <c r="BG53" s="210"/>
      <c r="BH53" s="31"/>
      <c r="BI53" s="209"/>
      <c r="BJ53" s="210"/>
      <c r="BK53" s="31"/>
      <c r="BL53" s="209"/>
      <c r="BM53" s="210"/>
      <c r="BN53" s="31"/>
      <c r="BO53" s="209"/>
      <c r="BP53" s="210"/>
      <c r="BQ53" s="31"/>
      <c r="BR53" s="209" t="s">
        <v>103</v>
      </c>
      <c r="BS53" s="210"/>
      <c r="BT53" s="31"/>
      <c r="BU53" s="209" t="s">
        <v>104</v>
      </c>
      <c r="BV53" s="210"/>
      <c r="BW53" s="31"/>
      <c r="BX53" s="209"/>
      <c r="BY53" s="210"/>
      <c r="BZ53" s="31"/>
      <c r="CA53" s="209" t="s">
        <v>105</v>
      </c>
      <c r="CB53" s="210"/>
      <c r="CC53" s="31"/>
      <c r="CD53" s="209"/>
      <c r="CE53" s="210"/>
      <c r="CF53" s="31"/>
      <c r="CG53" s="209"/>
      <c r="CH53" s="210"/>
      <c r="CI53" s="31"/>
      <c r="CJ53" s="209" t="s">
        <v>106</v>
      </c>
      <c r="CK53" s="210"/>
      <c r="CL53" s="31"/>
      <c r="CM53" s="209"/>
      <c r="CN53" s="210"/>
      <c r="CO53" s="31"/>
      <c r="CP53" s="23" t="s">
        <v>141</v>
      </c>
      <c r="CQ53" s="24">
        <f>SUM(CQ34,CQ35,CQ36,CQ37,CQ38,CQ41,CQ42,CQ46,CQ47)</f>
        <v>3368.84</v>
      </c>
      <c r="CR53" s="31"/>
      <c r="CS53" s="31"/>
      <c r="CT53" s="31"/>
      <c r="CU53" s="31"/>
      <c r="CV53" s="31"/>
    </row>
    <row r="54" spans="1:101" x14ac:dyDescent="0.2">
      <c r="A54" s="210"/>
      <c r="B54" s="210"/>
      <c r="C54" s="31"/>
      <c r="D54" s="210"/>
      <c r="E54" s="210"/>
      <c r="F54" s="31"/>
      <c r="G54" s="210"/>
      <c r="H54" s="210"/>
      <c r="I54" s="31"/>
      <c r="J54" s="210"/>
      <c r="K54" s="210"/>
      <c r="L54" s="31"/>
      <c r="M54" s="210"/>
      <c r="N54" s="210"/>
      <c r="O54" s="31"/>
      <c r="P54" s="210"/>
      <c r="Q54" s="210"/>
      <c r="R54" s="31"/>
      <c r="S54" s="210"/>
      <c r="T54" s="210"/>
      <c r="U54" s="31"/>
      <c r="V54" s="210"/>
      <c r="W54" s="210"/>
      <c r="X54" s="31"/>
      <c r="Y54" s="210"/>
      <c r="Z54" s="210"/>
      <c r="AA54" s="31"/>
      <c r="AB54" s="210"/>
      <c r="AC54" s="210"/>
      <c r="AD54" s="31"/>
      <c r="AE54" s="210"/>
      <c r="AF54" s="210"/>
      <c r="AG54" s="31"/>
      <c r="AH54" s="210"/>
      <c r="AI54" s="210"/>
      <c r="AJ54" s="31"/>
      <c r="AK54" s="210"/>
      <c r="AL54" s="210"/>
      <c r="AM54" s="31"/>
      <c r="AN54" s="210"/>
      <c r="AO54" s="210"/>
      <c r="AP54" s="31"/>
      <c r="AQ54" s="210"/>
      <c r="AR54" s="210"/>
      <c r="AS54" s="31"/>
      <c r="AT54" s="210"/>
      <c r="AU54" s="210"/>
      <c r="AV54" s="31"/>
      <c r="AW54" s="210"/>
      <c r="AX54" s="210"/>
      <c r="AY54" s="31"/>
      <c r="AZ54" s="210"/>
      <c r="BA54" s="210"/>
      <c r="BB54" s="31"/>
      <c r="BC54" s="210"/>
      <c r="BD54" s="210"/>
      <c r="BE54" s="31"/>
      <c r="BF54" s="210"/>
      <c r="BG54" s="210"/>
      <c r="BH54" s="31"/>
      <c r="BI54" s="210"/>
      <c r="BJ54" s="210"/>
      <c r="BK54" s="31"/>
      <c r="BL54" s="210"/>
      <c r="BM54" s="210"/>
      <c r="BN54" s="31"/>
      <c r="BO54" s="210"/>
      <c r="BP54" s="210"/>
      <c r="BQ54" s="31"/>
      <c r="BR54" s="210"/>
      <c r="BS54" s="210"/>
      <c r="BT54" s="31"/>
      <c r="BU54" s="210"/>
      <c r="BV54" s="210"/>
      <c r="BW54" s="31"/>
      <c r="BX54" s="210"/>
      <c r="BY54" s="210"/>
      <c r="BZ54" s="31"/>
      <c r="CA54" s="210"/>
      <c r="CB54" s="210"/>
      <c r="CC54" s="31"/>
      <c r="CD54" s="210"/>
      <c r="CE54" s="210"/>
      <c r="CF54" s="31"/>
      <c r="CG54" s="210"/>
      <c r="CH54" s="210"/>
      <c r="CI54" s="31"/>
      <c r="CJ54" s="210"/>
      <c r="CK54" s="210"/>
      <c r="CL54" s="31"/>
      <c r="CM54" s="210"/>
      <c r="CN54" s="210"/>
      <c r="CO54" s="31"/>
      <c r="CP54" s="31"/>
      <c r="CQ54" s="31"/>
      <c r="CR54" s="31"/>
      <c r="CS54" s="31"/>
      <c r="CT54" s="31"/>
      <c r="CU54" s="31"/>
      <c r="CV54" s="31"/>
    </row>
    <row r="55" spans="1:101" x14ac:dyDescent="0.2">
      <c r="A55" s="210"/>
      <c r="B55" s="210"/>
      <c r="C55" s="31"/>
      <c r="D55" s="210"/>
      <c r="E55" s="210"/>
      <c r="F55" s="31"/>
      <c r="G55" s="210"/>
      <c r="H55" s="210"/>
      <c r="I55" s="31"/>
      <c r="J55" s="210"/>
      <c r="K55" s="210"/>
      <c r="L55" s="31"/>
      <c r="M55" s="210"/>
      <c r="N55" s="210"/>
      <c r="O55" s="31"/>
      <c r="P55" s="210"/>
      <c r="Q55" s="210"/>
      <c r="R55" s="31"/>
      <c r="S55" s="210"/>
      <c r="T55" s="210"/>
      <c r="U55" s="31"/>
      <c r="V55" s="210"/>
      <c r="W55" s="210"/>
      <c r="X55" s="31"/>
      <c r="Y55" s="210"/>
      <c r="Z55" s="210"/>
      <c r="AA55" s="31"/>
      <c r="AB55" s="210"/>
      <c r="AC55" s="210"/>
      <c r="AD55" s="31"/>
      <c r="AE55" s="210"/>
      <c r="AF55" s="210"/>
      <c r="AG55" s="31"/>
      <c r="AH55" s="210"/>
      <c r="AI55" s="210"/>
      <c r="AJ55" s="31"/>
      <c r="AK55" s="210"/>
      <c r="AL55" s="210"/>
      <c r="AM55" s="31"/>
      <c r="AN55" s="210"/>
      <c r="AO55" s="210"/>
      <c r="AP55" s="31"/>
      <c r="AQ55" s="210"/>
      <c r="AR55" s="210"/>
      <c r="AS55" s="31"/>
      <c r="AT55" s="210"/>
      <c r="AU55" s="210"/>
      <c r="AV55" s="31"/>
      <c r="AW55" s="210"/>
      <c r="AX55" s="210"/>
      <c r="AY55" s="31"/>
      <c r="AZ55" s="210"/>
      <c r="BA55" s="210"/>
      <c r="BB55" s="31"/>
      <c r="BC55" s="210"/>
      <c r="BD55" s="210"/>
      <c r="BE55" s="31"/>
      <c r="BF55" s="210"/>
      <c r="BG55" s="210"/>
      <c r="BH55" s="31"/>
      <c r="BI55" s="210"/>
      <c r="BJ55" s="210"/>
      <c r="BK55" s="31"/>
      <c r="BL55" s="210"/>
      <c r="BM55" s="210"/>
      <c r="BN55" s="31"/>
      <c r="BO55" s="210"/>
      <c r="BP55" s="210"/>
      <c r="BQ55" s="31"/>
      <c r="BR55" s="210"/>
      <c r="BS55" s="210"/>
      <c r="BT55" s="31"/>
      <c r="BU55" s="210"/>
      <c r="BV55" s="210"/>
      <c r="BW55" s="31"/>
      <c r="BX55" s="210"/>
      <c r="BY55" s="210"/>
      <c r="BZ55" s="31"/>
      <c r="CA55" s="210"/>
      <c r="CB55" s="210"/>
      <c r="CC55" s="31"/>
      <c r="CD55" s="210"/>
      <c r="CE55" s="210"/>
      <c r="CF55" s="31"/>
      <c r="CG55" s="210"/>
      <c r="CH55" s="210"/>
      <c r="CI55" s="31"/>
      <c r="CJ55" s="210"/>
      <c r="CK55" s="210"/>
      <c r="CL55" s="31"/>
      <c r="CM55" s="210"/>
      <c r="CN55" s="210"/>
      <c r="CO55" s="31"/>
      <c r="CP55" s="31"/>
      <c r="CQ55" s="31"/>
      <c r="CR55" s="31"/>
      <c r="CS55" s="31"/>
      <c r="CT55" s="31"/>
      <c r="CU55" s="31"/>
      <c r="CV55" s="31"/>
    </row>
    <row r="59" spans="1:101" ht="19" x14ac:dyDescent="0.25">
      <c r="A59" s="2" t="s">
        <v>90</v>
      </c>
      <c r="B59" s="34" t="s">
        <v>206</v>
      </c>
    </row>
    <row r="60" spans="1:101" x14ac:dyDescent="0.2">
      <c r="A60" s="8" t="s">
        <v>93</v>
      </c>
      <c r="B60" s="8"/>
      <c r="D60" s="8" t="s">
        <v>108</v>
      </c>
      <c r="E60" s="8"/>
      <c r="G60" s="8" t="s">
        <v>109</v>
      </c>
      <c r="H60" s="8"/>
      <c r="J60" s="8" t="s">
        <v>110</v>
      </c>
      <c r="K60" s="8"/>
      <c r="M60" s="8" t="s">
        <v>111</v>
      </c>
      <c r="N60" s="8"/>
      <c r="P60" s="8" t="s">
        <v>112</v>
      </c>
      <c r="Q60" s="8"/>
      <c r="S60" s="8" t="s">
        <v>113</v>
      </c>
      <c r="T60" s="8"/>
      <c r="V60" s="8" t="s">
        <v>114</v>
      </c>
      <c r="W60" s="8"/>
      <c r="Y60" s="8" t="s">
        <v>115</v>
      </c>
      <c r="Z60" s="8"/>
      <c r="AB60" s="8" t="s">
        <v>116</v>
      </c>
      <c r="AC60" s="8"/>
      <c r="AE60" s="8" t="s">
        <v>117</v>
      </c>
      <c r="AF60" s="8"/>
      <c r="AH60" s="8" t="s">
        <v>118</v>
      </c>
      <c r="AI60" s="8"/>
      <c r="AK60" s="8" t="s">
        <v>119</v>
      </c>
      <c r="AL60" s="8"/>
      <c r="AN60" s="8" t="s">
        <v>120</v>
      </c>
      <c r="AO60" s="8"/>
      <c r="AQ60" s="8" t="s">
        <v>121</v>
      </c>
      <c r="AR60" s="8"/>
      <c r="AT60" s="8" t="s">
        <v>122</v>
      </c>
      <c r="AU60" s="8"/>
      <c r="AW60" s="8" t="s">
        <v>123</v>
      </c>
      <c r="AX60" s="8"/>
      <c r="AZ60" s="8" t="s">
        <v>124</v>
      </c>
      <c r="BA60" s="8"/>
      <c r="BC60" s="8" t="s">
        <v>125</v>
      </c>
      <c r="BD60" s="8"/>
      <c r="BF60" s="8" t="s">
        <v>126</v>
      </c>
      <c r="BG60" s="8"/>
      <c r="BI60" s="8" t="s">
        <v>127</v>
      </c>
      <c r="BJ60" s="8"/>
      <c r="BL60" s="8" t="s">
        <v>128</v>
      </c>
      <c r="BM60" s="8"/>
      <c r="BO60" s="8" t="s">
        <v>129</v>
      </c>
      <c r="BP60" s="8"/>
      <c r="BR60" s="8" t="s">
        <v>130</v>
      </c>
      <c r="BS60" s="8"/>
      <c r="BU60" s="8" t="s">
        <v>131</v>
      </c>
      <c r="BV60" s="8"/>
      <c r="BX60" s="8" t="s">
        <v>132</v>
      </c>
      <c r="BY60" s="8"/>
      <c r="CA60" s="8" t="s">
        <v>133</v>
      </c>
      <c r="CB60" s="8"/>
      <c r="CD60" s="8" t="s">
        <v>134</v>
      </c>
      <c r="CE60" s="8"/>
      <c r="CG60" s="8" t="s">
        <v>135</v>
      </c>
      <c r="CH60" s="8"/>
      <c r="CJ60" s="8" t="s">
        <v>136</v>
      </c>
      <c r="CK60" s="8"/>
      <c r="CM60" s="8" t="s">
        <v>137</v>
      </c>
      <c r="CN60" s="8"/>
      <c r="CP60" s="8" t="s">
        <v>30</v>
      </c>
      <c r="CQ60" s="8"/>
      <c r="CS60" s="1" t="s">
        <v>31</v>
      </c>
      <c r="CT60" s="34"/>
      <c r="CU60" s="34"/>
      <c r="CV60" s="1" t="s">
        <v>32</v>
      </c>
    </row>
    <row r="61" spans="1:101" x14ac:dyDescent="0.2">
      <c r="A61" s="7" t="s">
        <v>33</v>
      </c>
      <c r="B61" s="12">
        <v>0</v>
      </c>
      <c r="D61" s="7" t="s">
        <v>33</v>
      </c>
      <c r="E61" s="12">
        <v>0</v>
      </c>
      <c r="G61" s="7" t="s">
        <v>33</v>
      </c>
      <c r="H61" s="12">
        <v>0</v>
      </c>
      <c r="J61" s="7" t="s">
        <v>33</v>
      </c>
      <c r="K61" s="12">
        <v>927.62</v>
      </c>
      <c r="M61" s="7" t="s">
        <v>33</v>
      </c>
      <c r="N61" s="12">
        <v>0</v>
      </c>
      <c r="P61" s="7" t="s">
        <v>33</v>
      </c>
      <c r="Q61" s="12">
        <v>0</v>
      </c>
      <c r="S61" s="7" t="s">
        <v>33</v>
      </c>
      <c r="T61" s="12">
        <v>0</v>
      </c>
      <c r="V61" s="7" t="s">
        <v>33</v>
      </c>
      <c r="W61" s="12">
        <v>0</v>
      </c>
      <c r="Y61" s="7" t="s">
        <v>33</v>
      </c>
      <c r="Z61" s="12">
        <v>0</v>
      </c>
      <c r="AB61" s="7" t="s">
        <v>33</v>
      </c>
      <c r="AC61" s="12">
        <v>125</v>
      </c>
      <c r="AE61" s="7" t="s">
        <v>33</v>
      </c>
      <c r="AF61" s="12">
        <v>0</v>
      </c>
      <c r="AH61" s="7" t="s">
        <v>33</v>
      </c>
      <c r="AI61" s="12">
        <v>0</v>
      </c>
      <c r="AK61" s="7" t="s">
        <v>33</v>
      </c>
      <c r="AL61" s="12">
        <v>40</v>
      </c>
      <c r="AN61" s="7" t="s">
        <v>33</v>
      </c>
      <c r="AO61" s="12">
        <v>0</v>
      </c>
      <c r="AQ61" s="7" t="s">
        <v>33</v>
      </c>
      <c r="AR61" s="12">
        <v>0</v>
      </c>
      <c r="AT61" s="7" t="s">
        <v>33</v>
      </c>
      <c r="AU61" s="12">
        <v>0</v>
      </c>
      <c r="AW61" s="7" t="s">
        <v>33</v>
      </c>
      <c r="AX61" s="12">
        <v>0</v>
      </c>
      <c r="AZ61" s="7" t="s">
        <v>33</v>
      </c>
      <c r="BA61" s="12">
        <v>1855.23</v>
      </c>
      <c r="BC61" s="7" t="s">
        <v>33</v>
      </c>
      <c r="BD61" s="12">
        <v>0</v>
      </c>
      <c r="BF61" s="7" t="s">
        <v>33</v>
      </c>
      <c r="BG61" s="12">
        <v>0</v>
      </c>
      <c r="BI61" s="7" t="s">
        <v>33</v>
      </c>
      <c r="BJ61" s="12">
        <v>0</v>
      </c>
      <c r="BL61" s="7" t="s">
        <v>33</v>
      </c>
      <c r="BM61" s="12">
        <v>0</v>
      </c>
      <c r="BO61" s="7" t="s">
        <v>33</v>
      </c>
      <c r="BP61" s="12">
        <v>0</v>
      </c>
      <c r="BR61" s="7" t="s">
        <v>33</v>
      </c>
      <c r="BS61" s="12">
        <v>0</v>
      </c>
      <c r="BU61" s="7" t="s">
        <v>33</v>
      </c>
      <c r="BV61" s="12">
        <v>0</v>
      </c>
      <c r="BX61" s="7" t="s">
        <v>33</v>
      </c>
      <c r="BY61" s="12">
        <v>0</v>
      </c>
      <c r="CA61" s="7" t="s">
        <v>33</v>
      </c>
      <c r="CB61" s="12">
        <v>0</v>
      </c>
      <c r="CD61" s="7" t="s">
        <v>33</v>
      </c>
      <c r="CE61" s="12">
        <v>0</v>
      </c>
      <c r="CG61" s="7" t="s">
        <v>33</v>
      </c>
      <c r="CH61" s="12">
        <v>0</v>
      </c>
      <c r="CJ61" s="7" t="s">
        <v>33</v>
      </c>
      <c r="CK61" s="12">
        <v>0</v>
      </c>
      <c r="CM61" s="7" t="s">
        <v>33</v>
      </c>
      <c r="CN61" s="12">
        <v>0</v>
      </c>
      <c r="CP61" s="7" t="s">
        <v>33</v>
      </c>
      <c r="CQ61" s="12">
        <f t="shared" ref="CQ61:CQ78" si="4">SUM(CN61,CK61,CH61,CE61,CB61,BY61,BV61,BS61,BP61,BM61,BJ61,BG61,BD61,BA61,AX61,AU61,AR61,AO61,AL61,AI61,AF61,AC61,Z61,W61,T61,Q61,N61,K61,H61,E61,B61)</f>
        <v>2947.85</v>
      </c>
      <c r="CS61" s="34"/>
      <c r="CT61" s="34"/>
      <c r="CU61" s="34"/>
      <c r="CV61" s="34"/>
    </row>
    <row r="62" spans="1:101" x14ac:dyDescent="0.2">
      <c r="A62" s="16" t="s">
        <v>34</v>
      </c>
      <c r="B62" s="17">
        <v>0</v>
      </c>
      <c r="D62" s="16" t="s">
        <v>34</v>
      </c>
      <c r="E62" s="17">
        <v>0</v>
      </c>
      <c r="G62" s="16" t="s">
        <v>34</v>
      </c>
      <c r="H62" s="17">
        <v>0</v>
      </c>
      <c r="J62" s="16" t="s">
        <v>34</v>
      </c>
      <c r="K62" s="17">
        <v>355.95</v>
      </c>
      <c r="M62" s="16" t="s">
        <v>34</v>
      </c>
      <c r="N62" s="17">
        <v>0</v>
      </c>
      <c r="P62" s="16" t="s">
        <v>34</v>
      </c>
      <c r="Q62" s="17">
        <v>0</v>
      </c>
      <c r="S62" s="16" t="s">
        <v>34</v>
      </c>
      <c r="T62" s="17">
        <v>0</v>
      </c>
      <c r="V62" s="16" t="s">
        <v>34</v>
      </c>
      <c r="W62" s="17">
        <v>0</v>
      </c>
      <c r="Y62" s="16" t="s">
        <v>34</v>
      </c>
      <c r="Z62" s="17">
        <v>0</v>
      </c>
      <c r="AB62" s="16" t="s">
        <v>34</v>
      </c>
      <c r="AC62" s="17">
        <v>0</v>
      </c>
      <c r="AE62" s="16" t="s">
        <v>34</v>
      </c>
      <c r="AF62" s="17">
        <v>0</v>
      </c>
      <c r="AH62" s="16" t="s">
        <v>34</v>
      </c>
      <c r="AI62" s="17">
        <v>0</v>
      </c>
      <c r="AK62" s="16" t="s">
        <v>34</v>
      </c>
      <c r="AL62" s="17">
        <v>0</v>
      </c>
      <c r="AN62" s="16" t="s">
        <v>34</v>
      </c>
      <c r="AO62" s="17">
        <v>0</v>
      </c>
      <c r="AQ62" s="16" t="s">
        <v>34</v>
      </c>
      <c r="AR62" s="17">
        <v>0</v>
      </c>
      <c r="AT62" s="16" t="s">
        <v>34</v>
      </c>
      <c r="AU62" s="17">
        <v>0</v>
      </c>
      <c r="AW62" s="16" t="s">
        <v>34</v>
      </c>
      <c r="AX62" s="17">
        <v>0</v>
      </c>
      <c r="AZ62" s="16" t="s">
        <v>34</v>
      </c>
      <c r="BA62" s="17">
        <v>455.42</v>
      </c>
      <c r="BC62" s="16" t="s">
        <v>34</v>
      </c>
      <c r="BD62" s="17">
        <v>0</v>
      </c>
      <c r="BF62" s="16" t="s">
        <v>34</v>
      </c>
      <c r="BG62" s="17">
        <v>0</v>
      </c>
      <c r="BI62" s="16" t="s">
        <v>34</v>
      </c>
      <c r="BJ62" s="17">
        <v>0</v>
      </c>
      <c r="BL62" s="16" t="s">
        <v>34</v>
      </c>
      <c r="BM62" s="17">
        <v>0</v>
      </c>
      <c r="BO62" s="16" t="s">
        <v>34</v>
      </c>
      <c r="BP62" s="17">
        <v>0</v>
      </c>
      <c r="BR62" s="16" t="s">
        <v>34</v>
      </c>
      <c r="BS62" s="17">
        <v>0</v>
      </c>
      <c r="BU62" s="16" t="s">
        <v>34</v>
      </c>
      <c r="BV62" s="17">
        <v>0</v>
      </c>
      <c r="BX62" s="16" t="s">
        <v>34</v>
      </c>
      <c r="BY62" s="17">
        <v>0</v>
      </c>
      <c r="CA62" s="16" t="s">
        <v>34</v>
      </c>
      <c r="CB62" s="17">
        <v>0</v>
      </c>
      <c r="CD62" s="16" t="s">
        <v>34</v>
      </c>
      <c r="CE62" s="17">
        <v>0</v>
      </c>
      <c r="CG62" s="16" t="s">
        <v>34</v>
      </c>
      <c r="CH62" s="17">
        <v>0</v>
      </c>
      <c r="CJ62" s="16" t="s">
        <v>34</v>
      </c>
      <c r="CK62" s="17">
        <v>0</v>
      </c>
      <c r="CM62" s="16" t="s">
        <v>34</v>
      </c>
      <c r="CN62" s="17">
        <v>0</v>
      </c>
      <c r="CP62" s="16" t="s">
        <v>34</v>
      </c>
      <c r="CQ62" s="17">
        <f t="shared" si="4"/>
        <v>811.37</v>
      </c>
      <c r="CS62" s="34"/>
      <c r="CT62" s="34"/>
      <c r="CU62" s="34"/>
      <c r="CV62" s="34"/>
    </row>
    <row r="63" spans="1:101" x14ac:dyDescent="0.2">
      <c r="A63" s="11" t="s">
        <v>156</v>
      </c>
      <c r="B63" s="13">
        <v>0</v>
      </c>
      <c r="D63" s="11" t="s">
        <v>156</v>
      </c>
      <c r="E63" s="13">
        <v>0</v>
      </c>
      <c r="G63" s="11" t="s">
        <v>156</v>
      </c>
      <c r="H63" s="13">
        <v>0</v>
      </c>
      <c r="J63" s="11" t="s">
        <v>156</v>
      </c>
      <c r="K63" s="13">
        <v>0</v>
      </c>
      <c r="M63" s="11" t="s">
        <v>156</v>
      </c>
      <c r="N63" s="13">
        <v>0</v>
      </c>
      <c r="P63" s="11" t="s">
        <v>156</v>
      </c>
      <c r="Q63" s="13">
        <v>0</v>
      </c>
      <c r="S63" s="11" t="s">
        <v>156</v>
      </c>
      <c r="T63" s="13">
        <v>0</v>
      </c>
      <c r="V63" s="11" t="s">
        <v>156</v>
      </c>
      <c r="W63" s="13">
        <v>0</v>
      </c>
      <c r="Y63" s="11" t="s">
        <v>156</v>
      </c>
      <c r="Z63" s="13">
        <v>0</v>
      </c>
      <c r="AB63" s="11" t="s">
        <v>156</v>
      </c>
      <c r="AC63" s="13">
        <v>0</v>
      </c>
      <c r="AE63" s="11" t="s">
        <v>156</v>
      </c>
      <c r="AF63" s="13">
        <v>0</v>
      </c>
      <c r="AH63" s="11" t="s">
        <v>156</v>
      </c>
      <c r="AI63" s="13">
        <v>0</v>
      </c>
      <c r="AK63" s="11" t="s">
        <v>156</v>
      </c>
      <c r="AL63" s="13">
        <v>0</v>
      </c>
      <c r="AN63" s="11" t="s">
        <v>156</v>
      </c>
      <c r="AO63" s="13">
        <v>0</v>
      </c>
      <c r="AQ63" s="11" t="s">
        <v>156</v>
      </c>
      <c r="AR63" s="13">
        <v>0</v>
      </c>
      <c r="AT63" s="11" t="s">
        <v>156</v>
      </c>
      <c r="AU63" s="13">
        <f>1649.7+14524.5</f>
        <v>16174.2</v>
      </c>
      <c r="AW63" s="11" t="s">
        <v>156</v>
      </c>
      <c r="AX63" s="13">
        <v>241</v>
      </c>
      <c r="AZ63" s="11" t="s">
        <v>156</v>
      </c>
      <c r="BA63" s="13">
        <v>0</v>
      </c>
      <c r="BC63" s="11" t="s">
        <v>156</v>
      </c>
      <c r="BD63" s="13">
        <v>0</v>
      </c>
      <c r="BF63" s="11" t="s">
        <v>156</v>
      </c>
      <c r="BG63" s="13">
        <v>0</v>
      </c>
      <c r="BI63" s="11" t="s">
        <v>156</v>
      </c>
      <c r="BJ63" s="13">
        <v>0</v>
      </c>
      <c r="BL63" s="11" t="s">
        <v>156</v>
      </c>
      <c r="BM63" s="13">
        <v>0</v>
      </c>
      <c r="BO63" s="11" t="s">
        <v>156</v>
      </c>
      <c r="BP63" s="13">
        <v>0</v>
      </c>
      <c r="BR63" s="11" t="s">
        <v>156</v>
      </c>
      <c r="BS63" s="13">
        <v>0</v>
      </c>
      <c r="BU63" s="11" t="s">
        <v>156</v>
      </c>
      <c r="BV63" s="13">
        <v>0</v>
      </c>
      <c r="BX63" s="11" t="s">
        <v>156</v>
      </c>
      <c r="BY63" s="13">
        <v>0</v>
      </c>
      <c r="CA63" s="11" t="s">
        <v>156</v>
      </c>
      <c r="CB63" s="13">
        <v>0</v>
      </c>
      <c r="CD63" s="11" t="s">
        <v>156</v>
      </c>
      <c r="CE63" s="13">
        <v>0</v>
      </c>
      <c r="CG63" s="11" t="s">
        <v>156</v>
      </c>
      <c r="CH63" s="13">
        <v>0</v>
      </c>
      <c r="CJ63" s="11" t="s">
        <v>156</v>
      </c>
      <c r="CK63" s="13">
        <v>0</v>
      </c>
      <c r="CM63" s="11" t="s">
        <v>156</v>
      </c>
      <c r="CN63" s="13">
        <v>0</v>
      </c>
      <c r="CP63" s="11" t="s">
        <v>156</v>
      </c>
      <c r="CQ63" s="13">
        <f t="shared" si="4"/>
        <v>16415.2</v>
      </c>
      <c r="CS63" s="11" t="s">
        <v>156</v>
      </c>
      <c r="CT63" s="13">
        <v>800</v>
      </c>
      <c r="CU63" s="34"/>
      <c r="CV63" s="6">
        <f t="shared" ref="CV63:CV70" si="5">CT63-CQ63</f>
        <v>-15615.2</v>
      </c>
    </row>
    <row r="64" spans="1:101" x14ac:dyDescent="0.2">
      <c r="A64" s="11" t="s">
        <v>3</v>
      </c>
      <c r="B64" s="13">
        <v>0</v>
      </c>
      <c r="D64" s="11" t="s">
        <v>3</v>
      </c>
      <c r="E64" s="13">
        <v>0</v>
      </c>
      <c r="G64" s="11" t="s">
        <v>3</v>
      </c>
      <c r="H64" s="13">
        <v>0</v>
      </c>
      <c r="J64" s="11" t="s">
        <v>3</v>
      </c>
      <c r="K64" s="13">
        <v>0</v>
      </c>
      <c r="M64" s="11" t="s">
        <v>3</v>
      </c>
      <c r="N64" s="13">
        <v>0</v>
      </c>
      <c r="P64" s="11" t="s">
        <v>3</v>
      </c>
      <c r="Q64" s="13">
        <v>0</v>
      </c>
      <c r="S64" s="11" t="s">
        <v>3</v>
      </c>
      <c r="T64" s="13">
        <v>0</v>
      </c>
      <c r="V64" s="11" t="s">
        <v>3</v>
      </c>
      <c r="W64" s="13">
        <v>0</v>
      </c>
      <c r="Y64" s="11" t="s">
        <v>3</v>
      </c>
      <c r="Z64" s="13">
        <v>0</v>
      </c>
      <c r="AB64" s="11" t="s">
        <v>3</v>
      </c>
      <c r="AC64" s="13">
        <v>0</v>
      </c>
      <c r="AE64" s="11" t="s">
        <v>3</v>
      </c>
      <c r="AF64" s="13">
        <v>0</v>
      </c>
      <c r="AH64" s="11" t="s">
        <v>3</v>
      </c>
      <c r="AI64" s="13">
        <v>0</v>
      </c>
      <c r="AK64" s="11" t="s">
        <v>3</v>
      </c>
      <c r="AL64" s="13">
        <v>0</v>
      </c>
      <c r="AN64" s="11" t="s">
        <v>3</v>
      </c>
      <c r="AO64" s="13">
        <v>0</v>
      </c>
      <c r="AQ64" s="11" t="s">
        <v>3</v>
      </c>
      <c r="AR64" s="13">
        <v>0</v>
      </c>
      <c r="AT64" s="11" t="s">
        <v>3</v>
      </c>
      <c r="AU64" s="13">
        <v>0</v>
      </c>
      <c r="AW64" s="11" t="s">
        <v>3</v>
      </c>
      <c r="AX64" s="13">
        <v>0</v>
      </c>
      <c r="AZ64" s="11" t="s">
        <v>3</v>
      </c>
      <c r="BA64" s="13">
        <v>0</v>
      </c>
      <c r="BC64" s="11" t="s">
        <v>3</v>
      </c>
      <c r="BD64" s="13">
        <v>0</v>
      </c>
      <c r="BF64" s="11" t="s">
        <v>3</v>
      </c>
      <c r="BG64" s="13">
        <v>0</v>
      </c>
      <c r="BI64" s="11" t="s">
        <v>3</v>
      </c>
      <c r="BJ64" s="13">
        <v>0</v>
      </c>
      <c r="BL64" s="11" t="s">
        <v>3</v>
      </c>
      <c r="BM64" s="13">
        <v>0</v>
      </c>
      <c r="BO64" s="11" t="s">
        <v>3</v>
      </c>
      <c r="BP64" s="13">
        <v>0</v>
      </c>
      <c r="BR64" s="11" t="s">
        <v>3</v>
      </c>
      <c r="BS64" s="13">
        <v>0</v>
      </c>
      <c r="BU64" s="11" t="s">
        <v>3</v>
      </c>
      <c r="BV64" s="13">
        <v>0</v>
      </c>
      <c r="BX64" s="11" t="s">
        <v>3</v>
      </c>
      <c r="BY64" s="13">
        <v>0</v>
      </c>
      <c r="CA64" s="11" t="s">
        <v>3</v>
      </c>
      <c r="CB64" s="13">
        <v>0</v>
      </c>
      <c r="CD64" s="11" t="s">
        <v>3</v>
      </c>
      <c r="CE64" s="13">
        <v>0</v>
      </c>
      <c r="CG64" s="11" t="s">
        <v>3</v>
      </c>
      <c r="CH64" s="13">
        <v>0</v>
      </c>
      <c r="CJ64" s="11" t="s">
        <v>3</v>
      </c>
      <c r="CK64" s="13">
        <v>0</v>
      </c>
      <c r="CM64" s="11" t="s">
        <v>3</v>
      </c>
      <c r="CN64" s="13">
        <v>0</v>
      </c>
      <c r="CP64" s="11" t="s">
        <v>3</v>
      </c>
      <c r="CQ64" s="13">
        <f t="shared" si="4"/>
        <v>0</v>
      </c>
      <c r="CS64" s="11" t="s">
        <v>3</v>
      </c>
      <c r="CT64" s="13">
        <v>200</v>
      </c>
      <c r="CU64" s="34"/>
      <c r="CV64" s="6">
        <f t="shared" si="5"/>
        <v>200</v>
      </c>
    </row>
    <row r="65" spans="1:101" x14ac:dyDescent="0.2">
      <c r="A65" s="11" t="s">
        <v>4</v>
      </c>
      <c r="B65" s="13">
        <v>0</v>
      </c>
      <c r="D65" s="11" t="s">
        <v>4</v>
      </c>
      <c r="E65" s="13">
        <v>0</v>
      </c>
      <c r="G65" s="11" t="s">
        <v>4</v>
      </c>
      <c r="H65" s="13">
        <v>0</v>
      </c>
      <c r="J65" s="11" t="s">
        <v>4</v>
      </c>
      <c r="K65" s="13">
        <v>0</v>
      </c>
      <c r="M65" s="11" t="s">
        <v>4</v>
      </c>
      <c r="N65" s="13">
        <v>0</v>
      </c>
      <c r="P65" s="11" t="s">
        <v>4</v>
      </c>
      <c r="Q65" s="13">
        <v>0</v>
      </c>
      <c r="S65" s="11" t="s">
        <v>4</v>
      </c>
      <c r="T65" s="13">
        <v>0</v>
      </c>
      <c r="V65" s="11" t="s">
        <v>4</v>
      </c>
      <c r="W65" s="13">
        <v>0</v>
      </c>
      <c r="Y65" s="11" t="s">
        <v>4</v>
      </c>
      <c r="Z65" s="13">
        <v>0</v>
      </c>
      <c r="AB65" s="11" t="s">
        <v>4</v>
      </c>
      <c r="AC65" s="13">
        <v>0</v>
      </c>
      <c r="AE65" s="11" t="s">
        <v>4</v>
      </c>
      <c r="AF65" s="13">
        <v>0</v>
      </c>
      <c r="AH65" s="11" t="s">
        <v>4</v>
      </c>
      <c r="AI65" s="13">
        <v>0</v>
      </c>
      <c r="AK65" s="11" t="s">
        <v>4</v>
      </c>
      <c r="AL65" s="13">
        <v>0</v>
      </c>
      <c r="AN65" s="11" t="s">
        <v>4</v>
      </c>
      <c r="AO65" s="13">
        <v>0</v>
      </c>
      <c r="AQ65" s="11" t="s">
        <v>4</v>
      </c>
      <c r="AR65" s="13">
        <v>0</v>
      </c>
      <c r="AT65" s="11" t="s">
        <v>4</v>
      </c>
      <c r="AU65" s="13">
        <v>0</v>
      </c>
      <c r="AW65" s="11" t="s">
        <v>4</v>
      </c>
      <c r="AX65" s="13">
        <v>0</v>
      </c>
      <c r="AZ65" s="11" t="s">
        <v>4</v>
      </c>
      <c r="BA65" s="13">
        <v>0</v>
      </c>
      <c r="BC65" s="11" t="s">
        <v>4</v>
      </c>
      <c r="BD65" s="13">
        <v>342.97</v>
      </c>
      <c r="BF65" s="11" t="s">
        <v>4</v>
      </c>
      <c r="BG65" s="13">
        <v>26.12</v>
      </c>
      <c r="BI65" s="11" t="s">
        <v>4</v>
      </c>
      <c r="BJ65" s="13">
        <v>0</v>
      </c>
      <c r="BL65" s="11" t="s">
        <v>4</v>
      </c>
      <c r="BM65" s="13">
        <v>0</v>
      </c>
      <c r="BO65" s="11" t="s">
        <v>4</v>
      </c>
      <c r="BP65" s="13">
        <v>0</v>
      </c>
      <c r="BR65" s="11" t="s">
        <v>4</v>
      </c>
      <c r="BS65" s="13">
        <v>0</v>
      </c>
      <c r="BU65" s="11" t="s">
        <v>4</v>
      </c>
      <c r="BV65" s="13">
        <v>0</v>
      </c>
      <c r="BX65" s="11" t="s">
        <v>4</v>
      </c>
      <c r="BY65" s="13">
        <v>0</v>
      </c>
      <c r="CA65" s="11" t="s">
        <v>4</v>
      </c>
      <c r="CB65" s="13">
        <v>0</v>
      </c>
      <c r="CD65" s="11" t="s">
        <v>4</v>
      </c>
      <c r="CE65" s="13">
        <v>0</v>
      </c>
      <c r="CG65" s="11" t="s">
        <v>4</v>
      </c>
      <c r="CH65" s="13">
        <v>0</v>
      </c>
      <c r="CJ65" s="11" t="s">
        <v>4</v>
      </c>
      <c r="CK65" s="13">
        <v>0</v>
      </c>
      <c r="CM65" s="11" t="s">
        <v>4</v>
      </c>
      <c r="CN65" s="13">
        <v>0</v>
      </c>
      <c r="CP65" s="11" t="s">
        <v>4</v>
      </c>
      <c r="CQ65" s="13">
        <f t="shared" si="4"/>
        <v>369.09000000000003</v>
      </c>
      <c r="CS65" s="11" t="s">
        <v>4</v>
      </c>
      <c r="CT65" s="13">
        <v>200</v>
      </c>
      <c r="CU65" s="34"/>
      <c r="CV65" s="6">
        <f t="shared" si="5"/>
        <v>-169.09000000000003</v>
      </c>
    </row>
    <row r="66" spans="1:101" x14ac:dyDescent="0.2">
      <c r="A66" s="11" t="s">
        <v>5</v>
      </c>
      <c r="B66" s="13">
        <f>SUM(B67:B68)</f>
        <v>0</v>
      </c>
      <c r="D66" s="11" t="s">
        <v>5</v>
      </c>
      <c r="E66" s="13">
        <f>SUM(E67:E68)</f>
        <v>34</v>
      </c>
      <c r="G66" s="11" t="s">
        <v>5</v>
      </c>
      <c r="H66" s="13">
        <f>SUM(H67:H68)</f>
        <v>0</v>
      </c>
      <c r="J66" s="11" t="s">
        <v>5</v>
      </c>
      <c r="K66" s="13">
        <f>SUM(K67:K68)</f>
        <v>0</v>
      </c>
      <c r="M66" s="11" t="s">
        <v>5</v>
      </c>
      <c r="N66" s="13">
        <f>SUM(N67:N68)</f>
        <v>0</v>
      </c>
      <c r="P66" s="11" t="s">
        <v>5</v>
      </c>
      <c r="Q66" s="13">
        <f>SUM(Q67:Q68)</f>
        <v>0</v>
      </c>
      <c r="S66" s="11" t="s">
        <v>5</v>
      </c>
      <c r="T66" s="13">
        <f>SUM(T67:T68)</f>
        <v>0</v>
      </c>
      <c r="V66" s="11" t="s">
        <v>5</v>
      </c>
      <c r="W66" s="13">
        <f>SUM(W67:W68)</f>
        <v>33.020000000000003</v>
      </c>
      <c r="Y66" s="11" t="s">
        <v>5</v>
      </c>
      <c r="Z66" s="13">
        <f>SUM(Z67:Z68)</f>
        <v>0</v>
      </c>
      <c r="AB66" s="11" t="s">
        <v>5</v>
      </c>
      <c r="AC66" s="13">
        <f>SUM(AC67:AC68)</f>
        <v>0</v>
      </c>
      <c r="AE66" s="11" t="s">
        <v>5</v>
      </c>
      <c r="AF66" s="13">
        <f>SUM(AF67:AF68)</f>
        <v>0</v>
      </c>
      <c r="AH66" s="11" t="s">
        <v>5</v>
      </c>
      <c r="AI66" s="13">
        <f>SUM(AI67:AI68)</f>
        <v>0</v>
      </c>
      <c r="AK66" s="11" t="s">
        <v>5</v>
      </c>
      <c r="AL66" s="13">
        <f>SUM(AL67:AL68)</f>
        <v>0</v>
      </c>
      <c r="AN66" s="11" t="s">
        <v>5</v>
      </c>
      <c r="AO66" s="13">
        <f>SUM(AO67:AO68)</f>
        <v>33</v>
      </c>
      <c r="AQ66" s="11" t="s">
        <v>5</v>
      </c>
      <c r="AR66" s="13">
        <f>SUM(AR67:AR68)</f>
        <v>0</v>
      </c>
      <c r="AT66" s="11" t="s">
        <v>5</v>
      </c>
      <c r="AU66" s="13">
        <f>SUM(AU67:AU68)</f>
        <v>0</v>
      </c>
      <c r="AW66" s="11" t="s">
        <v>5</v>
      </c>
      <c r="AX66" s="13">
        <f>SUM(AX67:AX68)</f>
        <v>0</v>
      </c>
      <c r="AZ66" s="11" t="s">
        <v>5</v>
      </c>
      <c r="BA66" s="13">
        <f>SUM(BA67:BA68)</f>
        <v>0</v>
      </c>
      <c r="BC66" s="11" t="s">
        <v>5</v>
      </c>
      <c r="BD66" s="13">
        <f>SUM(BD67:BD68)</f>
        <v>37.01</v>
      </c>
      <c r="BF66" s="11" t="s">
        <v>5</v>
      </c>
      <c r="BG66" s="13">
        <f>SUM(BG67:BG68)</f>
        <v>0</v>
      </c>
      <c r="BI66" s="11" t="s">
        <v>5</v>
      </c>
      <c r="BJ66" s="13">
        <f>SUM(BJ67:BJ68)</f>
        <v>0</v>
      </c>
      <c r="BL66" s="11" t="s">
        <v>5</v>
      </c>
      <c r="BM66" s="13">
        <f>SUM(BM67:BM68)</f>
        <v>0</v>
      </c>
      <c r="BO66" s="11" t="s">
        <v>5</v>
      </c>
      <c r="BP66" s="13">
        <f>SUM(BP67:BP68)</f>
        <v>33</v>
      </c>
      <c r="BR66" s="11" t="s">
        <v>5</v>
      </c>
      <c r="BS66" s="13">
        <f>SUM(BS67:BS68)</f>
        <v>0</v>
      </c>
      <c r="BU66" s="11" t="s">
        <v>5</v>
      </c>
      <c r="BV66" s="13">
        <f>SUM(BV67:BV68)</f>
        <v>0</v>
      </c>
      <c r="BX66" s="11" t="s">
        <v>5</v>
      </c>
      <c r="BY66" s="13">
        <f>SUM(BY67:BY68)</f>
        <v>0</v>
      </c>
      <c r="CA66" s="11" t="s">
        <v>5</v>
      </c>
      <c r="CB66" s="13">
        <f>SUM(CB67:CB68)</f>
        <v>0</v>
      </c>
      <c r="CD66" s="11" t="s">
        <v>5</v>
      </c>
      <c r="CE66" s="13">
        <f>SUM(CE67:CE68)</f>
        <v>0</v>
      </c>
      <c r="CG66" s="11" t="s">
        <v>5</v>
      </c>
      <c r="CH66" s="13">
        <f>SUM(CH67:CH68)</f>
        <v>0</v>
      </c>
      <c r="CJ66" s="11" t="s">
        <v>5</v>
      </c>
      <c r="CK66" s="13">
        <f>SUM(CK67:CK68)</f>
        <v>32</v>
      </c>
      <c r="CM66" s="11" t="s">
        <v>5</v>
      </c>
      <c r="CN66" s="13">
        <f>SUM(CN67:CN68)</f>
        <v>0</v>
      </c>
      <c r="CP66" s="11" t="s">
        <v>5</v>
      </c>
      <c r="CQ66" s="13">
        <f t="shared" si="4"/>
        <v>202.03</v>
      </c>
      <c r="CS66" s="11" t="s">
        <v>5</v>
      </c>
      <c r="CT66" s="13">
        <f>SUM(CT67:CT68)</f>
        <v>175</v>
      </c>
      <c r="CU66" s="34"/>
      <c r="CV66" s="6">
        <f t="shared" si="5"/>
        <v>-27.03</v>
      </c>
    </row>
    <row r="67" spans="1:101" x14ac:dyDescent="0.2">
      <c r="A67" s="28" t="s">
        <v>207</v>
      </c>
      <c r="B67" s="13">
        <v>0</v>
      </c>
      <c r="D67" s="28" t="s">
        <v>207</v>
      </c>
      <c r="E67" s="13">
        <v>34</v>
      </c>
      <c r="G67" s="28" t="s">
        <v>207</v>
      </c>
      <c r="H67" s="13">
        <v>0</v>
      </c>
      <c r="J67" s="28" t="s">
        <v>207</v>
      </c>
      <c r="K67" s="13">
        <v>0</v>
      </c>
      <c r="M67" s="28" t="s">
        <v>207</v>
      </c>
      <c r="N67" s="13">
        <v>0</v>
      </c>
      <c r="P67" s="28" t="s">
        <v>207</v>
      </c>
      <c r="Q67" s="13">
        <v>0</v>
      </c>
      <c r="S67" s="28" t="s">
        <v>207</v>
      </c>
      <c r="T67" s="13">
        <v>0</v>
      </c>
      <c r="V67" s="28" t="s">
        <v>207</v>
      </c>
      <c r="W67" s="13">
        <v>33.020000000000003</v>
      </c>
      <c r="Y67" s="28" t="s">
        <v>207</v>
      </c>
      <c r="Z67" s="13">
        <v>0</v>
      </c>
      <c r="AB67" s="28" t="s">
        <v>207</v>
      </c>
      <c r="AC67" s="13">
        <v>0</v>
      </c>
      <c r="AE67" s="28" t="s">
        <v>207</v>
      </c>
      <c r="AF67" s="13">
        <v>0</v>
      </c>
      <c r="AH67" s="28" t="s">
        <v>207</v>
      </c>
      <c r="AI67" s="13">
        <v>0</v>
      </c>
      <c r="AK67" s="28" t="s">
        <v>207</v>
      </c>
      <c r="AL67" s="13">
        <v>0</v>
      </c>
      <c r="AN67" s="28" t="s">
        <v>207</v>
      </c>
      <c r="AO67" s="13">
        <v>33</v>
      </c>
      <c r="AQ67" s="28" t="s">
        <v>207</v>
      </c>
      <c r="AR67" s="13">
        <v>0</v>
      </c>
      <c r="AT67" s="28" t="s">
        <v>207</v>
      </c>
      <c r="AU67" s="13">
        <v>0</v>
      </c>
      <c r="AW67" s="28" t="s">
        <v>207</v>
      </c>
      <c r="AX67" s="13">
        <v>0</v>
      </c>
      <c r="AZ67" s="28" t="s">
        <v>207</v>
      </c>
      <c r="BA67" s="13">
        <v>0</v>
      </c>
      <c r="BC67" s="28" t="s">
        <v>207</v>
      </c>
      <c r="BD67" s="13">
        <v>37.01</v>
      </c>
      <c r="BF67" s="28" t="s">
        <v>207</v>
      </c>
      <c r="BG67" s="13">
        <v>0</v>
      </c>
      <c r="BI67" s="28" t="s">
        <v>207</v>
      </c>
      <c r="BJ67" s="13">
        <v>0</v>
      </c>
      <c r="BL67" s="28" t="s">
        <v>207</v>
      </c>
      <c r="BM67" s="13">
        <v>0</v>
      </c>
      <c r="BO67" s="28" t="s">
        <v>207</v>
      </c>
      <c r="BP67" s="13">
        <v>33</v>
      </c>
      <c r="BR67" s="28" t="s">
        <v>207</v>
      </c>
      <c r="BS67" s="13">
        <v>0</v>
      </c>
      <c r="BU67" s="28" t="s">
        <v>207</v>
      </c>
      <c r="BV67" s="13">
        <v>0</v>
      </c>
      <c r="BX67" s="28" t="s">
        <v>207</v>
      </c>
      <c r="BY67" s="13">
        <v>0</v>
      </c>
      <c r="CA67" s="28" t="s">
        <v>207</v>
      </c>
      <c r="CB67" s="13">
        <v>0</v>
      </c>
      <c r="CD67" s="28" t="s">
        <v>207</v>
      </c>
      <c r="CE67" s="13">
        <v>0</v>
      </c>
      <c r="CG67" s="28" t="s">
        <v>207</v>
      </c>
      <c r="CH67" s="13">
        <v>0</v>
      </c>
      <c r="CJ67" s="28" t="s">
        <v>207</v>
      </c>
      <c r="CK67" s="13">
        <v>32</v>
      </c>
      <c r="CM67" s="28" t="s">
        <v>207</v>
      </c>
      <c r="CN67" s="13">
        <v>0</v>
      </c>
      <c r="CP67" s="28" t="s">
        <v>207</v>
      </c>
      <c r="CQ67" s="13">
        <f t="shared" si="4"/>
        <v>202.03</v>
      </c>
      <c r="CS67" s="28" t="s">
        <v>207</v>
      </c>
      <c r="CT67" s="13">
        <v>175</v>
      </c>
      <c r="CU67" s="34"/>
      <c r="CV67" s="30">
        <f t="shared" si="5"/>
        <v>-27.03</v>
      </c>
    </row>
    <row r="68" spans="1:101" x14ac:dyDescent="0.2">
      <c r="A68" s="28" t="s">
        <v>208</v>
      </c>
      <c r="B68" s="13">
        <v>0</v>
      </c>
      <c r="D68" s="28" t="s">
        <v>208</v>
      </c>
      <c r="E68" s="13">
        <v>0</v>
      </c>
      <c r="G68" s="28" t="s">
        <v>208</v>
      </c>
      <c r="H68" s="13">
        <v>0</v>
      </c>
      <c r="J68" s="28" t="s">
        <v>208</v>
      </c>
      <c r="K68" s="13">
        <v>0</v>
      </c>
      <c r="M68" s="28" t="s">
        <v>208</v>
      </c>
      <c r="N68" s="13">
        <v>0</v>
      </c>
      <c r="P68" s="28" t="s">
        <v>208</v>
      </c>
      <c r="Q68" s="13">
        <v>0</v>
      </c>
      <c r="S68" s="28" t="s">
        <v>208</v>
      </c>
      <c r="T68" s="13">
        <v>0</v>
      </c>
      <c r="V68" s="28" t="s">
        <v>208</v>
      </c>
      <c r="W68" s="13">
        <v>0</v>
      </c>
      <c r="Y68" s="28" t="s">
        <v>208</v>
      </c>
      <c r="Z68" s="13">
        <v>0</v>
      </c>
      <c r="AB68" s="28" t="s">
        <v>208</v>
      </c>
      <c r="AC68" s="13">
        <v>0</v>
      </c>
      <c r="AE68" s="28" t="s">
        <v>208</v>
      </c>
      <c r="AF68" s="13">
        <v>0</v>
      </c>
      <c r="AH68" s="28" t="s">
        <v>208</v>
      </c>
      <c r="AI68" s="13">
        <v>0</v>
      </c>
      <c r="AK68" s="28" t="s">
        <v>208</v>
      </c>
      <c r="AL68" s="13">
        <v>0</v>
      </c>
      <c r="AN68" s="28" t="s">
        <v>208</v>
      </c>
      <c r="AO68" s="13">
        <v>0</v>
      </c>
      <c r="AQ68" s="28" t="s">
        <v>208</v>
      </c>
      <c r="AR68" s="13">
        <v>0</v>
      </c>
      <c r="AT68" s="28" t="s">
        <v>208</v>
      </c>
      <c r="AU68" s="13">
        <v>0</v>
      </c>
      <c r="AW68" s="28" t="s">
        <v>208</v>
      </c>
      <c r="AX68" s="13">
        <v>0</v>
      </c>
      <c r="AZ68" s="28" t="s">
        <v>208</v>
      </c>
      <c r="BA68" s="13">
        <v>0</v>
      </c>
      <c r="BC68" s="28" t="s">
        <v>208</v>
      </c>
      <c r="BD68" s="13">
        <v>0</v>
      </c>
      <c r="BF68" s="28" t="s">
        <v>208</v>
      </c>
      <c r="BG68" s="13">
        <v>0</v>
      </c>
      <c r="BI68" s="28" t="s">
        <v>208</v>
      </c>
      <c r="BJ68" s="13">
        <v>0</v>
      </c>
      <c r="BL68" s="28" t="s">
        <v>208</v>
      </c>
      <c r="BM68" s="13">
        <v>0</v>
      </c>
      <c r="BO68" s="28" t="s">
        <v>208</v>
      </c>
      <c r="BP68" s="13">
        <v>0</v>
      </c>
      <c r="BR68" s="28" t="s">
        <v>208</v>
      </c>
      <c r="BS68" s="13">
        <v>0</v>
      </c>
      <c r="BU68" s="28" t="s">
        <v>208</v>
      </c>
      <c r="BV68" s="13">
        <v>0</v>
      </c>
      <c r="BX68" s="28" t="s">
        <v>208</v>
      </c>
      <c r="BY68" s="13">
        <v>0</v>
      </c>
      <c r="CA68" s="28" t="s">
        <v>208</v>
      </c>
      <c r="CB68" s="13">
        <v>0</v>
      </c>
      <c r="CD68" s="28" t="s">
        <v>208</v>
      </c>
      <c r="CE68" s="13">
        <v>0</v>
      </c>
      <c r="CG68" s="28" t="s">
        <v>208</v>
      </c>
      <c r="CH68" s="13">
        <v>0</v>
      </c>
      <c r="CJ68" s="28" t="s">
        <v>208</v>
      </c>
      <c r="CK68" s="13">
        <v>0</v>
      </c>
      <c r="CM68" s="28" t="s">
        <v>208</v>
      </c>
      <c r="CN68" s="13">
        <v>0</v>
      </c>
      <c r="CP68" s="28" t="s">
        <v>208</v>
      </c>
      <c r="CQ68" s="13">
        <f t="shared" si="4"/>
        <v>0</v>
      </c>
      <c r="CS68" s="28" t="s">
        <v>208</v>
      </c>
      <c r="CT68" s="13">
        <v>0</v>
      </c>
      <c r="CU68" s="34"/>
      <c r="CV68" s="30">
        <f t="shared" si="5"/>
        <v>0</v>
      </c>
    </row>
    <row r="69" spans="1:101" x14ac:dyDescent="0.2">
      <c r="A69" s="11" t="s">
        <v>6</v>
      </c>
      <c r="B69" s="13">
        <v>0</v>
      </c>
      <c r="D69" s="11" t="s">
        <v>6</v>
      </c>
      <c r="E69" s="13">
        <v>0</v>
      </c>
      <c r="G69" s="11" t="s">
        <v>6</v>
      </c>
      <c r="H69" s="13">
        <v>0</v>
      </c>
      <c r="J69" s="11" t="s">
        <v>6</v>
      </c>
      <c r="K69" s="13">
        <v>0</v>
      </c>
      <c r="M69" s="11" t="s">
        <v>6</v>
      </c>
      <c r="N69" s="13">
        <v>0</v>
      </c>
      <c r="P69" s="11" t="s">
        <v>6</v>
      </c>
      <c r="Q69" s="13">
        <v>0</v>
      </c>
      <c r="S69" s="11" t="s">
        <v>6</v>
      </c>
      <c r="T69" s="13">
        <v>0</v>
      </c>
      <c r="V69" s="11" t="s">
        <v>6</v>
      </c>
      <c r="W69" s="13">
        <v>0</v>
      </c>
      <c r="Y69" s="11" t="s">
        <v>6</v>
      </c>
      <c r="Z69" s="13">
        <v>0</v>
      </c>
      <c r="AB69" s="11" t="s">
        <v>6</v>
      </c>
      <c r="AC69" s="13">
        <v>0</v>
      </c>
      <c r="AE69" s="11" t="s">
        <v>6</v>
      </c>
      <c r="AF69" s="13">
        <v>0</v>
      </c>
      <c r="AH69" s="11" t="s">
        <v>6</v>
      </c>
      <c r="AI69" s="13">
        <v>0</v>
      </c>
      <c r="AK69" s="11" t="s">
        <v>6</v>
      </c>
      <c r="AL69" s="13">
        <v>0</v>
      </c>
      <c r="AN69" s="11" t="s">
        <v>6</v>
      </c>
      <c r="AO69" s="13">
        <v>0</v>
      </c>
      <c r="AQ69" s="11" t="s">
        <v>6</v>
      </c>
      <c r="AR69" s="13">
        <v>0</v>
      </c>
      <c r="AT69" s="11" t="s">
        <v>6</v>
      </c>
      <c r="AU69" s="13">
        <v>0</v>
      </c>
      <c r="AW69" s="11" t="s">
        <v>6</v>
      </c>
      <c r="AX69" s="13">
        <v>0</v>
      </c>
      <c r="AZ69" s="11" t="s">
        <v>6</v>
      </c>
      <c r="BA69" s="13">
        <v>0</v>
      </c>
      <c r="BC69" s="11" t="s">
        <v>6</v>
      </c>
      <c r="BD69" s="13">
        <v>0</v>
      </c>
      <c r="BF69" s="11" t="s">
        <v>6</v>
      </c>
      <c r="BG69" s="13">
        <v>0</v>
      </c>
      <c r="BI69" s="11" t="s">
        <v>6</v>
      </c>
      <c r="BJ69" s="13">
        <v>0</v>
      </c>
      <c r="BL69" s="11" t="s">
        <v>6</v>
      </c>
      <c r="BM69" s="13">
        <v>0</v>
      </c>
      <c r="BO69" s="11" t="s">
        <v>6</v>
      </c>
      <c r="BP69" s="13">
        <v>0</v>
      </c>
      <c r="BR69" s="11" t="s">
        <v>6</v>
      </c>
      <c r="BS69" s="13">
        <v>0</v>
      </c>
      <c r="BU69" s="11" t="s">
        <v>6</v>
      </c>
      <c r="BV69" s="13">
        <v>0</v>
      </c>
      <c r="BX69" s="11" t="s">
        <v>6</v>
      </c>
      <c r="BY69" s="13">
        <v>0</v>
      </c>
      <c r="CA69" s="11" t="s">
        <v>6</v>
      </c>
      <c r="CB69" s="13">
        <v>0</v>
      </c>
      <c r="CD69" s="11" t="s">
        <v>6</v>
      </c>
      <c r="CE69" s="13">
        <v>0</v>
      </c>
      <c r="CG69" s="11" t="s">
        <v>6</v>
      </c>
      <c r="CH69" s="13">
        <v>0</v>
      </c>
      <c r="CJ69" s="11" t="s">
        <v>6</v>
      </c>
      <c r="CK69" s="13">
        <v>0</v>
      </c>
      <c r="CM69" s="11" t="s">
        <v>6</v>
      </c>
      <c r="CN69" s="13">
        <v>0</v>
      </c>
      <c r="CP69" s="11" t="s">
        <v>6</v>
      </c>
      <c r="CQ69" s="13">
        <f t="shared" si="4"/>
        <v>0</v>
      </c>
      <c r="CS69" s="11" t="s">
        <v>6</v>
      </c>
      <c r="CT69" s="13">
        <v>35</v>
      </c>
      <c r="CU69" s="34"/>
      <c r="CV69" s="6">
        <f t="shared" si="5"/>
        <v>35</v>
      </c>
    </row>
    <row r="70" spans="1:101" x14ac:dyDescent="0.2">
      <c r="A70" s="11" t="s">
        <v>197</v>
      </c>
      <c r="B70" s="13">
        <v>0</v>
      </c>
      <c r="D70" s="11" t="s">
        <v>197</v>
      </c>
      <c r="E70" s="13">
        <v>0</v>
      </c>
      <c r="G70" s="11" t="s">
        <v>197</v>
      </c>
      <c r="H70" s="13">
        <v>0</v>
      </c>
      <c r="J70" s="11" t="s">
        <v>197</v>
      </c>
      <c r="K70" s="13">
        <v>0</v>
      </c>
      <c r="M70" s="11" t="s">
        <v>197</v>
      </c>
      <c r="N70" s="13">
        <v>0</v>
      </c>
      <c r="P70" s="11" t="s">
        <v>197</v>
      </c>
      <c r="Q70" s="13">
        <v>0</v>
      </c>
      <c r="S70" s="11" t="s">
        <v>197</v>
      </c>
      <c r="T70" s="13">
        <v>0</v>
      </c>
      <c r="V70" s="11" t="s">
        <v>197</v>
      </c>
      <c r="W70" s="13">
        <v>0</v>
      </c>
      <c r="Y70" s="11" t="s">
        <v>197</v>
      </c>
      <c r="Z70" s="13">
        <v>0</v>
      </c>
      <c r="AB70" s="11" t="s">
        <v>197</v>
      </c>
      <c r="AC70" s="13">
        <v>0</v>
      </c>
      <c r="AE70" s="11" t="s">
        <v>197</v>
      </c>
      <c r="AF70" s="13">
        <v>0</v>
      </c>
      <c r="AH70" s="11" t="s">
        <v>197</v>
      </c>
      <c r="AI70" s="13">
        <v>0</v>
      </c>
      <c r="AK70" s="11" t="s">
        <v>197</v>
      </c>
      <c r="AL70" s="13">
        <v>0</v>
      </c>
      <c r="AN70" s="11" t="s">
        <v>197</v>
      </c>
      <c r="AO70" s="13">
        <v>0</v>
      </c>
      <c r="AQ70" s="11" t="s">
        <v>197</v>
      </c>
      <c r="AR70" s="13">
        <v>0</v>
      </c>
      <c r="AT70" s="11" t="s">
        <v>197</v>
      </c>
      <c r="AU70" s="13">
        <v>0</v>
      </c>
      <c r="AW70" s="11" t="s">
        <v>197</v>
      </c>
      <c r="AX70" s="13">
        <v>0</v>
      </c>
      <c r="AZ70" s="11" t="s">
        <v>197</v>
      </c>
      <c r="BA70" s="13">
        <v>0</v>
      </c>
      <c r="BC70" s="11" t="s">
        <v>197</v>
      </c>
      <c r="BD70" s="13">
        <v>0</v>
      </c>
      <c r="BF70" s="11" t="s">
        <v>197</v>
      </c>
      <c r="BG70" s="13">
        <v>0</v>
      </c>
      <c r="BI70" s="11" t="s">
        <v>197</v>
      </c>
      <c r="BJ70" s="13">
        <v>0</v>
      </c>
      <c r="BL70" s="11" t="s">
        <v>197</v>
      </c>
      <c r="BM70" s="13">
        <v>0</v>
      </c>
      <c r="BO70" s="11" t="s">
        <v>197</v>
      </c>
      <c r="BP70" s="13">
        <v>0</v>
      </c>
      <c r="BR70" s="11" t="s">
        <v>197</v>
      </c>
      <c r="BS70" s="13">
        <v>0</v>
      </c>
      <c r="BU70" s="11" t="s">
        <v>197</v>
      </c>
      <c r="BV70" s="13">
        <v>0</v>
      </c>
      <c r="BX70" s="11" t="s">
        <v>197</v>
      </c>
      <c r="BY70" s="13">
        <v>0</v>
      </c>
      <c r="CA70" s="11" t="s">
        <v>197</v>
      </c>
      <c r="CB70" s="13">
        <v>0</v>
      </c>
      <c r="CD70" s="11" t="s">
        <v>197</v>
      </c>
      <c r="CE70" s="13">
        <v>0</v>
      </c>
      <c r="CG70" s="11" t="s">
        <v>197</v>
      </c>
      <c r="CH70" s="13">
        <v>0</v>
      </c>
      <c r="CJ70" s="11" t="s">
        <v>197</v>
      </c>
      <c r="CK70" s="13">
        <v>0</v>
      </c>
      <c r="CM70" s="11" t="s">
        <v>197</v>
      </c>
      <c r="CN70" s="13">
        <v>0</v>
      </c>
      <c r="CP70" s="11" t="s">
        <v>197</v>
      </c>
      <c r="CQ70" s="13">
        <f t="shared" si="4"/>
        <v>0</v>
      </c>
      <c r="CS70" s="11" t="s">
        <v>197</v>
      </c>
      <c r="CT70" s="13">
        <v>0</v>
      </c>
      <c r="CU70" s="34"/>
      <c r="CV70" s="6">
        <f t="shared" si="5"/>
        <v>0</v>
      </c>
    </row>
    <row r="71" spans="1:101" x14ac:dyDescent="0.2">
      <c r="A71" s="19" t="s">
        <v>7</v>
      </c>
      <c r="B71" s="18">
        <f>SUM(B72:B73)</f>
        <v>0</v>
      </c>
      <c r="D71" s="19" t="s">
        <v>7</v>
      </c>
      <c r="E71" s="18">
        <f>SUM(E72:E73)</f>
        <v>0</v>
      </c>
      <c r="G71" s="19" t="s">
        <v>7</v>
      </c>
      <c r="H71" s="18">
        <f>SUM(H72:H73)</f>
        <v>0</v>
      </c>
      <c r="J71" s="19" t="s">
        <v>7</v>
      </c>
      <c r="K71" s="18">
        <f>SUM(K72:K73)</f>
        <v>68.599999999999994</v>
      </c>
      <c r="M71" s="19" t="s">
        <v>7</v>
      </c>
      <c r="N71" s="18">
        <f>SUM(N72:N73)</f>
        <v>0</v>
      </c>
      <c r="P71" s="19" t="s">
        <v>7</v>
      </c>
      <c r="Q71" s="18">
        <f>SUM(Q72:Q73)</f>
        <v>0</v>
      </c>
      <c r="S71" s="19" t="s">
        <v>7</v>
      </c>
      <c r="T71" s="18">
        <f>SUM(T72:T73)</f>
        <v>0</v>
      </c>
      <c r="V71" s="19" t="s">
        <v>7</v>
      </c>
      <c r="W71" s="18">
        <f>SUM(W72:W73)</f>
        <v>0</v>
      </c>
      <c r="Y71" s="19" t="s">
        <v>7</v>
      </c>
      <c r="Z71" s="18">
        <f>SUM(Z72:Z73)</f>
        <v>0</v>
      </c>
      <c r="AB71" s="19" t="s">
        <v>7</v>
      </c>
      <c r="AC71" s="18">
        <f>SUM(AC72:AC73)</f>
        <v>0</v>
      </c>
      <c r="AE71" s="19" t="s">
        <v>7</v>
      </c>
      <c r="AF71" s="18">
        <f>SUM(AF72:AF73)</f>
        <v>0</v>
      </c>
      <c r="AH71" s="19" t="s">
        <v>7</v>
      </c>
      <c r="AI71" s="18">
        <f>SUM(AI72:AI73)</f>
        <v>0</v>
      </c>
      <c r="AK71" s="19" t="s">
        <v>7</v>
      </c>
      <c r="AL71" s="18">
        <f>SUM(AL72:AL73)</f>
        <v>0</v>
      </c>
      <c r="AN71" s="19" t="s">
        <v>7</v>
      </c>
      <c r="AO71" s="18">
        <f>SUM(AO72:AO73)</f>
        <v>0</v>
      </c>
      <c r="AQ71" s="19" t="s">
        <v>7</v>
      </c>
      <c r="AR71" s="18">
        <f>SUM(AR72:AR73)</f>
        <v>0</v>
      </c>
      <c r="AT71" s="19" t="s">
        <v>7</v>
      </c>
      <c r="AU71" s="18">
        <f>SUM(AU72:AU73)</f>
        <v>0</v>
      </c>
      <c r="AW71" s="19" t="s">
        <v>7</v>
      </c>
      <c r="AX71" s="18">
        <f>SUM(AX72:AX73)</f>
        <v>0</v>
      </c>
      <c r="AZ71" s="19" t="s">
        <v>7</v>
      </c>
      <c r="BA71" s="18">
        <f>SUM(BA72:BA73)</f>
        <v>331.23</v>
      </c>
      <c r="BC71" s="19" t="s">
        <v>7</v>
      </c>
      <c r="BD71" s="18">
        <f>SUM(BD72:BD73)</f>
        <v>0</v>
      </c>
      <c r="BF71" s="19" t="s">
        <v>7</v>
      </c>
      <c r="BG71" s="18">
        <f>SUM(BG72:BG73)</f>
        <v>0</v>
      </c>
      <c r="BI71" s="19" t="s">
        <v>7</v>
      </c>
      <c r="BJ71" s="18">
        <f>SUM(BJ72:BJ73)</f>
        <v>0</v>
      </c>
      <c r="BL71" s="19" t="s">
        <v>7</v>
      </c>
      <c r="BM71" s="18">
        <f>SUM(BM72:BM73)</f>
        <v>0</v>
      </c>
      <c r="BO71" s="19" t="s">
        <v>7</v>
      </c>
      <c r="BP71" s="18">
        <f>SUM(BP72:BP73)</f>
        <v>0</v>
      </c>
      <c r="BR71" s="19" t="s">
        <v>7</v>
      </c>
      <c r="BS71" s="18">
        <f>SUM(BS72:BS73)</f>
        <v>0</v>
      </c>
      <c r="BU71" s="19" t="s">
        <v>7</v>
      </c>
      <c r="BV71" s="18">
        <f>SUM(BV72:BV73)</f>
        <v>0</v>
      </c>
      <c r="BX71" s="19" t="s">
        <v>7</v>
      </c>
      <c r="BY71" s="18">
        <f>SUM(BY72:BY73)</f>
        <v>0</v>
      </c>
      <c r="CA71" s="19" t="s">
        <v>7</v>
      </c>
      <c r="CB71" s="18">
        <f>SUM(CB72:CB73)</f>
        <v>0</v>
      </c>
      <c r="CD71" s="19" t="s">
        <v>7</v>
      </c>
      <c r="CE71" s="18">
        <f>SUM(CE72:CE73)</f>
        <v>0</v>
      </c>
      <c r="CG71" s="19" t="s">
        <v>7</v>
      </c>
      <c r="CH71" s="18">
        <f>SUM(CH72:CH73)</f>
        <v>0</v>
      </c>
      <c r="CJ71" s="19" t="s">
        <v>7</v>
      </c>
      <c r="CK71" s="18">
        <f>SUM(CK72:CK73)</f>
        <v>0</v>
      </c>
      <c r="CM71" s="19" t="s">
        <v>7</v>
      </c>
      <c r="CN71" s="18">
        <f>SUM(CN72:CN73)</f>
        <v>0</v>
      </c>
      <c r="CP71" s="19" t="s">
        <v>7</v>
      </c>
      <c r="CQ71" s="18">
        <f t="shared" si="4"/>
        <v>399.83000000000004</v>
      </c>
      <c r="CS71" s="19" t="s">
        <v>7</v>
      </c>
      <c r="CT71" s="18">
        <f>SUM(CT72:CT73)</f>
        <v>703.98</v>
      </c>
      <c r="CU71" s="34"/>
      <c r="CV71" s="29">
        <f>CQ71-CT71</f>
        <v>-304.14999999999998</v>
      </c>
    </row>
    <row r="72" spans="1:101" x14ac:dyDescent="0.2">
      <c r="A72" s="9" t="s">
        <v>209</v>
      </c>
      <c r="B72" s="18">
        <v>0</v>
      </c>
      <c r="D72" s="9" t="s">
        <v>209</v>
      </c>
      <c r="E72" s="18">
        <v>0</v>
      </c>
      <c r="G72" s="9" t="s">
        <v>209</v>
      </c>
      <c r="H72" s="18">
        <v>0</v>
      </c>
      <c r="J72" s="9" t="s">
        <v>209</v>
      </c>
      <c r="K72" s="18">
        <v>68.599999999999994</v>
      </c>
      <c r="M72" s="9" t="s">
        <v>209</v>
      </c>
      <c r="N72" s="18">
        <v>0</v>
      </c>
      <c r="P72" s="9" t="s">
        <v>209</v>
      </c>
      <c r="Q72" s="18">
        <v>0</v>
      </c>
      <c r="S72" s="9" t="s">
        <v>209</v>
      </c>
      <c r="T72" s="18">
        <v>0</v>
      </c>
      <c r="V72" s="9" t="s">
        <v>209</v>
      </c>
      <c r="W72" s="18">
        <v>0</v>
      </c>
      <c r="Y72" s="9" t="s">
        <v>209</v>
      </c>
      <c r="Z72" s="18">
        <v>0</v>
      </c>
      <c r="AB72" s="9" t="s">
        <v>209</v>
      </c>
      <c r="AC72" s="18">
        <v>0</v>
      </c>
      <c r="AE72" s="9" t="s">
        <v>209</v>
      </c>
      <c r="AF72" s="18">
        <v>0</v>
      </c>
      <c r="AH72" s="9" t="s">
        <v>209</v>
      </c>
      <c r="AI72" s="18">
        <v>0</v>
      </c>
      <c r="AK72" s="9" t="s">
        <v>209</v>
      </c>
      <c r="AL72" s="18">
        <v>0</v>
      </c>
      <c r="AN72" s="9" t="s">
        <v>209</v>
      </c>
      <c r="AO72" s="18">
        <v>0</v>
      </c>
      <c r="AQ72" s="9" t="s">
        <v>209</v>
      </c>
      <c r="AR72" s="18">
        <v>0</v>
      </c>
      <c r="AT72" s="9" t="s">
        <v>209</v>
      </c>
      <c r="AU72" s="18">
        <v>0</v>
      </c>
      <c r="AW72" s="9" t="s">
        <v>209</v>
      </c>
      <c r="AX72" s="18">
        <v>0</v>
      </c>
      <c r="AZ72" s="9" t="s">
        <v>209</v>
      </c>
      <c r="BA72" s="18">
        <v>145.71</v>
      </c>
      <c r="BC72" s="9" t="s">
        <v>209</v>
      </c>
      <c r="BD72" s="18">
        <v>0</v>
      </c>
      <c r="BF72" s="9" t="s">
        <v>209</v>
      </c>
      <c r="BG72" s="18">
        <v>0</v>
      </c>
      <c r="BI72" s="9" t="s">
        <v>209</v>
      </c>
      <c r="BJ72" s="18">
        <v>0</v>
      </c>
      <c r="BL72" s="9" t="s">
        <v>209</v>
      </c>
      <c r="BM72" s="18">
        <v>0</v>
      </c>
      <c r="BO72" s="9" t="s">
        <v>209</v>
      </c>
      <c r="BP72" s="18">
        <v>0</v>
      </c>
      <c r="BR72" s="9" t="s">
        <v>209</v>
      </c>
      <c r="BS72" s="18">
        <v>0</v>
      </c>
      <c r="BU72" s="9" t="s">
        <v>209</v>
      </c>
      <c r="BV72" s="18">
        <v>0</v>
      </c>
      <c r="BX72" s="9" t="s">
        <v>209</v>
      </c>
      <c r="BY72" s="18">
        <v>0</v>
      </c>
      <c r="CA72" s="9" t="s">
        <v>209</v>
      </c>
      <c r="CB72" s="18">
        <v>0</v>
      </c>
      <c r="CD72" s="9" t="s">
        <v>209</v>
      </c>
      <c r="CE72" s="18">
        <v>0</v>
      </c>
      <c r="CG72" s="9" t="s">
        <v>209</v>
      </c>
      <c r="CH72" s="18">
        <v>0</v>
      </c>
      <c r="CJ72" s="9" t="s">
        <v>209</v>
      </c>
      <c r="CK72" s="18">
        <v>0</v>
      </c>
      <c r="CM72" s="9" t="s">
        <v>209</v>
      </c>
      <c r="CN72" s="18">
        <v>0</v>
      </c>
      <c r="CP72" s="9" t="s">
        <v>209</v>
      </c>
      <c r="CQ72" s="18">
        <f t="shared" si="4"/>
        <v>214.31</v>
      </c>
      <c r="CS72" s="9" t="s">
        <v>209</v>
      </c>
      <c r="CT72" s="18">
        <v>306.42</v>
      </c>
      <c r="CU72" s="5"/>
      <c r="CV72" s="18">
        <f>CQ72-CT72</f>
        <v>-92.110000000000014</v>
      </c>
    </row>
    <row r="73" spans="1:101" x14ac:dyDescent="0.2">
      <c r="A73" s="9" t="s">
        <v>210</v>
      </c>
      <c r="B73" s="18">
        <v>0</v>
      </c>
      <c r="D73" s="9" t="s">
        <v>210</v>
      </c>
      <c r="E73" s="18">
        <v>0</v>
      </c>
      <c r="G73" s="9" t="s">
        <v>210</v>
      </c>
      <c r="H73" s="18">
        <v>0</v>
      </c>
      <c r="J73" s="9" t="s">
        <v>210</v>
      </c>
      <c r="K73" s="18">
        <v>0</v>
      </c>
      <c r="M73" s="9" t="s">
        <v>210</v>
      </c>
      <c r="N73" s="18">
        <v>0</v>
      </c>
      <c r="P73" s="9" t="s">
        <v>210</v>
      </c>
      <c r="Q73" s="18">
        <v>0</v>
      </c>
      <c r="S73" s="9" t="s">
        <v>210</v>
      </c>
      <c r="T73" s="18">
        <v>0</v>
      </c>
      <c r="V73" s="9" t="s">
        <v>210</v>
      </c>
      <c r="W73" s="18">
        <v>0</v>
      </c>
      <c r="Y73" s="9" t="s">
        <v>210</v>
      </c>
      <c r="Z73" s="18">
        <v>0</v>
      </c>
      <c r="AB73" s="9" t="s">
        <v>210</v>
      </c>
      <c r="AC73" s="18">
        <v>0</v>
      </c>
      <c r="AE73" s="9" t="s">
        <v>210</v>
      </c>
      <c r="AF73" s="18">
        <v>0</v>
      </c>
      <c r="AH73" s="9" t="s">
        <v>210</v>
      </c>
      <c r="AI73" s="18">
        <v>0</v>
      </c>
      <c r="AK73" s="9" t="s">
        <v>210</v>
      </c>
      <c r="AL73" s="18">
        <v>0</v>
      </c>
      <c r="AN73" s="9" t="s">
        <v>210</v>
      </c>
      <c r="AO73" s="18">
        <v>0</v>
      </c>
      <c r="AQ73" s="9" t="s">
        <v>210</v>
      </c>
      <c r="AR73" s="18">
        <v>0</v>
      </c>
      <c r="AT73" s="9" t="s">
        <v>210</v>
      </c>
      <c r="AU73" s="18">
        <v>0</v>
      </c>
      <c r="AW73" s="9" t="s">
        <v>210</v>
      </c>
      <c r="AX73" s="18">
        <v>0</v>
      </c>
      <c r="AZ73" s="9" t="s">
        <v>210</v>
      </c>
      <c r="BA73" s="18">
        <v>185.52</v>
      </c>
      <c r="BC73" s="9" t="s">
        <v>210</v>
      </c>
      <c r="BD73" s="18">
        <v>0</v>
      </c>
      <c r="BF73" s="9" t="s">
        <v>210</v>
      </c>
      <c r="BG73" s="18">
        <v>0</v>
      </c>
      <c r="BI73" s="9" t="s">
        <v>210</v>
      </c>
      <c r="BJ73" s="18">
        <v>0</v>
      </c>
      <c r="BL73" s="9" t="s">
        <v>210</v>
      </c>
      <c r="BM73" s="18">
        <v>0</v>
      </c>
      <c r="BO73" s="9" t="s">
        <v>210</v>
      </c>
      <c r="BP73" s="18">
        <v>0</v>
      </c>
      <c r="BR73" s="9" t="s">
        <v>210</v>
      </c>
      <c r="BS73" s="18">
        <v>0</v>
      </c>
      <c r="BU73" s="9" t="s">
        <v>210</v>
      </c>
      <c r="BV73" s="18">
        <v>0</v>
      </c>
      <c r="BX73" s="9" t="s">
        <v>210</v>
      </c>
      <c r="BY73" s="18">
        <v>0</v>
      </c>
      <c r="CA73" s="9" t="s">
        <v>210</v>
      </c>
      <c r="CB73" s="18">
        <v>0</v>
      </c>
      <c r="CD73" s="9" t="s">
        <v>210</v>
      </c>
      <c r="CE73" s="18">
        <v>0</v>
      </c>
      <c r="CG73" s="9" t="s">
        <v>210</v>
      </c>
      <c r="CH73" s="18">
        <v>0</v>
      </c>
      <c r="CJ73" s="9" t="s">
        <v>210</v>
      </c>
      <c r="CK73" s="18">
        <v>0</v>
      </c>
      <c r="CM73" s="9" t="s">
        <v>210</v>
      </c>
      <c r="CN73" s="18">
        <v>0</v>
      </c>
      <c r="CP73" s="9" t="s">
        <v>210</v>
      </c>
      <c r="CQ73" s="18">
        <f t="shared" si="4"/>
        <v>185.52</v>
      </c>
      <c r="CS73" s="9" t="s">
        <v>210</v>
      </c>
      <c r="CT73" s="18">
        <v>397.56</v>
      </c>
      <c r="CU73" s="34"/>
      <c r="CV73" s="18">
        <f>CQ73-CT73</f>
        <v>-212.04</v>
      </c>
    </row>
    <row r="74" spans="1:101" x14ac:dyDescent="0.2">
      <c r="A74" s="11" t="s">
        <v>8</v>
      </c>
      <c r="B74" s="13">
        <v>0</v>
      </c>
      <c r="D74" s="11" t="s">
        <v>8</v>
      </c>
      <c r="E74" s="13">
        <v>0</v>
      </c>
      <c r="G74" s="11" t="s">
        <v>8</v>
      </c>
      <c r="H74" s="13">
        <v>0</v>
      </c>
      <c r="J74" s="11" t="s">
        <v>8</v>
      </c>
      <c r="K74" s="13">
        <v>0</v>
      </c>
      <c r="M74" s="11" t="s">
        <v>8</v>
      </c>
      <c r="N74" s="13">
        <v>0</v>
      </c>
      <c r="P74" s="11" t="s">
        <v>8</v>
      </c>
      <c r="Q74" s="13">
        <v>0</v>
      </c>
      <c r="S74" s="11" t="s">
        <v>8</v>
      </c>
      <c r="T74" s="13">
        <v>0</v>
      </c>
      <c r="V74" s="11" t="s">
        <v>8</v>
      </c>
      <c r="W74" s="13">
        <v>0</v>
      </c>
      <c r="Y74" s="11" t="s">
        <v>8</v>
      </c>
      <c r="Z74" s="13">
        <v>0</v>
      </c>
      <c r="AB74" s="11" t="s">
        <v>8</v>
      </c>
      <c r="AC74" s="13">
        <v>0</v>
      </c>
      <c r="AE74" s="11" t="s">
        <v>8</v>
      </c>
      <c r="AF74" s="13">
        <v>0</v>
      </c>
      <c r="AH74" s="11" t="s">
        <v>8</v>
      </c>
      <c r="AI74" s="13">
        <v>0</v>
      </c>
      <c r="AK74" s="11" t="s">
        <v>8</v>
      </c>
      <c r="AL74" s="13">
        <v>0</v>
      </c>
      <c r="AN74" s="11" t="s">
        <v>8</v>
      </c>
      <c r="AO74" s="13">
        <v>0</v>
      </c>
      <c r="AQ74" s="11" t="s">
        <v>8</v>
      </c>
      <c r="AR74" s="13">
        <v>0</v>
      </c>
      <c r="AT74" s="11" t="s">
        <v>8</v>
      </c>
      <c r="AU74" s="13">
        <v>0</v>
      </c>
      <c r="AW74" s="11" t="s">
        <v>8</v>
      </c>
      <c r="AX74" s="13">
        <v>0</v>
      </c>
      <c r="AZ74" s="11" t="s">
        <v>8</v>
      </c>
      <c r="BA74" s="13">
        <v>0</v>
      </c>
      <c r="BC74" s="11" t="s">
        <v>8</v>
      </c>
      <c r="BD74" s="13">
        <v>0</v>
      </c>
      <c r="BF74" s="11" t="s">
        <v>8</v>
      </c>
      <c r="BG74" s="13">
        <v>0</v>
      </c>
      <c r="BI74" s="11" t="s">
        <v>8</v>
      </c>
      <c r="BJ74" s="13">
        <v>0</v>
      </c>
      <c r="BL74" s="11" t="s">
        <v>8</v>
      </c>
      <c r="BM74" s="13">
        <v>0</v>
      </c>
      <c r="BO74" s="11" t="s">
        <v>8</v>
      </c>
      <c r="BP74" s="13">
        <v>0</v>
      </c>
      <c r="BR74" s="11" t="s">
        <v>8</v>
      </c>
      <c r="BS74" s="13">
        <v>0</v>
      </c>
      <c r="BU74" s="11" t="s">
        <v>8</v>
      </c>
      <c r="BV74" s="13">
        <v>0</v>
      </c>
      <c r="BX74" s="11" t="s">
        <v>8</v>
      </c>
      <c r="BY74" s="13">
        <v>0</v>
      </c>
      <c r="CA74" s="11" t="s">
        <v>8</v>
      </c>
      <c r="CB74" s="13">
        <v>0</v>
      </c>
      <c r="CD74" s="11" t="s">
        <v>8</v>
      </c>
      <c r="CE74" s="13">
        <v>0</v>
      </c>
      <c r="CG74" s="11" t="s">
        <v>8</v>
      </c>
      <c r="CH74" s="13">
        <v>0</v>
      </c>
      <c r="CJ74" s="11" t="s">
        <v>8</v>
      </c>
      <c r="CK74" s="13">
        <v>0</v>
      </c>
      <c r="CM74" s="11" t="s">
        <v>8</v>
      </c>
      <c r="CN74" s="13">
        <v>0</v>
      </c>
      <c r="CP74" s="11" t="s">
        <v>8</v>
      </c>
      <c r="CQ74" s="13">
        <f t="shared" si="4"/>
        <v>0</v>
      </c>
      <c r="CS74" s="11" t="s">
        <v>8</v>
      </c>
      <c r="CT74" s="13">
        <v>100</v>
      </c>
      <c r="CU74" s="34"/>
      <c r="CV74" s="6">
        <f>CT74-CQ74</f>
        <v>100</v>
      </c>
    </row>
    <row r="75" spans="1:101" x14ac:dyDescent="0.2">
      <c r="A75" s="11" t="s">
        <v>9</v>
      </c>
      <c r="B75" s="13">
        <f>SUM(B76:B78)</f>
        <v>8.6</v>
      </c>
      <c r="D75" s="11" t="s">
        <v>9</v>
      </c>
      <c r="E75" s="13">
        <f>SUM(E76:E78)</f>
        <v>0</v>
      </c>
      <c r="G75" s="11" t="s">
        <v>9</v>
      </c>
      <c r="H75" s="13">
        <f>SUM(H76:H78)</f>
        <v>0</v>
      </c>
      <c r="J75" s="11" t="s">
        <v>9</v>
      </c>
      <c r="K75" s="13">
        <f>SUM(K76:K78)</f>
        <v>8.5299999999999994</v>
      </c>
      <c r="M75" s="11" t="s">
        <v>9</v>
      </c>
      <c r="N75" s="13">
        <f>SUM(N76:N78)</f>
        <v>75</v>
      </c>
      <c r="P75" s="11" t="s">
        <v>9</v>
      </c>
      <c r="Q75" s="13">
        <f>SUM(Q76:Q78)</f>
        <v>0</v>
      </c>
      <c r="S75" s="11" t="s">
        <v>9</v>
      </c>
      <c r="T75" s="13">
        <f>SUM(T76:T78)</f>
        <v>0</v>
      </c>
      <c r="V75" s="11" t="s">
        <v>9</v>
      </c>
      <c r="W75" s="13">
        <f>SUM(W76:W78)</f>
        <v>33.89</v>
      </c>
      <c r="Y75" s="11" t="s">
        <v>9</v>
      </c>
      <c r="Z75" s="13">
        <f>SUM(Z76:Z78)</f>
        <v>0</v>
      </c>
      <c r="AB75" s="11" t="s">
        <v>9</v>
      </c>
      <c r="AC75" s="13">
        <f>SUM(AC76:AC78)</f>
        <v>13.25</v>
      </c>
      <c r="AE75" s="11" t="s">
        <v>9</v>
      </c>
      <c r="AF75" s="13">
        <f>SUM(AF76:AF78)</f>
        <v>7</v>
      </c>
      <c r="AH75" s="11" t="s">
        <v>9</v>
      </c>
      <c r="AI75" s="13">
        <f>SUM(AI76:AI78)</f>
        <v>59.03</v>
      </c>
      <c r="AK75" s="11" t="s">
        <v>9</v>
      </c>
      <c r="AL75" s="13">
        <f>SUM(AL76:AL78)</f>
        <v>9</v>
      </c>
      <c r="AN75" s="11" t="s">
        <v>9</v>
      </c>
      <c r="AO75" s="13">
        <f>SUM(AO76:AO78)</f>
        <v>10.41</v>
      </c>
      <c r="AQ75" s="11" t="s">
        <v>9</v>
      </c>
      <c r="AR75" s="13">
        <f>SUM(AR76:AR78)</f>
        <v>250</v>
      </c>
      <c r="AT75" s="11" t="s">
        <v>9</v>
      </c>
      <c r="AU75" s="13">
        <f>SUM(AU76:AU78)</f>
        <v>1567.72</v>
      </c>
      <c r="AW75" s="11" t="s">
        <v>9</v>
      </c>
      <c r="AX75" s="13">
        <f>SUM(AX76:AX78)</f>
        <v>422.57000000000005</v>
      </c>
      <c r="AZ75" s="11" t="s">
        <v>9</v>
      </c>
      <c r="BA75" s="13">
        <f>SUM(BA76:BA78)</f>
        <v>0</v>
      </c>
      <c r="BC75" s="11" t="s">
        <v>9</v>
      </c>
      <c r="BD75" s="13">
        <f>SUM(BD76:BD78)</f>
        <v>0</v>
      </c>
      <c r="BF75" s="11" t="s">
        <v>9</v>
      </c>
      <c r="BG75" s="13">
        <f>SUM(BG76:BG78)</f>
        <v>25.95</v>
      </c>
      <c r="BI75" s="11" t="s">
        <v>9</v>
      </c>
      <c r="BJ75" s="13">
        <f>SUM(BJ76:BJ78)</f>
        <v>0</v>
      </c>
      <c r="BL75" s="11" t="s">
        <v>9</v>
      </c>
      <c r="BM75" s="13">
        <f>SUM(BM76:BM78)</f>
        <v>74.19</v>
      </c>
      <c r="BO75" s="11" t="s">
        <v>9</v>
      </c>
      <c r="BP75" s="13">
        <f>SUM(BP76:BP78)</f>
        <v>22.58</v>
      </c>
      <c r="BR75" s="11" t="s">
        <v>9</v>
      </c>
      <c r="BS75" s="13">
        <f>SUM(BS76:BS78)</f>
        <v>0</v>
      </c>
      <c r="BU75" s="11" t="s">
        <v>9</v>
      </c>
      <c r="BV75" s="13">
        <f>SUM(BV76:BV78)</f>
        <v>0</v>
      </c>
      <c r="BX75" s="11" t="s">
        <v>9</v>
      </c>
      <c r="BY75" s="13">
        <f>SUM(BY76:BY78)</f>
        <v>168.59</v>
      </c>
      <c r="CA75" s="11" t="s">
        <v>9</v>
      </c>
      <c r="CB75" s="13">
        <f>SUM(CB76:CB78)</f>
        <v>164.18</v>
      </c>
      <c r="CD75" s="11" t="s">
        <v>9</v>
      </c>
      <c r="CE75" s="13">
        <f>SUM(CE76:CE78)</f>
        <v>10.47</v>
      </c>
      <c r="CG75" s="11" t="s">
        <v>9</v>
      </c>
      <c r="CH75" s="13">
        <f>SUM(CH76:CH78)</f>
        <v>0</v>
      </c>
      <c r="CJ75" s="11" t="s">
        <v>9</v>
      </c>
      <c r="CK75" s="13">
        <f>SUM(CK76:CK78)</f>
        <v>0</v>
      </c>
      <c r="CM75" s="11" t="s">
        <v>9</v>
      </c>
      <c r="CN75" s="13">
        <f>SUM(CN76:CN78)</f>
        <v>11</v>
      </c>
      <c r="CP75" s="11" t="s">
        <v>9</v>
      </c>
      <c r="CQ75" s="13">
        <f t="shared" si="4"/>
        <v>2941.96</v>
      </c>
      <c r="CS75" s="11" t="s">
        <v>9</v>
      </c>
      <c r="CT75" s="13">
        <f>SUM(CT76:CT78)</f>
        <v>795.74</v>
      </c>
      <c r="CU75" s="34"/>
      <c r="CV75" s="6">
        <f>CT75-CQ75</f>
        <v>-2146.2200000000003</v>
      </c>
    </row>
    <row r="76" spans="1:101" x14ac:dyDescent="0.2">
      <c r="A76" s="10" t="s">
        <v>211</v>
      </c>
      <c r="B76" s="13">
        <v>0</v>
      </c>
      <c r="D76" s="10" t="s">
        <v>211</v>
      </c>
      <c r="E76" s="13">
        <v>0</v>
      </c>
      <c r="G76" s="10" t="s">
        <v>211</v>
      </c>
      <c r="H76" s="13">
        <v>0</v>
      </c>
      <c r="J76" s="10" t="s">
        <v>211</v>
      </c>
      <c r="K76" s="13">
        <v>0</v>
      </c>
      <c r="M76" s="10" t="s">
        <v>211</v>
      </c>
      <c r="N76" s="13">
        <v>0</v>
      </c>
      <c r="P76" s="10" t="s">
        <v>211</v>
      </c>
      <c r="Q76" s="13">
        <v>0</v>
      </c>
      <c r="S76" s="10" t="s">
        <v>211</v>
      </c>
      <c r="T76" s="13">
        <v>0</v>
      </c>
      <c r="V76" s="10" t="s">
        <v>211</v>
      </c>
      <c r="W76" s="13">
        <v>0</v>
      </c>
      <c r="Y76" s="10" t="s">
        <v>211</v>
      </c>
      <c r="Z76" s="13">
        <v>0</v>
      </c>
      <c r="AB76" s="10" t="s">
        <v>211</v>
      </c>
      <c r="AC76" s="13">
        <v>0</v>
      </c>
      <c r="AE76" s="10" t="s">
        <v>211</v>
      </c>
      <c r="AF76" s="13">
        <v>0</v>
      </c>
      <c r="AH76" s="10" t="s">
        <v>211</v>
      </c>
      <c r="AI76" s="13">
        <v>0</v>
      </c>
      <c r="AK76" s="10" t="s">
        <v>211</v>
      </c>
      <c r="AL76" s="13">
        <v>0</v>
      </c>
      <c r="AN76" s="10" t="s">
        <v>211</v>
      </c>
      <c r="AO76" s="13">
        <v>0</v>
      </c>
      <c r="AQ76" s="10" t="s">
        <v>211</v>
      </c>
      <c r="AR76" s="13">
        <v>0</v>
      </c>
      <c r="AT76" s="10" t="s">
        <v>211</v>
      </c>
      <c r="AU76" s="13">
        <v>0</v>
      </c>
      <c r="AW76" s="10" t="s">
        <v>211</v>
      </c>
      <c r="AX76" s="13">
        <v>19.989999999999998</v>
      </c>
      <c r="AZ76" s="10" t="s">
        <v>211</v>
      </c>
      <c r="BA76" s="13">
        <v>0</v>
      </c>
      <c r="BC76" s="10" t="s">
        <v>211</v>
      </c>
      <c r="BD76" s="13">
        <v>0</v>
      </c>
      <c r="BF76" s="10" t="s">
        <v>211</v>
      </c>
      <c r="BG76" s="13">
        <v>0</v>
      </c>
      <c r="BI76" s="10" t="s">
        <v>211</v>
      </c>
      <c r="BJ76" s="13">
        <v>0</v>
      </c>
      <c r="BL76" s="10" t="s">
        <v>211</v>
      </c>
      <c r="BM76" s="13">
        <v>0</v>
      </c>
      <c r="BO76" s="10" t="s">
        <v>211</v>
      </c>
      <c r="BP76" s="13">
        <v>7.99</v>
      </c>
      <c r="BR76" s="10" t="s">
        <v>211</v>
      </c>
      <c r="BS76" s="13">
        <v>0</v>
      </c>
      <c r="BU76" s="10" t="s">
        <v>211</v>
      </c>
      <c r="BV76" s="13">
        <v>0</v>
      </c>
      <c r="BX76" s="10" t="s">
        <v>211</v>
      </c>
      <c r="BY76" s="13">
        <v>0</v>
      </c>
      <c r="CA76" s="10" t="s">
        <v>211</v>
      </c>
      <c r="CB76" s="13">
        <v>0</v>
      </c>
      <c r="CD76" s="10" t="s">
        <v>211</v>
      </c>
      <c r="CE76" s="13">
        <v>0</v>
      </c>
      <c r="CG76" s="10" t="s">
        <v>211</v>
      </c>
      <c r="CH76" s="13">
        <v>0</v>
      </c>
      <c r="CJ76" s="10" t="s">
        <v>211</v>
      </c>
      <c r="CK76" s="13">
        <v>0</v>
      </c>
      <c r="CM76" s="10" t="s">
        <v>211</v>
      </c>
      <c r="CN76" s="13">
        <v>0</v>
      </c>
      <c r="CP76" s="10" t="s">
        <v>211</v>
      </c>
      <c r="CQ76" s="13">
        <f t="shared" si="4"/>
        <v>27.979999999999997</v>
      </c>
      <c r="CS76" s="10" t="s">
        <v>211</v>
      </c>
      <c r="CT76" s="13">
        <v>7.99</v>
      </c>
      <c r="CU76" s="34"/>
      <c r="CV76" s="30">
        <f>CT76-CQ76</f>
        <v>-19.989999999999995</v>
      </c>
    </row>
    <row r="77" spans="1:101" x14ac:dyDescent="0.2">
      <c r="A77" s="28" t="s">
        <v>212</v>
      </c>
      <c r="B77" s="13">
        <v>0</v>
      </c>
      <c r="D77" s="28" t="s">
        <v>212</v>
      </c>
      <c r="E77" s="13">
        <v>0</v>
      </c>
      <c r="G77" s="28" t="s">
        <v>212</v>
      </c>
      <c r="H77" s="13">
        <v>0</v>
      </c>
      <c r="J77" s="28" t="s">
        <v>212</v>
      </c>
      <c r="K77" s="13">
        <v>0</v>
      </c>
      <c r="M77" s="28" t="s">
        <v>212</v>
      </c>
      <c r="N77" s="13">
        <v>0</v>
      </c>
      <c r="P77" s="28" t="s">
        <v>212</v>
      </c>
      <c r="Q77" s="13">
        <v>0</v>
      </c>
      <c r="S77" s="28" t="s">
        <v>212</v>
      </c>
      <c r="T77" s="13">
        <v>0</v>
      </c>
      <c r="V77" s="28" t="s">
        <v>212</v>
      </c>
      <c r="W77" s="13">
        <v>0</v>
      </c>
      <c r="Y77" s="28" t="s">
        <v>212</v>
      </c>
      <c r="Z77" s="13">
        <v>0</v>
      </c>
      <c r="AB77" s="28" t="s">
        <v>212</v>
      </c>
      <c r="AC77" s="13">
        <v>0</v>
      </c>
      <c r="AE77" s="28" t="s">
        <v>212</v>
      </c>
      <c r="AF77" s="13">
        <v>0</v>
      </c>
      <c r="AH77" s="28" t="s">
        <v>212</v>
      </c>
      <c r="AI77" s="13">
        <v>0</v>
      </c>
      <c r="AK77" s="28" t="s">
        <v>212</v>
      </c>
      <c r="AL77" s="13">
        <v>0</v>
      </c>
      <c r="AN77" s="28" t="s">
        <v>212</v>
      </c>
      <c r="AO77" s="13">
        <v>0</v>
      </c>
      <c r="AQ77" s="28" t="s">
        <v>212</v>
      </c>
      <c r="AR77" s="13">
        <v>0</v>
      </c>
      <c r="AT77" s="28" t="s">
        <v>212</v>
      </c>
      <c r="AU77" s="13">
        <v>0</v>
      </c>
      <c r="AW77" s="28" t="s">
        <v>212</v>
      </c>
      <c r="AX77" s="13">
        <v>0</v>
      </c>
      <c r="AZ77" s="28" t="s">
        <v>212</v>
      </c>
      <c r="BA77" s="13">
        <v>0</v>
      </c>
      <c r="BC77" s="28" t="s">
        <v>212</v>
      </c>
      <c r="BD77" s="13">
        <v>0</v>
      </c>
      <c r="BF77" s="28" t="s">
        <v>212</v>
      </c>
      <c r="BG77" s="13">
        <v>0</v>
      </c>
      <c r="BI77" s="28" t="s">
        <v>212</v>
      </c>
      <c r="BJ77" s="13">
        <v>0</v>
      </c>
      <c r="BL77" s="28" t="s">
        <v>212</v>
      </c>
      <c r="BM77" s="13">
        <v>0</v>
      </c>
      <c r="BO77" s="28" t="s">
        <v>212</v>
      </c>
      <c r="BP77" s="13">
        <v>0</v>
      </c>
      <c r="BR77" s="28" t="s">
        <v>212</v>
      </c>
      <c r="BS77" s="13">
        <v>0</v>
      </c>
      <c r="BU77" s="28" t="s">
        <v>212</v>
      </c>
      <c r="BV77" s="13">
        <v>0</v>
      </c>
      <c r="BX77" s="28" t="s">
        <v>212</v>
      </c>
      <c r="BY77" s="13">
        <v>0</v>
      </c>
      <c r="CA77" s="28" t="s">
        <v>212</v>
      </c>
      <c r="CB77" s="13">
        <v>0</v>
      </c>
      <c r="CD77" s="28" t="s">
        <v>212</v>
      </c>
      <c r="CE77" s="13">
        <v>0</v>
      </c>
      <c r="CG77" s="28" t="s">
        <v>212</v>
      </c>
      <c r="CH77" s="13">
        <v>0</v>
      </c>
      <c r="CJ77" s="28" t="s">
        <v>212</v>
      </c>
      <c r="CK77" s="13">
        <v>0</v>
      </c>
      <c r="CM77" s="28" t="s">
        <v>212</v>
      </c>
      <c r="CN77" s="13">
        <v>0</v>
      </c>
      <c r="CP77" s="28" t="s">
        <v>212</v>
      </c>
      <c r="CQ77" s="13">
        <f t="shared" si="4"/>
        <v>0</v>
      </c>
      <c r="CS77" s="28" t="s">
        <v>212</v>
      </c>
      <c r="CT77" s="13">
        <v>19.989999999999998</v>
      </c>
      <c r="CU77" s="34"/>
      <c r="CV77" s="30">
        <f>CT77-CQ77</f>
        <v>19.989999999999998</v>
      </c>
    </row>
    <row r="78" spans="1:101" x14ac:dyDescent="0.2">
      <c r="A78" s="10" t="s">
        <v>213</v>
      </c>
      <c r="B78" s="13">
        <v>8.6</v>
      </c>
      <c r="D78" s="10" t="s">
        <v>213</v>
      </c>
      <c r="E78" s="13">
        <v>0</v>
      </c>
      <c r="G78" s="10" t="s">
        <v>213</v>
      </c>
      <c r="H78" s="13">
        <v>0</v>
      </c>
      <c r="J78" s="10" t="s">
        <v>213</v>
      </c>
      <c r="K78" s="13">
        <v>8.5299999999999994</v>
      </c>
      <c r="M78" s="10" t="s">
        <v>213</v>
      </c>
      <c r="N78" s="13">
        <v>75</v>
      </c>
      <c r="P78" s="10" t="s">
        <v>213</v>
      </c>
      <c r="Q78" s="13">
        <v>0</v>
      </c>
      <c r="S78" s="10" t="s">
        <v>213</v>
      </c>
      <c r="T78" s="13">
        <v>0</v>
      </c>
      <c r="V78" s="10" t="s">
        <v>213</v>
      </c>
      <c r="W78" s="13">
        <f>21.15+7.79+4.95</f>
        <v>33.89</v>
      </c>
      <c r="Y78" s="10" t="s">
        <v>213</v>
      </c>
      <c r="Z78" s="13">
        <v>0</v>
      </c>
      <c r="AB78" s="10" t="s">
        <v>213</v>
      </c>
      <c r="AC78" s="13">
        <v>13.25</v>
      </c>
      <c r="AE78" s="10" t="s">
        <v>213</v>
      </c>
      <c r="AF78" s="13">
        <v>7</v>
      </c>
      <c r="AH78" s="10" t="s">
        <v>213</v>
      </c>
      <c r="AI78" s="13">
        <v>59.03</v>
      </c>
      <c r="AK78" s="10" t="s">
        <v>213</v>
      </c>
      <c r="AL78" s="13">
        <v>9</v>
      </c>
      <c r="AN78" s="10" t="s">
        <v>213</v>
      </c>
      <c r="AO78" s="13">
        <v>10.41</v>
      </c>
      <c r="AQ78" s="10" t="s">
        <v>213</v>
      </c>
      <c r="AR78" s="13">
        <v>250</v>
      </c>
      <c r="AT78" s="10" t="s">
        <v>213</v>
      </c>
      <c r="AU78" s="13">
        <v>1567.72</v>
      </c>
      <c r="AW78" s="10" t="s">
        <v>213</v>
      </c>
      <c r="AX78" s="13">
        <f>3+355.35+44.23</f>
        <v>402.58000000000004</v>
      </c>
      <c r="AZ78" s="10" t="s">
        <v>213</v>
      </c>
      <c r="BA78" s="13">
        <v>0</v>
      </c>
      <c r="BC78" s="10" t="s">
        <v>213</v>
      </c>
      <c r="BD78" s="13">
        <v>0</v>
      </c>
      <c r="BF78" s="10" t="s">
        <v>213</v>
      </c>
      <c r="BG78" s="13">
        <v>25.95</v>
      </c>
      <c r="BI78" s="10" t="s">
        <v>213</v>
      </c>
      <c r="BJ78" s="13">
        <v>0</v>
      </c>
      <c r="BL78" s="10" t="s">
        <v>213</v>
      </c>
      <c r="BM78" s="13">
        <v>74.19</v>
      </c>
      <c r="BO78" s="10" t="s">
        <v>213</v>
      </c>
      <c r="BP78" s="13">
        <v>14.59</v>
      </c>
      <c r="BR78" s="10" t="s">
        <v>213</v>
      </c>
      <c r="BS78" s="13"/>
      <c r="BU78" s="10" t="s">
        <v>213</v>
      </c>
      <c r="BV78" s="13">
        <v>0</v>
      </c>
      <c r="BX78" s="10" t="s">
        <v>213</v>
      </c>
      <c r="BY78" s="13">
        <f>36.59+132</f>
        <v>168.59</v>
      </c>
      <c r="CA78" s="10" t="s">
        <v>213</v>
      </c>
      <c r="CB78" s="13">
        <v>164.18</v>
      </c>
      <c r="CD78" s="10" t="s">
        <v>213</v>
      </c>
      <c r="CE78" s="13">
        <v>10.47</v>
      </c>
      <c r="CG78" s="10" t="s">
        <v>213</v>
      </c>
      <c r="CH78" s="13">
        <v>0</v>
      </c>
      <c r="CJ78" s="10" t="s">
        <v>213</v>
      </c>
      <c r="CK78" s="13">
        <v>0</v>
      </c>
      <c r="CM78" s="10" t="s">
        <v>213</v>
      </c>
      <c r="CN78" s="13">
        <v>11</v>
      </c>
      <c r="CP78" s="10" t="s">
        <v>213</v>
      </c>
      <c r="CQ78" s="13">
        <f t="shared" si="4"/>
        <v>2913.98</v>
      </c>
      <c r="CS78" s="10" t="s">
        <v>213</v>
      </c>
      <c r="CT78" s="13">
        <v>767.76</v>
      </c>
      <c r="CU78" s="5"/>
      <c r="CV78" s="30">
        <f>CT78-CQ78</f>
        <v>-2146.2200000000003</v>
      </c>
    </row>
    <row r="79" spans="1:101" x14ac:dyDescent="0.2">
      <c r="A79" s="23" t="s">
        <v>10</v>
      </c>
      <c r="B79" s="24">
        <f>B61-SUM(B62:B66,B69,B70,B71,B74,B75)</f>
        <v>-8.6</v>
      </c>
      <c r="D79" s="23" t="s">
        <v>10</v>
      </c>
      <c r="E79" s="24">
        <f>E61-SUM(E62:E66,E69,E70,E71,E74,E75)</f>
        <v>-34</v>
      </c>
      <c r="G79" s="14" t="s">
        <v>10</v>
      </c>
      <c r="H79" s="15">
        <f>H61-SUM(H62:H66,H69,H70,H71,H74,H75)</f>
        <v>0</v>
      </c>
      <c r="J79" s="21" t="s">
        <v>10</v>
      </c>
      <c r="K79" s="22">
        <f>K61-SUM(K62:K66,K69,K70,K71,K74,K75)</f>
        <v>494.54000000000008</v>
      </c>
      <c r="M79" s="23" t="s">
        <v>10</v>
      </c>
      <c r="N79" s="24">
        <f>N61-SUM(N62:N66,N69,N70,N71,N74,N75)</f>
        <v>-75</v>
      </c>
      <c r="P79" s="14" t="s">
        <v>10</v>
      </c>
      <c r="Q79" s="15">
        <f>Q61-SUM(Q62:Q66,Q69,Q70,Q71,Q74,Q75)</f>
        <v>0</v>
      </c>
      <c r="S79" s="14" t="s">
        <v>10</v>
      </c>
      <c r="T79" s="15">
        <f>T61-SUM(T62:T66,T69,T70,T71,T74,T75)</f>
        <v>0</v>
      </c>
      <c r="V79" s="23" t="s">
        <v>10</v>
      </c>
      <c r="W79" s="24">
        <f>W61-SUM(W62:W66,W69,W70,W71,W74,W75)</f>
        <v>-66.91</v>
      </c>
      <c r="Y79" s="14" t="s">
        <v>10</v>
      </c>
      <c r="Z79" s="15">
        <f>Z61-SUM(Z62:Z66,Z69,Z70,Z71,Z74,Z75)</f>
        <v>0</v>
      </c>
      <c r="AB79" s="23" t="s">
        <v>10</v>
      </c>
      <c r="AC79" s="24">
        <f>AC61-SUM(AC62:AC66,AC69,AC70,AC71,AC74,AC75)</f>
        <v>111.75</v>
      </c>
      <c r="AE79" s="23" t="s">
        <v>10</v>
      </c>
      <c r="AF79" s="24">
        <f>AF61-SUM(AF62:AF66,AF69,AF70,AF71,AF74,AF75)</f>
        <v>-7</v>
      </c>
      <c r="AH79" s="23" t="s">
        <v>10</v>
      </c>
      <c r="AI79" s="24">
        <f>AI61-SUM(AI62:AI66,AI69,AI70,AI71,AI74,AI75)</f>
        <v>-59.03</v>
      </c>
      <c r="AK79" s="21" t="s">
        <v>10</v>
      </c>
      <c r="AL79" s="22">
        <f>AL61-SUM(AL62:AL66,AL69,AL70,AL71,AL74,AL75)</f>
        <v>31</v>
      </c>
      <c r="AN79" s="23" t="s">
        <v>10</v>
      </c>
      <c r="AO79" s="24">
        <f>AO61-SUM(AO62:AO66,AO69,AO70,AO71,AO74,AO75)</f>
        <v>-43.41</v>
      </c>
      <c r="AQ79" s="23" t="s">
        <v>10</v>
      </c>
      <c r="AR79" s="24">
        <f>AR61-SUM(AR62:AR66,AR69,AR70,AR71,AR74,AR75)</f>
        <v>-250</v>
      </c>
      <c r="AT79" s="23" t="s">
        <v>10</v>
      </c>
      <c r="AU79" s="24">
        <f>AU61-SUM(AU62:AU66,AU69,AU70,AU71,AU74,AU75)</f>
        <v>-17741.920000000002</v>
      </c>
      <c r="AW79" s="23" t="s">
        <v>10</v>
      </c>
      <c r="AX79" s="24">
        <f>AX61-SUM(AX62:AX66,AX69,AX70,AX71,AX74,AX75)</f>
        <v>-663.57</v>
      </c>
      <c r="AZ79" s="21" t="s">
        <v>10</v>
      </c>
      <c r="BA79" s="22">
        <f>BA61-SUM(BA62:BA66,BA69,BA70,BA71,BA74,BA75)</f>
        <v>1068.58</v>
      </c>
      <c r="BC79" s="23" t="s">
        <v>10</v>
      </c>
      <c r="BD79" s="24">
        <f>BD61-SUM(BD62:BD66,BD69,BD70,BD71,BD74,BD75)</f>
        <v>-379.98</v>
      </c>
      <c r="BF79" s="23" t="s">
        <v>10</v>
      </c>
      <c r="BG79" s="24">
        <f>BG61-SUM(BG62:BG66,BG69,BG70,BG71,BG74,BG75)</f>
        <v>-52.07</v>
      </c>
      <c r="BI79" s="14" t="s">
        <v>10</v>
      </c>
      <c r="BJ79" s="15">
        <f>BJ61-SUM(BJ62:BJ66,BJ69,BJ70,BJ71,BJ74,BJ75)</f>
        <v>0</v>
      </c>
      <c r="BL79" s="23" t="s">
        <v>10</v>
      </c>
      <c r="BM79" s="24">
        <f>BM61-SUM(BM62:BM66,BM69,BM70,BM71,BM74,BM75)</f>
        <v>-74.19</v>
      </c>
      <c r="BO79" s="23" t="s">
        <v>10</v>
      </c>
      <c r="BP79" s="24">
        <f>BP61-SUM(BP62:BP66,BP69,BP70,BP71,BP74,BP75)</f>
        <v>-55.58</v>
      </c>
      <c r="BR79" s="14" t="s">
        <v>10</v>
      </c>
      <c r="BS79" s="15">
        <f>BS61-SUM(BS62:BS66,BS69,BS70,BS71,BS74,BS75)</f>
        <v>0</v>
      </c>
      <c r="BU79" s="14" t="s">
        <v>10</v>
      </c>
      <c r="BV79" s="15">
        <f>BV61-SUM(BV62:BV66,BV69,BV70,BV71,BV74,BV75)</f>
        <v>0</v>
      </c>
      <c r="BX79" s="23" t="s">
        <v>10</v>
      </c>
      <c r="BY79" s="24">
        <f>BY61-SUM(BY62:BY66,BY69,BY70,BY71,BY74,BY75)</f>
        <v>-168.59</v>
      </c>
      <c r="CA79" s="23" t="s">
        <v>10</v>
      </c>
      <c r="CB79" s="24">
        <f>CB61-SUM(CB62:CB66,CB69,CB70,CB71,CB74,CB75)</f>
        <v>-164.18</v>
      </c>
      <c r="CD79" s="23" t="s">
        <v>10</v>
      </c>
      <c r="CE79" s="24">
        <f>CE61-SUM(CE62:CE66,CE69,CE70,CE71,CE74,CE75)</f>
        <v>-10.47</v>
      </c>
      <c r="CG79" s="14" t="s">
        <v>10</v>
      </c>
      <c r="CH79" s="15">
        <f>CH61-SUM(CH62:CH66,CH69,CH70,CH71,CH74,CH75)</f>
        <v>0</v>
      </c>
      <c r="CJ79" s="23" t="s">
        <v>10</v>
      </c>
      <c r="CK79" s="24">
        <f>CK61-SUM(CK62:CK66,CK69,CK70,CK71,CK74,CK75)</f>
        <v>-32</v>
      </c>
      <c r="CM79" s="23" t="s">
        <v>10</v>
      </c>
      <c r="CN79" s="24">
        <f>CN61-SUM(CN62:CN66,CN69,CN70,CN71,CN74,CN75)</f>
        <v>-11</v>
      </c>
      <c r="CP79" s="23" t="s">
        <v>97</v>
      </c>
      <c r="CQ79" s="24">
        <f>SUM(CN79,CK79,CH79,CE79,CB79,BY79,BV79,BS79,BP79,BM79,BJ79,BG79,BD79,BA79,AX79,AU79,AR79,AO79,AL79,AI80,AI79,AF79,AC79,Z79,W79,T79,Q79,N79,K79,H79,E79,B79)</f>
        <v>-18191.629999999997</v>
      </c>
      <c r="CS79" s="4"/>
      <c r="CT79" s="5"/>
      <c r="CU79" s="34"/>
      <c r="CV79" s="52">
        <f>SUM(CV75,CV74,CV70,CV69,CV66,CV65,CV64,CV63)</f>
        <v>-17622.54</v>
      </c>
      <c r="CW79" s="1" t="s">
        <v>201</v>
      </c>
    </row>
    <row r="80" spans="1:101" x14ac:dyDescent="0.2">
      <c r="A80" s="10" t="s">
        <v>48</v>
      </c>
      <c r="B80" s="34"/>
      <c r="D80" s="10" t="s">
        <v>48</v>
      </c>
      <c r="E80" s="46"/>
      <c r="G80" s="10" t="s">
        <v>48</v>
      </c>
      <c r="H80" s="46"/>
      <c r="J80" s="10" t="s">
        <v>48</v>
      </c>
      <c r="K80" s="46"/>
      <c r="M80" s="10" t="s">
        <v>48</v>
      </c>
      <c r="N80" s="46"/>
      <c r="P80" s="10" t="s">
        <v>48</v>
      </c>
      <c r="Q80" s="46"/>
      <c r="S80" s="10" t="s">
        <v>48</v>
      </c>
      <c r="T80" s="46"/>
      <c r="V80" s="10" t="s">
        <v>48</v>
      </c>
      <c r="W80" s="46"/>
      <c r="Y80" s="10" t="s">
        <v>48</v>
      </c>
      <c r="Z80" s="46"/>
      <c r="AB80" s="10" t="s">
        <v>48</v>
      </c>
      <c r="AC80" s="46"/>
      <c r="AE80" s="10" t="s">
        <v>48</v>
      </c>
      <c r="AF80" s="46"/>
      <c r="AH80" s="10" t="s">
        <v>48</v>
      </c>
      <c r="AI80" s="46"/>
      <c r="AK80" s="10" t="s">
        <v>48</v>
      </c>
      <c r="AL80" s="46"/>
      <c r="AN80" s="10" t="s">
        <v>48</v>
      </c>
      <c r="AO80" s="46"/>
      <c r="AQ80" s="10" t="s">
        <v>48</v>
      </c>
      <c r="AR80" s="46"/>
      <c r="AT80" s="10" t="s">
        <v>48</v>
      </c>
      <c r="AU80" s="46"/>
      <c r="AW80" s="10" t="s">
        <v>48</v>
      </c>
      <c r="AX80" s="46"/>
      <c r="AZ80" s="10" t="s">
        <v>48</v>
      </c>
      <c r="BA80" s="46"/>
      <c r="BC80" s="10" t="s">
        <v>48</v>
      </c>
      <c r="BD80" s="46"/>
      <c r="BF80" s="10" t="s">
        <v>48</v>
      </c>
      <c r="BG80" s="46"/>
      <c r="BI80" s="10" t="s">
        <v>48</v>
      </c>
      <c r="BJ80" s="46"/>
      <c r="BL80" s="10" t="s">
        <v>48</v>
      </c>
      <c r="BM80" s="46"/>
      <c r="BO80" s="10" t="s">
        <v>48</v>
      </c>
      <c r="BP80" s="46"/>
      <c r="BR80" s="10" t="s">
        <v>48</v>
      </c>
      <c r="BS80" s="46"/>
      <c r="BU80" s="10" t="s">
        <v>48</v>
      </c>
      <c r="BV80" s="46"/>
      <c r="BX80" s="10" t="s">
        <v>48</v>
      </c>
      <c r="BY80" s="46"/>
      <c r="CA80" s="10" t="s">
        <v>48</v>
      </c>
      <c r="CB80" s="46"/>
      <c r="CD80" s="10" t="s">
        <v>48</v>
      </c>
      <c r="CE80" s="46"/>
      <c r="CG80" s="10" t="s">
        <v>48</v>
      </c>
      <c r="CH80" s="46"/>
      <c r="CJ80" s="10" t="s">
        <v>48</v>
      </c>
      <c r="CK80" s="46"/>
      <c r="CM80" s="10" t="s">
        <v>48</v>
      </c>
      <c r="CN80" s="46"/>
      <c r="CP80" s="26" t="s">
        <v>47</v>
      </c>
      <c r="CQ80" s="27">
        <f>CQ79+CQ71</f>
        <v>-17791.799999999996</v>
      </c>
      <c r="CS80" s="53" t="s">
        <v>198</v>
      </c>
      <c r="CT80" s="6">
        <f>SUM(CT75,CT74,CT71,CT70,CT69,CT66,CT65,CT64,CT63)</f>
        <v>3009.7200000000003</v>
      </c>
    </row>
    <row r="81" spans="1:100" x14ac:dyDescent="0.2">
      <c r="A81" s="209" t="s">
        <v>138</v>
      </c>
      <c r="B81" s="210"/>
      <c r="D81" s="209"/>
      <c r="E81" s="210"/>
      <c r="G81" s="209"/>
      <c r="H81" s="210"/>
      <c r="J81" s="209" t="s">
        <v>140</v>
      </c>
      <c r="K81" s="210"/>
      <c r="M81" s="209" t="s">
        <v>139</v>
      </c>
      <c r="N81" s="210"/>
      <c r="P81" s="209"/>
      <c r="Q81" s="210"/>
      <c r="S81" s="209"/>
      <c r="T81" s="210"/>
      <c r="V81" s="209" t="s">
        <v>142</v>
      </c>
      <c r="W81" s="210"/>
      <c r="Y81" s="209"/>
      <c r="Z81" s="210"/>
      <c r="AB81" s="209" t="s">
        <v>143</v>
      </c>
      <c r="AC81" s="210"/>
      <c r="AE81" s="209" t="s">
        <v>87</v>
      </c>
      <c r="AF81" s="210"/>
      <c r="AH81" s="209" t="s">
        <v>144</v>
      </c>
      <c r="AI81" s="210"/>
      <c r="AK81" s="209" t="s">
        <v>145</v>
      </c>
      <c r="AL81" s="210"/>
      <c r="AN81" s="209" t="s">
        <v>146</v>
      </c>
      <c r="AO81" s="210"/>
      <c r="AQ81" s="209" t="s">
        <v>147</v>
      </c>
      <c r="AR81" s="210"/>
      <c r="AT81" s="209" t="s">
        <v>148</v>
      </c>
      <c r="AU81" s="210"/>
      <c r="AW81" s="209" t="s">
        <v>149</v>
      </c>
      <c r="AX81" s="210"/>
      <c r="AZ81" s="209"/>
      <c r="BA81" s="210"/>
      <c r="BC81" s="209" t="s">
        <v>150</v>
      </c>
      <c r="BD81" s="210"/>
      <c r="BF81" s="209" t="s">
        <v>151</v>
      </c>
      <c r="BG81" s="210"/>
      <c r="BI81" s="209"/>
      <c r="BJ81" s="210"/>
      <c r="BL81" s="209" t="s">
        <v>152</v>
      </c>
      <c r="BM81" s="210"/>
      <c r="BO81" s="209" t="s">
        <v>153</v>
      </c>
      <c r="BP81" s="210"/>
      <c r="BR81" s="209"/>
      <c r="BS81" s="210"/>
      <c r="BU81" s="209"/>
      <c r="BV81" s="210"/>
      <c r="BX81" s="209" t="s">
        <v>154</v>
      </c>
      <c r="BY81" s="210"/>
      <c r="CA81" s="209" t="s">
        <v>155</v>
      </c>
      <c r="CB81" s="210"/>
      <c r="CD81" s="209" t="s">
        <v>146</v>
      </c>
      <c r="CE81" s="210"/>
      <c r="CG81" s="209"/>
      <c r="CH81" s="210"/>
      <c r="CJ81" s="209"/>
      <c r="CK81" s="210"/>
      <c r="CM81" s="209" t="s">
        <v>186</v>
      </c>
      <c r="CN81" s="210"/>
      <c r="CP81" s="23" t="s">
        <v>141</v>
      </c>
      <c r="CQ81" s="24">
        <f>SUM(CQ62,CQ63,CQ64,CQ65,CQ66,CQ69,CQ70,CQ74,CQ75)</f>
        <v>20739.649999999998</v>
      </c>
      <c r="CS81" s="53"/>
      <c r="CT81" s="6"/>
    </row>
    <row r="82" spans="1:100" x14ac:dyDescent="0.2">
      <c r="A82" s="210"/>
      <c r="B82" s="210"/>
      <c r="D82" s="210"/>
      <c r="E82" s="210"/>
      <c r="G82" s="210"/>
      <c r="H82" s="210"/>
      <c r="J82" s="210"/>
      <c r="K82" s="210"/>
      <c r="M82" s="210"/>
      <c r="N82" s="210"/>
      <c r="P82" s="210"/>
      <c r="Q82" s="210"/>
      <c r="S82" s="210"/>
      <c r="T82" s="210"/>
      <c r="V82" s="210"/>
      <c r="W82" s="210"/>
      <c r="Y82" s="210"/>
      <c r="Z82" s="210"/>
      <c r="AB82" s="210"/>
      <c r="AC82" s="210"/>
      <c r="AE82" s="210"/>
      <c r="AF82" s="210"/>
      <c r="AH82" s="210"/>
      <c r="AI82" s="210"/>
      <c r="AK82" s="210"/>
      <c r="AL82" s="210"/>
      <c r="AN82" s="210"/>
      <c r="AO82" s="210"/>
      <c r="AQ82" s="210"/>
      <c r="AR82" s="210"/>
      <c r="AT82" s="210"/>
      <c r="AU82" s="210"/>
      <c r="AW82" s="210"/>
      <c r="AX82" s="210"/>
      <c r="AZ82" s="210"/>
      <c r="BA82" s="210"/>
      <c r="BC82" s="210"/>
      <c r="BD82" s="210"/>
      <c r="BF82" s="210"/>
      <c r="BG82" s="210"/>
      <c r="BI82" s="210"/>
      <c r="BJ82" s="210"/>
      <c r="BL82" s="210"/>
      <c r="BM82" s="210"/>
      <c r="BO82" s="210"/>
      <c r="BP82" s="210"/>
      <c r="BR82" s="210"/>
      <c r="BS82" s="210"/>
      <c r="BU82" s="210"/>
      <c r="BV82" s="210"/>
      <c r="BX82" s="210"/>
      <c r="BY82" s="210"/>
      <c r="CA82" s="210"/>
      <c r="CB82" s="210"/>
      <c r="CD82" s="210"/>
      <c r="CE82" s="210"/>
      <c r="CG82" s="210"/>
      <c r="CH82" s="210"/>
      <c r="CJ82" s="210"/>
      <c r="CK82" s="210"/>
      <c r="CM82" s="210"/>
      <c r="CN82" s="210"/>
    </row>
    <row r="83" spans="1:100" x14ac:dyDescent="0.2">
      <c r="A83" s="210"/>
      <c r="B83" s="210"/>
      <c r="D83" s="210"/>
      <c r="E83" s="210"/>
      <c r="G83" s="210"/>
      <c r="H83" s="210"/>
      <c r="J83" s="210"/>
      <c r="K83" s="210"/>
      <c r="M83" s="210"/>
      <c r="N83" s="210"/>
      <c r="P83" s="210"/>
      <c r="Q83" s="210"/>
      <c r="S83" s="210"/>
      <c r="T83" s="210"/>
      <c r="V83" s="210"/>
      <c r="W83" s="210"/>
      <c r="Y83" s="210"/>
      <c r="Z83" s="210"/>
      <c r="AB83" s="210"/>
      <c r="AC83" s="210"/>
      <c r="AE83" s="210"/>
      <c r="AF83" s="210"/>
      <c r="AH83" s="210"/>
      <c r="AI83" s="210"/>
      <c r="AK83" s="210"/>
      <c r="AL83" s="210"/>
      <c r="AN83" s="210"/>
      <c r="AO83" s="210"/>
      <c r="AQ83" s="210"/>
      <c r="AR83" s="210"/>
      <c r="AT83" s="210"/>
      <c r="AU83" s="210"/>
      <c r="AW83" s="210"/>
      <c r="AX83" s="210"/>
      <c r="AZ83" s="210"/>
      <c r="BA83" s="210"/>
      <c r="BC83" s="210"/>
      <c r="BD83" s="210"/>
      <c r="BF83" s="210"/>
      <c r="BG83" s="210"/>
      <c r="BI83" s="210"/>
      <c r="BJ83" s="210"/>
      <c r="BL83" s="210"/>
      <c r="BM83" s="210"/>
      <c r="BO83" s="210"/>
      <c r="BP83" s="210"/>
      <c r="BR83" s="210"/>
      <c r="BS83" s="210"/>
      <c r="BU83" s="210"/>
      <c r="BV83" s="210"/>
      <c r="BX83" s="210"/>
      <c r="BY83" s="210"/>
      <c r="CA83" s="210"/>
      <c r="CB83" s="210"/>
      <c r="CD83" s="210"/>
      <c r="CE83" s="210"/>
      <c r="CG83" s="210"/>
      <c r="CH83" s="210"/>
      <c r="CJ83" s="210"/>
      <c r="CK83" s="210"/>
      <c r="CM83" s="210"/>
      <c r="CN83" s="210"/>
    </row>
    <row r="87" spans="1:100" ht="19" x14ac:dyDescent="0.25">
      <c r="A87" s="2" t="s">
        <v>91</v>
      </c>
      <c r="B87" s="34" t="s">
        <v>206</v>
      </c>
    </row>
    <row r="88" spans="1:100" x14ac:dyDescent="0.2">
      <c r="A88" s="8" t="s">
        <v>94</v>
      </c>
      <c r="B88" s="8"/>
      <c r="D88" s="8" t="s">
        <v>157</v>
      </c>
      <c r="E88" s="8"/>
      <c r="G88" s="8" t="s">
        <v>158</v>
      </c>
      <c r="H88" s="8"/>
      <c r="J88" s="8" t="s">
        <v>159</v>
      </c>
      <c r="K88" s="8"/>
      <c r="M88" s="8" t="s">
        <v>160</v>
      </c>
      <c r="N88" s="8"/>
      <c r="P88" s="8" t="s">
        <v>161</v>
      </c>
      <c r="Q88" s="8"/>
      <c r="S88" s="8" t="s">
        <v>162</v>
      </c>
      <c r="T88" s="8"/>
      <c r="V88" s="8" t="s">
        <v>163</v>
      </c>
      <c r="W88" s="8"/>
      <c r="Y88" s="8" t="s">
        <v>164</v>
      </c>
      <c r="Z88" s="8"/>
      <c r="AB88" s="8" t="s">
        <v>165</v>
      </c>
      <c r="AC88" s="8"/>
      <c r="AE88" s="8" t="s">
        <v>166</v>
      </c>
      <c r="AF88" s="8"/>
      <c r="AH88" s="8" t="s">
        <v>167</v>
      </c>
      <c r="AI88" s="8"/>
      <c r="AK88" s="8" t="s">
        <v>168</v>
      </c>
      <c r="AL88" s="8"/>
      <c r="AN88" s="8" t="s">
        <v>169</v>
      </c>
      <c r="AO88" s="8"/>
      <c r="AQ88" s="8" t="s">
        <v>170</v>
      </c>
      <c r="AR88" s="8"/>
      <c r="AT88" s="8" t="s">
        <v>171</v>
      </c>
      <c r="AU88" s="8"/>
      <c r="AW88" s="8" t="s">
        <v>172</v>
      </c>
      <c r="AX88" s="8"/>
      <c r="AZ88" s="8" t="s">
        <v>173</v>
      </c>
      <c r="BA88" s="8"/>
      <c r="BC88" s="8" t="s">
        <v>174</v>
      </c>
      <c r="BD88" s="8"/>
      <c r="BF88" s="8" t="s">
        <v>175</v>
      </c>
      <c r="BG88" s="8"/>
      <c r="BI88" s="8" t="s">
        <v>176</v>
      </c>
      <c r="BJ88" s="8"/>
      <c r="BL88" s="8" t="s">
        <v>177</v>
      </c>
      <c r="BM88" s="8"/>
      <c r="BO88" s="8" t="s">
        <v>178</v>
      </c>
      <c r="BP88" s="8"/>
      <c r="BR88" s="8" t="s">
        <v>179</v>
      </c>
      <c r="BS88" s="8"/>
      <c r="BU88" s="8" t="s">
        <v>180</v>
      </c>
      <c r="BV88" s="8"/>
      <c r="BX88" s="8" t="s">
        <v>181</v>
      </c>
      <c r="BY88" s="8"/>
      <c r="CA88" s="8" t="s">
        <v>182</v>
      </c>
      <c r="CB88" s="8"/>
      <c r="CD88" s="8" t="s">
        <v>183</v>
      </c>
      <c r="CE88" s="8"/>
      <c r="CG88" s="8" t="s">
        <v>184</v>
      </c>
      <c r="CH88" s="8"/>
      <c r="CJ88" s="8" t="s">
        <v>185</v>
      </c>
      <c r="CK88" s="8"/>
      <c r="CM88" s="8" t="s">
        <v>54</v>
      </c>
      <c r="CN88" s="8"/>
      <c r="CP88" s="8" t="s">
        <v>30</v>
      </c>
      <c r="CQ88" s="8"/>
      <c r="CS88" s="8" t="s">
        <v>31</v>
      </c>
      <c r="CT88" s="8"/>
      <c r="CU88" s="34"/>
      <c r="CV88" s="8" t="s">
        <v>32</v>
      </c>
    </row>
    <row r="89" spans="1:100" x14ac:dyDescent="0.2">
      <c r="A89" s="7" t="s">
        <v>33</v>
      </c>
      <c r="B89" s="12">
        <v>1855.23</v>
      </c>
      <c r="D89" s="7" t="s">
        <v>33</v>
      </c>
      <c r="E89" s="12">
        <v>0</v>
      </c>
      <c r="G89" s="7" t="s">
        <v>33</v>
      </c>
      <c r="H89" s="12">
        <v>0</v>
      </c>
      <c r="J89" s="7" t="s">
        <v>33</v>
      </c>
      <c r="K89" s="12">
        <v>0</v>
      </c>
      <c r="M89" s="7" t="s">
        <v>33</v>
      </c>
      <c r="N89" s="12">
        <v>0</v>
      </c>
      <c r="P89" s="7" t="s">
        <v>33</v>
      </c>
      <c r="Q89" s="12">
        <v>0</v>
      </c>
      <c r="S89" s="7" t="s">
        <v>33</v>
      </c>
      <c r="T89" s="12">
        <v>0</v>
      </c>
      <c r="V89" s="7" t="s">
        <v>33</v>
      </c>
      <c r="W89" s="12">
        <v>0</v>
      </c>
      <c r="Y89" s="7" t="s">
        <v>33</v>
      </c>
      <c r="Z89" s="12">
        <v>0</v>
      </c>
      <c r="AB89" s="7" t="s">
        <v>33</v>
      </c>
      <c r="AC89" s="12">
        <v>0</v>
      </c>
      <c r="AE89" s="7" t="s">
        <v>33</v>
      </c>
      <c r="AF89" s="12">
        <v>0</v>
      </c>
      <c r="AH89" s="7" t="s">
        <v>33</v>
      </c>
      <c r="AI89" s="12">
        <v>0</v>
      </c>
      <c r="AK89" s="7" t="s">
        <v>33</v>
      </c>
      <c r="AL89" s="12">
        <v>0</v>
      </c>
      <c r="AN89" s="7" t="s">
        <v>33</v>
      </c>
      <c r="AO89" s="12">
        <v>0</v>
      </c>
      <c r="AQ89" s="7" t="s">
        <v>33</v>
      </c>
      <c r="AR89" s="12">
        <v>1855.23</v>
      </c>
      <c r="AT89" s="7" t="s">
        <v>33</v>
      </c>
      <c r="AU89" s="12">
        <v>0</v>
      </c>
      <c r="AW89" s="7" t="s">
        <v>33</v>
      </c>
      <c r="AX89" s="12">
        <v>0</v>
      </c>
      <c r="AZ89" s="7" t="s">
        <v>33</v>
      </c>
      <c r="BA89" s="12">
        <v>0</v>
      </c>
      <c r="BC89" s="7" t="s">
        <v>33</v>
      </c>
      <c r="BD89" s="12">
        <v>0</v>
      </c>
      <c r="BF89" s="7" t="s">
        <v>33</v>
      </c>
      <c r="BG89" s="12">
        <v>0</v>
      </c>
      <c r="BI89" s="7" t="s">
        <v>33</v>
      </c>
      <c r="BJ89" s="12">
        <v>0</v>
      </c>
      <c r="BL89" s="7" t="s">
        <v>33</v>
      </c>
      <c r="BM89" s="12">
        <v>0</v>
      </c>
      <c r="BO89" s="7" t="s">
        <v>33</v>
      </c>
      <c r="BP89" s="12">
        <v>0</v>
      </c>
      <c r="BR89" s="7" t="s">
        <v>33</v>
      </c>
      <c r="BS89" s="12">
        <v>0</v>
      </c>
      <c r="BU89" s="7" t="s">
        <v>33</v>
      </c>
      <c r="BV89" s="12">
        <v>0.08</v>
      </c>
      <c r="BX89" s="7" t="s">
        <v>33</v>
      </c>
      <c r="BY89" s="12">
        <v>0</v>
      </c>
      <c r="CA89" s="7" t="s">
        <v>33</v>
      </c>
      <c r="CB89" s="12">
        <v>1855.23</v>
      </c>
      <c r="CD89" s="7" t="s">
        <v>33</v>
      </c>
      <c r="CE89" s="12">
        <v>0</v>
      </c>
      <c r="CG89" s="7" t="s">
        <v>33</v>
      </c>
      <c r="CH89" s="12">
        <v>0</v>
      </c>
      <c r="CJ89" s="7" t="s">
        <v>33</v>
      </c>
      <c r="CK89" s="12">
        <v>0</v>
      </c>
      <c r="CM89" s="7" t="s">
        <v>33</v>
      </c>
      <c r="CN89" s="12">
        <v>0</v>
      </c>
      <c r="CP89" s="7" t="s">
        <v>33</v>
      </c>
      <c r="CQ89" s="12">
        <f t="shared" ref="CQ89:CQ106" si="6">SUM(CN89,CK89,CH89,CE89,CB89,BY89,BV89,BS89,BP89,BM89,BJ89,BG89,BD89,BA89,AX89,AU89,AR89,AO89,AL89,AI89,AF89,AC89,Z89,W89,T89,Q89,N89,K89,H89,E89,B89)</f>
        <v>5565.77</v>
      </c>
      <c r="CS89" s="7" t="s">
        <v>33</v>
      </c>
      <c r="CT89" s="12">
        <v>3975.6</v>
      </c>
      <c r="CU89" s="34"/>
      <c r="CV89" s="34"/>
    </row>
    <row r="90" spans="1:100" x14ac:dyDescent="0.2">
      <c r="A90" s="16" t="s">
        <v>34</v>
      </c>
      <c r="B90" s="17">
        <v>452.57</v>
      </c>
      <c r="D90" s="16" t="s">
        <v>34</v>
      </c>
      <c r="E90" s="17">
        <v>0</v>
      </c>
      <c r="G90" s="16" t="s">
        <v>34</v>
      </c>
      <c r="H90" s="17">
        <v>0</v>
      </c>
      <c r="J90" s="16" t="s">
        <v>34</v>
      </c>
      <c r="K90" s="17">
        <v>0</v>
      </c>
      <c r="M90" s="16" t="s">
        <v>34</v>
      </c>
      <c r="N90" s="17">
        <v>0</v>
      </c>
      <c r="P90" s="16" t="s">
        <v>34</v>
      </c>
      <c r="Q90" s="17">
        <v>0</v>
      </c>
      <c r="S90" s="16" t="s">
        <v>34</v>
      </c>
      <c r="T90" s="17">
        <v>0</v>
      </c>
      <c r="V90" s="16" t="s">
        <v>34</v>
      </c>
      <c r="W90" s="17">
        <v>0</v>
      </c>
      <c r="Y90" s="16" t="s">
        <v>34</v>
      </c>
      <c r="Z90" s="17">
        <v>0</v>
      </c>
      <c r="AB90" s="16" t="s">
        <v>34</v>
      </c>
      <c r="AC90" s="17">
        <v>0</v>
      </c>
      <c r="AE90" s="16" t="s">
        <v>34</v>
      </c>
      <c r="AF90" s="17">
        <v>0</v>
      </c>
      <c r="AH90" s="16" t="s">
        <v>34</v>
      </c>
      <c r="AI90" s="17">
        <v>0</v>
      </c>
      <c r="AK90" s="16" t="s">
        <v>34</v>
      </c>
      <c r="AL90" s="17">
        <v>0</v>
      </c>
      <c r="AN90" s="16" t="s">
        <v>34</v>
      </c>
      <c r="AO90" s="17">
        <v>0</v>
      </c>
      <c r="AQ90" s="16" t="s">
        <v>34</v>
      </c>
      <c r="AR90" s="17">
        <v>501.79</v>
      </c>
      <c r="AT90" s="16" t="s">
        <v>34</v>
      </c>
      <c r="AU90" s="17">
        <v>0</v>
      </c>
      <c r="AW90" s="16" t="s">
        <v>34</v>
      </c>
      <c r="AX90" s="17">
        <v>0</v>
      </c>
      <c r="AZ90" s="16" t="s">
        <v>34</v>
      </c>
      <c r="BA90" s="17">
        <v>0</v>
      </c>
      <c r="BC90" s="16" t="s">
        <v>34</v>
      </c>
      <c r="BD90" s="17">
        <v>0</v>
      </c>
      <c r="BF90" s="16" t="s">
        <v>34</v>
      </c>
      <c r="BG90" s="17">
        <v>0</v>
      </c>
      <c r="BI90" s="16" t="s">
        <v>34</v>
      </c>
      <c r="BJ90" s="17">
        <v>0</v>
      </c>
      <c r="BL90" s="16" t="s">
        <v>34</v>
      </c>
      <c r="BM90" s="17">
        <v>0</v>
      </c>
      <c r="BO90" s="16" t="s">
        <v>34</v>
      </c>
      <c r="BP90" s="17">
        <v>0</v>
      </c>
      <c r="BR90" s="16" t="s">
        <v>34</v>
      </c>
      <c r="BS90" s="17">
        <v>0</v>
      </c>
      <c r="BU90" s="16" t="s">
        <v>34</v>
      </c>
      <c r="BV90" s="17">
        <v>0</v>
      </c>
      <c r="BX90" s="16" t="s">
        <v>34</v>
      </c>
      <c r="BY90" s="17">
        <v>0</v>
      </c>
      <c r="CA90" s="16" t="s">
        <v>34</v>
      </c>
      <c r="CB90" s="17">
        <f>455.41</f>
        <v>455.41</v>
      </c>
      <c r="CD90" s="16" t="s">
        <v>34</v>
      </c>
      <c r="CE90" s="17">
        <v>0</v>
      </c>
      <c r="CG90" s="16" t="s">
        <v>34</v>
      </c>
      <c r="CH90" s="17">
        <v>0</v>
      </c>
      <c r="CJ90" s="16" t="s">
        <v>34</v>
      </c>
      <c r="CK90" s="17">
        <v>0</v>
      </c>
      <c r="CM90" s="16" t="s">
        <v>34</v>
      </c>
      <c r="CN90" s="17">
        <v>0</v>
      </c>
      <c r="CP90" s="16" t="s">
        <v>34</v>
      </c>
      <c r="CQ90" s="17">
        <f t="shared" si="6"/>
        <v>1409.77</v>
      </c>
      <c r="CS90" s="16" t="s">
        <v>34</v>
      </c>
      <c r="CT90" s="17">
        <v>1029.46</v>
      </c>
      <c r="CU90" s="5"/>
      <c r="CV90" s="34"/>
    </row>
    <row r="91" spans="1:100" x14ac:dyDescent="0.2">
      <c r="A91" s="11" t="s">
        <v>156</v>
      </c>
      <c r="B91" s="13">
        <v>260</v>
      </c>
      <c r="D91" s="11" t="s">
        <v>156</v>
      </c>
      <c r="E91" s="13">
        <v>0</v>
      </c>
      <c r="G91" s="11" t="s">
        <v>156</v>
      </c>
      <c r="H91" s="13">
        <v>0</v>
      </c>
      <c r="J91" s="11" t="s">
        <v>156</v>
      </c>
      <c r="K91" s="13">
        <v>0</v>
      </c>
      <c r="M91" s="11" t="s">
        <v>156</v>
      </c>
      <c r="N91" s="13">
        <v>0</v>
      </c>
      <c r="P91" s="11" t="s">
        <v>156</v>
      </c>
      <c r="Q91" s="13">
        <v>0</v>
      </c>
      <c r="S91" s="11" t="s">
        <v>156</v>
      </c>
      <c r="T91" s="13">
        <v>0</v>
      </c>
      <c r="V91" s="11" t="s">
        <v>156</v>
      </c>
      <c r="W91" s="13">
        <v>0</v>
      </c>
      <c r="Y91" s="11" t="s">
        <v>156</v>
      </c>
      <c r="Z91" s="13">
        <v>0</v>
      </c>
      <c r="AB91" s="11" t="s">
        <v>156</v>
      </c>
      <c r="AC91" s="13">
        <v>0</v>
      </c>
      <c r="AE91" s="11" t="s">
        <v>156</v>
      </c>
      <c r="AF91" s="13">
        <v>0</v>
      </c>
      <c r="AH91" s="11" t="s">
        <v>156</v>
      </c>
      <c r="AI91" s="13">
        <v>0</v>
      </c>
      <c r="AK91" s="11" t="s">
        <v>156</v>
      </c>
      <c r="AL91" s="13">
        <v>0</v>
      </c>
      <c r="AN91" s="11" t="s">
        <v>156</v>
      </c>
      <c r="AO91" s="13">
        <v>0</v>
      </c>
      <c r="AQ91" s="11" t="s">
        <v>156</v>
      </c>
      <c r="AR91" s="13">
        <v>0</v>
      </c>
      <c r="AT91" s="11" t="s">
        <v>156</v>
      </c>
      <c r="AU91" s="13">
        <v>0</v>
      </c>
      <c r="AW91" s="11" t="s">
        <v>156</v>
      </c>
      <c r="AX91" s="13">
        <v>0</v>
      </c>
      <c r="AZ91" s="11" t="s">
        <v>156</v>
      </c>
      <c r="BA91" s="13">
        <v>0</v>
      </c>
      <c r="BC91" s="11" t="s">
        <v>156</v>
      </c>
      <c r="BD91" s="13">
        <v>0</v>
      </c>
      <c r="BF91" s="11" t="s">
        <v>156</v>
      </c>
      <c r="BG91" s="13">
        <v>0</v>
      </c>
      <c r="BI91" s="11" t="s">
        <v>156</v>
      </c>
      <c r="BJ91" s="13">
        <v>0</v>
      </c>
      <c r="BL91" s="11" t="s">
        <v>156</v>
      </c>
      <c r="BM91" s="13">
        <v>0</v>
      </c>
      <c r="BO91" s="11" t="s">
        <v>156</v>
      </c>
      <c r="BP91" s="13">
        <v>0</v>
      </c>
      <c r="BR91" s="11" t="s">
        <v>156</v>
      </c>
      <c r="BS91" s="13">
        <v>0</v>
      </c>
      <c r="BU91" s="11" t="s">
        <v>156</v>
      </c>
      <c r="BV91" s="13">
        <v>0</v>
      </c>
      <c r="BX91" s="11" t="s">
        <v>156</v>
      </c>
      <c r="BY91" s="13">
        <v>0</v>
      </c>
      <c r="CA91" s="11" t="s">
        <v>156</v>
      </c>
      <c r="CB91" s="13">
        <v>0</v>
      </c>
      <c r="CD91" s="11" t="s">
        <v>156</v>
      </c>
      <c r="CE91" s="13">
        <v>0</v>
      </c>
      <c r="CG91" s="11" t="s">
        <v>156</v>
      </c>
      <c r="CH91" s="13">
        <v>0</v>
      </c>
      <c r="CJ91" s="11" t="s">
        <v>156</v>
      </c>
      <c r="CK91" s="13">
        <v>0</v>
      </c>
      <c r="CM91" s="11" t="s">
        <v>156</v>
      </c>
      <c r="CN91" s="13">
        <v>0</v>
      </c>
      <c r="CP91" s="11" t="s">
        <v>156</v>
      </c>
      <c r="CQ91" s="13">
        <f t="shared" si="6"/>
        <v>260</v>
      </c>
      <c r="CS91" s="11" t="s">
        <v>156</v>
      </c>
      <c r="CT91" s="13">
        <v>260</v>
      </c>
      <c r="CU91" s="5"/>
      <c r="CV91" s="6">
        <f t="shared" ref="CV91:CV98" si="7">CT91-CQ91</f>
        <v>0</v>
      </c>
    </row>
    <row r="92" spans="1:100" x14ac:dyDescent="0.2">
      <c r="A92" s="11" t="s">
        <v>3</v>
      </c>
      <c r="B92" s="13">
        <v>0</v>
      </c>
      <c r="D92" s="11" t="s">
        <v>3</v>
      </c>
      <c r="E92" s="13">
        <v>0</v>
      </c>
      <c r="G92" s="11" t="s">
        <v>3</v>
      </c>
      <c r="H92" s="13">
        <v>0</v>
      </c>
      <c r="J92" s="11" t="s">
        <v>3</v>
      </c>
      <c r="K92" s="13">
        <v>0</v>
      </c>
      <c r="M92" s="11" t="s">
        <v>3</v>
      </c>
      <c r="N92" s="13">
        <v>0</v>
      </c>
      <c r="P92" s="11" t="s">
        <v>3</v>
      </c>
      <c r="Q92" s="13">
        <v>0</v>
      </c>
      <c r="S92" s="11" t="s">
        <v>3</v>
      </c>
      <c r="T92" s="13">
        <v>0</v>
      </c>
      <c r="V92" s="11" t="s">
        <v>3</v>
      </c>
      <c r="W92" s="13">
        <v>0</v>
      </c>
      <c r="Y92" s="11" t="s">
        <v>3</v>
      </c>
      <c r="Z92" s="13">
        <v>0</v>
      </c>
      <c r="AB92" s="11" t="s">
        <v>3</v>
      </c>
      <c r="AC92" s="13">
        <v>0</v>
      </c>
      <c r="AE92" s="11" t="s">
        <v>3</v>
      </c>
      <c r="AF92" s="13">
        <v>0</v>
      </c>
      <c r="AH92" s="11" t="s">
        <v>3</v>
      </c>
      <c r="AI92" s="13">
        <v>0</v>
      </c>
      <c r="AK92" s="11" t="s">
        <v>3</v>
      </c>
      <c r="AL92" s="13">
        <v>0</v>
      </c>
      <c r="AN92" s="11" t="s">
        <v>3</v>
      </c>
      <c r="AO92" s="13">
        <v>0</v>
      </c>
      <c r="AQ92" s="11" t="s">
        <v>3</v>
      </c>
      <c r="AR92" s="13">
        <v>0</v>
      </c>
      <c r="AT92" s="11" t="s">
        <v>3</v>
      </c>
      <c r="AU92" s="13">
        <v>0</v>
      </c>
      <c r="AW92" s="11" t="s">
        <v>3</v>
      </c>
      <c r="AX92" s="13">
        <v>0</v>
      </c>
      <c r="AZ92" s="11" t="s">
        <v>3</v>
      </c>
      <c r="BA92" s="13">
        <v>0</v>
      </c>
      <c r="BC92" s="11" t="s">
        <v>3</v>
      </c>
      <c r="BD92" s="13">
        <v>0</v>
      </c>
      <c r="BF92" s="11" t="s">
        <v>3</v>
      </c>
      <c r="BG92" s="13">
        <v>23.88</v>
      </c>
      <c r="BI92" s="11" t="s">
        <v>3</v>
      </c>
      <c r="BJ92" s="13">
        <v>0</v>
      </c>
      <c r="BL92" s="11" t="s">
        <v>3</v>
      </c>
      <c r="BM92" s="13">
        <v>81.36</v>
      </c>
      <c r="BO92" s="11" t="s">
        <v>3</v>
      </c>
      <c r="BP92" s="13">
        <v>0</v>
      </c>
      <c r="BR92" s="11" t="s">
        <v>3</v>
      </c>
      <c r="BS92" s="13">
        <v>0</v>
      </c>
      <c r="BU92" s="11" t="s">
        <v>3</v>
      </c>
      <c r="BV92" s="13">
        <v>0</v>
      </c>
      <c r="BX92" s="11" t="s">
        <v>3</v>
      </c>
      <c r="BY92" s="13">
        <v>0</v>
      </c>
      <c r="CA92" s="11" t="s">
        <v>3</v>
      </c>
      <c r="CB92" s="13">
        <v>0</v>
      </c>
      <c r="CD92" s="11" t="s">
        <v>3</v>
      </c>
      <c r="CE92" s="13">
        <v>0</v>
      </c>
      <c r="CG92" s="11" t="s">
        <v>3</v>
      </c>
      <c r="CH92" s="13">
        <v>0</v>
      </c>
      <c r="CJ92" s="11" t="s">
        <v>3</v>
      </c>
      <c r="CK92" s="13">
        <v>0</v>
      </c>
      <c r="CM92" s="11" t="s">
        <v>3</v>
      </c>
      <c r="CN92" s="13">
        <v>0</v>
      </c>
      <c r="CP92" s="11" t="s">
        <v>3</v>
      </c>
      <c r="CQ92" s="13">
        <f t="shared" si="6"/>
        <v>105.24</v>
      </c>
      <c r="CS92" s="11" t="s">
        <v>3</v>
      </c>
      <c r="CT92" s="13">
        <v>250</v>
      </c>
      <c r="CU92" s="34"/>
      <c r="CV92" s="6">
        <f t="shared" si="7"/>
        <v>144.76</v>
      </c>
    </row>
    <row r="93" spans="1:100" x14ac:dyDescent="0.2">
      <c r="A93" s="11" t="s">
        <v>4</v>
      </c>
      <c r="B93" s="13">
        <v>0</v>
      </c>
      <c r="D93" s="11" t="s">
        <v>4</v>
      </c>
      <c r="E93" s="13">
        <v>0</v>
      </c>
      <c r="G93" s="11" t="s">
        <v>4</v>
      </c>
      <c r="H93" s="13">
        <f>92.61+61.67</f>
        <v>154.28</v>
      </c>
      <c r="J93" s="11" t="s">
        <v>4</v>
      </c>
      <c r="K93" s="13">
        <v>0</v>
      </c>
      <c r="M93" s="11" t="s">
        <v>4</v>
      </c>
      <c r="N93" s="13">
        <v>0</v>
      </c>
      <c r="P93" s="11" t="s">
        <v>4</v>
      </c>
      <c r="Q93" s="13">
        <v>0</v>
      </c>
      <c r="S93" s="11" t="s">
        <v>4</v>
      </c>
      <c r="T93" s="13">
        <v>0</v>
      </c>
      <c r="V93" s="11" t="s">
        <v>4</v>
      </c>
      <c r="W93" s="13">
        <v>0</v>
      </c>
      <c r="Y93" s="11" t="s">
        <v>4</v>
      </c>
      <c r="Z93" s="13">
        <v>0</v>
      </c>
      <c r="AB93" s="11" t="s">
        <v>4</v>
      </c>
      <c r="AC93" s="13">
        <v>28.35</v>
      </c>
      <c r="AE93" s="11" t="s">
        <v>4</v>
      </c>
      <c r="AF93" s="13">
        <v>0</v>
      </c>
      <c r="AH93" s="11" t="s">
        <v>4</v>
      </c>
      <c r="AI93" s="13">
        <v>0</v>
      </c>
      <c r="AK93" s="11" t="s">
        <v>4</v>
      </c>
      <c r="AL93" s="13">
        <v>0</v>
      </c>
      <c r="AN93" s="11" t="s">
        <v>4</v>
      </c>
      <c r="AO93" s="13">
        <v>0</v>
      </c>
      <c r="AQ93" s="11" t="s">
        <v>4</v>
      </c>
      <c r="AR93" s="13">
        <v>0</v>
      </c>
      <c r="AT93" s="11" t="s">
        <v>4</v>
      </c>
      <c r="AU93" s="13">
        <v>10.59</v>
      </c>
      <c r="AW93" s="11" t="s">
        <v>4</v>
      </c>
      <c r="AX93" s="13">
        <v>52.82</v>
      </c>
      <c r="AZ93" s="11" t="s">
        <v>4</v>
      </c>
      <c r="BA93" s="13">
        <v>0</v>
      </c>
      <c r="BC93" s="11" t="s">
        <v>4</v>
      </c>
      <c r="BD93" s="13">
        <v>0</v>
      </c>
      <c r="BF93" s="11" t="s">
        <v>4</v>
      </c>
      <c r="BG93" s="13">
        <v>0</v>
      </c>
      <c r="BI93" s="11" t="s">
        <v>4</v>
      </c>
      <c r="BJ93" s="13">
        <v>0</v>
      </c>
      <c r="BL93" s="11" t="s">
        <v>4</v>
      </c>
      <c r="BM93" s="13">
        <v>0</v>
      </c>
      <c r="BO93" s="11" t="s">
        <v>4</v>
      </c>
      <c r="BP93" s="13">
        <v>0</v>
      </c>
      <c r="BR93" s="11" t="s">
        <v>4</v>
      </c>
      <c r="BS93" s="13">
        <v>0</v>
      </c>
      <c r="BU93" s="11" t="s">
        <v>4</v>
      </c>
      <c r="BV93" s="13">
        <v>0</v>
      </c>
      <c r="BX93" s="11" t="s">
        <v>4</v>
      </c>
      <c r="BY93" s="13">
        <v>0</v>
      </c>
      <c r="CA93" s="11" t="s">
        <v>4</v>
      </c>
      <c r="CB93" s="13">
        <v>0</v>
      </c>
      <c r="CD93" s="11" t="s">
        <v>4</v>
      </c>
      <c r="CE93" s="13">
        <v>0</v>
      </c>
      <c r="CG93" s="11" t="s">
        <v>4</v>
      </c>
      <c r="CH93" s="13">
        <v>0</v>
      </c>
      <c r="CJ93" s="11" t="s">
        <v>4</v>
      </c>
      <c r="CK93" s="13">
        <v>0</v>
      </c>
      <c r="CM93" s="11" t="s">
        <v>4</v>
      </c>
      <c r="CN93" s="13">
        <v>0</v>
      </c>
      <c r="CP93" s="11" t="s">
        <v>4</v>
      </c>
      <c r="CQ93" s="13">
        <f t="shared" si="6"/>
        <v>246.04</v>
      </c>
      <c r="CS93" s="11" t="s">
        <v>4</v>
      </c>
      <c r="CT93" s="13">
        <v>250</v>
      </c>
      <c r="CU93" s="34"/>
      <c r="CV93" s="6">
        <f t="shared" si="7"/>
        <v>3.960000000000008</v>
      </c>
    </row>
    <row r="94" spans="1:100" x14ac:dyDescent="0.2">
      <c r="A94" s="11" t="s">
        <v>5</v>
      </c>
      <c r="B94" s="13">
        <f>SUM(B95:B96)</f>
        <v>0</v>
      </c>
      <c r="D94" s="11" t="s">
        <v>5</v>
      </c>
      <c r="E94" s="13">
        <f>SUM(E95:E96)</f>
        <v>0</v>
      </c>
      <c r="G94" s="11" t="s">
        <v>5</v>
      </c>
      <c r="H94" s="13">
        <f>SUM(H95:H96)</f>
        <v>0</v>
      </c>
      <c r="J94" s="11" t="s">
        <v>5</v>
      </c>
      <c r="K94" s="13">
        <f>SUM(K95:K96)</f>
        <v>30</v>
      </c>
      <c r="M94" s="11" t="s">
        <v>5</v>
      </c>
      <c r="N94" s="13">
        <f>SUM(N95:N96)</f>
        <v>0</v>
      </c>
      <c r="P94" s="11" t="s">
        <v>5</v>
      </c>
      <c r="Q94" s="13">
        <f>SUM(Q95:Q96)</f>
        <v>0</v>
      </c>
      <c r="S94" s="11" t="s">
        <v>5</v>
      </c>
      <c r="T94" s="13">
        <f>SUM(T95:T96)</f>
        <v>0</v>
      </c>
      <c r="V94" s="11" t="s">
        <v>5</v>
      </c>
      <c r="W94" s="13">
        <f>SUM(W95:W96)</f>
        <v>0</v>
      </c>
      <c r="Y94" s="11" t="s">
        <v>5</v>
      </c>
      <c r="Z94" s="13">
        <f>SUM(Z95:Z96)</f>
        <v>31</v>
      </c>
      <c r="AB94" s="11" t="s">
        <v>5</v>
      </c>
      <c r="AC94" s="13">
        <f>SUM(AC95:AC96)</f>
        <v>0</v>
      </c>
      <c r="AE94" s="11" t="s">
        <v>5</v>
      </c>
      <c r="AF94" s="13">
        <f>SUM(AF95:AF96)</f>
        <v>0</v>
      </c>
      <c r="AH94" s="11" t="s">
        <v>5</v>
      </c>
      <c r="AI94" s="13">
        <f>SUM(AI95:AI96)</f>
        <v>0</v>
      </c>
      <c r="AK94" s="11" t="s">
        <v>5</v>
      </c>
      <c r="AL94" s="13">
        <f>SUM(AL95:AL96)</f>
        <v>0</v>
      </c>
      <c r="AN94" s="11" t="s">
        <v>5</v>
      </c>
      <c r="AO94" s="13">
        <f>SUM(AO95:AO96)</f>
        <v>0</v>
      </c>
      <c r="AQ94" s="11" t="s">
        <v>5</v>
      </c>
      <c r="AR94" s="13">
        <f>SUM(AR95:AR96)</f>
        <v>0</v>
      </c>
      <c r="AT94" s="11" t="s">
        <v>5</v>
      </c>
      <c r="AU94" s="13">
        <f>SUM(AU95:AU96)</f>
        <v>0</v>
      </c>
      <c r="AW94" s="11" t="s">
        <v>5</v>
      </c>
      <c r="AX94" s="13">
        <f>SUM(AX95:AX96)</f>
        <v>32</v>
      </c>
      <c r="AZ94" s="11" t="s">
        <v>5</v>
      </c>
      <c r="BA94" s="13">
        <f>SUM(BA95:BA96)</f>
        <v>0</v>
      </c>
      <c r="BC94" s="11" t="s">
        <v>5</v>
      </c>
      <c r="BD94" s="13">
        <f>SUM(BD95:BD96)</f>
        <v>0</v>
      </c>
      <c r="BF94" s="11" t="s">
        <v>5</v>
      </c>
      <c r="BG94" s="13">
        <f>SUM(BG95:BG96)</f>
        <v>0</v>
      </c>
      <c r="BI94" s="11" t="s">
        <v>5</v>
      </c>
      <c r="BJ94" s="13">
        <f>SUM(BJ95:BJ96)</f>
        <v>0</v>
      </c>
      <c r="BL94" s="11" t="s">
        <v>5</v>
      </c>
      <c r="BM94" s="13">
        <f>SUM(BM95:BM96)</f>
        <v>0</v>
      </c>
      <c r="BO94" s="11" t="s">
        <v>5</v>
      </c>
      <c r="BP94" s="13">
        <f>SUM(BP95:BP96)</f>
        <v>0</v>
      </c>
      <c r="BR94" s="11" t="s">
        <v>5</v>
      </c>
      <c r="BS94" s="13">
        <f>SUM(BS95:BS96)</f>
        <v>35</v>
      </c>
      <c r="BU94" s="11" t="s">
        <v>5</v>
      </c>
      <c r="BV94" s="13">
        <f>SUM(BV95:BV96)</f>
        <v>0</v>
      </c>
      <c r="BX94" s="11" t="s">
        <v>5</v>
      </c>
      <c r="BY94" s="13">
        <f>SUM(BY95:BY96)</f>
        <v>0</v>
      </c>
      <c r="CA94" s="11" t="s">
        <v>5</v>
      </c>
      <c r="CB94" s="13">
        <f>SUM(CB95:CB96)</f>
        <v>0</v>
      </c>
      <c r="CD94" s="11" t="s">
        <v>5</v>
      </c>
      <c r="CE94" s="13">
        <f>SUM(CE95:CE96)</f>
        <v>0</v>
      </c>
      <c r="CG94" s="11" t="s">
        <v>5</v>
      </c>
      <c r="CH94" s="13">
        <f>SUM(CH95:CH96)</f>
        <v>0</v>
      </c>
      <c r="CJ94" s="11" t="s">
        <v>5</v>
      </c>
      <c r="CK94" s="13">
        <f>SUM(CK95:CK96)</f>
        <v>0</v>
      </c>
      <c r="CM94" s="11" t="s">
        <v>5</v>
      </c>
      <c r="CN94" s="13">
        <f>SUM(CN95:CN96)</f>
        <v>0</v>
      </c>
      <c r="CP94" s="11" t="s">
        <v>5</v>
      </c>
      <c r="CQ94" s="13">
        <f t="shared" si="6"/>
        <v>128</v>
      </c>
      <c r="CS94" s="11" t="s">
        <v>5</v>
      </c>
      <c r="CT94" s="13">
        <f>SUM(CT95:CT96)</f>
        <v>175</v>
      </c>
      <c r="CU94" s="34"/>
      <c r="CV94" s="6">
        <f t="shared" si="7"/>
        <v>47</v>
      </c>
    </row>
    <row r="95" spans="1:100" x14ac:dyDescent="0.2">
      <c r="A95" s="28" t="s">
        <v>207</v>
      </c>
      <c r="B95" s="13">
        <v>0</v>
      </c>
      <c r="D95" s="28" t="s">
        <v>207</v>
      </c>
      <c r="E95" s="13">
        <v>0</v>
      </c>
      <c r="G95" s="28" t="s">
        <v>207</v>
      </c>
      <c r="H95" s="13">
        <v>0</v>
      </c>
      <c r="J95" s="28" t="s">
        <v>207</v>
      </c>
      <c r="K95" s="13">
        <v>30</v>
      </c>
      <c r="M95" s="28" t="s">
        <v>207</v>
      </c>
      <c r="N95" s="13">
        <v>0</v>
      </c>
      <c r="P95" s="28" t="s">
        <v>207</v>
      </c>
      <c r="Q95" s="13">
        <v>0</v>
      </c>
      <c r="S95" s="28" t="s">
        <v>207</v>
      </c>
      <c r="T95" s="13">
        <v>0</v>
      </c>
      <c r="V95" s="28" t="s">
        <v>207</v>
      </c>
      <c r="W95" s="13">
        <v>0</v>
      </c>
      <c r="Y95" s="28" t="s">
        <v>207</v>
      </c>
      <c r="Z95" s="13">
        <v>31</v>
      </c>
      <c r="AB95" s="28" t="s">
        <v>207</v>
      </c>
      <c r="AC95" s="13">
        <v>0</v>
      </c>
      <c r="AE95" s="28" t="s">
        <v>207</v>
      </c>
      <c r="AF95" s="13">
        <v>0</v>
      </c>
      <c r="AH95" s="28" t="s">
        <v>207</v>
      </c>
      <c r="AI95" s="13">
        <v>0</v>
      </c>
      <c r="AK95" s="28" t="s">
        <v>207</v>
      </c>
      <c r="AL95" s="13">
        <v>0</v>
      </c>
      <c r="AN95" s="28" t="s">
        <v>207</v>
      </c>
      <c r="AO95" s="13">
        <v>0</v>
      </c>
      <c r="AQ95" s="28" t="s">
        <v>207</v>
      </c>
      <c r="AR95" s="13">
        <v>0</v>
      </c>
      <c r="AT95" s="28" t="s">
        <v>207</v>
      </c>
      <c r="AU95" s="13">
        <v>0</v>
      </c>
      <c r="AW95" s="28" t="s">
        <v>207</v>
      </c>
      <c r="AX95" s="13">
        <v>32</v>
      </c>
      <c r="AZ95" s="28" t="s">
        <v>207</v>
      </c>
      <c r="BA95" s="13">
        <v>0</v>
      </c>
      <c r="BC95" s="28" t="s">
        <v>207</v>
      </c>
      <c r="BD95" s="13">
        <v>0</v>
      </c>
      <c r="BF95" s="28" t="s">
        <v>207</v>
      </c>
      <c r="BG95" s="13">
        <v>0</v>
      </c>
      <c r="BI95" s="28" t="s">
        <v>207</v>
      </c>
      <c r="BJ95" s="13">
        <v>0</v>
      </c>
      <c r="BL95" s="28" t="s">
        <v>207</v>
      </c>
      <c r="BM95" s="13">
        <v>0</v>
      </c>
      <c r="BO95" s="28" t="s">
        <v>207</v>
      </c>
      <c r="BP95" s="13">
        <v>0</v>
      </c>
      <c r="BR95" s="28" t="s">
        <v>207</v>
      </c>
      <c r="BS95" s="13">
        <v>35</v>
      </c>
      <c r="BU95" s="28" t="s">
        <v>207</v>
      </c>
      <c r="BV95" s="13">
        <v>0</v>
      </c>
      <c r="BX95" s="28" t="s">
        <v>207</v>
      </c>
      <c r="BY95" s="13">
        <v>0</v>
      </c>
      <c r="CA95" s="28" t="s">
        <v>207</v>
      </c>
      <c r="CB95" s="13">
        <v>0</v>
      </c>
      <c r="CD95" s="28" t="s">
        <v>207</v>
      </c>
      <c r="CE95" s="13">
        <v>0</v>
      </c>
      <c r="CG95" s="28" t="s">
        <v>207</v>
      </c>
      <c r="CH95" s="13">
        <v>0</v>
      </c>
      <c r="CJ95" s="28" t="s">
        <v>207</v>
      </c>
      <c r="CK95" s="13">
        <v>0</v>
      </c>
      <c r="CM95" s="28" t="s">
        <v>207</v>
      </c>
      <c r="CN95" s="13">
        <v>0</v>
      </c>
      <c r="CP95" s="28" t="s">
        <v>207</v>
      </c>
      <c r="CQ95" s="13">
        <f t="shared" si="6"/>
        <v>128</v>
      </c>
      <c r="CS95" s="28" t="s">
        <v>207</v>
      </c>
      <c r="CT95" s="13">
        <v>175</v>
      </c>
      <c r="CU95" s="34"/>
      <c r="CV95" s="30">
        <f t="shared" si="7"/>
        <v>47</v>
      </c>
    </row>
    <row r="96" spans="1:100" x14ac:dyDescent="0.2">
      <c r="A96" s="28" t="s">
        <v>208</v>
      </c>
      <c r="B96" s="13">
        <v>0</v>
      </c>
      <c r="D96" s="28" t="s">
        <v>208</v>
      </c>
      <c r="E96" s="13">
        <v>0</v>
      </c>
      <c r="G96" s="28" t="s">
        <v>208</v>
      </c>
      <c r="H96" s="13">
        <v>0</v>
      </c>
      <c r="J96" s="28" t="s">
        <v>208</v>
      </c>
      <c r="K96" s="13">
        <v>0</v>
      </c>
      <c r="M96" s="28" t="s">
        <v>208</v>
      </c>
      <c r="N96" s="13">
        <v>0</v>
      </c>
      <c r="P96" s="28" t="s">
        <v>208</v>
      </c>
      <c r="Q96" s="13">
        <v>0</v>
      </c>
      <c r="S96" s="28" t="s">
        <v>208</v>
      </c>
      <c r="T96" s="13">
        <v>0</v>
      </c>
      <c r="V96" s="28" t="s">
        <v>208</v>
      </c>
      <c r="W96" s="13">
        <v>0</v>
      </c>
      <c r="Y96" s="28" t="s">
        <v>208</v>
      </c>
      <c r="Z96" s="13">
        <v>0</v>
      </c>
      <c r="AB96" s="28" t="s">
        <v>208</v>
      </c>
      <c r="AC96" s="13">
        <v>0</v>
      </c>
      <c r="AE96" s="28" t="s">
        <v>208</v>
      </c>
      <c r="AF96" s="13">
        <v>0</v>
      </c>
      <c r="AH96" s="28" t="s">
        <v>208</v>
      </c>
      <c r="AI96" s="13">
        <v>0</v>
      </c>
      <c r="AK96" s="28" t="s">
        <v>208</v>
      </c>
      <c r="AL96" s="13">
        <v>0</v>
      </c>
      <c r="AN96" s="28" t="s">
        <v>208</v>
      </c>
      <c r="AO96" s="13">
        <v>0</v>
      </c>
      <c r="AQ96" s="28" t="s">
        <v>208</v>
      </c>
      <c r="AR96" s="13">
        <v>0</v>
      </c>
      <c r="AT96" s="28" t="s">
        <v>208</v>
      </c>
      <c r="AU96" s="13">
        <v>0</v>
      </c>
      <c r="AW96" s="28" t="s">
        <v>208</v>
      </c>
      <c r="AX96" s="13">
        <v>0</v>
      </c>
      <c r="AZ96" s="28" t="s">
        <v>208</v>
      </c>
      <c r="BA96" s="13">
        <v>0</v>
      </c>
      <c r="BC96" s="28" t="s">
        <v>208</v>
      </c>
      <c r="BD96" s="13">
        <v>0</v>
      </c>
      <c r="BF96" s="28" t="s">
        <v>208</v>
      </c>
      <c r="BG96" s="13">
        <v>0</v>
      </c>
      <c r="BI96" s="28" t="s">
        <v>208</v>
      </c>
      <c r="BJ96" s="13">
        <v>0</v>
      </c>
      <c r="BL96" s="28" t="s">
        <v>208</v>
      </c>
      <c r="BM96" s="13">
        <v>0</v>
      </c>
      <c r="BO96" s="28" t="s">
        <v>208</v>
      </c>
      <c r="BP96" s="13">
        <v>0</v>
      </c>
      <c r="BR96" s="28" t="s">
        <v>208</v>
      </c>
      <c r="BS96" s="13">
        <v>0</v>
      </c>
      <c r="BU96" s="28" t="s">
        <v>208</v>
      </c>
      <c r="BV96" s="13">
        <v>0</v>
      </c>
      <c r="BX96" s="28" t="s">
        <v>208</v>
      </c>
      <c r="BY96" s="13">
        <v>0</v>
      </c>
      <c r="CA96" s="28" t="s">
        <v>208</v>
      </c>
      <c r="CB96" s="13">
        <v>0</v>
      </c>
      <c r="CD96" s="28" t="s">
        <v>208</v>
      </c>
      <c r="CE96" s="13">
        <v>0</v>
      </c>
      <c r="CG96" s="28" t="s">
        <v>208</v>
      </c>
      <c r="CH96" s="13">
        <v>0</v>
      </c>
      <c r="CJ96" s="28" t="s">
        <v>208</v>
      </c>
      <c r="CK96" s="13">
        <v>0</v>
      </c>
      <c r="CM96" s="28" t="s">
        <v>208</v>
      </c>
      <c r="CN96" s="13">
        <v>0</v>
      </c>
      <c r="CP96" s="50" t="s">
        <v>208</v>
      </c>
      <c r="CQ96" s="51">
        <f t="shared" si="6"/>
        <v>0</v>
      </c>
      <c r="CS96" s="50" t="s">
        <v>208</v>
      </c>
      <c r="CT96" s="51">
        <v>0</v>
      </c>
      <c r="CU96" s="34"/>
      <c r="CV96" s="30">
        <f t="shared" si="7"/>
        <v>0</v>
      </c>
    </row>
    <row r="97" spans="1:101" x14ac:dyDescent="0.2">
      <c r="A97" s="11" t="s">
        <v>6</v>
      </c>
      <c r="B97" s="13">
        <v>0</v>
      </c>
      <c r="D97" s="11" t="s">
        <v>6</v>
      </c>
      <c r="E97" s="13">
        <v>0</v>
      </c>
      <c r="G97" s="11" t="s">
        <v>6</v>
      </c>
      <c r="H97" s="13">
        <v>0</v>
      </c>
      <c r="J97" s="11" t="s">
        <v>6</v>
      </c>
      <c r="K97" s="13">
        <v>0</v>
      </c>
      <c r="M97" s="11" t="s">
        <v>6</v>
      </c>
      <c r="N97" s="13">
        <v>0</v>
      </c>
      <c r="P97" s="11" t="s">
        <v>6</v>
      </c>
      <c r="Q97" s="13">
        <v>0</v>
      </c>
      <c r="S97" s="11" t="s">
        <v>6</v>
      </c>
      <c r="T97" s="13">
        <v>0</v>
      </c>
      <c r="V97" s="11" t="s">
        <v>6</v>
      </c>
      <c r="W97" s="13">
        <v>0</v>
      </c>
      <c r="Y97" s="11" t="s">
        <v>6</v>
      </c>
      <c r="Z97" s="13">
        <v>0</v>
      </c>
      <c r="AB97" s="11" t="s">
        <v>6</v>
      </c>
      <c r="AC97" s="13">
        <v>0</v>
      </c>
      <c r="AE97" s="11" t="s">
        <v>6</v>
      </c>
      <c r="AF97" s="13">
        <v>0</v>
      </c>
      <c r="AH97" s="11" t="s">
        <v>6</v>
      </c>
      <c r="AI97" s="13">
        <v>0</v>
      </c>
      <c r="AK97" s="11" t="s">
        <v>6</v>
      </c>
      <c r="AL97" s="13">
        <v>0</v>
      </c>
      <c r="AN97" s="11" t="s">
        <v>6</v>
      </c>
      <c r="AO97" s="13">
        <v>0</v>
      </c>
      <c r="AQ97" s="11" t="s">
        <v>6</v>
      </c>
      <c r="AR97" s="13">
        <v>0</v>
      </c>
      <c r="AT97" s="11" t="s">
        <v>6</v>
      </c>
      <c r="AU97" s="13">
        <v>0</v>
      </c>
      <c r="AW97" s="11" t="s">
        <v>6</v>
      </c>
      <c r="AX97" s="13">
        <v>0</v>
      </c>
      <c r="AZ97" s="11" t="s">
        <v>6</v>
      </c>
      <c r="BA97" s="13">
        <v>0</v>
      </c>
      <c r="BC97" s="11" t="s">
        <v>6</v>
      </c>
      <c r="BD97" s="13">
        <v>0</v>
      </c>
      <c r="BF97" s="11" t="s">
        <v>6</v>
      </c>
      <c r="BG97" s="13">
        <v>0</v>
      </c>
      <c r="BI97" s="11" t="s">
        <v>6</v>
      </c>
      <c r="BJ97" s="13">
        <v>0</v>
      </c>
      <c r="BL97" s="11" t="s">
        <v>6</v>
      </c>
      <c r="BM97" s="13">
        <v>0</v>
      </c>
      <c r="BO97" s="11" t="s">
        <v>6</v>
      </c>
      <c r="BP97" s="13">
        <v>0</v>
      </c>
      <c r="BR97" s="11" t="s">
        <v>6</v>
      </c>
      <c r="BS97" s="13">
        <v>0</v>
      </c>
      <c r="BU97" s="11" t="s">
        <v>6</v>
      </c>
      <c r="BV97" s="13">
        <v>0</v>
      </c>
      <c r="BX97" s="11" t="s">
        <v>6</v>
      </c>
      <c r="BY97" s="13">
        <v>0</v>
      </c>
      <c r="CA97" s="11" t="s">
        <v>6</v>
      </c>
      <c r="CB97" s="13">
        <v>0</v>
      </c>
      <c r="CD97" s="11" t="s">
        <v>6</v>
      </c>
      <c r="CE97" s="13">
        <v>0</v>
      </c>
      <c r="CG97" s="11" t="s">
        <v>6</v>
      </c>
      <c r="CH97" s="13">
        <v>0</v>
      </c>
      <c r="CJ97" s="11" t="s">
        <v>6</v>
      </c>
      <c r="CK97" s="13">
        <v>0</v>
      </c>
      <c r="CM97" s="11" t="s">
        <v>6</v>
      </c>
      <c r="CN97" s="13">
        <v>0</v>
      </c>
      <c r="CP97" s="11" t="s">
        <v>6</v>
      </c>
      <c r="CQ97" s="13">
        <f t="shared" si="6"/>
        <v>0</v>
      </c>
      <c r="CS97" s="11" t="s">
        <v>6</v>
      </c>
      <c r="CT97" s="13">
        <v>35</v>
      </c>
      <c r="CU97" s="34"/>
      <c r="CV97" s="6">
        <f t="shared" si="7"/>
        <v>35</v>
      </c>
    </row>
    <row r="98" spans="1:101" x14ac:dyDescent="0.2">
      <c r="A98" s="11" t="s">
        <v>197</v>
      </c>
      <c r="B98" s="13">
        <v>0</v>
      </c>
      <c r="D98" s="11" t="s">
        <v>197</v>
      </c>
      <c r="E98" s="13">
        <v>0</v>
      </c>
      <c r="G98" s="11" t="s">
        <v>197</v>
      </c>
      <c r="H98" s="13">
        <v>0</v>
      </c>
      <c r="J98" s="11" t="s">
        <v>197</v>
      </c>
      <c r="K98" s="13">
        <v>0</v>
      </c>
      <c r="M98" s="11" t="s">
        <v>197</v>
      </c>
      <c r="N98" s="13">
        <v>0</v>
      </c>
      <c r="P98" s="11" t="s">
        <v>197</v>
      </c>
      <c r="Q98" s="13">
        <v>0</v>
      </c>
      <c r="S98" s="11" t="s">
        <v>197</v>
      </c>
      <c r="T98" s="13">
        <v>0</v>
      </c>
      <c r="V98" s="11" t="s">
        <v>197</v>
      </c>
      <c r="W98" s="13">
        <v>0</v>
      </c>
      <c r="Y98" s="11" t="s">
        <v>197</v>
      </c>
      <c r="Z98" s="13">
        <v>0</v>
      </c>
      <c r="AB98" s="11" t="s">
        <v>197</v>
      </c>
      <c r="AC98" s="13">
        <v>0</v>
      </c>
      <c r="AE98" s="11" t="s">
        <v>197</v>
      </c>
      <c r="AF98" s="13">
        <v>0</v>
      </c>
      <c r="AH98" s="11" t="s">
        <v>197</v>
      </c>
      <c r="AI98" s="13">
        <v>0</v>
      </c>
      <c r="AK98" s="11" t="s">
        <v>197</v>
      </c>
      <c r="AL98" s="13">
        <v>0</v>
      </c>
      <c r="AN98" s="11" t="s">
        <v>197</v>
      </c>
      <c r="AO98" s="13">
        <v>0</v>
      </c>
      <c r="AQ98" s="11" t="s">
        <v>197</v>
      </c>
      <c r="AR98" s="13">
        <v>0</v>
      </c>
      <c r="AT98" s="11" t="s">
        <v>197</v>
      </c>
      <c r="AU98" s="13">
        <v>0</v>
      </c>
      <c r="AW98" s="11" t="s">
        <v>197</v>
      </c>
      <c r="AX98" s="13">
        <v>0</v>
      </c>
      <c r="AZ98" s="11" t="s">
        <v>197</v>
      </c>
      <c r="BA98" s="13">
        <v>0</v>
      </c>
      <c r="BC98" s="11" t="s">
        <v>197</v>
      </c>
      <c r="BD98" s="13">
        <v>75</v>
      </c>
      <c r="BF98" s="11" t="s">
        <v>197</v>
      </c>
      <c r="BG98" s="13">
        <v>0</v>
      </c>
      <c r="BI98" s="11" t="s">
        <v>197</v>
      </c>
      <c r="BJ98" s="13">
        <v>0</v>
      </c>
      <c r="BL98" s="11" t="s">
        <v>197</v>
      </c>
      <c r="BM98" s="13">
        <v>0</v>
      </c>
      <c r="BO98" s="11" t="s">
        <v>197</v>
      </c>
      <c r="BP98" s="13">
        <v>0</v>
      </c>
      <c r="BR98" s="11" t="s">
        <v>197</v>
      </c>
      <c r="BS98" s="13">
        <v>0</v>
      </c>
      <c r="BU98" s="11" t="s">
        <v>197</v>
      </c>
      <c r="BV98" s="13">
        <v>0</v>
      </c>
      <c r="BX98" s="11" t="s">
        <v>197</v>
      </c>
      <c r="BY98" s="13">
        <f>109.42+84.18</f>
        <v>193.60000000000002</v>
      </c>
      <c r="CA98" s="11" t="s">
        <v>197</v>
      </c>
      <c r="CB98" s="13">
        <v>0</v>
      </c>
      <c r="CD98" s="11" t="s">
        <v>197</v>
      </c>
      <c r="CE98" s="13">
        <v>0</v>
      </c>
      <c r="CG98" s="11" t="s">
        <v>197</v>
      </c>
      <c r="CH98" s="13">
        <v>0</v>
      </c>
      <c r="CJ98" s="11" t="s">
        <v>197</v>
      </c>
      <c r="CK98" s="13">
        <v>0</v>
      </c>
      <c r="CM98" s="11" t="s">
        <v>197</v>
      </c>
      <c r="CN98" s="13">
        <v>0</v>
      </c>
      <c r="CP98" s="11" t="s">
        <v>197</v>
      </c>
      <c r="CQ98" s="13">
        <f t="shared" si="6"/>
        <v>268.60000000000002</v>
      </c>
      <c r="CS98" s="11" t="s">
        <v>197</v>
      </c>
      <c r="CT98" s="13">
        <v>300</v>
      </c>
      <c r="CU98" s="34"/>
      <c r="CV98" s="6">
        <f t="shared" si="7"/>
        <v>31.399999999999977</v>
      </c>
    </row>
    <row r="99" spans="1:101" x14ac:dyDescent="0.2">
      <c r="A99" s="19" t="s">
        <v>7</v>
      </c>
      <c r="B99" s="18">
        <f>SUM(B100:B101)</f>
        <v>331.58000000000004</v>
      </c>
      <c r="D99" s="19" t="s">
        <v>7</v>
      </c>
      <c r="E99" s="18">
        <f>SUM(E100:E101)</f>
        <v>0</v>
      </c>
      <c r="G99" s="19" t="s">
        <v>7</v>
      </c>
      <c r="H99" s="18">
        <f>SUM(H100:H101)</f>
        <v>0</v>
      </c>
      <c r="J99" s="19" t="s">
        <v>7</v>
      </c>
      <c r="K99" s="18">
        <f>SUM(K100:K101)</f>
        <v>0</v>
      </c>
      <c r="M99" s="19" t="s">
        <v>7</v>
      </c>
      <c r="N99" s="18">
        <f>SUM(N100:N101)</f>
        <v>0</v>
      </c>
      <c r="P99" s="19" t="s">
        <v>7</v>
      </c>
      <c r="Q99" s="18">
        <f>SUM(Q100:Q101)</f>
        <v>0</v>
      </c>
      <c r="S99" s="19" t="s">
        <v>7</v>
      </c>
      <c r="T99" s="18">
        <f>SUM(T100:T101)</f>
        <v>0</v>
      </c>
      <c r="V99" s="19" t="s">
        <v>7</v>
      </c>
      <c r="W99" s="18">
        <f>SUM(W100:W101)</f>
        <v>0</v>
      </c>
      <c r="Y99" s="19" t="s">
        <v>7</v>
      </c>
      <c r="Z99" s="18">
        <f>SUM(Z100:Z101)</f>
        <v>0</v>
      </c>
      <c r="AB99" s="19" t="s">
        <v>7</v>
      </c>
      <c r="AC99" s="18">
        <f>SUM(AC100:AC101)</f>
        <v>0</v>
      </c>
      <c r="AE99" s="19" t="s">
        <v>7</v>
      </c>
      <c r="AF99" s="18">
        <f>SUM(AF100:AF101)</f>
        <v>0</v>
      </c>
      <c r="AH99" s="19" t="s">
        <v>7</v>
      </c>
      <c r="AI99" s="18">
        <f>SUM(AI100:AI101)</f>
        <v>0</v>
      </c>
      <c r="AK99" s="19" t="s">
        <v>7</v>
      </c>
      <c r="AL99" s="18">
        <f>SUM(AL100:AL101)</f>
        <v>0</v>
      </c>
      <c r="AN99" s="19" t="s">
        <v>7</v>
      </c>
      <c r="AO99" s="18">
        <f>SUM(AO100:AO101)</f>
        <v>0</v>
      </c>
      <c r="AQ99" s="19" t="s">
        <v>7</v>
      </c>
      <c r="AR99" s="18">
        <f>SUM(AR100:AR101)</f>
        <v>325.67</v>
      </c>
      <c r="AT99" s="19" t="s">
        <v>7</v>
      </c>
      <c r="AU99" s="18">
        <f>SUM(AU100:AU101)</f>
        <v>0</v>
      </c>
      <c r="AW99" s="19" t="s">
        <v>7</v>
      </c>
      <c r="AX99" s="18">
        <f>SUM(AX100:AX101)</f>
        <v>0</v>
      </c>
      <c r="AZ99" s="19" t="s">
        <v>7</v>
      </c>
      <c r="BA99" s="18">
        <f>SUM(BA100:BA101)</f>
        <v>0</v>
      </c>
      <c r="BC99" s="19" t="s">
        <v>7</v>
      </c>
      <c r="BD99" s="18">
        <f>SUM(BD100:BD101)</f>
        <v>0</v>
      </c>
      <c r="BF99" s="19" t="s">
        <v>7</v>
      </c>
      <c r="BG99" s="18">
        <f>SUM(BG100:BG101)</f>
        <v>0</v>
      </c>
      <c r="BI99" s="19" t="s">
        <v>7</v>
      </c>
      <c r="BJ99" s="18">
        <f>SUM(BJ100:BJ101)</f>
        <v>0</v>
      </c>
      <c r="BL99" s="19" t="s">
        <v>7</v>
      </c>
      <c r="BM99" s="18">
        <f>SUM(BM100:BM101)</f>
        <v>0</v>
      </c>
      <c r="BO99" s="19" t="s">
        <v>7</v>
      </c>
      <c r="BP99" s="18">
        <f>SUM(BP100:BP101)</f>
        <v>0</v>
      </c>
      <c r="BR99" s="19" t="s">
        <v>7</v>
      </c>
      <c r="BS99" s="18">
        <f>SUM(BS100:BS101)</f>
        <v>0</v>
      </c>
      <c r="BU99" s="19" t="s">
        <v>7</v>
      </c>
      <c r="BV99" s="18">
        <f>SUM(BV100:BV101)</f>
        <v>0</v>
      </c>
      <c r="BX99" s="19" t="s">
        <v>7</v>
      </c>
      <c r="BY99" s="18">
        <f>SUM(BY100:BY101)</f>
        <v>0</v>
      </c>
      <c r="CA99" s="19" t="s">
        <v>7</v>
      </c>
      <c r="CB99" s="18">
        <f>SUM(CB100:CB101)</f>
        <v>331.24</v>
      </c>
      <c r="CD99" s="19" t="s">
        <v>7</v>
      </c>
      <c r="CE99" s="18">
        <f>SUM(CE100:CE101)</f>
        <v>0</v>
      </c>
      <c r="CG99" s="19" t="s">
        <v>7</v>
      </c>
      <c r="CH99" s="18">
        <f>SUM(CH100:CH101)</f>
        <v>0</v>
      </c>
      <c r="CJ99" s="19" t="s">
        <v>7</v>
      </c>
      <c r="CK99" s="18">
        <f>SUM(CK100:CK101)</f>
        <v>0</v>
      </c>
      <c r="CM99" s="19" t="s">
        <v>7</v>
      </c>
      <c r="CN99" s="18">
        <f>SUM(CN100:CN101)</f>
        <v>0</v>
      </c>
      <c r="CP99" s="19" t="s">
        <v>7</v>
      </c>
      <c r="CQ99" s="18">
        <f t="shared" si="6"/>
        <v>988.49000000000012</v>
      </c>
      <c r="CS99" s="19" t="s">
        <v>7</v>
      </c>
      <c r="CT99" s="18">
        <f>SUM(CT100:CT101)</f>
        <v>703.98</v>
      </c>
      <c r="CU99" s="34"/>
      <c r="CV99" s="29">
        <f>CQ99-CT99</f>
        <v>284.5100000000001</v>
      </c>
    </row>
    <row r="100" spans="1:101" x14ac:dyDescent="0.2">
      <c r="A100" s="9" t="s">
        <v>209</v>
      </c>
      <c r="B100" s="18">
        <v>146.06</v>
      </c>
      <c r="D100" s="9" t="s">
        <v>209</v>
      </c>
      <c r="E100" s="18">
        <v>0</v>
      </c>
      <c r="G100" s="9" t="s">
        <v>209</v>
      </c>
      <c r="H100" s="18">
        <v>0</v>
      </c>
      <c r="J100" s="9" t="s">
        <v>209</v>
      </c>
      <c r="K100" s="18">
        <v>0</v>
      </c>
      <c r="M100" s="9" t="s">
        <v>209</v>
      </c>
      <c r="N100" s="18">
        <v>0</v>
      </c>
      <c r="P100" s="9" t="s">
        <v>209</v>
      </c>
      <c r="Q100" s="18">
        <v>0</v>
      </c>
      <c r="S100" s="9" t="s">
        <v>209</v>
      </c>
      <c r="T100" s="18">
        <v>0</v>
      </c>
      <c r="V100" s="9" t="s">
        <v>209</v>
      </c>
      <c r="W100" s="18">
        <v>0</v>
      </c>
      <c r="Y100" s="9" t="s">
        <v>209</v>
      </c>
      <c r="Z100" s="18">
        <v>0</v>
      </c>
      <c r="AB100" s="9" t="s">
        <v>209</v>
      </c>
      <c r="AC100" s="18">
        <v>0</v>
      </c>
      <c r="AE100" s="9" t="s">
        <v>209</v>
      </c>
      <c r="AF100" s="18">
        <v>0</v>
      </c>
      <c r="AH100" s="9" t="s">
        <v>209</v>
      </c>
      <c r="AI100" s="18">
        <v>0</v>
      </c>
      <c r="AK100" s="9" t="s">
        <v>209</v>
      </c>
      <c r="AL100" s="18">
        <v>0</v>
      </c>
      <c r="AN100" s="9" t="s">
        <v>209</v>
      </c>
      <c r="AO100" s="18">
        <v>0</v>
      </c>
      <c r="AQ100" s="9" t="s">
        <v>209</v>
      </c>
      <c r="AR100" s="18">
        <v>140.15</v>
      </c>
      <c r="AT100" s="9" t="s">
        <v>209</v>
      </c>
      <c r="AU100" s="18">
        <v>0</v>
      </c>
      <c r="AW100" s="9" t="s">
        <v>209</v>
      </c>
      <c r="AX100" s="18">
        <v>0</v>
      </c>
      <c r="AZ100" s="9" t="s">
        <v>209</v>
      </c>
      <c r="BA100" s="18">
        <v>0</v>
      </c>
      <c r="BC100" s="9" t="s">
        <v>209</v>
      </c>
      <c r="BD100" s="18">
        <v>0</v>
      </c>
      <c r="BF100" s="9" t="s">
        <v>209</v>
      </c>
      <c r="BG100" s="18">
        <v>0</v>
      </c>
      <c r="BI100" s="9" t="s">
        <v>209</v>
      </c>
      <c r="BJ100" s="18">
        <v>0</v>
      </c>
      <c r="BL100" s="9" t="s">
        <v>209</v>
      </c>
      <c r="BM100" s="18">
        <v>0</v>
      </c>
      <c r="BO100" s="9" t="s">
        <v>209</v>
      </c>
      <c r="BP100" s="18">
        <v>0</v>
      </c>
      <c r="BR100" s="9" t="s">
        <v>209</v>
      </c>
      <c r="BS100" s="18">
        <v>0</v>
      </c>
      <c r="BU100" s="9" t="s">
        <v>209</v>
      </c>
      <c r="BV100" s="18">
        <v>0</v>
      </c>
      <c r="BX100" s="9" t="s">
        <v>209</v>
      </c>
      <c r="BY100" s="18">
        <v>0</v>
      </c>
      <c r="CA100" s="9" t="s">
        <v>209</v>
      </c>
      <c r="CB100" s="18">
        <v>145.72</v>
      </c>
      <c r="CD100" s="9" t="s">
        <v>209</v>
      </c>
      <c r="CE100" s="18">
        <v>0</v>
      </c>
      <c r="CG100" s="9" t="s">
        <v>209</v>
      </c>
      <c r="CH100" s="18">
        <v>0</v>
      </c>
      <c r="CJ100" s="9" t="s">
        <v>209</v>
      </c>
      <c r="CK100" s="18">
        <v>0</v>
      </c>
      <c r="CM100" s="9" t="s">
        <v>209</v>
      </c>
      <c r="CN100" s="18">
        <v>0</v>
      </c>
      <c r="CP100" s="9" t="s">
        <v>209</v>
      </c>
      <c r="CQ100" s="18">
        <f t="shared" si="6"/>
        <v>431.93</v>
      </c>
      <c r="CS100" s="9" t="s">
        <v>209</v>
      </c>
      <c r="CT100" s="18">
        <v>306.42</v>
      </c>
      <c r="CU100" s="34"/>
      <c r="CV100" s="18">
        <f>CQ100-CT100</f>
        <v>125.50999999999999</v>
      </c>
    </row>
    <row r="101" spans="1:101" x14ac:dyDescent="0.2">
      <c r="A101" s="9" t="s">
        <v>210</v>
      </c>
      <c r="B101" s="18">
        <v>185.52</v>
      </c>
      <c r="D101" s="9" t="s">
        <v>210</v>
      </c>
      <c r="E101" s="18">
        <v>0</v>
      </c>
      <c r="G101" s="9" t="s">
        <v>210</v>
      </c>
      <c r="H101" s="18">
        <v>0</v>
      </c>
      <c r="J101" s="9" t="s">
        <v>210</v>
      </c>
      <c r="K101" s="18">
        <v>0</v>
      </c>
      <c r="M101" s="9" t="s">
        <v>210</v>
      </c>
      <c r="N101" s="18">
        <v>0</v>
      </c>
      <c r="P101" s="9" t="s">
        <v>210</v>
      </c>
      <c r="Q101" s="18">
        <v>0</v>
      </c>
      <c r="S101" s="9" t="s">
        <v>210</v>
      </c>
      <c r="T101" s="18">
        <v>0</v>
      </c>
      <c r="V101" s="9" t="s">
        <v>210</v>
      </c>
      <c r="W101" s="18">
        <v>0</v>
      </c>
      <c r="Y101" s="9" t="s">
        <v>210</v>
      </c>
      <c r="Z101" s="18">
        <v>0</v>
      </c>
      <c r="AB101" s="9" t="s">
        <v>210</v>
      </c>
      <c r="AC101" s="18">
        <v>0</v>
      </c>
      <c r="AE101" s="9" t="s">
        <v>210</v>
      </c>
      <c r="AF101" s="18">
        <v>0</v>
      </c>
      <c r="AH101" s="9" t="s">
        <v>210</v>
      </c>
      <c r="AI101" s="18">
        <v>0</v>
      </c>
      <c r="AK101" s="9" t="s">
        <v>210</v>
      </c>
      <c r="AL101" s="18">
        <v>0</v>
      </c>
      <c r="AN101" s="9" t="s">
        <v>210</v>
      </c>
      <c r="AO101" s="18">
        <v>0</v>
      </c>
      <c r="AQ101" s="9" t="s">
        <v>210</v>
      </c>
      <c r="AR101" s="18">
        <v>185.52</v>
      </c>
      <c r="AT101" s="9" t="s">
        <v>210</v>
      </c>
      <c r="AU101" s="18">
        <v>0</v>
      </c>
      <c r="AW101" s="9" t="s">
        <v>210</v>
      </c>
      <c r="AX101" s="18">
        <v>0</v>
      </c>
      <c r="AZ101" s="9" t="s">
        <v>210</v>
      </c>
      <c r="BA101" s="18">
        <v>0</v>
      </c>
      <c r="BC101" s="9" t="s">
        <v>210</v>
      </c>
      <c r="BD101" s="18">
        <v>0</v>
      </c>
      <c r="BF101" s="9" t="s">
        <v>210</v>
      </c>
      <c r="BG101" s="18">
        <v>0</v>
      </c>
      <c r="BI101" s="9" t="s">
        <v>210</v>
      </c>
      <c r="BJ101" s="18">
        <v>0</v>
      </c>
      <c r="BL101" s="9" t="s">
        <v>210</v>
      </c>
      <c r="BM101" s="18">
        <v>0</v>
      </c>
      <c r="BO101" s="9" t="s">
        <v>210</v>
      </c>
      <c r="BP101" s="18">
        <v>0</v>
      </c>
      <c r="BR101" s="9" t="s">
        <v>210</v>
      </c>
      <c r="BS101" s="18">
        <v>0</v>
      </c>
      <c r="BU101" s="9" t="s">
        <v>210</v>
      </c>
      <c r="BV101" s="18">
        <v>0</v>
      </c>
      <c r="BX101" s="9" t="s">
        <v>210</v>
      </c>
      <c r="BY101" s="18">
        <v>0</v>
      </c>
      <c r="CA101" s="9" t="s">
        <v>210</v>
      </c>
      <c r="CB101" s="18">
        <v>185.52</v>
      </c>
      <c r="CD101" s="9" t="s">
        <v>210</v>
      </c>
      <c r="CE101" s="18">
        <v>0</v>
      </c>
      <c r="CG101" s="9" t="s">
        <v>210</v>
      </c>
      <c r="CH101" s="18">
        <v>0</v>
      </c>
      <c r="CJ101" s="9" t="s">
        <v>210</v>
      </c>
      <c r="CK101" s="18">
        <v>0</v>
      </c>
      <c r="CM101" s="9" t="s">
        <v>210</v>
      </c>
      <c r="CN101" s="18">
        <v>0</v>
      </c>
      <c r="CP101" s="9" t="s">
        <v>210</v>
      </c>
      <c r="CQ101" s="18">
        <f t="shared" si="6"/>
        <v>556.56000000000006</v>
      </c>
      <c r="CS101" s="9" t="s">
        <v>210</v>
      </c>
      <c r="CT101" s="18">
        <v>397.56</v>
      </c>
      <c r="CU101" s="34"/>
      <c r="CV101" s="18">
        <f>CQ101-CT101</f>
        <v>159.00000000000006</v>
      </c>
    </row>
    <row r="102" spans="1:101" x14ac:dyDescent="0.2">
      <c r="A102" s="11" t="s">
        <v>8</v>
      </c>
      <c r="B102" s="13">
        <v>0</v>
      </c>
      <c r="D102" s="11" t="s">
        <v>8</v>
      </c>
      <c r="E102" s="13">
        <v>0</v>
      </c>
      <c r="G102" s="11" t="s">
        <v>8</v>
      </c>
      <c r="H102" s="13">
        <v>0</v>
      </c>
      <c r="J102" s="11" t="s">
        <v>8</v>
      </c>
      <c r="K102" s="13">
        <v>0</v>
      </c>
      <c r="M102" s="11" t="s">
        <v>8</v>
      </c>
      <c r="N102" s="13">
        <v>0</v>
      </c>
      <c r="P102" s="11" t="s">
        <v>8</v>
      </c>
      <c r="Q102" s="13">
        <v>0</v>
      </c>
      <c r="S102" s="11" t="s">
        <v>8</v>
      </c>
      <c r="T102" s="13">
        <v>0</v>
      </c>
      <c r="V102" s="11" t="s">
        <v>8</v>
      </c>
      <c r="W102" s="13">
        <v>0</v>
      </c>
      <c r="Y102" s="11" t="s">
        <v>8</v>
      </c>
      <c r="Z102" s="13">
        <v>0</v>
      </c>
      <c r="AB102" s="11" t="s">
        <v>8</v>
      </c>
      <c r="AC102" s="13">
        <v>0</v>
      </c>
      <c r="AE102" s="11" t="s">
        <v>8</v>
      </c>
      <c r="AF102" s="13">
        <v>0</v>
      </c>
      <c r="AH102" s="11" t="s">
        <v>8</v>
      </c>
      <c r="AI102" s="13">
        <v>0</v>
      </c>
      <c r="AK102" s="11" t="s">
        <v>8</v>
      </c>
      <c r="AL102" s="13">
        <v>0</v>
      </c>
      <c r="AN102" s="11" t="s">
        <v>8</v>
      </c>
      <c r="AO102" s="13">
        <v>0</v>
      </c>
      <c r="AQ102" s="11" t="s">
        <v>8</v>
      </c>
      <c r="AR102" s="13">
        <v>0</v>
      </c>
      <c r="AT102" s="11" t="s">
        <v>8</v>
      </c>
      <c r="AU102" s="13">
        <v>0</v>
      </c>
      <c r="AW102" s="11" t="s">
        <v>8</v>
      </c>
      <c r="AX102" s="13">
        <v>0</v>
      </c>
      <c r="AZ102" s="11" t="s">
        <v>8</v>
      </c>
      <c r="BA102" s="13">
        <v>0</v>
      </c>
      <c r="BC102" s="11" t="s">
        <v>8</v>
      </c>
      <c r="BD102" s="13">
        <v>157.41</v>
      </c>
      <c r="BF102" s="11" t="s">
        <v>8</v>
      </c>
      <c r="BG102" s="13">
        <v>0</v>
      </c>
      <c r="BI102" s="11" t="s">
        <v>8</v>
      </c>
      <c r="BJ102" s="13">
        <v>0</v>
      </c>
      <c r="BL102" s="11" t="s">
        <v>8</v>
      </c>
      <c r="BM102" s="13">
        <v>0</v>
      </c>
      <c r="BO102" s="11" t="s">
        <v>8</v>
      </c>
      <c r="BP102" s="13">
        <v>0</v>
      </c>
      <c r="BR102" s="11" t="s">
        <v>8</v>
      </c>
      <c r="BS102" s="13">
        <v>0</v>
      </c>
      <c r="BU102" s="11" t="s">
        <v>8</v>
      </c>
      <c r="BV102" s="13">
        <v>0</v>
      </c>
      <c r="BX102" s="11" t="s">
        <v>8</v>
      </c>
      <c r="BY102" s="13">
        <v>0</v>
      </c>
      <c r="CA102" s="11" t="s">
        <v>8</v>
      </c>
      <c r="CB102" s="13">
        <v>0</v>
      </c>
      <c r="CD102" s="11" t="s">
        <v>8</v>
      </c>
      <c r="CE102" s="13">
        <v>0</v>
      </c>
      <c r="CG102" s="11" t="s">
        <v>8</v>
      </c>
      <c r="CH102" s="13">
        <v>0</v>
      </c>
      <c r="CJ102" s="11" t="s">
        <v>8</v>
      </c>
      <c r="CK102" s="13">
        <v>0</v>
      </c>
      <c r="CM102" s="11" t="s">
        <v>8</v>
      </c>
      <c r="CN102" s="13">
        <v>0</v>
      </c>
      <c r="CP102" s="11" t="s">
        <v>8</v>
      </c>
      <c r="CQ102" s="13">
        <f t="shared" si="6"/>
        <v>157.41</v>
      </c>
      <c r="CS102" s="11" t="s">
        <v>8</v>
      </c>
      <c r="CT102" s="13">
        <v>100</v>
      </c>
      <c r="CU102" s="34"/>
      <c r="CV102" s="64">
        <f>CT102-CQ102</f>
        <v>-57.41</v>
      </c>
    </row>
    <row r="103" spans="1:101" x14ac:dyDescent="0.2">
      <c r="A103" s="11" t="s">
        <v>9</v>
      </c>
      <c r="B103" s="13">
        <f>SUM(B104:B106)</f>
        <v>8.8800000000000008</v>
      </c>
      <c r="D103" s="11" t="s">
        <v>9</v>
      </c>
      <c r="E103" s="13">
        <f>SUM(E104:E106)</f>
        <v>168.19</v>
      </c>
      <c r="G103" s="11" t="s">
        <v>9</v>
      </c>
      <c r="H103" s="13">
        <f>SUM(H104:H106)</f>
        <v>6</v>
      </c>
      <c r="J103" s="11" t="s">
        <v>9</v>
      </c>
      <c r="K103" s="13">
        <f>SUM(K104:K106)</f>
        <v>0</v>
      </c>
      <c r="M103" s="11" t="s">
        <v>9</v>
      </c>
      <c r="N103" s="13">
        <f>SUM(N104:N106)</f>
        <v>0</v>
      </c>
      <c r="P103" s="11" t="s">
        <v>9</v>
      </c>
      <c r="Q103" s="13">
        <f>SUM(Q104:Q106)</f>
        <v>0</v>
      </c>
      <c r="S103" s="11" t="s">
        <v>9</v>
      </c>
      <c r="T103" s="13">
        <f>SUM(T104:T106)</f>
        <v>0</v>
      </c>
      <c r="V103" s="11" t="s">
        <v>9</v>
      </c>
      <c r="W103" s="13">
        <f>SUM(W104:W106)</f>
        <v>12.74</v>
      </c>
      <c r="Y103" s="11" t="s">
        <v>9</v>
      </c>
      <c r="Z103" s="13">
        <f>SUM(Z104:Z106)</f>
        <v>5</v>
      </c>
      <c r="AB103" s="11" t="s">
        <v>9</v>
      </c>
      <c r="AC103" s="13">
        <f>SUM(AC104:AC106)</f>
        <v>0</v>
      </c>
      <c r="AE103" s="11" t="s">
        <v>9</v>
      </c>
      <c r="AF103" s="13">
        <f>SUM(AF104:AF106)</f>
        <v>10.49</v>
      </c>
      <c r="AH103" s="11" t="s">
        <v>9</v>
      </c>
      <c r="AI103" s="13">
        <f>SUM(AI104:AI106)</f>
        <v>5</v>
      </c>
      <c r="AK103" s="11" t="s">
        <v>9</v>
      </c>
      <c r="AL103" s="13">
        <f>SUM(AL104:AL106)</f>
        <v>0</v>
      </c>
      <c r="AN103" s="11" t="s">
        <v>9</v>
      </c>
      <c r="AO103" s="13">
        <f>SUM(AO104:AO106)</f>
        <v>0</v>
      </c>
      <c r="AQ103" s="11" t="s">
        <v>9</v>
      </c>
      <c r="AR103" s="13">
        <f>SUM(AR104:AR106)</f>
        <v>30.59</v>
      </c>
      <c r="AT103" s="11" t="s">
        <v>9</v>
      </c>
      <c r="AU103" s="13">
        <f>SUM(AU104:AU106)</f>
        <v>24.689999999999998</v>
      </c>
      <c r="AW103" s="11" t="s">
        <v>9</v>
      </c>
      <c r="AX103" s="13">
        <f>SUM(AX104:AX106)</f>
        <v>35.989999999999995</v>
      </c>
      <c r="AZ103" s="11" t="s">
        <v>9</v>
      </c>
      <c r="BA103" s="13">
        <f>SUM(BA104:BA106)</f>
        <v>0</v>
      </c>
      <c r="BC103" s="11" t="s">
        <v>9</v>
      </c>
      <c r="BD103" s="13">
        <f>SUM(BD104:BD106)</f>
        <v>39.979999999999997</v>
      </c>
      <c r="BF103" s="11" t="s">
        <v>9</v>
      </c>
      <c r="BG103" s="13">
        <f>SUM(BG104:BG106)</f>
        <v>6</v>
      </c>
      <c r="BI103" s="11" t="s">
        <v>9</v>
      </c>
      <c r="BJ103" s="13">
        <f>SUM(BJ104:BJ106)</f>
        <v>66.19</v>
      </c>
      <c r="BL103" s="11" t="s">
        <v>9</v>
      </c>
      <c r="BM103" s="13">
        <f>SUM(BM104:BM106)</f>
        <v>184.98000000000002</v>
      </c>
      <c r="BO103" s="11" t="s">
        <v>9</v>
      </c>
      <c r="BP103" s="13">
        <f>SUM(BP104:BP106)</f>
        <v>7.99</v>
      </c>
      <c r="BR103" s="11" t="s">
        <v>9</v>
      </c>
      <c r="BS103" s="13">
        <f>SUM(BS104:BS106)</f>
        <v>0</v>
      </c>
      <c r="BU103" s="11" t="s">
        <v>9</v>
      </c>
      <c r="BV103" s="13">
        <f>SUM(BV104:BV106)</f>
        <v>0</v>
      </c>
      <c r="BX103" s="11" t="s">
        <v>9</v>
      </c>
      <c r="BY103" s="13">
        <f>SUM(BY104:BY106)</f>
        <v>12</v>
      </c>
      <c r="CA103" s="11" t="s">
        <v>9</v>
      </c>
      <c r="CB103" s="13">
        <f>SUM(CB104:CB106)</f>
        <v>0</v>
      </c>
      <c r="CD103" s="11" t="s">
        <v>9</v>
      </c>
      <c r="CE103" s="13">
        <f>SUM(CE104:CE106)</f>
        <v>0</v>
      </c>
      <c r="CG103" s="11" t="s">
        <v>9</v>
      </c>
      <c r="CH103" s="13">
        <f>SUM(CH104:CH106)</f>
        <v>0</v>
      </c>
      <c r="CJ103" s="11" t="s">
        <v>9</v>
      </c>
      <c r="CK103" s="13">
        <f>SUM(CK104:CK106)</f>
        <v>85.55</v>
      </c>
      <c r="CM103" s="11" t="s">
        <v>9</v>
      </c>
      <c r="CN103" s="13">
        <f>SUM(CN104:CN106)</f>
        <v>0</v>
      </c>
      <c r="CP103" s="11" t="s">
        <v>9</v>
      </c>
      <c r="CQ103" s="13">
        <f t="shared" si="6"/>
        <v>710.2600000000001</v>
      </c>
      <c r="CS103" s="11" t="s">
        <v>9</v>
      </c>
      <c r="CT103" s="13">
        <f>SUM(CT104:CT106)</f>
        <v>872.16</v>
      </c>
      <c r="CU103" s="34"/>
      <c r="CV103" s="6">
        <f>CT103-CQ103</f>
        <v>161.89999999999986</v>
      </c>
    </row>
    <row r="104" spans="1:101" x14ac:dyDescent="0.2">
      <c r="A104" s="10" t="s">
        <v>211</v>
      </c>
      <c r="B104" s="13">
        <v>0</v>
      </c>
      <c r="D104" s="10" t="s">
        <v>211</v>
      </c>
      <c r="E104" s="13">
        <v>0</v>
      </c>
      <c r="G104" s="10" t="s">
        <v>211</v>
      </c>
      <c r="H104" s="13">
        <v>0</v>
      </c>
      <c r="J104" s="10" t="s">
        <v>211</v>
      </c>
      <c r="K104" s="13">
        <v>0</v>
      </c>
      <c r="M104" s="10" t="s">
        <v>211</v>
      </c>
      <c r="N104" s="13">
        <v>0</v>
      </c>
      <c r="P104" s="10" t="s">
        <v>211</v>
      </c>
      <c r="Q104" s="13">
        <v>0</v>
      </c>
      <c r="S104" s="10" t="s">
        <v>211</v>
      </c>
      <c r="T104" s="13">
        <v>0</v>
      </c>
      <c r="V104" s="10" t="s">
        <v>211</v>
      </c>
      <c r="W104" s="13">
        <v>0</v>
      </c>
      <c r="Y104" s="10" t="s">
        <v>211</v>
      </c>
      <c r="Z104" s="13">
        <v>0</v>
      </c>
      <c r="AB104" s="10" t="s">
        <v>211</v>
      </c>
      <c r="AC104" s="13">
        <v>0</v>
      </c>
      <c r="AE104" s="10" t="s">
        <v>211</v>
      </c>
      <c r="AF104" s="13">
        <v>0</v>
      </c>
      <c r="AH104" s="10" t="s">
        <v>211</v>
      </c>
      <c r="AI104" s="13">
        <v>0</v>
      </c>
      <c r="AK104" s="10" t="s">
        <v>211</v>
      </c>
      <c r="AL104" s="13">
        <v>0</v>
      </c>
      <c r="AN104" s="10" t="s">
        <v>211</v>
      </c>
      <c r="AO104" s="13">
        <v>0</v>
      </c>
      <c r="AQ104" s="10" t="s">
        <v>211</v>
      </c>
      <c r="AR104" s="13">
        <v>0</v>
      </c>
      <c r="AT104" s="10" t="s">
        <v>211</v>
      </c>
      <c r="AU104" s="13">
        <v>0</v>
      </c>
      <c r="AW104" s="10" t="s">
        <v>211</v>
      </c>
      <c r="AX104" s="13">
        <v>0</v>
      </c>
      <c r="AZ104" s="10" t="s">
        <v>211</v>
      </c>
      <c r="BA104" s="13">
        <v>0</v>
      </c>
      <c r="BC104" s="10" t="s">
        <v>211</v>
      </c>
      <c r="BD104" s="13">
        <v>0</v>
      </c>
      <c r="BF104" s="10" t="s">
        <v>211</v>
      </c>
      <c r="BG104" s="13">
        <v>0</v>
      </c>
      <c r="BI104" s="10" t="s">
        <v>211</v>
      </c>
      <c r="BJ104" s="13">
        <v>0</v>
      </c>
      <c r="BL104" s="10" t="s">
        <v>211</v>
      </c>
      <c r="BM104" s="13">
        <v>0</v>
      </c>
      <c r="BO104" s="10" t="s">
        <v>211</v>
      </c>
      <c r="BP104" s="13">
        <v>7.99</v>
      </c>
      <c r="BR104" s="10" t="s">
        <v>211</v>
      </c>
      <c r="BS104" s="13">
        <v>0</v>
      </c>
      <c r="BU104" s="10" t="s">
        <v>211</v>
      </c>
      <c r="BV104" s="13">
        <v>0</v>
      </c>
      <c r="BX104" s="10" t="s">
        <v>211</v>
      </c>
      <c r="BY104" s="13">
        <v>0</v>
      </c>
      <c r="CA104" s="10" t="s">
        <v>211</v>
      </c>
      <c r="CB104" s="13">
        <v>0</v>
      </c>
      <c r="CD104" s="10" t="s">
        <v>211</v>
      </c>
      <c r="CE104" s="13">
        <v>0</v>
      </c>
      <c r="CG104" s="10" t="s">
        <v>211</v>
      </c>
      <c r="CH104" s="13">
        <v>0</v>
      </c>
      <c r="CJ104" s="10" t="s">
        <v>211</v>
      </c>
      <c r="CK104" s="13">
        <v>0</v>
      </c>
      <c r="CM104" s="10" t="s">
        <v>211</v>
      </c>
      <c r="CN104" s="13">
        <v>0</v>
      </c>
      <c r="CP104" s="10" t="s">
        <v>211</v>
      </c>
      <c r="CQ104" s="13">
        <f t="shared" si="6"/>
        <v>7.99</v>
      </c>
      <c r="CS104" s="10" t="s">
        <v>211</v>
      </c>
      <c r="CT104" s="13">
        <v>7.99</v>
      </c>
      <c r="CU104" s="34"/>
      <c r="CV104" s="30">
        <f>CT104-CQ104</f>
        <v>0</v>
      </c>
    </row>
    <row r="105" spans="1:101" x14ac:dyDescent="0.2">
      <c r="A105" s="28" t="s">
        <v>212</v>
      </c>
      <c r="B105" s="13">
        <v>0</v>
      </c>
      <c r="D105" s="28" t="s">
        <v>212</v>
      </c>
      <c r="E105" s="13">
        <v>0</v>
      </c>
      <c r="G105" s="28" t="s">
        <v>212</v>
      </c>
      <c r="H105" s="13">
        <v>0</v>
      </c>
      <c r="J105" s="28" t="s">
        <v>212</v>
      </c>
      <c r="K105" s="13">
        <v>0</v>
      </c>
      <c r="M105" s="28" t="s">
        <v>212</v>
      </c>
      <c r="N105" s="13">
        <v>0</v>
      </c>
      <c r="P105" s="28" t="s">
        <v>212</v>
      </c>
      <c r="Q105" s="13">
        <v>0</v>
      </c>
      <c r="S105" s="28" t="s">
        <v>212</v>
      </c>
      <c r="T105" s="13">
        <v>0</v>
      </c>
      <c r="V105" s="28" t="s">
        <v>212</v>
      </c>
      <c r="W105" s="13">
        <v>0</v>
      </c>
      <c r="Y105" s="28" t="s">
        <v>212</v>
      </c>
      <c r="Z105" s="13">
        <v>0</v>
      </c>
      <c r="AB105" s="28" t="s">
        <v>212</v>
      </c>
      <c r="AC105" s="13">
        <v>0</v>
      </c>
      <c r="AE105" s="28" t="s">
        <v>212</v>
      </c>
      <c r="AF105" s="13">
        <v>0</v>
      </c>
      <c r="AH105" s="28" t="s">
        <v>212</v>
      </c>
      <c r="AI105" s="13">
        <v>0</v>
      </c>
      <c r="AK105" s="28" t="s">
        <v>212</v>
      </c>
      <c r="AL105" s="13">
        <v>0</v>
      </c>
      <c r="AN105" s="28" t="s">
        <v>212</v>
      </c>
      <c r="AO105" s="13">
        <v>0</v>
      </c>
      <c r="AQ105" s="28" t="s">
        <v>212</v>
      </c>
      <c r="AR105" s="13">
        <v>0</v>
      </c>
      <c r="AT105" s="28" t="s">
        <v>212</v>
      </c>
      <c r="AU105" s="13">
        <v>0</v>
      </c>
      <c r="AW105" s="28" t="s">
        <v>212</v>
      </c>
      <c r="AX105" s="13">
        <v>19.989999999999998</v>
      </c>
      <c r="AZ105" s="28" t="s">
        <v>212</v>
      </c>
      <c r="BA105" s="13">
        <v>0</v>
      </c>
      <c r="BC105" s="28" t="s">
        <v>212</v>
      </c>
      <c r="BD105" s="13">
        <v>0</v>
      </c>
      <c r="BF105" s="28" t="s">
        <v>212</v>
      </c>
      <c r="BG105" s="13">
        <v>0</v>
      </c>
      <c r="BI105" s="28" t="s">
        <v>212</v>
      </c>
      <c r="BJ105" s="13">
        <v>0</v>
      </c>
      <c r="BL105" s="28" t="s">
        <v>212</v>
      </c>
      <c r="BM105" s="13">
        <v>0</v>
      </c>
      <c r="BO105" s="28" t="s">
        <v>212</v>
      </c>
      <c r="BP105" s="13">
        <v>0</v>
      </c>
      <c r="BR105" s="28" t="s">
        <v>212</v>
      </c>
      <c r="BS105" s="13">
        <v>0</v>
      </c>
      <c r="BU105" s="28" t="s">
        <v>212</v>
      </c>
      <c r="BV105" s="13">
        <v>0</v>
      </c>
      <c r="BX105" s="28" t="s">
        <v>212</v>
      </c>
      <c r="BY105" s="13">
        <v>0</v>
      </c>
      <c r="CA105" s="28" t="s">
        <v>212</v>
      </c>
      <c r="CB105" s="13">
        <v>0</v>
      </c>
      <c r="CD105" s="28" t="s">
        <v>212</v>
      </c>
      <c r="CE105" s="13">
        <v>0</v>
      </c>
      <c r="CG105" s="28" t="s">
        <v>212</v>
      </c>
      <c r="CH105" s="13">
        <v>0</v>
      </c>
      <c r="CJ105" s="28" t="s">
        <v>212</v>
      </c>
      <c r="CK105" s="13">
        <v>0</v>
      </c>
      <c r="CM105" s="28" t="s">
        <v>212</v>
      </c>
      <c r="CN105" s="13">
        <v>0</v>
      </c>
      <c r="CP105" s="28" t="s">
        <v>212</v>
      </c>
      <c r="CQ105" s="13">
        <f t="shared" si="6"/>
        <v>19.989999999999998</v>
      </c>
      <c r="CS105" s="28" t="s">
        <v>212</v>
      </c>
      <c r="CT105" s="13">
        <v>19.989999999999998</v>
      </c>
      <c r="CU105" s="34"/>
      <c r="CV105" s="30">
        <f>CT105-CQ105</f>
        <v>0</v>
      </c>
    </row>
    <row r="106" spans="1:101" x14ac:dyDescent="0.2">
      <c r="A106" s="10" t="s">
        <v>213</v>
      </c>
      <c r="B106" s="13">
        <v>8.8800000000000008</v>
      </c>
      <c r="D106" s="10" t="s">
        <v>213</v>
      </c>
      <c r="E106" s="13">
        <f>36.28+39.91+85+7</f>
        <v>168.19</v>
      </c>
      <c r="G106" s="10" t="s">
        <v>213</v>
      </c>
      <c r="H106" s="13">
        <v>6</v>
      </c>
      <c r="J106" s="10" t="s">
        <v>213</v>
      </c>
      <c r="K106" s="13">
        <v>0</v>
      </c>
      <c r="M106" s="10" t="s">
        <v>213</v>
      </c>
      <c r="N106" s="13">
        <v>0</v>
      </c>
      <c r="P106" s="10" t="s">
        <v>213</v>
      </c>
      <c r="Q106" s="13">
        <v>0</v>
      </c>
      <c r="S106" s="10" t="s">
        <v>213</v>
      </c>
      <c r="T106" s="13">
        <v>0</v>
      </c>
      <c r="V106" s="10" t="s">
        <v>213</v>
      </c>
      <c r="W106" s="13">
        <v>12.74</v>
      </c>
      <c r="Y106" s="10" t="s">
        <v>213</v>
      </c>
      <c r="Z106" s="13">
        <v>5</v>
      </c>
      <c r="AB106" s="10" t="s">
        <v>213</v>
      </c>
      <c r="AC106" s="13">
        <v>0</v>
      </c>
      <c r="AE106" s="10" t="s">
        <v>213</v>
      </c>
      <c r="AF106" s="13">
        <v>10.49</v>
      </c>
      <c r="AH106" s="10" t="s">
        <v>213</v>
      </c>
      <c r="AI106" s="13">
        <v>5</v>
      </c>
      <c r="AK106" s="10" t="s">
        <v>213</v>
      </c>
      <c r="AL106" s="13">
        <v>0</v>
      </c>
      <c r="AN106" s="10" t="s">
        <v>213</v>
      </c>
      <c r="AO106" s="13">
        <v>0</v>
      </c>
      <c r="AQ106" s="10" t="s">
        <v>213</v>
      </c>
      <c r="AR106" s="13">
        <v>30.59</v>
      </c>
      <c r="AT106" s="10" t="s">
        <v>213</v>
      </c>
      <c r="AU106" s="13">
        <f>9.69+11+4</f>
        <v>24.689999999999998</v>
      </c>
      <c r="AW106" s="10" t="s">
        <v>213</v>
      </c>
      <c r="AX106" s="13">
        <v>16</v>
      </c>
      <c r="AZ106" s="10" t="s">
        <v>213</v>
      </c>
      <c r="BA106" s="13">
        <v>0</v>
      </c>
      <c r="BC106" s="10" t="s">
        <v>213</v>
      </c>
      <c r="BD106" s="13">
        <f>27.56+12.42</f>
        <v>39.979999999999997</v>
      </c>
      <c r="BF106" s="10" t="s">
        <v>213</v>
      </c>
      <c r="BG106" s="13">
        <v>6</v>
      </c>
      <c r="BI106" s="10" t="s">
        <v>213</v>
      </c>
      <c r="BJ106" s="13">
        <v>66.19</v>
      </c>
      <c r="BL106" s="10" t="s">
        <v>213</v>
      </c>
      <c r="BM106" s="13">
        <f>12.94+7+14+32.09+118.95</f>
        <v>184.98000000000002</v>
      </c>
      <c r="BO106" s="10" t="s">
        <v>213</v>
      </c>
      <c r="BP106" s="13">
        <v>0</v>
      </c>
      <c r="BR106" s="10" t="s">
        <v>213</v>
      </c>
      <c r="BS106" s="13">
        <v>0</v>
      </c>
      <c r="BU106" s="10" t="s">
        <v>213</v>
      </c>
      <c r="BV106" s="13">
        <v>0</v>
      </c>
      <c r="BX106" s="10" t="s">
        <v>213</v>
      </c>
      <c r="BY106" s="13">
        <v>12</v>
      </c>
      <c r="CA106" s="10" t="s">
        <v>213</v>
      </c>
      <c r="CB106" s="13">
        <v>0</v>
      </c>
      <c r="CD106" s="10" t="s">
        <v>213</v>
      </c>
      <c r="CE106" s="13">
        <v>0</v>
      </c>
      <c r="CG106" s="10" t="s">
        <v>213</v>
      </c>
      <c r="CH106" s="13">
        <v>0</v>
      </c>
      <c r="CJ106" s="10" t="s">
        <v>213</v>
      </c>
      <c r="CK106" s="13">
        <f>50+35.55</f>
        <v>85.55</v>
      </c>
      <c r="CM106" s="10" t="s">
        <v>213</v>
      </c>
      <c r="CN106" s="13">
        <v>0</v>
      </c>
      <c r="CP106" s="10" t="s">
        <v>213</v>
      </c>
      <c r="CQ106" s="13">
        <f t="shared" si="6"/>
        <v>682.28000000000009</v>
      </c>
      <c r="CS106" s="10" t="s">
        <v>213</v>
      </c>
      <c r="CT106" s="60">
        <f>797.06+47.12</f>
        <v>844.18</v>
      </c>
      <c r="CU106" s="5"/>
      <c r="CV106" s="30">
        <f>CT106-CQ106</f>
        <v>161.89999999999986</v>
      </c>
    </row>
    <row r="107" spans="1:101" x14ac:dyDescent="0.2">
      <c r="A107" s="21" t="s">
        <v>10</v>
      </c>
      <c r="B107" s="22">
        <f>B89-SUM(B90:B94,B97,B98,B99,B102,B103)</f>
        <v>802.19999999999982</v>
      </c>
      <c r="D107" s="23" t="s">
        <v>10</v>
      </c>
      <c r="E107" s="24">
        <f>E89-SUM(E90:E94,E97,E98,E99,E102,E103)</f>
        <v>-168.19</v>
      </c>
      <c r="G107" s="23" t="s">
        <v>10</v>
      </c>
      <c r="H107" s="24">
        <f>H89-SUM(H90:H94,H97,H98,H99,H102,H103)</f>
        <v>-160.28</v>
      </c>
      <c r="J107" s="23" t="s">
        <v>10</v>
      </c>
      <c r="K107" s="24">
        <f>K89-SUM(K90:K94,K97,K98,K99,K102,K103)</f>
        <v>-30</v>
      </c>
      <c r="M107" s="14" t="s">
        <v>10</v>
      </c>
      <c r="N107" s="15">
        <f>N89-SUM(N90:N94,N97,N98,N99,N102,N103)</f>
        <v>0</v>
      </c>
      <c r="P107" s="14" t="s">
        <v>10</v>
      </c>
      <c r="Q107" s="15">
        <f>Q89-SUM(Q90:Q94,Q97,Q98,Q99,Q102,Q103)</f>
        <v>0</v>
      </c>
      <c r="S107" s="14" t="s">
        <v>10</v>
      </c>
      <c r="T107" s="15">
        <f>T89-SUM(T90:T94,T97,T98,T99,T102,T103)</f>
        <v>0</v>
      </c>
      <c r="V107" s="23" t="s">
        <v>10</v>
      </c>
      <c r="W107" s="24">
        <f>W89-SUM(W90:W94,W97,W98,W99,W102,W103)</f>
        <v>-12.74</v>
      </c>
      <c r="Y107" s="23" t="s">
        <v>10</v>
      </c>
      <c r="Z107" s="24">
        <f>Z89-SUM(Z90:Z94,Z97,Z98,Z99,Z102,Z103)</f>
        <v>-36</v>
      </c>
      <c r="AB107" s="23" t="s">
        <v>10</v>
      </c>
      <c r="AC107" s="24">
        <f>AC89-SUM(AC90:AC94,AC97,AC98,AC99,AC102,AC103)</f>
        <v>-28.35</v>
      </c>
      <c r="AE107" s="23" t="s">
        <v>10</v>
      </c>
      <c r="AF107" s="24">
        <f>AF89-SUM(AF90:AF94,AF97,AF98,AF99,AF102,AF103)</f>
        <v>-10.49</v>
      </c>
      <c r="AH107" s="23" t="s">
        <v>10</v>
      </c>
      <c r="AI107" s="24">
        <f>AI89-SUM(AI90:AI94,AI97,AI98,AI99,AI102,AI103)</f>
        <v>-5</v>
      </c>
      <c r="AK107" s="14" t="s">
        <v>10</v>
      </c>
      <c r="AL107" s="15">
        <f>AL89-SUM(AL90:AL94,AL97,AL98,AL99,AL102,AL103)</f>
        <v>0</v>
      </c>
      <c r="AN107" s="14" t="s">
        <v>10</v>
      </c>
      <c r="AO107" s="15">
        <f>AO89-SUM(AO90:AO94,AO97,AO98,AO99,AO102,AO103)</f>
        <v>0</v>
      </c>
      <c r="AQ107" s="21" t="s">
        <v>10</v>
      </c>
      <c r="AR107" s="22">
        <f>AR89-SUM(AR90:AR94,AR97,AR98,AR99,AR102,AR103)</f>
        <v>997.18</v>
      </c>
      <c r="AT107" s="23" t="s">
        <v>10</v>
      </c>
      <c r="AU107" s="24">
        <f>AU89-SUM(AU90:AU94,AU97,AU98,AU99,AU102,AU103)</f>
        <v>-35.28</v>
      </c>
      <c r="AW107" s="23" t="s">
        <v>10</v>
      </c>
      <c r="AX107" s="24">
        <f>AX89-SUM(AX90:AX94,AX97,AX98,AX99,AX102,AX103)</f>
        <v>-120.80999999999999</v>
      </c>
      <c r="AZ107" s="14" t="s">
        <v>10</v>
      </c>
      <c r="BA107" s="15">
        <f>BA89-SUM(BA90:BA94,BA97,BA98,BA99,BA102,BA103)</f>
        <v>0</v>
      </c>
      <c r="BC107" s="23" t="s">
        <v>10</v>
      </c>
      <c r="BD107" s="24">
        <f>BD89-SUM(BD90:BD94,BD97,BD98,BD99,BD102,BD103)</f>
        <v>-272.39</v>
      </c>
      <c r="BF107" s="23" t="s">
        <v>10</v>
      </c>
      <c r="BG107" s="24">
        <f>BG89-SUM(BG90:BG94,BG97,BG98,BG99,BG102,BG103)</f>
        <v>-29.88</v>
      </c>
      <c r="BI107" s="23" t="s">
        <v>10</v>
      </c>
      <c r="BJ107" s="24">
        <f>BJ89-SUM(BJ90:BJ94,BJ97,BJ98,BJ99,BJ102,BJ103)</f>
        <v>-66.19</v>
      </c>
      <c r="BL107" s="23" t="s">
        <v>10</v>
      </c>
      <c r="BM107" s="24">
        <f>BM89-SUM(BM90:BM94,BM97,BM98,BM99,BM102,BM103)</f>
        <v>-266.34000000000003</v>
      </c>
      <c r="BO107" s="23" t="s">
        <v>10</v>
      </c>
      <c r="BP107" s="24">
        <f>BP89-SUM(BP90:BP94,BP97,BP98,BP99,BP102,BP103)</f>
        <v>-7.99</v>
      </c>
      <c r="BR107" s="23" t="s">
        <v>10</v>
      </c>
      <c r="BS107" s="24">
        <f>BS89-SUM(BS90:BS94,BS97,BS98,BS99,BS102,BS103)</f>
        <v>-35</v>
      </c>
      <c r="BU107" s="21" t="s">
        <v>10</v>
      </c>
      <c r="BV107" s="22">
        <f>BV89-SUM(BV90:BV94,BV97,BV98,BV99,BV102,BV103)</f>
        <v>0.08</v>
      </c>
      <c r="BX107" s="23" t="s">
        <v>10</v>
      </c>
      <c r="BY107" s="24">
        <f>BY89-SUM(BY90:BY94,BY97,BY98,BY99,BY102,BY103)</f>
        <v>-205.60000000000002</v>
      </c>
      <c r="CA107" s="21" t="s">
        <v>10</v>
      </c>
      <c r="CB107" s="22">
        <f>CB89-SUM(CB90:CB94,CB97,CB98,CB99,CB102,CB103)</f>
        <v>1068.58</v>
      </c>
      <c r="CD107" s="14" t="s">
        <v>10</v>
      </c>
      <c r="CE107" s="15">
        <f>CE89-SUM(CE90:CE94,CE97,CE98,CE99,CE102,CE103)</f>
        <v>0</v>
      </c>
      <c r="CG107" s="14" t="s">
        <v>10</v>
      </c>
      <c r="CH107" s="15">
        <f>CH89-SUM(CH90:CH94,CH97,CH98,CH99,CH102,CH103)</f>
        <v>0</v>
      </c>
      <c r="CJ107" s="23" t="s">
        <v>10</v>
      </c>
      <c r="CK107" s="24">
        <f>CK89-SUM(CK90:CK94,CK97,CK98,CK99,CK102,CK103)</f>
        <v>-85.55</v>
      </c>
      <c r="CM107" s="14" t="s">
        <v>10</v>
      </c>
      <c r="CN107" s="15">
        <f>CN89-SUM(CN90:CN94,CN97,CN98,CN99,CN102,CN103)</f>
        <v>0</v>
      </c>
      <c r="CP107" s="21" t="s">
        <v>97</v>
      </c>
      <c r="CQ107" s="22">
        <f>SUM(CN107,CK107,CH107,CE107,CB107,BY107,BV107,BS107,BP107,BM107,BJ107,BG107,BD107,BA107,AX107,AU107,AR107,AO107,AL107,AI108,AI107,AF107,AC107,Z107,W107,T107,Q107,N107,K107,H107,E107,B107)</f>
        <v>1291.9599999999998</v>
      </c>
      <c r="CS107" s="54" t="s">
        <v>198</v>
      </c>
      <c r="CT107" s="55">
        <f>SUM(CT103,CT102,CT99,CT98,CT97,CT94,CT93,CT92,CT91)</f>
        <v>2946.14</v>
      </c>
      <c r="CU107" s="34"/>
      <c r="CV107" s="58">
        <f>SUM(CV103,CV102,CV98,CV97,CV94,CV93,CV92,CV91)</f>
        <v>366.60999999999984</v>
      </c>
      <c r="CW107" s="1" t="s">
        <v>201</v>
      </c>
    </row>
    <row r="108" spans="1:101" x14ac:dyDescent="0.2">
      <c r="A108" s="10" t="s">
        <v>48</v>
      </c>
      <c r="B108" s="34"/>
      <c r="D108" s="10" t="s">
        <v>48</v>
      </c>
      <c r="E108" s="49"/>
      <c r="G108" s="10" t="s">
        <v>48</v>
      </c>
      <c r="H108" s="49"/>
      <c r="J108" s="10" t="s">
        <v>48</v>
      </c>
      <c r="K108" s="49"/>
      <c r="M108" s="10" t="s">
        <v>48</v>
      </c>
      <c r="N108" s="49"/>
      <c r="P108" s="10" t="s">
        <v>48</v>
      </c>
      <c r="Q108" s="49"/>
      <c r="S108" s="10" t="s">
        <v>48</v>
      </c>
      <c r="T108" s="49"/>
      <c r="V108" s="10" t="s">
        <v>48</v>
      </c>
      <c r="W108" s="49"/>
      <c r="Y108" s="10" t="s">
        <v>48</v>
      </c>
      <c r="Z108" s="49"/>
      <c r="AB108" s="10" t="s">
        <v>48</v>
      </c>
      <c r="AC108" s="49"/>
      <c r="AE108" s="10" t="s">
        <v>48</v>
      </c>
      <c r="AF108" s="49"/>
      <c r="AH108" s="10" t="s">
        <v>48</v>
      </c>
      <c r="AI108" s="49"/>
      <c r="AK108" s="10" t="s">
        <v>48</v>
      </c>
      <c r="AL108" s="49"/>
      <c r="AN108" s="10" t="s">
        <v>48</v>
      </c>
      <c r="AO108" s="49"/>
      <c r="AQ108" s="10" t="s">
        <v>48</v>
      </c>
      <c r="AR108" s="49"/>
      <c r="AT108" s="10" t="s">
        <v>48</v>
      </c>
      <c r="AU108" s="49"/>
      <c r="AW108" s="10" t="s">
        <v>48</v>
      </c>
      <c r="AX108" s="49"/>
      <c r="AZ108" s="10" t="s">
        <v>48</v>
      </c>
      <c r="BA108" s="49"/>
      <c r="BC108" s="10" t="s">
        <v>48</v>
      </c>
      <c r="BD108" s="49"/>
      <c r="BF108" s="10" t="s">
        <v>48</v>
      </c>
      <c r="BG108" s="49"/>
      <c r="BI108" s="10" t="s">
        <v>48</v>
      </c>
      <c r="BJ108" s="49"/>
      <c r="BL108" s="10" t="s">
        <v>48</v>
      </c>
      <c r="BM108" s="49"/>
      <c r="BO108" s="10" t="s">
        <v>48</v>
      </c>
      <c r="BP108" s="49"/>
      <c r="BR108" s="10" t="s">
        <v>48</v>
      </c>
      <c r="BS108" s="49"/>
      <c r="BU108" s="10" t="s">
        <v>48</v>
      </c>
      <c r="BV108" s="49"/>
      <c r="BX108" s="10" t="s">
        <v>48</v>
      </c>
      <c r="BY108" s="49"/>
      <c r="CA108" s="10" t="s">
        <v>48</v>
      </c>
      <c r="CB108" s="49"/>
      <c r="CD108" s="10" t="s">
        <v>48</v>
      </c>
      <c r="CE108" s="49"/>
      <c r="CG108" s="10" t="s">
        <v>48</v>
      </c>
      <c r="CH108" s="49"/>
      <c r="CJ108" s="10" t="s">
        <v>48</v>
      </c>
      <c r="CK108" s="49"/>
      <c r="CM108" s="10" t="s">
        <v>48</v>
      </c>
      <c r="CN108" s="49"/>
      <c r="CP108" s="26" t="s">
        <v>47</v>
      </c>
      <c r="CQ108" s="27">
        <f>CQ107+CQ99</f>
        <v>2280.4499999999998</v>
      </c>
      <c r="CS108" s="56" t="s">
        <v>199</v>
      </c>
      <c r="CT108" s="57">
        <f>CT89-CT90</f>
        <v>2946.14</v>
      </c>
      <c r="CU108" s="5">
        <f>CT108-CT107</f>
        <v>0</v>
      </c>
    </row>
    <row r="109" spans="1:101" x14ac:dyDescent="0.2">
      <c r="A109" s="209" t="s">
        <v>187</v>
      </c>
      <c r="B109" s="210"/>
      <c r="D109" s="209" t="s">
        <v>189</v>
      </c>
      <c r="E109" s="210"/>
      <c r="G109" s="209" t="s">
        <v>188</v>
      </c>
      <c r="H109" s="210"/>
      <c r="J109" s="209"/>
      <c r="K109" s="210"/>
      <c r="M109" s="209"/>
      <c r="N109" s="210"/>
      <c r="P109" s="209"/>
      <c r="Q109" s="210"/>
      <c r="S109" s="209"/>
      <c r="T109" s="210"/>
      <c r="V109" s="209" t="s">
        <v>191</v>
      </c>
      <c r="W109" s="210"/>
      <c r="Y109" s="209" t="s">
        <v>190</v>
      </c>
      <c r="Z109" s="210"/>
      <c r="AB109" s="209"/>
      <c r="AC109" s="210"/>
      <c r="AE109" s="209" t="s">
        <v>146</v>
      </c>
      <c r="AF109" s="210"/>
      <c r="AH109" s="209" t="s">
        <v>187</v>
      </c>
      <c r="AI109" s="210"/>
      <c r="AK109" s="209"/>
      <c r="AL109" s="210"/>
      <c r="AN109" s="209"/>
      <c r="AO109" s="210"/>
      <c r="AQ109" s="209" t="s">
        <v>192</v>
      </c>
      <c r="AR109" s="210"/>
      <c r="AT109" s="209" t="s">
        <v>193</v>
      </c>
      <c r="AU109" s="210"/>
      <c r="AW109" s="209" t="s">
        <v>194</v>
      </c>
      <c r="AX109" s="210"/>
      <c r="AZ109" s="209"/>
      <c r="BA109" s="210"/>
      <c r="BC109" s="209" t="s">
        <v>195</v>
      </c>
      <c r="BD109" s="210"/>
      <c r="BF109" s="209" t="s">
        <v>196</v>
      </c>
      <c r="BG109" s="210"/>
      <c r="BI109" s="209" t="s">
        <v>202</v>
      </c>
      <c r="BJ109" s="210"/>
      <c r="BL109" s="209" t="s">
        <v>205</v>
      </c>
      <c r="BM109" s="210"/>
      <c r="BO109" s="209"/>
      <c r="BP109" s="210"/>
      <c r="BR109" s="209"/>
      <c r="BS109" s="210"/>
      <c r="BU109" s="209" t="s">
        <v>203</v>
      </c>
      <c r="BV109" s="210"/>
      <c r="BX109" s="209" t="s">
        <v>204</v>
      </c>
      <c r="BY109" s="210"/>
      <c r="CA109" s="209"/>
      <c r="CB109" s="210"/>
      <c r="CD109" s="209"/>
      <c r="CE109" s="210"/>
      <c r="CG109" s="209"/>
      <c r="CH109" s="210"/>
      <c r="CJ109" s="209" t="s">
        <v>214</v>
      </c>
      <c r="CK109" s="210"/>
      <c r="CM109" s="209"/>
      <c r="CN109" s="210"/>
      <c r="CS109" s="218" t="s">
        <v>200</v>
      </c>
      <c r="CT109" s="218"/>
    </row>
    <row r="110" spans="1:101" x14ac:dyDescent="0.2">
      <c r="A110" s="210"/>
      <c r="B110" s="210"/>
      <c r="D110" s="210"/>
      <c r="E110" s="210"/>
      <c r="G110" s="210"/>
      <c r="H110" s="210"/>
      <c r="J110" s="210"/>
      <c r="K110" s="210"/>
      <c r="M110" s="210"/>
      <c r="N110" s="210"/>
      <c r="P110" s="210"/>
      <c r="Q110" s="210"/>
      <c r="S110" s="210"/>
      <c r="T110" s="210"/>
      <c r="V110" s="210"/>
      <c r="W110" s="210"/>
      <c r="Y110" s="210"/>
      <c r="Z110" s="210"/>
      <c r="AB110" s="210"/>
      <c r="AC110" s="210"/>
      <c r="AE110" s="210"/>
      <c r="AF110" s="210"/>
      <c r="AH110" s="210"/>
      <c r="AI110" s="210"/>
      <c r="AK110" s="210"/>
      <c r="AL110" s="210"/>
      <c r="AN110" s="210"/>
      <c r="AO110" s="210"/>
      <c r="AQ110" s="210"/>
      <c r="AR110" s="210"/>
      <c r="AT110" s="210"/>
      <c r="AU110" s="210"/>
      <c r="AW110" s="210"/>
      <c r="AX110" s="210"/>
      <c r="AZ110" s="210"/>
      <c r="BA110" s="210"/>
      <c r="BC110" s="210"/>
      <c r="BD110" s="210"/>
      <c r="BF110" s="210"/>
      <c r="BG110" s="210"/>
      <c r="BI110" s="210"/>
      <c r="BJ110" s="210"/>
      <c r="BL110" s="210"/>
      <c r="BM110" s="210"/>
      <c r="BO110" s="210"/>
      <c r="BP110" s="210"/>
      <c r="BR110" s="210"/>
      <c r="BS110" s="210"/>
      <c r="BU110" s="210"/>
      <c r="BV110" s="210"/>
      <c r="BX110" s="210"/>
      <c r="BY110" s="210"/>
      <c r="CA110" s="210"/>
      <c r="CB110" s="210"/>
      <c r="CD110" s="210"/>
      <c r="CE110" s="210"/>
      <c r="CG110" s="210"/>
      <c r="CH110" s="210"/>
      <c r="CJ110" s="210"/>
      <c r="CK110" s="210"/>
      <c r="CM110" s="210"/>
      <c r="CN110" s="210"/>
      <c r="CT110" s="5"/>
    </row>
    <row r="111" spans="1:101" x14ac:dyDescent="0.2">
      <c r="A111" s="210"/>
      <c r="B111" s="210"/>
      <c r="D111" s="210"/>
      <c r="E111" s="210"/>
      <c r="G111" s="210"/>
      <c r="H111" s="210"/>
      <c r="J111" s="210"/>
      <c r="K111" s="210"/>
      <c r="M111" s="210"/>
      <c r="N111" s="210"/>
      <c r="P111" s="210"/>
      <c r="Q111" s="210"/>
      <c r="S111" s="210"/>
      <c r="T111" s="210"/>
      <c r="V111" s="210"/>
      <c r="W111" s="210"/>
      <c r="Y111" s="210"/>
      <c r="Z111" s="210"/>
      <c r="AB111" s="210"/>
      <c r="AC111" s="210"/>
      <c r="AE111" s="210"/>
      <c r="AF111" s="210"/>
      <c r="AH111" s="210"/>
      <c r="AI111" s="210"/>
      <c r="AK111" s="210"/>
      <c r="AL111" s="210"/>
      <c r="AN111" s="210"/>
      <c r="AO111" s="210"/>
      <c r="AQ111" s="210"/>
      <c r="AR111" s="210"/>
      <c r="AT111" s="210"/>
      <c r="AU111" s="210"/>
      <c r="AW111" s="210"/>
      <c r="AX111" s="210"/>
      <c r="AZ111" s="210"/>
      <c r="BA111" s="210"/>
      <c r="BC111" s="210"/>
      <c r="BD111" s="210"/>
      <c r="BF111" s="210"/>
      <c r="BG111" s="210"/>
      <c r="BI111" s="210"/>
      <c r="BJ111" s="210"/>
      <c r="BL111" s="210"/>
      <c r="BM111" s="210"/>
      <c r="BO111" s="210"/>
      <c r="BP111" s="210"/>
      <c r="BR111" s="210"/>
      <c r="BS111" s="210"/>
      <c r="BU111" s="210"/>
      <c r="BV111" s="210"/>
      <c r="BX111" s="210"/>
      <c r="BY111" s="210"/>
      <c r="CA111" s="210"/>
      <c r="CB111" s="210"/>
      <c r="CD111" s="210"/>
      <c r="CE111" s="210"/>
      <c r="CG111" s="210"/>
      <c r="CH111" s="210"/>
      <c r="CJ111" s="210"/>
      <c r="CK111" s="210"/>
      <c r="CM111" s="210"/>
      <c r="CN111" s="210"/>
    </row>
    <row r="115" spans="1:100" ht="19" x14ac:dyDescent="0.25">
      <c r="A115" s="2" t="s">
        <v>92</v>
      </c>
      <c r="B115" s="34" t="s">
        <v>206</v>
      </c>
    </row>
    <row r="116" spans="1:100" x14ac:dyDescent="0.2">
      <c r="A116" s="8" t="s">
        <v>55</v>
      </c>
      <c r="B116" s="8"/>
      <c r="D116" s="8" t="s">
        <v>56</v>
      </c>
      <c r="E116" s="8"/>
      <c r="G116" s="8" t="s">
        <v>57</v>
      </c>
      <c r="H116" s="8"/>
      <c r="J116" s="8" t="s">
        <v>58</v>
      </c>
      <c r="K116" s="8"/>
      <c r="M116" s="8" t="s">
        <v>59</v>
      </c>
      <c r="N116" s="8"/>
      <c r="P116" s="8" t="s">
        <v>60</v>
      </c>
      <c r="Q116" s="8"/>
      <c r="S116" s="8" t="s">
        <v>61</v>
      </c>
      <c r="T116" s="8"/>
      <c r="V116" s="8" t="s">
        <v>62</v>
      </c>
      <c r="W116" s="8"/>
      <c r="Y116" s="8" t="s">
        <v>63</v>
      </c>
      <c r="Z116" s="8"/>
      <c r="AB116" s="8" t="s">
        <v>64</v>
      </c>
      <c r="AC116" s="8"/>
      <c r="AE116" s="8" t="s">
        <v>65</v>
      </c>
      <c r="AF116" s="8"/>
      <c r="AH116" s="8" t="s">
        <v>66</v>
      </c>
      <c r="AI116" s="8"/>
      <c r="AK116" s="8" t="s">
        <v>67</v>
      </c>
      <c r="AL116" s="8"/>
      <c r="AN116" s="8" t="s">
        <v>68</v>
      </c>
      <c r="AO116" s="8"/>
      <c r="AQ116" s="8" t="s">
        <v>69</v>
      </c>
      <c r="AR116" s="8"/>
      <c r="AT116" s="8" t="s">
        <v>70</v>
      </c>
      <c r="AU116" s="8"/>
      <c r="AW116" s="8" t="s">
        <v>71</v>
      </c>
      <c r="AX116" s="8"/>
      <c r="AZ116" s="8" t="s">
        <v>72</v>
      </c>
      <c r="BA116" s="8"/>
      <c r="BC116" s="8" t="s">
        <v>73</v>
      </c>
      <c r="BD116" s="8"/>
      <c r="BF116" s="8" t="s">
        <v>74</v>
      </c>
      <c r="BG116" s="8"/>
      <c r="BI116" s="8" t="s">
        <v>75</v>
      </c>
      <c r="BJ116" s="8"/>
      <c r="BL116" s="8" t="s">
        <v>76</v>
      </c>
      <c r="BM116" s="8"/>
      <c r="BO116" s="8" t="s">
        <v>77</v>
      </c>
      <c r="BP116" s="8"/>
      <c r="BR116" s="8" t="s">
        <v>78</v>
      </c>
      <c r="BS116" s="8"/>
      <c r="BU116" s="8" t="s">
        <v>79</v>
      </c>
      <c r="BV116" s="8"/>
      <c r="BX116" s="8" t="s">
        <v>80</v>
      </c>
      <c r="BY116" s="8"/>
      <c r="CA116" s="8" t="s">
        <v>81</v>
      </c>
      <c r="CB116" s="8"/>
      <c r="CD116" s="8" t="s">
        <v>82</v>
      </c>
      <c r="CE116" s="8"/>
      <c r="CG116" s="8" t="s">
        <v>83</v>
      </c>
      <c r="CH116" s="8"/>
      <c r="CJ116" s="8" t="s">
        <v>84</v>
      </c>
      <c r="CK116" s="8"/>
      <c r="CM116" s="8" t="s">
        <v>215</v>
      </c>
      <c r="CN116" s="8"/>
      <c r="CP116" s="8" t="s">
        <v>30</v>
      </c>
      <c r="CQ116" s="8"/>
      <c r="CS116" s="8" t="s">
        <v>31</v>
      </c>
      <c r="CT116" s="8"/>
      <c r="CU116" s="34"/>
      <c r="CV116" s="8" t="s">
        <v>32</v>
      </c>
    </row>
    <row r="117" spans="1:100" x14ac:dyDescent="0.2">
      <c r="A117" s="7" t="s">
        <v>33</v>
      </c>
      <c r="B117" s="12">
        <v>0</v>
      </c>
      <c r="D117" s="7" t="s">
        <v>33</v>
      </c>
      <c r="E117" s="12">
        <v>0</v>
      </c>
      <c r="G117" s="7" t="s">
        <v>33</v>
      </c>
      <c r="H117" s="12">
        <v>0</v>
      </c>
      <c r="J117" s="7" t="s">
        <v>33</v>
      </c>
      <c r="K117" s="12">
        <v>0</v>
      </c>
      <c r="M117" s="7" t="s">
        <v>33</v>
      </c>
      <c r="N117" s="12">
        <v>86.09</v>
      </c>
      <c r="P117" s="7" t="s">
        <v>33</v>
      </c>
      <c r="Q117" s="12">
        <v>125</v>
      </c>
      <c r="S117" s="7" t="s">
        <v>33</v>
      </c>
      <c r="T117" s="12">
        <v>0</v>
      </c>
      <c r="V117" s="7" t="s">
        <v>33</v>
      </c>
      <c r="W117" s="12">
        <v>0</v>
      </c>
      <c r="Y117" s="7" t="s">
        <v>33</v>
      </c>
      <c r="Z117" s="12">
        <v>175</v>
      </c>
      <c r="AB117" s="7" t="s">
        <v>33</v>
      </c>
      <c r="AC117" s="12">
        <v>0</v>
      </c>
      <c r="AE117" s="7" t="s">
        <v>33</v>
      </c>
      <c r="AF117" s="12">
        <v>0</v>
      </c>
      <c r="AH117" s="7" t="s">
        <v>33</v>
      </c>
      <c r="AI117" s="12">
        <v>0</v>
      </c>
      <c r="AK117" s="7" t="s">
        <v>33</v>
      </c>
      <c r="AL117" s="12">
        <v>1855.23</v>
      </c>
      <c r="AN117" s="7" t="s">
        <v>33</v>
      </c>
      <c r="AO117" s="12">
        <v>0</v>
      </c>
      <c r="AQ117" s="7" t="s">
        <v>33</v>
      </c>
      <c r="AR117" s="12">
        <v>0</v>
      </c>
      <c r="AT117" s="7" t="s">
        <v>33</v>
      </c>
      <c r="AU117" s="12">
        <v>0</v>
      </c>
      <c r="AW117" s="7" t="s">
        <v>33</v>
      </c>
      <c r="AX117" s="12">
        <v>0</v>
      </c>
      <c r="AZ117" s="7" t="s">
        <v>33</v>
      </c>
      <c r="BA117" s="12">
        <v>0</v>
      </c>
      <c r="BC117" s="7" t="s">
        <v>33</v>
      </c>
      <c r="BD117" s="12">
        <v>0</v>
      </c>
      <c r="BF117" s="7" t="s">
        <v>33</v>
      </c>
      <c r="BG117" s="12">
        <v>1855.23</v>
      </c>
      <c r="BI117" s="7" t="s">
        <v>33</v>
      </c>
      <c r="BJ117" s="12">
        <v>0</v>
      </c>
      <c r="BL117" s="7" t="s">
        <v>33</v>
      </c>
      <c r="BM117" s="12">
        <v>0</v>
      </c>
      <c r="BO117" s="7" t="s">
        <v>33</v>
      </c>
      <c r="BP117" s="12">
        <v>175</v>
      </c>
      <c r="BR117" s="7" t="s">
        <v>33</v>
      </c>
      <c r="BS117" s="12">
        <v>0</v>
      </c>
      <c r="BU117" s="7" t="s">
        <v>33</v>
      </c>
      <c r="BV117" s="12">
        <v>125</v>
      </c>
      <c r="BX117" s="7" t="s">
        <v>33</v>
      </c>
      <c r="BY117" s="12">
        <v>0</v>
      </c>
      <c r="CA117" s="7" t="s">
        <v>33</v>
      </c>
      <c r="CB117" s="12">
        <v>0</v>
      </c>
      <c r="CD117" s="7" t="s">
        <v>33</v>
      </c>
      <c r="CE117" s="12">
        <v>0</v>
      </c>
      <c r="CG117" s="7" t="s">
        <v>33</v>
      </c>
      <c r="CH117" s="12">
        <v>0</v>
      </c>
      <c r="CJ117" s="7" t="s">
        <v>33</v>
      </c>
      <c r="CK117" s="12">
        <v>0</v>
      </c>
      <c r="CM117" s="7" t="s">
        <v>33</v>
      </c>
      <c r="CN117" s="12">
        <v>0</v>
      </c>
      <c r="CP117" s="7" t="s">
        <v>33</v>
      </c>
      <c r="CQ117" s="12">
        <f t="shared" ref="CQ117:CQ134" si="8">SUM(CN117,CK117,CH117,CE117,CB117,BY117,BV117,BS117,BP117,BM117,BJ117,BG117,BD117,BA117,AX117,AU117,AR117,AO117,AL117,AI117,AF117,AC117,Z117,W117,T117,Q117,N117,K117,H117,E117,B117)</f>
        <v>4396.55</v>
      </c>
      <c r="CS117" s="7" t="s">
        <v>33</v>
      </c>
      <c r="CT117" s="12">
        <f>3975.6+86.09+175+125+175+125</f>
        <v>4661.6900000000005</v>
      </c>
      <c r="CU117" s="34"/>
      <c r="CV117" s="34"/>
    </row>
    <row r="118" spans="1:100" x14ac:dyDescent="0.2">
      <c r="A118" s="16" t="s">
        <v>34</v>
      </c>
      <c r="B118" s="17">
        <v>0</v>
      </c>
      <c r="D118" s="16" t="s">
        <v>34</v>
      </c>
      <c r="E118" s="17">
        <v>0</v>
      </c>
      <c r="G118" s="16" t="s">
        <v>34</v>
      </c>
      <c r="H118" s="17">
        <v>0</v>
      </c>
      <c r="J118" s="16" t="s">
        <v>34</v>
      </c>
      <c r="K118" s="17">
        <v>0</v>
      </c>
      <c r="M118" s="16" t="s">
        <v>34</v>
      </c>
      <c r="N118" s="17">
        <v>0</v>
      </c>
      <c r="P118" s="16" t="s">
        <v>34</v>
      </c>
      <c r="Q118" s="17">
        <v>0</v>
      </c>
      <c r="S118" s="16" t="s">
        <v>34</v>
      </c>
      <c r="T118" s="17">
        <v>0</v>
      </c>
      <c r="V118" s="16" t="s">
        <v>34</v>
      </c>
      <c r="W118" s="17">
        <v>0</v>
      </c>
      <c r="Y118" s="16" t="s">
        <v>34</v>
      </c>
      <c r="Z118" s="17">
        <v>0</v>
      </c>
      <c r="AB118" s="16" t="s">
        <v>34</v>
      </c>
      <c r="AC118" s="17">
        <v>0</v>
      </c>
      <c r="AE118" s="16" t="s">
        <v>34</v>
      </c>
      <c r="AF118" s="17">
        <v>0</v>
      </c>
      <c r="AH118" s="16" t="s">
        <v>34</v>
      </c>
      <c r="AI118" s="17">
        <v>0</v>
      </c>
      <c r="AK118" s="16" t="s">
        <v>34</v>
      </c>
      <c r="AL118" s="17">
        <v>501.79</v>
      </c>
      <c r="AN118" s="16" t="s">
        <v>34</v>
      </c>
      <c r="AO118" s="17">
        <v>0</v>
      </c>
      <c r="AQ118" s="16" t="s">
        <v>34</v>
      </c>
      <c r="AR118" s="17">
        <v>0</v>
      </c>
      <c r="AT118" s="16" t="s">
        <v>34</v>
      </c>
      <c r="AU118" s="17">
        <v>0</v>
      </c>
      <c r="AW118" s="16" t="s">
        <v>34</v>
      </c>
      <c r="AX118" s="17">
        <v>0</v>
      </c>
      <c r="AZ118" s="16" t="s">
        <v>34</v>
      </c>
      <c r="BA118" s="17">
        <v>0</v>
      </c>
      <c r="BC118" s="16" t="s">
        <v>34</v>
      </c>
      <c r="BD118" s="17">
        <v>0</v>
      </c>
      <c r="BF118" s="16" t="s">
        <v>34</v>
      </c>
      <c r="BG118" s="17">
        <v>455.41</v>
      </c>
      <c r="BI118" s="16" t="s">
        <v>34</v>
      </c>
      <c r="BJ118" s="17">
        <v>0</v>
      </c>
      <c r="BL118" s="16" t="s">
        <v>34</v>
      </c>
      <c r="BM118" s="17">
        <v>0</v>
      </c>
      <c r="BO118" s="16" t="s">
        <v>34</v>
      </c>
      <c r="BP118" s="17">
        <v>0</v>
      </c>
      <c r="BR118" s="16" t="s">
        <v>34</v>
      </c>
      <c r="BS118" s="17">
        <v>0</v>
      </c>
      <c r="BU118" s="16" t="s">
        <v>34</v>
      </c>
      <c r="BV118" s="17">
        <v>0</v>
      </c>
      <c r="BX118" s="16" t="s">
        <v>34</v>
      </c>
      <c r="BY118" s="17">
        <v>0</v>
      </c>
      <c r="CA118" s="16" t="s">
        <v>34</v>
      </c>
      <c r="CB118" s="17">
        <v>0</v>
      </c>
      <c r="CD118" s="16" t="s">
        <v>34</v>
      </c>
      <c r="CE118" s="17">
        <v>0</v>
      </c>
      <c r="CG118" s="16" t="s">
        <v>34</v>
      </c>
      <c r="CH118" s="17">
        <v>0</v>
      </c>
      <c r="CJ118" s="16" t="s">
        <v>34</v>
      </c>
      <c r="CK118" s="17">
        <v>0</v>
      </c>
      <c r="CM118" s="16" t="s">
        <v>34</v>
      </c>
      <c r="CN118" s="17">
        <v>0</v>
      </c>
      <c r="CP118" s="16" t="s">
        <v>34</v>
      </c>
      <c r="CQ118" s="17">
        <f t="shared" si="8"/>
        <v>957.2</v>
      </c>
      <c r="CS118" s="16" t="s">
        <v>34</v>
      </c>
      <c r="CT118" s="17">
        <v>1029.46</v>
      </c>
      <c r="CU118" s="34"/>
      <c r="CV118" s="34"/>
    </row>
    <row r="119" spans="1:100" x14ac:dyDescent="0.2">
      <c r="A119" s="11" t="s">
        <v>156</v>
      </c>
      <c r="B119" s="13">
        <v>817.04</v>
      </c>
      <c r="D119" s="11" t="s">
        <v>156</v>
      </c>
      <c r="E119" s="13">
        <v>0</v>
      </c>
      <c r="G119" s="11" t="s">
        <v>156</v>
      </c>
      <c r="H119" s="13">
        <v>0</v>
      </c>
      <c r="J119" s="11" t="s">
        <v>156</v>
      </c>
      <c r="K119" s="13">
        <v>0</v>
      </c>
      <c r="M119" s="11" t="s">
        <v>156</v>
      </c>
      <c r="N119" s="13">
        <v>0</v>
      </c>
      <c r="P119" s="11" t="s">
        <v>156</v>
      </c>
      <c r="Q119" s="13">
        <v>125</v>
      </c>
      <c r="S119" s="11" t="s">
        <v>156</v>
      </c>
      <c r="T119" s="13">
        <v>0</v>
      </c>
      <c r="V119" s="11" t="s">
        <v>156</v>
      </c>
      <c r="W119" s="13">
        <v>0</v>
      </c>
      <c r="Y119" s="11" t="s">
        <v>156</v>
      </c>
      <c r="Z119" s="13">
        <v>0</v>
      </c>
      <c r="AB119" s="11" t="s">
        <v>156</v>
      </c>
      <c r="AC119" s="13">
        <v>0</v>
      </c>
      <c r="AE119" s="11" t="s">
        <v>156</v>
      </c>
      <c r="AF119" s="13">
        <v>0</v>
      </c>
      <c r="AH119" s="11" t="s">
        <v>156</v>
      </c>
      <c r="AI119" s="13">
        <v>0</v>
      </c>
      <c r="AK119" s="11" t="s">
        <v>156</v>
      </c>
      <c r="AL119" s="13">
        <v>0</v>
      </c>
      <c r="AN119" s="11" t="s">
        <v>156</v>
      </c>
      <c r="AO119" s="13">
        <v>0</v>
      </c>
      <c r="AQ119" s="11" t="s">
        <v>156</v>
      </c>
      <c r="AR119" s="13">
        <v>0</v>
      </c>
      <c r="AT119" s="11" t="s">
        <v>156</v>
      </c>
      <c r="AU119" s="13">
        <v>0</v>
      </c>
      <c r="AW119" s="11" t="s">
        <v>156</v>
      </c>
      <c r="AX119" s="13">
        <v>0</v>
      </c>
      <c r="AZ119" s="11" t="s">
        <v>156</v>
      </c>
      <c r="BA119" s="13">
        <v>0</v>
      </c>
      <c r="BC119" s="11" t="s">
        <v>156</v>
      </c>
      <c r="BD119" s="13">
        <v>0</v>
      </c>
      <c r="BF119" s="11" t="s">
        <v>156</v>
      </c>
      <c r="BG119" s="13">
        <v>0</v>
      </c>
      <c r="BI119" s="11" t="s">
        <v>156</v>
      </c>
      <c r="BJ119" s="13">
        <v>0</v>
      </c>
      <c r="BL119" s="11" t="s">
        <v>156</v>
      </c>
      <c r="BM119" s="13">
        <v>0</v>
      </c>
      <c r="BO119" s="11" t="s">
        <v>156</v>
      </c>
      <c r="BP119" s="13">
        <v>175</v>
      </c>
      <c r="BR119" s="11" t="s">
        <v>156</v>
      </c>
      <c r="BS119" s="13">
        <v>0</v>
      </c>
      <c r="BU119" s="11" t="s">
        <v>156</v>
      </c>
      <c r="BV119" s="13">
        <v>0</v>
      </c>
      <c r="BX119" s="11" t="s">
        <v>156</v>
      </c>
      <c r="BY119" s="13">
        <v>0</v>
      </c>
      <c r="CA119" s="11" t="s">
        <v>156</v>
      </c>
      <c r="CB119" s="13">
        <v>0</v>
      </c>
      <c r="CD119" s="11" t="s">
        <v>156</v>
      </c>
      <c r="CE119" s="13">
        <v>0</v>
      </c>
      <c r="CG119" s="11" t="s">
        <v>156</v>
      </c>
      <c r="CH119" s="13">
        <v>0</v>
      </c>
      <c r="CJ119" s="11" t="s">
        <v>156</v>
      </c>
      <c r="CK119" s="13">
        <v>0</v>
      </c>
      <c r="CM119" s="11" t="s">
        <v>156</v>
      </c>
      <c r="CN119" s="13">
        <v>0</v>
      </c>
      <c r="CP119" s="11" t="s">
        <v>156</v>
      </c>
      <c r="CQ119" s="13">
        <f t="shared" si="8"/>
        <v>1117.04</v>
      </c>
      <c r="CS119" s="11" t="s">
        <v>156</v>
      </c>
      <c r="CT119" s="13">
        <f>817.04+125+175</f>
        <v>1117.04</v>
      </c>
      <c r="CU119" s="34"/>
      <c r="CV119" s="6">
        <f t="shared" ref="CV119:CV126" si="9">CT119-CQ119</f>
        <v>0</v>
      </c>
    </row>
    <row r="120" spans="1:100" x14ac:dyDescent="0.2">
      <c r="A120" s="11" t="s">
        <v>3</v>
      </c>
      <c r="B120" s="13">
        <v>0</v>
      </c>
      <c r="D120" s="11" t="s">
        <v>3</v>
      </c>
      <c r="E120" s="13">
        <v>0</v>
      </c>
      <c r="G120" s="11" t="s">
        <v>3</v>
      </c>
      <c r="H120" s="13">
        <v>0</v>
      </c>
      <c r="J120" s="11" t="s">
        <v>3</v>
      </c>
      <c r="K120" s="13">
        <v>0</v>
      </c>
      <c r="M120" s="11" t="s">
        <v>3</v>
      </c>
      <c r="N120" s="13">
        <v>0</v>
      </c>
      <c r="P120" s="11" t="s">
        <v>3</v>
      </c>
      <c r="Q120" s="13">
        <v>0</v>
      </c>
      <c r="S120" s="11" t="s">
        <v>3</v>
      </c>
      <c r="T120" s="13">
        <v>0</v>
      </c>
      <c r="V120" s="11" t="s">
        <v>3</v>
      </c>
      <c r="W120" s="13">
        <v>0</v>
      </c>
      <c r="Y120" s="11" t="s">
        <v>3</v>
      </c>
      <c r="Z120" s="13">
        <v>178.5</v>
      </c>
      <c r="AB120" s="11" t="s">
        <v>3</v>
      </c>
      <c r="AC120" s="13">
        <v>0</v>
      </c>
      <c r="AE120" s="11" t="s">
        <v>3</v>
      </c>
      <c r="AF120" s="13">
        <v>0</v>
      </c>
      <c r="AH120" s="11" t="s">
        <v>3</v>
      </c>
      <c r="AI120" s="13">
        <v>0</v>
      </c>
      <c r="AK120" s="11" t="s">
        <v>3</v>
      </c>
      <c r="AL120" s="13">
        <v>0</v>
      </c>
      <c r="AN120" s="11" t="s">
        <v>3</v>
      </c>
      <c r="AO120" s="13">
        <v>0</v>
      </c>
      <c r="AQ120" s="11" t="s">
        <v>3</v>
      </c>
      <c r="AR120" s="13">
        <v>0</v>
      </c>
      <c r="AT120" s="11" t="s">
        <v>3</v>
      </c>
      <c r="AU120" s="13">
        <v>0</v>
      </c>
      <c r="AW120" s="11" t="s">
        <v>3</v>
      </c>
      <c r="AX120" s="13">
        <v>0</v>
      </c>
      <c r="AZ120" s="11" t="s">
        <v>3</v>
      </c>
      <c r="BA120" s="13">
        <v>0</v>
      </c>
      <c r="BC120" s="11" t="s">
        <v>3</v>
      </c>
      <c r="BD120" s="13">
        <v>0</v>
      </c>
      <c r="BF120" s="11" t="s">
        <v>3</v>
      </c>
      <c r="BG120" s="13">
        <v>0</v>
      </c>
      <c r="BI120" s="11" t="s">
        <v>3</v>
      </c>
      <c r="BJ120" s="13">
        <v>0</v>
      </c>
      <c r="BL120" s="11" t="s">
        <v>3</v>
      </c>
      <c r="BM120" s="13">
        <v>0</v>
      </c>
      <c r="BO120" s="11" t="s">
        <v>3</v>
      </c>
      <c r="BP120" s="13">
        <v>0</v>
      </c>
      <c r="BR120" s="11" t="s">
        <v>3</v>
      </c>
      <c r="BS120" s="13">
        <v>0</v>
      </c>
      <c r="BU120" s="11" t="s">
        <v>3</v>
      </c>
      <c r="BV120" s="13">
        <v>0</v>
      </c>
      <c r="BX120" s="11" t="s">
        <v>3</v>
      </c>
      <c r="BY120" s="13">
        <v>0</v>
      </c>
      <c r="CA120" s="11" t="s">
        <v>3</v>
      </c>
      <c r="CB120" s="13">
        <v>0</v>
      </c>
      <c r="CD120" s="11" t="s">
        <v>3</v>
      </c>
      <c r="CE120" s="13">
        <v>0</v>
      </c>
      <c r="CG120" s="11" t="s">
        <v>3</v>
      </c>
      <c r="CH120" s="13">
        <v>0</v>
      </c>
      <c r="CJ120" s="11" t="s">
        <v>3</v>
      </c>
      <c r="CK120" s="13">
        <v>0</v>
      </c>
      <c r="CM120" s="11" t="s">
        <v>3</v>
      </c>
      <c r="CN120" s="13">
        <v>0</v>
      </c>
      <c r="CP120" s="11" t="s">
        <v>3</v>
      </c>
      <c r="CQ120" s="13">
        <f t="shared" si="8"/>
        <v>178.5</v>
      </c>
      <c r="CS120" s="11" t="s">
        <v>3</v>
      </c>
      <c r="CT120" s="13">
        <v>178.5</v>
      </c>
      <c r="CU120" s="5"/>
      <c r="CV120" s="6">
        <f t="shared" si="9"/>
        <v>0</v>
      </c>
    </row>
    <row r="121" spans="1:100" x14ac:dyDescent="0.2">
      <c r="A121" s="11" t="s">
        <v>4</v>
      </c>
      <c r="B121" s="13">
        <v>0</v>
      </c>
      <c r="D121" s="11" t="s">
        <v>4</v>
      </c>
      <c r="E121" s="13">
        <v>26.25</v>
      </c>
      <c r="G121" s="11" t="s">
        <v>4</v>
      </c>
      <c r="H121" s="13">
        <v>0</v>
      </c>
      <c r="J121" s="11" t="s">
        <v>4</v>
      </c>
      <c r="K121" s="13">
        <v>0</v>
      </c>
      <c r="M121" s="11" t="s">
        <v>4</v>
      </c>
      <c r="N121" s="13">
        <v>0</v>
      </c>
      <c r="P121" s="11" t="s">
        <v>4</v>
      </c>
      <c r="Q121" s="13">
        <v>0</v>
      </c>
      <c r="S121" s="11" t="s">
        <v>4</v>
      </c>
      <c r="T121" s="13">
        <v>0</v>
      </c>
      <c r="V121" s="11" t="s">
        <v>4</v>
      </c>
      <c r="W121" s="13">
        <v>33.42</v>
      </c>
      <c r="Y121" s="11" t="s">
        <v>4</v>
      </c>
      <c r="Z121" s="13">
        <v>0</v>
      </c>
      <c r="AB121" s="11" t="s">
        <v>4</v>
      </c>
      <c r="AC121" s="13">
        <v>0</v>
      </c>
      <c r="AE121" s="11" t="s">
        <v>4</v>
      </c>
      <c r="AF121" s="13">
        <v>0</v>
      </c>
      <c r="AH121" s="11" t="s">
        <v>4</v>
      </c>
      <c r="AI121" s="13">
        <v>114.55</v>
      </c>
      <c r="AK121" s="11" t="s">
        <v>4</v>
      </c>
      <c r="AL121" s="13">
        <v>0</v>
      </c>
      <c r="AN121" s="11" t="s">
        <v>4</v>
      </c>
      <c r="AO121" s="13">
        <v>0</v>
      </c>
      <c r="AQ121" s="11" t="s">
        <v>4</v>
      </c>
      <c r="AR121" s="13">
        <v>10.85</v>
      </c>
      <c r="AT121" s="11" t="s">
        <v>4</v>
      </c>
      <c r="AU121" s="13">
        <v>0</v>
      </c>
      <c r="AW121" s="11" t="s">
        <v>4</v>
      </c>
      <c r="AX121" s="13">
        <v>0</v>
      </c>
      <c r="AZ121" s="11" t="s">
        <v>4</v>
      </c>
      <c r="BA121" s="13">
        <v>0</v>
      </c>
      <c r="BC121" s="11" t="s">
        <v>4</v>
      </c>
      <c r="BD121" s="13">
        <v>0</v>
      </c>
      <c r="BF121" s="11" t="s">
        <v>4</v>
      </c>
      <c r="BG121" s="13">
        <v>0</v>
      </c>
      <c r="BI121" s="11" t="s">
        <v>4</v>
      </c>
      <c r="BJ121" s="13">
        <v>0</v>
      </c>
      <c r="BL121" s="11" t="s">
        <v>4</v>
      </c>
      <c r="BM121" s="13">
        <v>0</v>
      </c>
      <c r="BO121" s="11" t="s">
        <v>4</v>
      </c>
      <c r="BP121" s="13">
        <v>0</v>
      </c>
      <c r="BR121" s="11" t="s">
        <v>4</v>
      </c>
      <c r="BS121" s="13">
        <v>0</v>
      </c>
      <c r="BU121" s="11" t="s">
        <v>4</v>
      </c>
      <c r="BV121" s="13">
        <v>0</v>
      </c>
      <c r="BX121" s="11" t="s">
        <v>4</v>
      </c>
      <c r="BY121" s="13">
        <v>0</v>
      </c>
      <c r="CA121" s="11" t="s">
        <v>4</v>
      </c>
      <c r="CB121" s="13">
        <v>16.37</v>
      </c>
      <c r="CD121" s="11" t="s">
        <v>4</v>
      </c>
      <c r="CE121" s="13">
        <v>0</v>
      </c>
      <c r="CG121" s="11" t="s">
        <v>4</v>
      </c>
      <c r="CH121" s="13">
        <v>0</v>
      </c>
      <c r="CJ121" s="11" t="s">
        <v>4</v>
      </c>
      <c r="CK121" s="13">
        <v>0</v>
      </c>
      <c r="CM121" s="11" t="s">
        <v>4</v>
      </c>
      <c r="CN121" s="13">
        <v>0</v>
      </c>
      <c r="CP121" s="11" t="s">
        <v>4</v>
      </c>
      <c r="CQ121" s="13">
        <f t="shared" si="8"/>
        <v>201.44</v>
      </c>
      <c r="CS121" s="11" t="s">
        <v>4</v>
      </c>
      <c r="CT121" s="13">
        <f>250-25</f>
        <v>225</v>
      </c>
      <c r="CU121" s="34"/>
      <c r="CV121" s="6">
        <f t="shared" si="9"/>
        <v>23.560000000000002</v>
      </c>
    </row>
    <row r="122" spans="1:100" x14ac:dyDescent="0.2">
      <c r="A122" s="11" t="s">
        <v>5</v>
      </c>
      <c r="B122" s="13">
        <f>SUM(B123:B124)</f>
        <v>32</v>
      </c>
      <c r="D122" s="11" t="s">
        <v>5</v>
      </c>
      <c r="E122" s="13">
        <f>SUM(E123:E124)</f>
        <v>0</v>
      </c>
      <c r="G122" s="11" t="s">
        <v>5</v>
      </c>
      <c r="H122" s="13">
        <f>SUM(H123:H124)</f>
        <v>0</v>
      </c>
      <c r="J122" s="11" t="s">
        <v>5</v>
      </c>
      <c r="K122" s="13">
        <f>SUM(K123:K124)</f>
        <v>0</v>
      </c>
      <c r="M122" s="11" t="s">
        <v>5</v>
      </c>
      <c r="N122" s="13">
        <f>SUM(N123:N124)</f>
        <v>0</v>
      </c>
      <c r="P122" s="11" t="s">
        <v>5</v>
      </c>
      <c r="Q122" s="13">
        <f>SUM(Q123:Q124)</f>
        <v>0</v>
      </c>
      <c r="S122" s="11" t="s">
        <v>5</v>
      </c>
      <c r="T122" s="13">
        <f>SUM(T123:T124)</f>
        <v>32</v>
      </c>
      <c r="V122" s="11" t="s">
        <v>5</v>
      </c>
      <c r="W122" s="13">
        <f>SUM(W123:W124)</f>
        <v>0</v>
      </c>
      <c r="Y122" s="11" t="s">
        <v>5</v>
      </c>
      <c r="Z122" s="13">
        <f>SUM(Z123:Z124)</f>
        <v>0</v>
      </c>
      <c r="AB122" s="11" t="s">
        <v>5</v>
      </c>
      <c r="AC122" s="13">
        <f>SUM(AC123:AC124)</f>
        <v>0</v>
      </c>
      <c r="AE122" s="11" t="s">
        <v>5</v>
      </c>
      <c r="AF122" s="13">
        <f>SUM(AF123:AF124)</f>
        <v>0</v>
      </c>
      <c r="AH122" s="11" t="s">
        <v>5</v>
      </c>
      <c r="AI122" s="13">
        <f>SUM(AI123:AI124)</f>
        <v>0</v>
      </c>
      <c r="AK122" s="11" t="s">
        <v>5</v>
      </c>
      <c r="AL122" s="13">
        <f>SUM(AL123:AL124)</f>
        <v>0</v>
      </c>
      <c r="AN122" s="11" t="s">
        <v>5</v>
      </c>
      <c r="AO122" s="13">
        <f>SUM(AO123:AO124)</f>
        <v>0</v>
      </c>
      <c r="AQ122" s="11" t="s">
        <v>5</v>
      </c>
      <c r="AR122" s="13">
        <f>SUM(AR123:AR124)</f>
        <v>31.04</v>
      </c>
      <c r="AT122" s="11" t="s">
        <v>5</v>
      </c>
      <c r="AU122" s="13">
        <f>SUM(AU123:AU124)</f>
        <v>0</v>
      </c>
      <c r="AW122" s="11" t="s">
        <v>5</v>
      </c>
      <c r="AX122" s="13">
        <f>SUM(AX123:AX124)</f>
        <v>0</v>
      </c>
      <c r="AZ122" s="11" t="s">
        <v>5</v>
      </c>
      <c r="BA122" s="13">
        <f>SUM(BA123:BA124)</f>
        <v>0</v>
      </c>
      <c r="BC122" s="11" t="s">
        <v>5</v>
      </c>
      <c r="BD122" s="13">
        <f>SUM(BD123:BD124)</f>
        <v>0</v>
      </c>
      <c r="BF122" s="11" t="s">
        <v>5</v>
      </c>
      <c r="BG122" s="13">
        <f>SUM(BG123:BG124)</f>
        <v>0</v>
      </c>
      <c r="BI122" s="11" t="s">
        <v>5</v>
      </c>
      <c r="BJ122" s="13">
        <f>SUM(BJ123:BJ124)</f>
        <v>0</v>
      </c>
      <c r="BL122" s="11" t="s">
        <v>5</v>
      </c>
      <c r="BM122" s="13">
        <f>SUM(BM123:BM124)</f>
        <v>38</v>
      </c>
      <c r="BO122" s="11" t="s">
        <v>5</v>
      </c>
      <c r="BP122" s="13">
        <f>SUM(BP123:BP124)</f>
        <v>39.33</v>
      </c>
      <c r="BR122" s="11" t="s">
        <v>5</v>
      </c>
      <c r="BS122" s="13">
        <f>SUM(BS123:BS124)</f>
        <v>0</v>
      </c>
      <c r="BU122" s="11" t="s">
        <v>5</v>
      </c>
      <c r="BV122" s="13">
        <f>SUM(BV123:BV124)</f>
        <v>0</v>
      </c>
      <c r="BX122" s="11" t="s">
        <v>5</v>
      </c>
      <c r="BY122" s="13">
        <f>SUM(BY123:BY124)</f>
        <v>0</v>
      </c>
      <c r="CA122" s="11" t="s">
        <v>5</v>
      </c>
      <c r="CB122" s="13">
        <f>SUM(CB123:CB124)</f>
        <v>0</v>
      </c>
      <c r="CD122" s="11" t="s">
        <v>5</v>
      </c>
      <c r="CE122" s="13">
        <f>SUM(CE123:CE124)</f>
        <v>31</v>
      </c>
      <c r="CG122" s="11" t="s">
        <v>5</v>
      </c>
      <c r="CH122" s="13">
        <f>SUM(CH123:CH124)</f>
        <v>0</v>
      </c>
      <c r="CJ122" s="11" t="s">
        <v>5</v>
      </c>
      <c r="CK122" s="13">
        <f>SUM(CK123:CK124)</f>
        <v>10.96</v>
      </c>
      <c r="CM122" s="11" t="s">
        <v>5</v>
      </c>
      <c r="CN122" s="13">
        <f>SUM(CN123:CN124)</f>
        <v>0</v>
      </c>
      <c r="CP122" s="11" t="s">
        <v>5</v>
      </c>
      <c r="CQ122" s="13">
        <f t="shared" si="8"/>
        <v>214.32999999999998</v>
      </c>
      <c r="CS122" s="11" t="s">
        <v>5</v>
      </c>
      <c r="CT122" s="13">
        <f>SUM(CT123:CT124)</f>
        <v>214.32999999999998</v>
      </c>
      <c r="CU122" s="34"/>
      <c r="CV122" s="6">
        <f t="shared" si="9"/>
        <v>0</v>
      </c>
    </row>
    <row r="123" spans="1:100" x14ac:dyDescent="0.2">
      <c r="A123" s="28" t="s">
        <v>207</v>
      </c>
      <c r="B123" s="13">
        <v>32</v>
      </c>
      <c r="D123" s="28" t="s">
        <v>207</v>
      </c>
      <c r="E123" s="13">
        <v>0</v>
      </c>
      <c r="G123" s="28" t="s">
        <v>207</v>
      </c>
      <c r="H123" s="13">
        <v>0</v>
      </c>
      <c r="J123" s="28" t="s">
        <v>207</v>
      </c>
      <c r="K123" s="13">
        <v>0</v>
      </c>
      <c r="M123" s="28" t="s">
        <v>207</v>
      </c>
      <c r="N123" s="13">
        <v>0</v>
      </c>
      <c r="P123" s="28" t="s">
        <v>207</v>
      </c>
      <c r="Q123" s="13">
        <v>0</v>
      </c>
      <c r="S123" s="28" t="s">
        <v>207</v>
      </c>
      <c r="T123" s="13">
        <v>32</v>
      </c>
      <c r="V123" s="28" t="s">
        <v>207</v>
      </c>
      <c r="W123" s="13">
        <v>0</v>
      </c>
      <c r="Y123" s="28" t="s">
        <v>207</v>
      </c>
      <c r="Z123" s="13">
        <v>0</v>
      </c>
      <c r="AB123" s="28" t="s">
        <v>207</v>
      </c>
      <c r="AC123" s="13">
        <v>0</v>
      </c>
      <c r="AE123" s="28" t="s">
        <v>207</v>
      </c>
      <c r="AF123" s="13">
        <v>0</v>
      </c>
      <c r="AH123" s="28" t="s">
        <v>207</v>
      </c>
      <c r="AI123" s="13">
        <v>0</v>
      </c>
      <c r="AK123" s="28" t="s">
        <v>207</v>
      </c>
      <c r="AL123" s="13">
        <v>0</v>
      </c>
      <c r="AN123" s="28" t="s">
        <v>207</v>
      </c>
      <c r="AO123" s="13">
        <v>0</v>
      </c>
      <c r="AQ123" s="28" t="s">
        <v>207</v>
      </c>
      <c r="AR123" s="13">
        <v>31.04</v>
      </c>
      <c r="AT123" s="28" t="s">
        <v>207</v>
      </c>
      <c r="AU123" s="13">
        <v>0</v>
      </c>
      <c r="AW123" s="28" t="s">
        <v>207</v>
      </c>
      <c r="AX123" s="13">
        <v>0</v>
      </c>
      <c r="AZ123" s="28" t="s">
        <v>207</v>
      </c>
      <c r="BA123" s="13">
        <v>0</v>
      </c>
      <c r="BC123" s="28" t="s">
        <v>207</v>
      </c>
      <c r="BD123" s="13">
        <v>0</v>
      </c>
      <c r="BF123" s="28" t="s">
        <v>207</v>
      </c>
      <c r="BG123" s="13">
        <v>0</v>
      </c>
      <c r="BI123" s="28" t="s">
        <v>207</v>
      </c>
      <c r="BJ123" s="13">
        <v>0</v>
      </c>
      <c r="BL123" s="28" t="s">
        <v>207</v>
      </c>
      <c r="BM123" s="13">
        <v>38</v>
      </c>
      <c r="BO123" s="28" t="s">
        <v>207</v>
      </c>
      <c r="BP123" s="13">
        <v>0</v>
      </c>
      <c r="BR123" s="28" t="s">
        <v>207</v>
      </c>
      <c r="BS123" s="13">
        <v>0</v>
      </c>
      <c r="BU123" s="28" t="s">
        <v>207</v>
      </c>
      <c r="BV123" s="13">
        <v>0</v>
      </c>
      <c r="BX123" s="28" t="s">
        <v>207</v>
      </c>
      <c r="BY123" s="13">
        <v>0</v>
      </c>
      <c r="CA123" s="28" t="s">
        <v>207</v>
      </c>
      <c r="CB123" s="13">
        <v>0</v>
      </c>
      <c r="CD123" s="28" t="s">
        <v>207</v>
      </c>
      <c r="CE123" s="13">
        <v>31</v>
      </c>
      <c r="CG123" s="28" t="s">
        <v>207</v>
      </c>
      <c r="CH123" s="13">
        <v>0</v>
      </c>
      <c r="CJ123" s="28" t="s">
        <v>207</v>
      </c>
      <c r="CK123" s="13">
        <v>10.96</v>
      </c>
      <c r="CM123" s="28" t="s">
        <v>207</v>
      </c>
      <c r="CN123" s="13">
        <v>0</v>
      </c>
      <c r="CP123" s="28" t="s">
        <v>207</v>
      </c>
      <c r="CQ123" s="13">
        <f t="shared" si="8"/>
        <v>175</v>
      </c>
      <c r="CS123" s="28" t="s">
        <v>207</v>
      </c>
      <c r="CT123" s="13">
        <v>175</v>
      </c>
      <c r="CU123" s="34"/>
      <c r="CV123" s="30">
        <f t="shared" si="9"/>
        <v>0</v>
      </c>
    </row>
    <row r="124" spans="1:100" x14ac:dyDescent="0.2">
      <c r="A124" s="28" t="s">
        <v>208</v>
      </c>
      <c r="B124" s="13">
        <v>0</v>
      </c>
      <c r="D124" s="28" t="s">
        <v>208</v>
      </c>
      <c r="E124" s="13">
        <v>0</v>
      </c>
      <c r="G124" s="28" t="s">
        <v>208</v>
      </c>
      <c r="H124" s="13">
        <v>0</v>
      </c>
      <c r="J124" s="28" t="s">
        <v>208</v>
      </c>
      <c r="K124" s="13">
        <v>0</v>
      </c>
      <c r="M124" s="28" t="s">
        <v>208</v>
      </c>
      <c r="N124" s="13">
        <v>0</v>
      </c>
      <c r="P124" s="28" t="s">
        <v>208</v>
      </c>
      <c r="Q124" s="13">
        <v>0</v>
      </c>
      <c r="S124" s="28" t="s">
        <v>208</v>
      </c>
      <c r="T124" s="13">
        <v>0</v>
      </c>
      <c r="V124" s="28" t="s">
        <v>208</v>
      </c>
      <c r="W124" s="13">
        <v>0</v>
      </c>
      <c r="Y124" s="28" t="s">
        <v>208</v>
      </c>
      <c r="Z124" s="13">
        <v>0</v>
      </c>
      <c r="AB124" s="28" t="s">
        <v>208</v>
      </c>
      <c r="AC124" s="13">
        <v>0</v>
      </c>
      <c r="AE124" s="28" t="s">
        <v>208</v>
      </c>
      <c r="AF124" s="13">
        <v>0</v>
      </c>
      <c r="AH124" s="28" t="s">
        <v>208</v>
      </c>
      <c r="AI124" s="13">
        <v>0</v>
      </c>
      <c r="AK124" s="28" t="s">
        <v>208</v>
      </c>
      <c r="AL124" s="13">
        <v>0</v>
      </c>
      <c r="AN124" s="28" t="s">
        <v>208</v>
      </c>
      <c r="AO124" s="13">
        <v>0</v>
      </c>
      <c r="AQ124" s="28" t="s">
        <v>208</v>
      </c>
      <c r="AR124" s="13">
        <v>0</v>
      </c>
      <c r="AT124" s="28" t="s">
        <v>208</v>
      </c>
      <c r="AU124" s="13">
        <v>0</v>
      </c>
      <c r="AW124" s="28" t="s">
        <v>208</v>
      </c>
      <c r="AX124" s="13">
        <v>0</v>
      </c>
      <c r="AZ124" s="28" t="s">
        <v>208</v>
      </c>
      <c r="BA124" s="13">
        <v>0</v>
      </c>
      <c r="BC124" s="28" t="s">
        <v>208</v>
      </c>
      <c r="BD124" s="13">
        <v>0</v>
      </c>
      <c r="BF124" s="28" t="s">
        <v>208</v>
      </c>
      <c r="BG124" s="13">
        <v>0</v>
      </c>
      <c r="BI124" s="28" t="s">
        <v>208</v>
      </c>
      <c r="BJ124" s="13">
        <v>0</v>
      </c>
      <c r="BL124" s="28" t="s">
        <v>208</v>
      </c>
      <c r="BM124" s="13">
        <v>0</v>
      </c>
      <c r="BO124" s="28" t="s">
        <v>208</v>
      </c>
      <c r="BP124" s="13">
        <v>39.33</v>
      </c>
      <c r="BR124" s="28" t="s">
        <v>208</v>
      </c>
      <c r="BS124" s="13">
        <v>0</v>
      </c>
      <c r="BU124" s="28" t="s">
        <v>208</v>
      </c>
      <c r="BV124" s="13">
        <v>0</v>
      </c>
      <c r="BX124" s="28" t="s">
        <v>208</v>
      </c>
      <c r="BY124" s="13">
        <v>0</v>
      </c>
      <c r="CA124" s="28" t="s">
        <v>208</v>
      </c>
      <c r="CB124" s="13">
        <v>0</v>
      </c>
      <c r="CD124" s="28" t="s">
        <v>208</v>
      </c>
      <c r="CE124" s="13">
        <v>0</v>
      </c>
      <c r="CG124" s="28" t="s">
        <v>208</v>
      </c>
      <c r="CH124" s="13">
        <v>0</v>
      </c>
      <c r="CJ124" s="28" t="s">
        <v>208</v>
      </c>
      <c r="CK124" s="13">
        <v>0</v>
      </c>
      <c r="CM124" s="28" t="s">
        <v>208</v>
      </c>
      <c r="CN124" s="13">
        <v>0</v>
      </c>
      <c r="CP124" s="28" t="s">
        <v>208</v>
      </c>
      <c r="CQ124" s="13">
        <f t="shared" si="8"/>
        <v>39.33</v>
      </c>
      <c r="CS124" s="50" t="s">
        <v>208</v>
      </c>
      <c r="CT124" s="51">
        <v>39.33</v>
      </c>
      <c r="CU124" s="34"/>
      <c r="CV124" s="30">
        <f t="shared" si="9"/>
        <v>0</v>
      </c>
    </row>
    <row r="125" spans="1:100" x14ac:dyDescent="0.2">
      <c r="A125" s="11" t="s">
        <v>6</v>
      </c>
      <c r="B125" s="13">
        <v>0</v>
      </c>
      <c r="D125" s="11" t="s">
        <v>6</v>
      </c>
      <c r="E125" s="13">
        <v>0</v>
      </c>
      <c r="G125" s="11" t="s">
        <v>6</v>
      </c>
      <c r="H125" s="13">
        <v>0</v>
      </c>
      <c r="J125" s="11" t="s">
        <v>6</v>
      </c>
      <c r="K125" s="13">
        <v>0</v>
      </c>
      <c r="M125" s="11" t="s">
        <v>6</v>
      </c>
      <c r="N125" s="13">
        <v>0</v>
      </c>
      <c r="P125" s="11" t="s">
        <v>6</v>
      </c>
      <c r="Q125" s="13">
        <v>0</v>
      </c>
      <c r="S125" s="11" t="s">
        <v>6</v>
      </c>
      <c r="T125" s="13">
        <v>0</v>
      </c>
      <c r="V125" s="11" t="s">
        <v>6</v>
      </c>
      <c r="W125" s="13">
        <v>0</v>
      </c>
      <c r="Y125" s="11" t="s">
        <v>6</v>
      </c>
      <c r="Z125" s="13">
        <v>0</v>
      </c>
      <c r="AB125" s="11" t="s">
        <v>6</v>
      </c>
      <c r="AC125" s="13">
        <v>0</v>
      </c>
      <c r="AE125" s="11" t="s">
        <v>6</v>
      </c>
      <c r="AF125" s="13">
        <v>0</v>
      </c>
      <c r="AH125" s="11" t="s">
        <v>6</v>
      </c>
      <c r="AI125" s="13">
        <v>0</v>
      </c>
      <c r="AK125" s="11" t="s">
        <v>6</v>
      </c>
      <c r="AL125" s="13">
        <v>30</v>
      </c>
      <c r="AN125" s="11" t="s">
        <v>6</v>
      </c>
      <c r="AO125" s="13">
        <v>0</v>
      </c>
      <c r="AQ125" s="11" t="s">
        <v>6</v>
      </c>
      <c r="AR125" s="13">
        <v>0</v>
      </c>
      <c r="AT125" s="11" t="s">
        <v>6</v>
      </c>
      <c r="AU125" s="13">
        <v>0</v>
      </c>
      <c r="AW125" s="11" t="s">
        <v>6</v>
      </c>
      <c r="AX125" s="13">
        <v>0</v>
      </c>
      <c r="AZ125" s="11" t="s">
        <v>6</v>
      </c>
      <c r="BA125" s="13">
        <v>0</v>
      </c>
      <c r="BC125" s="11" t="s">
        <v>6</v>
      </c>
      <c r="BD125" s="13">
        <v>0</v>
      </c>
      <c r="BF125" s="11" t="s">
        <v>6</v>
      </c>
      <c r="BG125" s="13">
        <v>0</v>
      </c>
      <c r="BI125" s="11" t="s">
        <v>6</v>
      </c>
      <c r="BJ125" s="13">
        <v>0</v>
      </c>
      <c r="BL125" s="11" t="s">
        <v>6</v>
      </c>
      <c r="BM125" s="13">
        <v>0</v>
      </c>
      <c r="BO125" s="11" t="s">
        <v>6</v>
      </c>
      <c r="BP125" s="13">
        <v>0</v>
      </c>
      <c r="BR125" s="11" t="s">
        <v>6</v>
      </c>
      <c r="BS125" s="13">
        <v>0</v>
      </c>
      <c r="BU125" s="11" t="s">
        <v>6</v>
      </c>
      <c r="BV125" s="13">
        <v>0</v>
      </c>
      <c r="BX125" s="11" t="s">
        <v>6</v>
      </c>
      <c r="BY125" s="13">
        <v>0</v>
      </c>
      <c r="CA125" s="11" t="s">
        <v>6</v>
      </c>
      <c r="CB125" s="13">
        <v>0</v>
      </c>
      <c r="CD125" s="11" t="s">
        <v>6</v>
      </c>
      <c r="CE125" s="13">
        <v>0</v>
      </c>
      <c r="CG125" s="11" t="s">
        <v>6</v>
      </c>
      <c r="CH125" s="13">
        <v>0</v>
      </c>
      <c r="CJ125" s="11" t="s">
        <v>6</v>
      </c>
      <c r="CK125" s="13">
        <v>0</v>
      </c>
      <c r="CM125" s="11" t="s">
        <v>6</v>
      </c>
      <c r="CN125" s="13">
        <v>0</v>
      </c>
      <c r="CP125" s="11" t="s">
        <v>6</v>
      </c>
      <c r="CQ125" s="13">
        <f t="shared" si="8"/>
        <v>30</v>
      </c>
      <c r="CS125" s="11" t="s">
        <v>6</v>
      </c>
      <c r="CT125" s="13">
        <v>30</v>
      </c>
      <c r="CU125" s="34"/>
      <c r="CV125" s="6">
        <f t="shared" si="9"/>
        <v>0</v>
      </c>
    </row>
    <row r="126" spans="1:100" x14ac:dyDescent="0.2">
      <c r="A126" s="11" t="s">
        <v>197</v>
      </c>
      <c r="B126" s="13">
        <v>0</v>
      </c>
      <c r="D126" s="11" t="s">
        <v>197</v>
      </c>
      <c r="E126" s="13">
        <v>0</v>
      </c>
      <c r="G126" s="11" t="s">
        <v>197</v>
      </c>
      <c r="H126" s="13">
        <v>0</v>
      </c>
      <c r="J126" s="11" t="s">
        <v>197</v>
      </c>
      <c r="K126" s="13">
        <v>0</v>
      </c>
      <c r="M126" s="11" t="s">
        <v>197</v>
      </c>
      <c r="N126" s="13">
        <v>0</v>
      </c>
      <c r="P126" s="11" t="s">
        <v>197</v>
      </c>
      <c r="Q126" s="13">
        <v>0</v>
      </c>
      <c r="S126" s="11" t="s">
        <v>197</v>
      </c>
      <c r="T126" s="13">
        <v>0</v>
      </c>
      <c r="V126" s="11" t="s">
        <v>197</v>
      </c>
      <c r="W126" s="13">
        <v>0</v>
      </c>
      <c r="Y126" s="11" t="s">
        <v>197</v>
      </c>
      <c r="Z126" s="13">
        <v>0</v>
      </c>
      <c r="AB126" s="11" t="s">
        <v>197</v>
      </c>
      <c r="AC126" s="13">
        <v>0</v>
      </c>
      <c r="AE126" s="11" t="s">
        <v>197</v>
      </c>
      <c r="AF126" s="13">
        <v>0</v>
      </c>
      <c r="AH126" s="11" t="s">
        <v>197</v>
      </c>
      <c r="AI126" s="13">
        <v>0</v>
      </c>
      <c r="AK126" s="11" t="s">
        <v>197</v>
      </c>
      <c r="AL126" s="13">
        <v>0</v>
      </c>
      <c r="AN126" s="11" t="s">
        <v>197</v>
      </c>
      <c r="AO126" s="13">
        <v>0</v>
      </c>
      <c r="AQ126" s="11" t="s">
        <v>197</v>
      </c>
      <c r="AR126" s="13">
        <v>2.12</v>
      </c>
      <c r="AT126" s="11" t="s">
        <v>197</v>
      </c>
      <c r="AU126" s="13">
        <v>0</v>
      </c>
      <c r="AW126" s="11" t="s">
        <v>197</v>
      </c>
      <c r="AX126" s="13">
        <v>0</v>
      </c>
      <c r="AZ126" s="11" t="s">
        <v>197</v>
      </c>
      <c r="BA126" s="13">
        <v>0</v>
      </c>
      <c r="BC126" s="11" t="s">
        <v>197</v>
      </c>
      <c r="BD126" s="13">
        <v>0</v>
      </c>
      <c r="BF126" s="11" t="s">
        <v>197</v>
      </c>
      <c r="BG126" s="13">
        <v>0</v>
      </c>
      <c r="BI126" s="11" t="s">
        <v>197</v>
      </c>
      <c r="BJ126" s="13">
        <v>24</v>
      </c>
      <c r="BL126" s="11" t="s">
        <v>197</v>
      </c>
      <c r="BM126" s="13">
        <v>0</v>
      </c>
      <c r="BO126" s="11" t="s">
        <v>197</v>
      </c>
      <c r="BP126" s="13">
        <v>0</v>
      </c>
      <c r="BR126" s="11" t="s">
        <v>197</v>
      </c>
      <c r="BS126" s="13">
        <v>0</v>
      </c>
      <c r="BU126" s="11" t="s">
        <v>197</v>
      </c>
      <c r="BV126" s="13">
        <v>0</v>
      </c>
      <c r="BX126" s="11" t="s">
        <v>197</v>
      </c>
      <c r="BY126" s="13">
        <v>0</v>
      </c>
      <c r="CA126" s="11" t="s">
        <v>197</v>
      </c>
      <c r="CB126" s="13">
        <v>0</v>
      </c>
      <c r="CD126" s="11" t="s">
        <v>197</v>
      </c>
      <c r="CE126" s="13">
        <v>0</v>
      </c>
      <c r="CG126" s="11" t="s">
        <v>197</v>
      </c>
      <c r="CH126" s="13">
        <v>0</v>
      </c>
      <c r="CJ126" s="11" t="s">
        <v>197</v>
      </c>
      <c r="CK126" s="13">
        <v>0</v>
      </c>
      <c r="CM126" s="11" t="s">
        <v>197</v>
      </c>
      <c r="CN126" s="13">
        <v>0</v>
      </c>
      <c r="CP126" s="11" t="s">
        <v>197</v>
      </c>
      <c r="CQ126" s="13">
        <f t="shared" si="8"/>
        <v>26.12</v>
      </c>
      <c r="CS126" s="11" t="s">
        <v>197</v>
      </c>
      <c r="CT126" s="13">
        <v>26.12</v>
      </c>
      <c r="CU126" s="34"/>
      <c r="CV126" s="6">
        <f t="shared" si="9"/>
        <v>0</v>
      </c>
    </row>
    <row r="127" spans="1:100" x14ac:dyDescent="0.2">
      <c r="A127" s="19" t="s">
        <v>7</v>
      </c>
      <c r="B127" s="18">
        <f>SUM(B128:B129)</f>
        <v>0</v>
      </c>
      <c r="D127" s="19" t="s">
        <v>7</v>
      </c>
      <c r="E127" s="18">
        <f>SUM(E128:E129)</f>
        <v>0</v>
      </c>
      <c r="G127" s="19" t="s">
        <v>7</v>
      </c>
      <c r="H127" s="18">
        <f>SUM(H128:H129)</f>
        <v>0</v>
      </c>
      <c r="J127" s="19" t="s">
        <v>7</v>
      </c>
      <c r="K127" s="18">
        <f>SUM(K128:K129)</f>
        <v>0</v>
      </c>
      <c r="M127" s="19" t="s">
        <v>7</v>
      </c>
      <c r="N127" s="18">
        <f>SUM(N128:N129)</f>
        <v>0</v>
      </c>
      <c r="P127" s="19" t="s">
        <v>7</v>
      </c>
      <c r="Q127" s="18">
        <f>SUM(Q128:Q129)</f>
        <v>0</v>
      </c>
      <c r="S127" s="19" t="s">
        <v>7</v>
      </c>
      <c r="T127" s="18">
        <f>SUM(T128:T129)</f>
        <v>0</v>
      </c>
      <c r="V127" s="19" t="s">
        <v>7</v>
      </c>
      <c r="W127" s="18">
        <f>SUM(W128:W129)</f>
        <v>0</v>
      </c>
      <c r="Y127" s="19" t="s">
        <v>7</v>
      </c>
      <c r="Z127" s="18">
        <f>SUM(Z128:Z129)</f>
        <v>175</v>
      </c>
      <c r="AB127" s="19" t="s">
        <v>7</v>
      </c>
      <c r="AC127" s="18">
        <f>SUM(AC128:AC129)</f>
        <v>0</v>
      </c>
      <c r="AE127" s="19" t="s">
        <v>7</v>
      </c>
      <c r="AF127" s="18">
        <f>SUM(AF128:AF129)</f>
        <v>0</v>
      </c>
      <c r="AH127" s="19" t="s">
        <v>7</v>
      </c>
      <c r="AI127" s="18">
        <f>SUM(AI128:AI129)</f>
        <v>0</v>
      </c>
      <c r="AK127" s="19" t="s">
        <v>7</v>
      </c>
      <c r="AL127" s="18">
        <f>SUM(AL128:AL129)</f>
        <v>325.67</v>
      </c>
      <c r="AN127" s="19" t="s">
        <v>7</v>
      </c>
      <c r="AO127" s="18">
        <f>SUM(AO128:AO129)</f>
        <v>0</v>
      </c>
      <c r="AQ127" s="19" t="s">
        <v>7</v>
      </c>
      <c r="AR127" s="18">
        <f>SUM(AR128:AR129)</f>
        <v>0</v>
      </c>
      <c r="AT127" s="19" t="s">
        <v>7</v>
      </c>
      <c r="AU127" s="18">
        <f>SUM(AU128:AU129)</f>
        <v>0</v>
      </c>
      <c r="AW127" s="19" t="s">
        <v>7</v>
      </c>
      <c r="AX127" s="18">
        <f>SUM(AX128:AX129)</f>
        <v>0</v>
      </c>
      <c r="AZ127" s="19" t="s">
        <v>7</v>
      </c>
      <c r="BA127" s="18">
        <f>SUM(BA128:BA129)</f>
        <v>0</v>
      </c>
      <c r="BC127" s="19" t="s">
        <v>7</v>
      </c>
      <c r="BD127" s="18">
        <f>SUM(BD128:BD129)</f>
        <v>0</v>
      </c>
      <c r="BF127" s="19" t="s">
        <v>7</v>
      </c>
      <c r="BG127" s="18">
        <f>SUM(BG128:BG129)</f>
        <v>331.24</v>
      </c>
      <c r="BI127" s="19" t="s">
        <v>7</v>
      </c>
      <c r="BJ127" s="18">
        <f>SUM(BJ128:BJ129)</f>
        <v>0</v>
      </c>
      <c r="BL127" s="19" t="s">
        <v>7</v>
      </c>
      <c r="BM127" s="18">
        <f>SUM(BM128:BM129)</f>
        <v>0</v>
      </c>
      <c r="BO127" s="19" t="s">
        <v>7</v>
      </c>
      <c r="BP127" s="18">
        <f>SUM(BP128:BP129)</f>
        <v>0</v>
      </c>
      <c r="BR127" s="19" t="s">
        <v>7</v>
      </c>
      <c r="BS127" s="18">
        <f>SUM(BS128:BS129)</f>
        <v>0</v>
      </c>
      <c r="BU127" s="19" t="s">
        <v>7</v>
      </c>
      <c r="BV127" s="18">
        <f>SUM(BV128:BV129)</f>
        <v>0</v>
      </c>
      <c r="BX127" s="19" t="s">
        <v>7</v>
      </c>
      <c r="BY127" s="18">
        <f>SUM(BY128:BY129)</f>
        <v>0</v>
      </c>
      <c r="CA127" s="19" t="s">
        <v>7</v>
      </c>
      <c r="CB127" s="18">
        <f>SUM(CB128:CB129)</f>
        <v>0</v>
      </c>
      <c r="CD127" s="19" t="s">
        <v>7</v>
      </c>
      <c r="CE127" s="18">
        <f>SUM(CE128:CE129)</f>
        <v>0</v>
      </c>
      <c r="CG127" s="19" t="s">
        <v>7</v>
      </c>
      <c r="CH127" s="18">
        <f>SUM(CH128:CH129)</f>
        <v>0</v>
      </c>
      <c r="CJ127" s="19" t="s">
        <v>7</v>
      </c>
      <c r="CK127" s="18">
        <f>SUM(CK128:CK129)</f>
        <v>0</v>
      </c>
      <c r="CM127" s="19" t="s">
        <v>7</v>
      </c>
      <c r="CN127" s="18">
        <f>SUM(CN128:CN129)</f>
        <v>0</v>
      </c>
      <c r="CP127" s="19" t="s">
        <v>7</v>
      </c>
      <c r="CQ127" s="18">
        <f t="shared" si="8"/>
        <v>831.91000000000008</v>
      </c>
      <c r="CS127" s="19" t="s">
        <v>7</v>
      </c>
      <c r="CT127" s="18">
        <f>SUM(CT128:CT129)</f>
        <v>878.98</v>
      </c>
      <c r="CU127" s="34"/>
      <c r="CV127" s="29">
        <f>CQ127-CT127</f>
        <v>-47.069999999999936</v>
      </c>
    </row>
    <row r="128" spans="1:100" x14ac:dyDescent="0.2">
      <c r="A128" s="9" t="s">
        <v>209</v>
      </c>
      <c r="B128" s="18">
        <v>0</v>
      </c>
      <c r="D128" s="9" t="s">
        <v>209</v>
      </c>
      <c r="E128" s="18">
        <v>0</v>
      </c>
      <c r="G128" s="9" t="s">
        <v>209</v>
      </c>
      <c r="H128" s="18">
        <v>0</v>
      </c>
      <c r="J128" s="9" t="s">
        <v>209</v>
      </c>
      <c r="K128" s="18">
        <v>0</v>
      </c>
      <c r="M128" s="9" t="s">
        <v>209</v>
      </c>
      <c r="N128" s="18">
        <v>0</v>
      </c>
      <c r="P128" s="9" t="s">
        <v>209</v>
      </c>
      <c r="Q128" s="18">
        <v>0</v>
      </c>
      <c r="S128" s="9" t="s">
        <v>209</v>
      </c>
      <c r="T128" s="18">
        <v>0</v>
      </c>
      <c r="V128" s="9" t="s">
        <v>209</v>
      </c>
      <c r="W128" s="18">
        <v>0</v>
      </c>
      <c r="Y128" s="9" t="s">
        <v>209</v>
      </c>
      <c r="Z128" s="18">
        <v>175</v>
      </c>
      <c r="AB128" s="9" t="s">
        <v>209</v>
      </c>
      <c r="AC128" s="18">
        <v>0</v>
      </c>
      <c r="AE128" s="9" t="s">
        <v>209</v>
      </c>
      <c r="AF128" s="18">
        <v>0</v>
      </c>
      <c r="AH128" s="9" t="s">
        <v>209</v>
      </c>
      <c r="AI128" s="18">
        <v>0</v>
      </c>
      <c r="AK128" s="9" t="s">
        <v>209</v>
      </c>
      <c r="AL128" s="18">
        <v>140.15</v>
      </c>
      <c r="AN128" s="9" t="s">
        <v>209</v>
      </c>
      <c r="AO128" s="18">
        <v>0</v>
      </c>
      <c r="AQ128" s="9" t="s">
        <v>209</v>
      </c>
      <c r="AR128" s="18">
        <v>0</v>
      </c>
      <c r="AT128" s="9" t="s">
        <v>209</v>
      </c>
      <c r="AU128" s="18">
        <v>0</v>
      </c>
      <c r="AW128" s="9" t="s">
        <v>209</v>
      </c>
      <c r="AX128" s="18">
        <v>0</v>
      </c>
      <c r="AZ128" s="9" t="s">
        <v>209</v>
      </c>
      <c r="BA128" s="18">
        <v>0</v>
      </c>
      <c r="BC128" s="9" t="s">
        <v>209</v>
      </c>
      <c r="BD128" s="18">
        <v>0</v>
      </c>
      <c r="BF128" s="9" t="s">
        <v>209</v>
      </c>
      <c r="BG128" s="18">
        <v>145.72</v>
      </c>
      <c r="BI128" s="9" t="s">
        <v>209</v>
      </c>
      <c r="BJ128" s="18">
        <v>0</v>
      </c>
      <c r="BL128" s="9" t="s">
        <v>209</v>
      </c>
      <c r="BM128" s="18">
        <v>0</v>
      </c>
      <c r="BO128" s="9" t="s">
        <v>209</v>
      </c>
      <c r="BP128" s="18">
        <v>0</v>
      </c>
      <c r="BR128" s="9" t="s">
        <v>209</v>
      </c>
      <c r="BS128" s="18">
        <v>0</v>
      </c>
      <c r="BU128" s="9" t="s">
        <v>209</v>
      </c>
      <c r="BV128" s="18">
        <v>0</v>
      </c>
      <c r="BX128" s="9" t="s">
        <v>209</v>
      </c>
      <c r="BY128" s="18">
        <v>0</v>
      </c>
      <c r="CA128" s="9" t="s">
        <v>209</v>
      </c>
      <c r="CB128" s="18">
        <v>0</v>
      </c>
      <c r="CD128" s="9" t="s">
        <v>209</v>
      </c>
      <c r="CE128" s="18">
        <v>0</v>
      </c>
      <c r="CG128" s="9" t="s">
        <v>209</v>
      </c>
      <c r="CH128" s="18">
        <v>0</v>
      </c>
      <c r="CJ128" s="9" t="s">
        <v>209</v>
      </c>
      <c r="CK128" s="18">
        <v>0</v>
      </c>
      <c r="CM128" s="9" t="s">
        <v>209</v>
      </c>
      <c r="CN128" s="18">
        <v>0</v>
      </c>
      <c r="CP128" s="9" t="s">
        <v>209</v>
      </c>
      <c r="CQ128" s="18">
        <f t="shared" si="8"/>
        <v>460.87</v>
      </c>
      <c r="CS128" s="9" t="s">
        <v>209</v>
      </c>
      <c r="CT128" s="18">
        <f>306.42+175</f>
        <v>481.42</v>
      </c>
      <c r="CU128" s="34"/>
      <c r="CV128" s="18">
        <f>CQ128-CT128</f>
        <v>-20.550000000000011</v>
      </c>
    </row>
    <row r="129" spans="1:101" x14ac:dyDescent="0.2">
      <c r="A129" s="9" t="s">
        <v>210</v>
      </c>
      <c r="B129" s="18">
        <v>0</v>
      </c>
      <c r="D129" s="9" t="s">
        <v>210</v>
      </c>
      <c r="E129" s="18">
        <v>0</v>
      </c>
      <c r="G129" s="9" t="s">
        <v>210</v>
      </c>
      <c r="H129" s="18">
        <v>0</v>
      </c>
      <c r="J129" s="9" t="s">
        <v>210</v>
      </c>
      <c r="K129" s="18">
        <v>0</v>
      </c>
      <c r="M129" s="9" t="s">
        <v>210</v>
      </c>
      <c r="N129" s="18">
        <v>0</v>
      </c>
      <c r="P129" s="9" t="s">
        <v>210</v>
      </c>
      <c r="Q129" s="18">
        <v>0</v>
      </c>
      <c r="S129" s="9" t="s">
        <v>210</v>
      </c>
      <c r="T129" s="18">
        <v>0</v>
      </c>
      <c r="V129" s="9" t="s">
        <v>210</v>
      </c>
      <c r="W129" s="18">
        <v>0</v>
      </c>
      <c r="Y129" s="9" t="s">
        <v>210</v>
      </c>
      <c r="Z129" s="18">
        <v>0</v>
      </c>
      <c r="AB129" s="9" t="s">
        <v>210</v>
      </c>
      <c r="AC129" s="18">
        <v>0</v>
      </c>
      <c r="AE129" s="9" t="s">
        <v>210</v>
      </c>
      <c r="AF129" s="18">
        <v>0</v>
      </c>
      <c r="AH129" s="9" t="s">
        <v>210</v>
      </c>
      <c r="AI129" s="18">
        <v>0</v>
      </c>
      <c r="AK129" s="9" t="s">
        <v>210</v>
      </c>
      <c r="AL129" s="18">
        <v>185.52</v>
      </c>
      <c r="AN129" s="9" t="s">
        <v>210</v>
      </c>
      <c r="AO129" s="18">
        <v>0</v>
      </c>
      <c r="AQ129" s="9" t="s">
        <v>210</v>
      </c>
      <c r="AR129" s="18">
        <v>0</v>
      </c>
      <c r="AT129" s="9" t="s">
        <v>210</v>
      </c>
      <c r="AU129" s="18">
        <v>0</v>
      </c>
      <c r="AW129" s="9" t="s">
        <v>210</v>
      </c>
      <c r="AX129" s="18">
        <v>0</v>
      </c>
      <c r="AZ129" s="9" t="s">
        <v>210</v>
      </c>
      <c r="BA129" s="18">
        <v>0</v>
      </c>
      <c r="BC129" s="9" t="s">
        <v>210</v>
      </c>
      <c r="BD129" s="18">
        <v>0</v>
      </c>
      <c r="BF129" s="9" t="s">
        <v>210</v>
      </c>
      <c r="BG129" s="18">
        <v>185.52</v>
      </c>
      <c r="BI129" s="9" t="s">
        <v>210</v>
      </c>
      <c r="BJ129" s="18">
        <v>0</v>
      </c>
      <c r="BL129" s="9" t="s">
        <v>210</v>
      </c>
      <c r="BM129" s="18">
        <v>0</v>
      </c>
      <c r="BO129" s="9" t="s">
        <v>210</v>
      </c>
      <c r="BP129" s="18">
        <v>0</v>
      </c>
      <c r="BR129" s="9" t="s">
        <v>210</v>
      </c>
      <c r="BS129" s="18">
        <v>0</v>
      </c>
      <c r="BU129" s="9" t="s">
        <v>210</v>
      </c>
      <c r="BV129" s="18">
        <v>0</v>
      </c>
      <c r="BX129" s="9" t="s">
        <v>210</v>
      </c>
      <c r="BY129" s="18">
        <v>0</v>
      </c>
      <c r="CA129" s="9" t="s">
        <v>210</v>
      </c>
      <c r="CB129" s="18">
        <v>0</v>
      </c>
      <c r="CD129" s="9" t="s">
        <v>210</v>
      </c>
      <c r="CE129" s="18">
        <v>0</v>
      </c>
      <c r="CG129" s="9" t="s">
        <v>210</v>
      </c>
      <c r="CH129" s="18">
        <v>0</v>
      </c>
      <c r="CJ129" s="9" t="s">
        <v>210</v>
      </c>
      <c r="CK129" s="18">
        <v>0</v>
      </c>
      <c r="CM129" s="9" t="s">
        <v>210</v>
      </c>
      <c r="CN129" s="18">
        <v>0</v>
      </c>
      <c r="CP129" s="9" t="s">
        <v>210</v>
      </c>
      <c r="CQ129" s="18">
        <f t="shared" si="8"/>
        <v>371.04</v>
      </c>
      <c r="CS129" s="9" t="s">
        <v>210</v>
      </c>
      <c r="CT129" s="18">
        <v>397.56</v>
      </c>
      <c r="CU129" s="34"/>
      <c r="CV129" s="18">
        <f>CQ129-CT129</f>
        <v>-26.519999999999982</v>
      </c>
    </row>
    <row r="130" spans="1:101" x14ac:dyDescent="0.2">
      <c r="A130" s="11" t="s">
        <v>8</v>
      </c>
      <c r="B130" s="13">
        <v>0</v>
      </c>
      <c r="D130" s="11" t="s">
        <v>8</v>
      </c>
      <c r="E130" s="13">
        <v>0</v>
      </c>
      <c r="G130" s="11" t="s">
        <v>8</v>
      </c>
      <c r="H130" s="13">
        <v>0</v>
      </c>
      <c r="J130" s="11" t="s">
        <v>8</v>
      </c>
      <c r="K130" s="13">
        <v>0</v>
      </c>
      <c r="M130" s="11" t="s">
        <v>8</v>
      </c>
      <c r="N130" s="13">
        <v>0</v>
      </c>
      <c r="P130" s="11" t="s">
        <v>8</v>
      </c>
      <c r="Q130" s="13">
        <v>0</v>
      </c>
      <c r="S130" s="11" t="s">
        <v>8</v>
      </c>
      <c r="T130" s="13">
        <v>0</v>
      </c>
      <c r="V130" s="11" t="s">
        <v>8</v>
      </c>
      <c r="W130" s="13">
        <v>0</v>
      </c>
      <c r="Y130" s="11" t="s">
        <v>8</v>
      </c>
      <c r="Z130" s="13">
        <v>0</v>
      </c>
      <c r="AB130" s="11" t="s">
        <v>8</v>
      </c>
      <c r="AC130" s="13">
        <v>0</v>
      </c>
      <c r="AE130" s="11" t="s">
        <v>8</v>
      </c>
      <c r="AF130" s="13">
        <v>0</v>
      </c>
      <c r="AH130" s="11" t="s">
        <v>8</v>
      </c>
      <c r="AI130" s="13">
        <v>0</v>
      </c>
      <c r="AK130" s="11" t="s">
        <v>8</v>
      </c>
      <c r="AL130" s="13">
        <v>0</v>
      </c>
      <c r="AN130" s="11" t="s">
        <v>8</v>
      </c>
      <c r="AO130" s="13">
        <v>0</v>
      </c>
      <c r="AQ130" s="11" t="s">
        <v>8</v>
      </c>
      <c r="AR130" s="13">
        <v>0</v>
      </c>
      <c r="AT130" s="11" t="s">
        <v>8</v>
      </c>
      <c r="AU130" s="13">
        <v>0</v>
      </c>
      <c r="AW130" s="11" t="s">
        <v>8</v>
      </c>
      <c r="AX130" s="13">
        <v>0</v>
      </c>
      <c r="AZ130" s="11" t="s">
        <v>8</v>
      </c>
      <c r="BA130" s="13">
        <v>0</v>
      </c>
      <c r="BC130" s="11" t="s">
        <v>8</v>
      </c>
      <c r="BD130" s="13">
        <v>0</v>
      </c>
      <c r="BF130" s="11" t="s">
        <v>8</v>
      </c>
      <c r="BG130" s="13">
        <v>0</v>
      </c>
      <c r="BI130" s="11" t="s">
        <v>8</v>
      </c>
      <c r="BJ130" s="13">
        <v>73.5</v>
      </c>
      <c r="BL130" s="11" t="s">
        <v>8</v>
      </c>
      <c r="BM130" s="13">
        <v>0</v>
      </c>
      <c r="BO130" s="11" t="s">
        <v>8</v>
      </c>
      <c r="BP130" s="13">
        <v>0</v>
      </c>
      <c r="BR130" s="11" t="s">
        <v>8</v>
      </c>
      <c r="BS130" s="13">
        <v>0</v>
      </c>
      <c r="BU130" s="11" t="s">
        <v>8</v>
      </c>
      <c r="BV130" s="13">
        <v>0</v>
      </c>
      <c r="BX130" s="11" t="s">
        <v>8</v>
      </c>
      <c r="BY130" s="13">
        <v>0</v>
      </c>
      <c r="CA130" s="11" t="s">
        <v>8</v>
      </c>
      <c r="CB130" s="13">
        <v>33</v>
      </c>
      <c r="CD130" s="11" t="s">
        <v>8</v>
      </c>
      <c r="CE130" s="13">
        <v>0</v>
      </c>
      <c r="CG130" s="11" t="s">
        <v>8</v>
      </c>
      <c r="CH130" s="13">
        <v>0</v>
      </c>
      <c r="CJ130" s="11" t="s">
        <v>8</v>
      </c>
      <c r="CK130" s="13">
        <v>0</v>
      </c>
      <c r="CM130" s="11" t="s">
        <v>8</v>
      </c>
      <c r="CN130" s="13">
        <v>0</v>
      </c>
      <c r="CP130" s="11" t="s">
        <v>8</v>
      </c>
      <c r="CQ130" s="13">
        <f t="shared" si="8"/>
        <v>106.5</v>
      </c>
      <c r="CS130" s="11" t="s">
        <v>8</v>
      </c>
      <c r="CT130" s="13">
        <v>100</v>
      </c>
      <c r="CU130" s="34"/>
      <c r="CV130" s="64">
        <f>CT130-CQ130</f>
        <v>-6.5</v>
      </c>
    </row>
    <row r="131" spans="1:101" x14ac:dyDescent="0.2">
      <c r="A131" s="11" t="s">
        <v>9</v>
      </c>
      <c r="B131" s="13">
        <f>SUM(B132:B134)</f>
        <v>0</v>
      </c>
      <c r="D131" s="11" t="s">
        <v>9</v>
      </c>
      <c r="E131" s="13">
        <f>SUM(E132:E134)</f>
        <v>20</v>
      </c>
      <c r="G131" s="11" t="s">
        <v>9</v>
      </c>
      <c r="H131" s="13">
        <f>SUM(H132:H134)</f>
        <v>0</v>
      </c>
      <c r="J131" s="11" t="s">
        <v>9</v>
      </c>
      <c r="K131" s="13">
        <f>SUM(K132:K134)</f>
        <v>0</v>
      </c>
      <c r="M131" s="11" t="s">
        <v>9</v>
      </c>
      <c r="N131" s="13">
        <f>SUM(N132:N134)</f>
        <v>0</v>
      </c>
      <c r="P131" s="11" t="s">
        <v>9</v>
      </c>
      <c r="Q131" s="13">
        <f>SUM(Q132:Q134)</f>
        <v>13</v>
      </c>
      <c r="S131" s="11" t="s">
        <v>9</v>
      </c>
      <c r="T131" s="13">
        <f>SUM(T132:T134)</f>
        <v>18</v>
      </c>
      <c r="V131" s="11" t="s">
        <v>9</v>
      </c>
      <c r="W131" s="13">
        <f>SUM(W132:W134)</f>
        <v>0</v>
      </c>
      <c r="Y131" s="11" t="s">
        <v>9</v>
      </c>
      <c r="Z131" s="13">
        <f>SUM(Z132:Z134)</f>
        <v>10.47</v>
      </c>
      <c r="AB131" s="11" t="s">
        <v>9</v>
      </c>
      <c r="AC131" s="13">
        <f>SUM(AC132:AC134)</f>
        <v>0</v>
      </c>
      <c r="AE131" s="11" t="s">
        <v>9</v>
      </c>
      <c r="AF131" s="13">
        <f>SUM(AF132:AF134)</f>
        <v>0</v>
      </c>
      <c r="AH131" s="11" t="s">
        <v>9</v>
      </c>
      <c r="AI131" s="13">
        <f>SUM(AI132:AI134)</f>
        <v>0</v>
      </c>
      <c r="AK131" s="11" t="s">
        <v>9</v>
      </c>
      <c r="AL131" s="13">
        <f>SUM(AL132:AL134)</f>
        <v>5</v>
      </c>
      <c r="AN131" s="11" t="s">
        <v>9</v>
      </c>
      <c r="AO131" s="13">
        <f>SUM(AO132:AO134)</f>
        <v>1.99</v>
      </c>
      <c r="AQ131" s="11" t="s">
        <v>9</v>
      </c>
      <c r="AR131" s="13">
        <f>SUM(AR132:AR134)</f>
        <v>23.49</v>
      </c>
      <c r="AT131" s="11" t="s">
        <v>9</v>
      </c>
      <c r="AU131" s="13">
        <f>SUM(AU132:AU134)</f>
        <v>121</v>
      </c>
      <c r="AW131" s="11" t="s">
        <v>9</v>
      </c>
      <c r="AX131" s="13">
        <f>SUM(AX132:AX134)</f>
        <v>7.35</v>
      </c>
      <c r="AZ131" s="11" t="s">
        <v>9</v>
      </c>
      <c r="BA131" s="13">
        <f>SUM(BA132:BA134)</f>
        <v>19.989999999999998</v>
      </c>
      <c r="BC131" s="11" t="s">
        <v>9</v>
      </c>
      <c r="BD131" s="13">
        <f>SUM(BD132:BD134)</f>
        <v>6.35</v>
      </c>
      <c r="BF131" s="11" t="s">
        <v>9</v>
      </c>
      <c r="BG131" s="13">
        <f>SUM(BG132:BG134)</f>
        <v>27.76</v>
      </c>
      <c r="BI131" s="11" t="s">
        <v>9</v>
      </c>
      <c r="BJ131" s="13">
        <f>SUM(BJ132:BJ134)</f>
        <v>13.48</v>
      </c>
      <c r="BL131" s="11" t="s">
        <v>9</v>
      </c>
      <c r="BM131" s="13">
        <f>SUM(BM132:BM134)</f>
        <v>14.99</v>
      </c>
      <c r="BO131" s="11" t="s">
        <v>9</v>
      </c>
      <c r="BP131" s="13">
        <f>SUM(BP132:BP134)</f>
        <v>33.46</v>
      </c>
      <c r="BR131" s="11" t="s">
        <v>9</v>
      </c>
      <c r="BS131" s="13">
        <f>SUM(BS132:BS134)</f>
        <v>0</v>
      </c>
      <c r="BU131" s="11" t="s">
        <v>9</v>
      </c>
      <c r="BV131" s="13">
        <f>SUM(BV132:BV134)</f>
        <v>0</v>
      </c>
      <c r="BX131" s="11" t="s">
        <v>9</v>
      </c>
      <c r="BY131" s="13">
        <f>SUM(BY132:BY134)</f>
        <v>149.99</v>
      </c>
      <c r="CA131" s="11" t="s">
        <v>9</v>
      </c>
      <c r="CB131" s="13">
        <f>SUM(CB132:CB134)</f>
        <v>158.72</v>
      </c>
      <c r="CD131" s="11" t="s">
        <v>9</v>
      </c>
      <c r="CE131" s="13">
        <f>SUM(CE132:CE134)</f>
        <v>37</v>
      </c>
      <c r="CG131" s="11" t="s">
        <v>9</v>
      </c>
      <c r="CH131" s="13">
        <f>SUM(CH132:CH134)</f>
        <v>11.99</v>
      </c>
      <c r="CJ131" s="11" t="s">
        <v>9</v>
      </c>
      <c r="CK131" s="13">
        <f>SUM(CK132:CK134)</f>
        <v>38</v>
      </c>
      <c r="CM131" s="11" t="s">
        <v>9</v>
      </c>
      <c r="CN131" s="13">
        <f>SUM(CN132:CN134)</f>
        <v>0</v>
      </c>
      <c r="CP131" s="11" t="s">
        <v>9</v>
      </c>
      <c r="CQ131" s="13">
        <f t="shared" si="8"/>
        <v>732.03000000000009</v>
      </c>
      <c r="CS131" s="11" t="s">
        <v>9</v>
      </c>
      <c r="CT131" s="13">
        <f>SUM(CT132:CT134)</f>
        <v>862.26</v>
      </c>
      <c r="CU131" s="34"/>
      <c r="CV131" s="6">
        <f>CT131-CQ131</f>
        <v>130.2299999999999</v>
      </c>
    </row>
    <row r="132" spans="1:101" x14ac:dyDescent="0.2">
      <c r="A132" s="10" t="s">
        <v>211</v>
      </c>
      <c r="B132" s="13">
        <v>0</v>
      </c>
      <c r="D132" s="10" t="s">
        <v>211</v>
      </c>
      <c r="E132" s="13">
        <v>0</v>
      </c>
      <c r="G132" s="10" t="s">
        <v>211</v>
      </c>
      <c r="H132" s="13">
        <v>0</v>
      </c>
      <c r="J132" s="10" t="s">
        <v>211</v>
      </c>
      <c r="K132" s="13">
        <v>0</v>
      </c>
      <c r="M132" s="10" t="s">
        <v>211</v>
      </c>
      <c r="N132" s="13">
        <v>0</v>
      </c>
      <c r="P132" s="10" t="s">
        <v>211</v>
      </c>
      <c r="Q132" s="13">
        <v>0</v>
      </c>
      <c r="S132" s="10" t="s">
        <v>211</v>
      </c>
      <c r="T132" s="13">
        <v>0</v>
      </c>
      <c r="V132" s="10" t="s">
        <v>211</v>
      </c>
      <c r="W132" s="13">
        <v>0</v>
      </c>
      <c r="Y132" s="10" t="s">
        <v>211</v>
      </c>
      <c r="Z132" s="13">
        <v>0</v>
      </c>
      <c r="AB132" s="10" t="s">
        <v>211</v>
      </c>
      <c r="AC132" s="13">
        <v>0</v>
      </c>
      <c r="AE132" s="10" t="s">
        <v>211</v>
      </c>
      <c r="AF132" s="13">
        <v>0</v>
      </c>
      <c r="AH132" s="10" t="s">
        <v>211</v>
      </c>
      <c r="AI132" s="13">
        <v>0</v>
      </c>
      <c r="AK132" s="10" t="s">
        <v>211</v>
      </c>
      <c r="AL132" s="13">
        <v>0</v>
      </c>
      <c r="AN132" s="10" t="s">
        <v>211</v>
      </c>
      <c r="AO132" s="13">
        <v>0</v>
      </c>
      <c r="AQ132" s="10" t="s">
        <v>211</v>
      </c>
      <c r="AR132" s="13">
        <v>0</v>
      </c>
      <c r="AT132" s="10" t="s">
        <v>211</v>
      </c>
      <c r="AU132" s="13">
        <v>0</v>
      </c>
      <c r="AW132" s="10" t="s">
        <v>211</v>
      </c>
      <c r="AX132" s="13">
        <v>0</v>
      </c>
      <c r="AZ132" s="10" t="s">
        <v>211</v>
      </c>
      <c r="BA132" s="13">
        <v>0</v>
      </c>
      <c r="BC132" s="10" t="s">
        <v>211</v>
      </c>
      <c r="BD132" s="13">
        <v>0</v>
      </c>
      <c r="BF132" s="10" t="s">
        <v>211</v>
      </c>
      <c r="BG132" s="13">
        <v>0</v>
      </c>
      <c r="BI132" s="10" t="s">
        <v>211</v>
      </c>
      <c r="BJ132" s="13">
        <v>0</v>
      </c>
      <c r="BL132" s="10" t="s">
        <v>211</v>
      </c>
      <c r="BM132" s="13">
        <v>7.99</v>
      </c>
      <c r="BO132" s="10" t="s">
        <v>211</v>
      </c>
      <c r="BP132" s="13">
        <v>0</v>
      </c>
      <c r="BR132" s="10" t="s">
        <v>211</v>
      </c>
      <c r="BS132" s="13">
        <v>0</v>
      </c>
      <c r="BU132" s="10" t="s">
        <v>211</v>
      </c>
      <c r="BV132" s="13">
        <v>0</v>
      </c>
      <c r="BX132" s="10" t="s">
        <v>211</v>
      </c>
      <c r="BY132" s="13">
        <v>0</v>
      </c>
      <c r="CA132" s="10" t="s">
        <v>211</v>
      </c>
      <c r="CB132" s="13">
        <v>0</v>
      </c>
      <c r="CD132" s="10" t="s">
        <v>211</v>
      </c>
      <c r="CE132" s="13">
        <v>0</v>
      </c>
      <c r="CG132" s="10" t="s">
        <v>211</v>
      </c>
      <c r="CH132" s="13">
        <v>0</v>
      </c>
      <c r="CJ132" s="10" t="s">
        <v>211</v>
      </c>
      <c r="CK132" s="13">
        <v>0</v>
      </c>
      <c r="CM132" s="10" t="s">
        <v>211</v>
      </c>
      <c r="CN132" s="13">
        <v>0</v>
      </c>
      <c r="CP132" s="10" t="s">
        <v>211</v>
      </c>
      <c r="CQ132" s="13">
        <f t="shared" si="8"/>
        <v>7.99</v>
      </c>
      <c r="CS132" s="10" t="s">
        <v>211</v>
      </c>
      <c r="CT132" s="13">
        <v>7.99</v>
      </c>
      <c r="CU132" s="34"/>
      <c r="CV132" s="30">
        <f>CT132-CQ132</f>
        <v>0</v>
      </c>
    </row>
    <row r="133" spans="1:101" x14ac:dyDescent="0.2">
      <c r="A133" s="28" t="s">
        <v>212</v>
      </c>
      <c r="B133" s="13">
        <v>0</v>
      </c>
      <c r="D133" s="28" t="s">
        <v>212</v>
      </c>
      <c r="E133" s="13">
        <v>0</v>
      </c>
      <c r="G133" s="28" t="s">
        <v>212</v>
      </c>
      <c r="H133" s="13">
        <v>0</v>
      </c>
      <c r="J133" s="28" t="s">
        <v>212</v>
      </c>
      <c r="K133" s="13">
        <v>0</v>
      </c>
      <c r="M133" s="28" t="s">
        <v>212</v>
      </c>
      <c r="N133" s="13">
        <v>0</v>
      </c>
      <c r="P133" s="28" t="s">
        <v>212</v>
      </c>
      <c r="Q133" s="13">
        <v>0</v>
      </c>
      <c r="S133" s="28" t="s">
        <v>212</v>
      </c>
      <c r="T133" s="13">
        <v>0</v>
      </c>
      <c r="V133" s="28" t="s">
        <v>212</v>
      </c>
      <c r="W133" s="13">
        <v>0</v>
      </c>
      <c r="Y133" s="28" t="s">
        <v>212</v>
      </c>
      <c r="Z133" s="13">
        <v>0</v>
      </c>
      <c r="AB133" s="28" t="s">
        <v>212</v>
      </c>
      <c r="AC133" s="13">
        <v>0</v>
      </c>
      <c r="AE133" s="28" t="s">
        <v>212</v>
      </c>
      <c r="AF133" s="13">
        <v>0</v>
      </c>
      <c r="AH133" s="28" t="s">
        <v>212</v>
      </c>
      <c r="AI133" s="13">
        <v>0</v>
      </c>
      <c r="AK133" s="28" t="s">
        <v>212</v>
      </c>
      <c r="AL133" s="13">
        <v>0</v>
      </c>
      <c r="AN133" s="28" t="s">
        <v>212</v>
      </c>
      <c r="AO133" s="13">
        <v>0</v>
      </c>
      <c r="AQ133" s="28" t="s">
        <v>212</v>
      </c>
      <c r="AR133" s="13">
        <v>0</v>
      </c>
      <c r="AT133" s="28" t="s">
        <v>212</v>
      </c>
      <c r="AU133" s="13">
        <v>0</v>
      </c>
      <c r="AW133" s="28" t="s">
        <v>212</v>
      </c>
      <c r="AX133" s="13">
        <v>0</v>
      </c>
      <c r="AZ133" s="28" t="s">
        <v>212</v>
      </c>
      <c r="BA133" s="13">
        <v>19.989999999999998</v>
      </c>
      <c r="BC133" s="28" t="s">
        <v>212</v>
      </c>
      <c r="BD133" s="13">
        <v>0</v>
      </c>
      <c r="BF133" s="28" t="s">
        <v>212</v>
      </c>
      <c r="BG133" s="13">
        <v>0</v>
      </c>
      <c r="BI133" s="28" t="s">
        <v>212</v>
      </c>
      <c r="BJ133" s="13">
        <v>0</v>
      </c>
      <c r="BL133" s="28" t="s">
        <v>212</v>
      </c>
      <c r="BM133" s="13">
        <v>0</v>
      </c>
      <c r="BO133" s="28" t="s">
        <v>212</v>
      </c>
      <c r="BP133" s="13">
        <v>0</v>
      </c>
      <c r="BR133" s="28" t="s">
        <v>212</v>
      </c>
      <c r="BS133" s="13">
        <v>0</v>
      </c>
      <c r="BU133" s="28" t="s">
        <v>212</v>
      </c>
      <c r="BV133" s="13">
        <v>0</v>
      </c>
      <c r="BX133" s="28" t="s">
        <v>212</v>
      </c>
      <c r="BY133" s="13">
        <v>0</v>
      </c>
      <c r="CA133" s="28" t="s">
        <v>212</v>
      </c>
      <c r="CB133" s="13">
        <v>0</v>
      </c>
      <c r="CD133" s="28" t="s">
        <v>212</v>
      </c>
      <c r="CE133" s="13">
        <v>0</v>
      </c>
      <c r="CG133" s="28" t="s">
        <v>212</v>
      </c>
      <c r="CH133" s="13">
        <v>0</v>
      </c>
      <c r="CJ133" s="28" t="s">
        <v>212</v>
      </c>
      <c r="CK133" s="13">
        <v>0</v>
      </c>
      <c r="CM133" s="28" t="s">
        <v>212</v>
      </c>
      <c r="CN133" s="13">
        <v>0</v>
      </c>
      <c r="CP133" s="28" t="s">
        <v>212</v>
      </c>
      <c r="CQ133" s="13">
        <f t="shared" si="8"/>
        <v>19.989999999999998</v>
      </c>
      <c r="CS133" s="28" t="s">
        <v>212</v>
      </c>
      <c r="CT133" s="13">
        <v>19.989999999999998</v>
      </c>
      <c r="CU133" s="34"/>
      <c r="CV133" s="30">
        <f>CT133-CQ133</f>
        <v>0</v>
      </c>
    </row>
    <row r="134" spans="1:101" x14ac:dyDescent="0.2">
      <c r="A134" s="10" t="s">
        <v>213</v>
      </c>
      <c r="B134" s="13">
        <v>0</v>
      </c>
      <c r="D134" s="10" t="s">
        <v>213</v>
      </c>
      <c r="E134" s="13">
        <v>20</v>
      </c>
      <c r="G134" s="10" t="s">
        <v>213</v>
      </c>
      <c r="H134" s="13">
        <v>0</v>
      </c>
      <c r="J134" s="10" t="s">
        <v>213</v>
      </c>
      <c r="K134" s="13">
        <v>0</v>
      </c>
      <c r="M134" s="10" t="s">
        <v>213</v>
      </c>
      <c r="N134" s="13">
        <v>0</v>
      </c>
      <c r="P134" s="10" t="s">
        <v>213</v>
      </c>
      <c r="Q134" s="13">
        <v>13</v>
      </c>
      <c r="S134" s="10" t="s">
        <v>213</v>
      </c>
      <c r="T134" s="13">
        <v>18</v>
      </c>
      <c r="V134" s="10" t="s">
        <v>213</v>
      </c>
      <c r="W134" s="13">
        <v>0</v>
      </c>
      <c r="Y134" s="10" t="s">
        <v>213</v>
      </c>
      <c r="Z134" s="13">
        <v>10.47</v>
      </c>
      <c r="AB134" s="10" t="s">
        <v>213</v>
      </c>
      <c r="AC134" s="13">
        <v>0</v>
      </c>
      <c r="AE134" s="10" t="s">
        <v>213</v>
      </c>
      <c r="AF134" s="13">
        <v>0</v>
      </c>
      <c r="AH134" s="10" t="s">
        <v>213</v>
      </c>
      <c r="AI134" s="13">
        <v>0</v>
      </c>
      <c r="AK134" s="10" t="s">
        <v>213</v>
      </c>
      <c r="AL134" s="13">
        <v>5</v>
      </c>
      <c r="AN134" s="10" t="s">
        <v>213</v>
      </c>
      <c r="AO134" s="13">
        <v>1.99</v>
      </c>
      <c r="AQ134" s="10" t="s">
        <v>213</v>
      </c>
      <c r="AR134" s="13">
        <f>3+20.49</f>
        <v>23.49</v>
      </c>
      <c r="AT134" s="10" t="s">
        <v>213</v>
      </c>
      <c r="AU134" s="13">
        <v>121</v>
      </c>
      <c r="AW134" s="10" t="s">
        <v>213</v>
      </c>
      <c r="AX134" s="13">
        <v>7.35</v>
      </c>
      <c r="AZ134" s="10" t="s">
        <v>213</v>
      </c>
      <c r="BA134" s="13">
        <v>0</v>
      </c>
      <c r="BC134" s="10" t="s">
        <v>213</v>
      </c>
      <c r="BD134" s="13">
        <v>6.35</v>
      </c>
      <c r="BF134" s="10" t="s">
        <v>213</v>
      </c>
      <c r="BG134" s="13">
        <f>19.76+8</f>
        <v>27.76</v>
      </c>
      <c r="BI134" s="10" t="s">
        <v>213</v>
      </c>
      <c r="BJ134" s="13">
        <v>13.48</v>
      </c>
      <c r="BL134" s="10" t="s">
        <v>213</v>
      </c>
      <c r="BM134" s="13">
        <v>7</v>
      </c>
      <c r="BO134" s="10" t="s">
        <v>213</v>
      </c>
      <c r="BP134" s="13">
        <f>10+10.47+11+1.99</f>
        <v>33.46</v>
      </c>
      <c r="BR134" s="10" t="s">
        <v>213</v>
      </c>
      <c r="BS134" s="13">
        <v>0</v>
      </c>
      <c r="BU134" s="10" t="s">
        <v>213</v>
      </c>
      <c r="BV134" s="13">
        <v>0</v>
      </c>
      <c r="BX134" s="10" t="s">
        <v>213</v>
      </c>
      <c r="BY134" s="13">
        <f>121.99+28</f>
        <v>149.99</v>
      </c>
      <c r="CA134" s="10" t="s">
        <v>213</v>
      </c>
      <c r="CB134" s="13">
        <f>140+12.71+6.01</f>
        <v>158.72</v>
      </c>
      <c r="CD134" s="10" t="s">
        <v>213</v>
      </c>
      <c r="CE134" s="13">
        <v>37</v>
      </c>
      <c r="CG134" s="10" t="s">
        <v>213</v>
      </c>
      <c r="CH134" s="13">
        <v>11.99</v>
      </c>
      <c r="CJ134" s="10" t="s">
        <v>213</v>
      </c>
      <c r="CK134" s="13">
        <f>11+27</f>
        <v>38</v>
      </c>
      <c r="CM134" s="10" t="s">
        <v>213</v>
      </c>
      <c r="CN134" s="13">
        <v>0</v>
      </c>
      <c r="CP134" s="10" t="s">
        <v>213</v>
      </c>
      <c r="CQ134" s="13">
        <f t="shared" si="8"/>
        <v>704.05000000000018</v>
      </c>
      <c r="CS134" s="10" t="s">
        <v>213</v>
      </c>
      <c r="CT134" s="60">
        <f>517.81+86.09+71.5+8.88+25+125</f>
        <v>834.28</v>
      </c>
      <c r="CU134" s="5"/>
      <c r="CV134" s="30">
        <f>CT134-CQ134</f>
        <v>130.22999999999979</v>
      </c>
    </row>
    <row r="135" spans="1:101" x14ac:dyDescent="0.2">
      <c r="A135" s="23" t="s">
        <v>10</v>
      </c>
      <c r="B135" s="24">
        <f>B117-SUM(B118:B122,B125,B126,B127,B130,B131)</f>
        <v>-849.04</v>
      </c>
      <c r="D135" s="23" t="s">
        <v>10</v>
      </c>
      <c r="E135" s="24">
        <f>E117-SUM(E118:E122,E125,E126,E127,E130,E131)</f>
        <v>-46.25</v>
      </c>
      <c r="G135" s="14" t="s">
        <v>10</v>
      </c>
      <c r="H135" s="15">
        <f>H117-SUM(H118:H122,H125,H126,H127,H130,H131)</f>
        <v>0</v>
      </c>
      <c r="J135" s="14" t="s">
        <v>10</v>
      </c>
      <c r="K135" s="15">
        <f>K117-SUM(K118:K122,K125,K126,K127,K130,K131)</f>
        <v>0</v>
      </c>
      <c r="M135" s="21" t="s">
        <v>10</v>
      </c>
      <c r="N135" s="22">
        <f>N117-SUM(N118:N122,N125,N126,N127,N130,N131)</f>
        <v>86.09</v>
      </c>
      <c r="P135" s="62" t="s">
        <v>255</v>
      </c>
      <c r="Q135" s="63">
        <f>Q117-SUM(Q118:Q122,Q125,Q126,Q127,Q130,Q131)</f>
        <v>-13</v>
      </c>
      <c r="S135" s="23" t="s">
        <v>10</v>
      </c>
      <c r="T135" s="24">
        <f>T117-SUM(T118:T122,T125,T126,T127,T130,T131)</f>
        <v>-50</v>
      </c>
      <c r="V135" s="23" t="s">
        <v>10</v>
      </c>
      <c r="W135" s="24">
        <f>W117-SUM(W118:W122,W125,W126,W127,W130,W131)</f>
        <v>-33.42</v>
      </c>
      <c r="Y135" s="23" t="s">
        <v>10</v>
      </c>
      <c r="Z135" s="24">
        <f>Z117-SUM(Z118:Z122,Z125,Z126,Z127,Z130,Z131)</f>
        <v>-188.97000000000003</v>
      </c>
      <c r="AB135" s="14" t="s">
        <v>10</v>
      </c>
      <c r="AC135" s="15">
        <f>AC117-SUM(AC118:AC122,AC125,AC126,AC127,AC130,AC131)</f>
        <v>0</v>
      </c>
      <c r="AE135" s="14" t="s">
        <v>10</v>
      </c>
      <c r="AF135" s="15">
        <f>AF117-SUM(AF118:AF122,AF125,AF126,AF127,AF130,AF131)</f>
        <v>0</v>
      </c>
      <c r="AH135" s="23" t="s">
        <v>10</v>
      </c>
      <c r="AI135" s="24">
        <f>AI117-SUM(AI118:AI122,AI125,AI126,AI127,AI130,AI131)</f>
        <v>-114.55</v>
      </c>
      <c r="AK135" s="21" t="s">
        <v>10</v>
      </c>
      <c r="AL135" s="22">
        <f>AL117-SUM(AL118:AL122,AL125,AL126,AL127,AL130,AL131)</f>
        <v>992.77</v>
      </c>
      <c r="AN135" s="23" t="s">
        <v>10</v>
      </c>
      <c r="AO135" s="24">
        <f>AO117-SUM(AO118:AO122,AO125,AO126,AO127,AO130,AO131)</f>
        <v>-1.99</v>
      </c>
      <c r="AQ135" s="23" t="s">
        <v>10</v>
      </c>
      <c r="AR135" s="24">
        <f>AR117-SUM(AR118:AR122,AR125,AR126,AR127,AR130,AR131)</f>
        <v>-67.5</v>
      </c>
      <c r="AT135" s="23" t="s">
        <v>10</v>
      </c>
      <c r="AU135" s="24">
        <f>AU117-SUM(AU118:AU122,AU125,AU126,AU127,AU130,AU131)</f>
        <v>-121</v>
      </c>
      <c r="AW135" s="23" t="s">
        <v>10</v>
      </c>
      <c r="AX135" s="24">
        <f>AX117-SUM(AX118:AX122,AX125,AX126,AX127,AX130,AX131)</f>
        <v>-7.35</v>
      </c>
      <c r="AZ135" s="23" t="s">
        <v>10</v>
      </c>
      <c r="BA135" s="24">
        <f>BA117-SUM(BA118:BA122,BA125,BA126,BA127,BA130,BA131)</f>
        <v>-19.989999999999998</v>
      </c>
      <c r="BC135" s="23" t="s">
        <v>10</v>
      </c>
      <c r="BD135" s="24">
        <f>BD117-SUM(BD118:BD122,BD125,BD126,BD127,BD130,BD131)</f>
        <v>-6.35</v>
      </c>
      <c r="BF135" s="21" t="s">
        <v>10</v>
      </c>
      <c r="BG135" s="22">
        <f>BG117-SUM(BG118:BG122,BG125,BG126,BG127,BG130,BG131)</f>
        <v>1040.82</v>
      </c>
      <c r="BI135" s="23" t="s">
        <v>10</v>
      </c>
      <c r="BJ135" s="24">
        <f>BJ117-SUM(BJ118:BJ122,BJ125,BJ126,BJ127,BJ130,BJ131)</f>
        <v>-110.98</v>
      </c>
      <c r="BL135" s="23" t="s">
        <v>10</v>
      </c>
      <c r="BM135" s="24">
        <f>BM117-SUM(BM118:BM122,BM125,BM126,BM127,BM130,BM131)</f>
        <v>-52.99</v>
      </c>
      <c r="BO135" s="23" t="s">
        <v>10</v>
      </c>
      <c r="BP135" s="24">
        <f>BP117-SUM(BP118:BP122,BP125,BP126,BP127,BP130,BP131)</f>
        <v>-72.789999999999992</v>
      </c>
      <c r="BR135" s="14" t="s">
        <v>10</v>
      </c>
      <c r="BS135" s="15">
        <f>BS117-SUM(BS118:BS122,BS125,BS126,BS127,BS130,BS131)</f>
        <v>0</v>
      </c>
      <c r="BU135" s="21" t="s">
        <v>10</v>
      </c>
      <c r="BV135" s="22">
        <f>BV117-SUM(BV118:BV122,BV125,BV126,BV127,BV130,BV131)</f>
        <v>125</v>
      </c>
      <c r="BX135" s="23" t="s">
        <v>10</v>
      </c>
      <c r="BY135" s="24">
        <f>BY117-SUM(BY118:BY122,BY125,BY126,BY127,BY130,BY131)</f>
        <v>-149.99</v>
      </c>
      <c r="CA135" s="23" t="s">
        <v>10</v>
      </c>
      <c r="CB135" s="24">
        <f>CB117-SUM(CB118:CB122,CB125,CB126,CB127,CB130,CB131)</f>
        <v>-208.09</v>
      </c>
      <c r="CD135" s="23" t="s">
        <v>10</v>
      </c>
      <c r="CE135" s="24">
        <f>CE117-SUM(CE118:CE122,CE125,CE126,CE127,CE130,CE131)</f>
        <v>-68</v>
      </c>
      <c r="CG135" s="23" t="s">
        <v>10</v>
      </c>
      <c r="CH135" s="24">
        <f>CH117-SUM(CH118:CH122,CH125,CH126,CH127,CH130,CH131)</f>
        <v>-11.99</v>
      </c>
      <c r="CJ135" s="23" t="s">
        <v>10</v>
      </c>
      <c r="CK135" s="24">
        <f>CK117-SUM(CK118:CK122,CK125,CK126,CK127,CK130,CK131)</f>
        <v>-48.96</v>
      </c>
      <c r="CM135" s="14" t="s">
        <v>10</v>
      </c>
      <c r="CN135" s="15">
        <f>CN117-SUM(CN118:CN122,CN125,CN126,CN127,CN130,CN131)</f>
        <v>0</v>
      </c>
      <c r="CP135" s="21" t="s">
        <v>97</v>
      </c>
      <c r="CQ135" s="22">
        <f>SUM(CN135,CK135,CH135,CE135,CB135,BY135,BV135,BS135,BP135,BM135,BJ135,BG135,BD135,BA135,AX135,AU135,AR135,AO135,AL135,AI136,AI135,AF135,AC135,Z135,W135,T135,Q135,N135,K135,H135,E135,B135)</f>
        <v>1.4800000000000182</v>
      </c>
      <c r="CS135" s="54" t="s">
        <v>198</v>
      </c>
      <c r="CT135" s="55">
        <f>SUM(CT131,CT130,CT127,CT126,CT125,CT122,CT121,CT120,CT119)</f>
        <v>3632.23</v>
      </c>
      <c r="CU135" s="34"/>
      <c r="CV135" s="58">
        <f>SUM(CV131,CV130,CV126,CV125,CV122,CV121,CV120,CV119)</f>
        <v>147.28999999999991</v>
      </c>
      <c r="CW135" s="1" t="s">
        <v>201</v>
      </c>
    </row>
    <row r="136" spans="1:101" x14ac:dyDescent="0.2">
      <c r="A136" s="10" t="s">
        <v>48</v>
      </c>
      <c r="B136" s="34"/>
      <c r="D136" s="10" t="s">
        <v>48</v>
      </c>
      <c r="E136" s="59"/>
      <c r="G136" s="10" t="s">
        <v>48</v>
      </c>
      <c r="H136" s="59"/>
      <c r="J136" s="10" t="s">
        <v>48</v>
      </c>
      <c r="K136" s="59"/>
      <c r="M136" s="10" t="s">
        <v>48</v>
      </c>
      <c r="N136" s="59"/>
      <c r="P136" s="10" t="s">
        <v>48</v>
      </c>
      <c r="Q136" s="59"/>
      <c r="S136" s="10" t="s">
        <v>48</v>
      </c>
      <c r="T136" s="59"/>
      <c r="V136" s="10" t="s">
        <v>48</v>
      </c>
      <c r="W136" s="59"/>
      <c r="Y136" s="10" t="s">
        <v>48</v>
      </c>
      <c r="Z136" s="59"/>
      <c r="AB136" s="10" t="s">
        <v>48</v>
      </c>
      <c r="AC136" s="59"/>
      <c r="AE136" s="10" t="s">
        <v>48</v>
      </c>
      <c r="AF136" s="59"/>
      <c r="AH136" s="10" t="s">
        <v>48</v>
      </c>
      <c r="AI136" s="59"/>
      <c r="AK136" s="10" t="s">
        <v>48</v>
      </c>
      <c r="AL136" s="59"/>
      <c r="AN136" s="10" t="s">
        <v>48</v>
      </c>
      <c r="AO136" s="59"/>
      <c r="AQ136" s="10" t="s">
        <v>48</v>
      </c>
      <c r="AR136" s="59"/>
      <c r="AT136" s="10" t="s">
        <v>48</v>
      </c>
      <c r="AU136" s="59"/>
      <c r="AW136" s="10" t="s">
        <v>48</v>
      </c>
      <c r="AX136" s="59"/>
      <c r="AZ136" s="10" t="s">
        <v>48</v>
      </c>
      <c r="BA136" s="59"/>
      <c r="BC136" s="10" t="s">
        <v>48</v>
      </c>
      <c r="BD136" s="59"/>
      <c r="BF136" s="10" t="s">
        <v>48</v>
      </c>
      <c r="BG136" s="59"/>
      <c r="BI136" s="10" t="s">
        <v>48</v>
      </c>
      <c r="BJ136" s="59"/>
      <c r="BL136" s="10" t="s">
        <v>48</v>
      </c>
      <c r="BM136" s="59"/>
      <c r="BO136" s="10" t="s">
        <v>48</v>
      </c>
      <c r="BP136" s="59"/>
      <c r="BR136" s="10" t="s">
        <v>48</v>
      </c>
      <c r="BS136" s="59"/>
      <c r="BU136" s="10" t="s">
        <v>48</v>
      </c>
      <c r="BV136" s="59"/>
      <c r="BX136" s="10" t="s">
        <v>48</v>
      </c>
      <c r="BY136" s="59"/>
      <c r="CA136" s="10" t="s">
        <v>48</v>
      </c>
      <c r="CB136" s="59"/>
      <c r="CD136" s="10" t="s">
        <v>48</v>
      </c>
      <c r="CE136" s="59"/>
      <c r="CG136" s="10" t="s">
        <v>48</v>
      </c>
      <c r="CH136" s="59"/>
      <c r="CJ136" s="10" t="s">
        <v>48</v>
      </c>
      <c r="CK136" s="59"/>
      <c r="CM136" s="10" t="s">
        <v>48</v>
      </c>
      <c r="CN136" s="59"/>
      <c r="CP136" s="26" t="s">
        <v>47</v>
      </c>
      <c r="CQ136" s="27">
        <f>CQ135+CQ127</f>
        <v>833.3900000000001</v>
      </c>
      <c r="CS136" s="56" t="s">
        <v>199</v>
      </c>
      <c r="CT136" s="57">
        <f>CT117-CT118</f>
        <v>3632.2300000000005</v>
      </c>
      <c r="CU136" s="5">
        <f>CT136-CT135</f>
        <v>0</v>
      </c>
    </row>
    <row r="137" spans="1:101" x14ac:dyDescent="0.2">
      <c r="A137" s="209"/>
      <c r="B137" s="210"/>
      <c r="D137" s="209" t="s">
        <v>216</v>
      </c>
      <c r="E137" s="210"/>
      <c r="G137" s="209"/>
      <c r="H137" s="210"/>
      <c r="J137" s="209"/>
      <c r="K137" s="210"/>
      <c r="M137" s="209" t="s">
        <v>217</v>
      </c>
      <c r="N137" s="210"/>
      <c r="P137" s="209" t="s">
        <v>256</v>
      </c>
      <c r="Q137" s="210"/>
      <c r="S137" s="209" t="s">
        <v>251</v>
      </c>
      <c r="T137" s="210"/>
      <c r="V137" s="209"/>
      <c r="W137" s="210"/>
      <c r="Y137" s="209" t="s">
        <v>252</v>
      </c>
      <c r="Z137" s="210"/>
      <c r="AB137" s="209"/>
      <c r="AC137" s="210"/>
      <c r="AE137" s="209"/>
      <c r="AF137" s="210"/>
      <c r="AH137" s="209" t="s">
        <v>253</v>
      </c>
      <c r="AI137" s="210"/>
      <c r="AK137" s="209" t="s">
        <v>254</v>
      </c>
      <c r="AL137" s="210"/>
      <c r="AN137" s="209" t="s">
        <v>257</v>
      </c>
      <c r="AO137" s="210"/>
      <c r="AQ137" s="209" t="s">
        <v>258</v>
      </c>
      <c r="AR137" s="210"/>
      <c r="AT137" s="209" t="s">
        <v>259</v>
      </c>
      <c r="AU137" s="210"/>
      <c r="AW137" s="209" t="s">
        <v>261</v>
      </c>
      <c r="AX137" s="210"/>
      <c r="AZ137" s="209"/>
      <c r="BA137" s="210"/>
      <c r="BC137" s="209" t="s">
        <v>262</v>
      </c>
      <c r="BD137" s="210"/>
      <c r="BF137" s="209"/>
      <c r="BG137" s="210"/>
      <c r="BI137" s="209" t="s">
        <v>263</v>
      </c>
      <c r="BJ137" s="210"/>
      <c r="BL137" s="209" t="s">
        <v>264</v>
      </c>
      <c r="BM137" s="210"/>
      <c r="BO137" s="209" t="s">
        <v>265</v>
      </c>
      <c r="BP137" s="210"/>
      <c r="BR137" s="209"/>
      <c r="BS137" s="210"/>
      <c r="BU137" s="209" t="s">
        <v>266</v>
      </c>
      <c r="BV137" s="210"/>
      <c r="BX137" s="209" t="s">
        <v>267</v>
      </c>
      <c r="BY137" s="210"/>
      <c r="CA137" s="209" t="s">
        <v>268</v>
      </c>
      <c r="CB137" s="210"/>
      <c r="CD137" s="209" t="s">
        <v>269</v>
      </c>
      <c r="CE137" s="210"/>
      <c r="CG137" s="209" t="s">
        <v>270</v>
      </c>
      <c r="CH137" s="210"/>
      <c r="CJ137" s="209" t="s">
        <v>271</v>
      </c>
      <c r="CK137" s="210"/>
      <c r="CM137" s="209"/>
      <c r="CN137" s="210"/>
      <c r="CS137" s="218" t="s">
        <v>200</v>
      </c>
      <c r="CT137" s="218"/>
    </row>
    <row r="138" spans="1:101" x14ac:dyDescent="0.2">
      <c r="A138" s="210"/>
      <c r="B138" s="210"/>
      <c r="D138" s="210"/>
      <c r="E138" s="210"/>
      <c r="G138" s="210"/>
      <c r="H138" s="210"/>
      <c r="J138" s="210"/>
      <c r="K138" s="210"/>
      <c r="M138" s="210"/>
      <c r="N138" s="210"/>
      <c r="P138" s="210"/>
      <c r="Q138" s="210"/>
      <c r="S138" s="210"/>
      <c r="T138" s="210"/>
      <c r="V138" s="210"/>
      <c r="W138" s="210"/>
      <c r="Y138" s="210"/>
      <c r="Z138" s="210"/>
      <c r="AB138" s="210"/>
      <c r="AC138" s="210"/>
      <c r="AE138" s="210"/>
      <c r="AF138" s="210"/>
      <c r="AH138" s="210"/>
      <c r="AI138" s="210"/>
      <c r="AK138" s="210"/>
      <c r="AL138" s="210"/>
      <c r="AN138" s="210"/>
      <c r="AO138" s="210"/>
      <c r="AQ138" s="210"/>
      <c r="AR138" s="210"/>
      <c r="AT138" s="210"/>
      <c r="AU138" s="210"/>
      <c r="AW138" s="210"/>
      <c r="AX138" s="210"/>
      <c r="AZ138" s="210"/>
      <c r="BA138" s="210"/>
      <c r="BC138" s="210"/>
      <c r="BD138" s="210"/>
      <c r="BF138" s="210"/>
      <c r="BG138" s="210"/>
      <c r="BI138" s="210"/>
      <c r="BJ138" s="210"/>
      <c r="BL138" s="210"/>
      <c r="BM138" s="210"/>
      <c r="BO138" s="210"/>
      <c r="BP138" s="210"/>
      <c r="BR138" s="210"/>
      <c r="BS138" s="210"/>
      <c r="BU138" s="210"/>
      <c r="BV138" s="210"/>
      <c r="BX138" s="210"/>
      <c r="BY138" s="210"/>
      <c r="CA138" s="210"/>
      <c r="CB138" s="210"/>
      <c r="CD138" s="210"/>
      <c r="CE138" s="210"/>
      <c r="CG138" s="210"/>
      <c r="CH138" s="210"/>
      <c r="CJ138" s="210"/>
      <c r="CK138" s="210"/>
      <c r="CM138" s="210"/>
      <c r="CN138" s="210"/>
    </row>
    <row r="139" spans="1:101" x14ac:dyDescent="0.2">
      <c r="A139" s="210"/>
      <c r="B139" s="210"/>
      <c r="D139" s="210"/>
      <c r="E139" s="210"/>
      <c r="G139" s="210"/>
      <c r="H139" s="210"/>
      <c r="J139" s="210"/>
      <c r="K139" s="210"/>
      <c r="M139" s="210"/>
      <c r="N139" s="210"/>
      <c r="P139" s="210"/>
      <c r="Q139" s="210"/>
      <c r="S139" s="210"/>
      <c r="T139" s="210"/>
      <c r="V139" s="210"/>
      <c r="W139" s="210"/>
      <c r="Y139" s="210"/>
      <c r="Z139" s="210"/>
      <c r="AB139" s="210"/>
      <c r="AC139" s="210"/>
      <c r="AE139" s="210"/>
      <c r="AF139" s="210"/>
      <c r="AH139" s="210"/>
      <c r="AI139" s="210"/>
      <c r="AK139" s="210"/>
      <c r="AL139" s="210"/>
      <c r="AN139" s="210"/>
      <c r="AO139" s="210"/>
      <c r="AQ139" s="210"/>
      <c r="AR139" s="210"/>
      <c r="AT139" s="210"/>
      <c r="AU139" s="210"/>
      <c r="AW139" s="210"/>
      <c r="AX139" s="210"/>
      <c r="AZ139" s="210"/>
      <c r="BA139" s="210"/>
      <c r="BC139" s="210"/>
      <c r="BD139" s="210"/>
      <c r="BF139" s="210"/>
      <c r="BG139" s="210"/>
      <c r="BI139" s="210"/>
      <c r="BJ139" s="210"/>
      <c r="BL139" s="210"/>
      <c r="BM139" s="210"/>
      <c r="BO139" s="210"/>
      <c r="BP139" s="210"/>
      <c r="BR139" s="210"/>
      <c r="BS139" s="210"/>
      <c r="BU139" s="210"/>
      <c r="BV139" s="210"/>
      <c r="BX139" s="210"/>
      <c r="BY139" s="210"/>
      <c r="CA139" s="210"/>
      <c r="CB139" s="210"/>
      <c r="CD139" s="210"/>
      <c r="CE139" s="210"/>
      <c r="CG139" s="210"/>
      <c r="CH139" s="210"/>
      <c r="CJ139" s="210"/>
      <c r="CK139" s="210"/>
      <c r="CM139" s="210"/>
      <c r="CN139" s="210"/>
    </row>
    <row r="140" spans="1:10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</row>
    <row r="142" spans="1:101" ht="21" x14ac:dyDescent="0.25">
      <c r="A142" s="36" t="s">
        <v>95</v>
      </c>
      <c r="B142" t="s">
        <v>98</v>
      </c>
    </row>
    <row r="144" spans="1:101" x14ac:dyDescent="0.2">
      <c r="A144" s="8" t="s">
        <v>96</v>
      </c>
      <c r="B144" s="8"/>
      <c r="D144" s="65"/>
    </row>
    <row r="145" spans="1:5" x14ac:dyDescent="0.2">
      <c r="A145" s="7" t="s">
        <v>33</v>
      </c>
      <c r="B145" s="12">
        <f>CQ117+CQ89+CQ61+CQ33+CQ5</f>
        <v>19197.93</v>
      </c>
      <c r="D145" s="1"/>
      <c r="E145" s="48"/>
    </row>
    <row r="146" spans="1:5" x14ac:dyDescent="0.2">
      <c r="A146" s="16" t="s">
        <v>34</v>
      </c>
      <c r="B146" s="38">
        <f>CQ118+CQ90+CQ62+CQ34+CQ6</f>
        <v>4586.01</v>
      </c>
      <c r="D146" s="1"/>
      <c r="E146" s="48"/>
    </row>
    <row r="147" spans="1:5" x14ac:dyDescent="0.2">
      <c r="A147" s="11" t="s">
        <v>156</v>
      </c>
      <c r="B147" s="37">
        <f>CQ119+CQ91+CQ63+CQ35+CQ7</f>
        <v>20117.240000000002</v>
      </c>
      <c r="D147" s="1"/>
      <c r="E147" s="48"/>
    </row>
    <row r="148" spans="1:5" x14ac:dyDescent="0.2">
      <c r="A148" s="11" t="s">
        <v>3</v>
      </c>
      <c r="B148" s="37">
        <f>CQ120+CQ92+CQ64+CQ36+CQ8</f>
        <v>290.51</v>
      </c>
      <c r="D148" s="1"/>
      <c r="E148" s="6"/>
    </row>
    <row r="149" spans="1:5" x14ac:dyDescent="0.2">
      <c r="A149" s="11" t="s">
        <v>4</v>
      </c>
      <c r="B149" s="37">
        <f>CQ121+CQ93+CQ65+CQ37+CQ9</f>
        <v>816.57</v>
      </c>
    </row>
    <row r="150" spans="1:5" x14ac:dyDescent="0.2">
      <c r="A150" s="11" t="s">
        <v>5</v>
      </c>
      <c r="B150" s="37">
        <f>SUM(B151:B152)</f>
        <v>949.43</v>
      </c>
    </row>
    <row r="151" spans="1:5" x14ac:dyDescent="0.2">
      <c r="A151" s="28" t="s">
        <v>207</v>
      </c>
      <c r="B151" s="39">
        <f>CQ123+CQ95+CQ67+CQ39+CQ11</f>
        <v>910.09999999999991</v>
      </c>
    </row>
    <row r="152" spans="1:5" x14ac:dyDescent="0.2">
      <c r="A152" s="28" t="s">
        <v>208</v>
      </c>
      <c r="B152" s="39">
        <f>CQ124+CQ96+CQ68+CQ40+CQ12</f>
        <v>39.33</v>
      </c>
    </row>
    <row r="153" spans="1:5" x14ac:dyDescent="0.2">
      <c r="A153" s="11" t="s">
        <v>6</v>
      </c>
      <c r="B153" s="61">
        <f>CQ125+CQ97+CQ69+CQ41+CQ13</f>
        <v>95</v>
      </c>
    </row>
    <row r="154" spans="1:5" x14ac:dyDescent="0.2">
      <c r="A154" s="11" t="s">
        <v>197</v>
      </c>
      <c r="B154" s="61">
        <f>CQ126+CQ98+CQ70+CQ42+CQ14</f>
        <v>294.72000000000003</v>
      </c>
    </row>
    <row r="155" spans="1:5" x14ac:dyDescent="0.2">
      <c r="A155" s="40" t="s">
        <v>7</v>
      </c>
      <c r="B155" s="41">
        <f>SUM(B156:B157)</f>
        <v>4891.37</v>
      </c>
    </row>
    <row r="156" spans="1:5" x14ac:dyDescent="0.2">
      <c r="A156" s="9" t="s">
        <v>209</v>
      </c>
      <c r="B156" s="18">
        <f>CQ128+CQ100+CQ72+CQ44+CQ16</f>
        <v>3307.1099999999997</v>
      </c>
    </row>
    <row r="157" spans="1:5" x14ac:dyDescent="0.2">
      <c r="A157" s="9" t="s">
        <v>210</v>
      </c>
      <c r="B157" s="18">
        <f>CQ129+CQ101+CQ73+CQ45+CQ17</f>
        <v>1584.2600000000002</v>
      </c>
    </row>
    <row r="158" spans="1:5" x14ac:dyDescent="0.2">
      <c r="A158" s="11" t="s">
        <v>8</v>
      </c>
      <c r="B158" s="61">
        <f>CQ130+CQ102+CQ74+CQ46+CQ18</f>
        <v>290.90999999999997</v>
      </c>
    </row>
    <row r="159" spans="1:5" x14ac:dyDescent="0.2">
      <c r="A159" s="11" t="s">
        <v>9</v>
      </c>
      <c r="B159" s="47">
        <f>SUM(B160:B162)</f>
        <v>5154.01</v>
      </c>
    </row>
    <row r="160" spans="1:5" x14ac:dyDescent="0.2">
      <c r="A160" s="10" t="s">
        <v>211</v>
      </c>
      <c r="B160" s="39">
        <f>CQ132+CQ104+CQ76+CQ48+CQ20</f>
        <v>51.949999999999996</v>
      </c>
    </row>
    <row r="161" spans="1:2" x14ac:dyDescent="0.2">
      <c r="A161" s="28" t="s">
        <v>212</v>
      </c>
      <c r="B161" s="39">
        <f>CQ133+CQ105+CQ77+CQ49+CQ21</f>
        <v>79.959999999999994</v>
      </c>
    </row>
    <row r="162" spans="1:2" x14ac:dyDescent="0.2">
      <c r="A162" s="10" t="s">
        <v>213</v>
      </c>
      <c r="B162" s="39">
        <f>CQ134+CQ106+CQ78+CQ50+CQ22</f>
        <v>5022.1000000000004</v>
      </c>
    </row>
    <row r="163" spans="1:2" x14ac:dyDescent="0.2">
      <c r="A163" s="44" t="s">
        <v>97</v>
      </c>
      <c r="B163" s="45">
        <f>CQ135+CQ107+CQ79+CQ51+CQ23</f>
        <v>-18269.839999999997</v>
      </c>
    </row>
    <row r="164" spans="1:2" x14ac:dyDescent="0.2">
      <c r="A164" s="42" t="s">
        <v>47</v>
      </c>
      <c r="B164" s="43">
        <f>CQ136+CQ108+CQ80+CQ52+CQ24</f>
        <v>-13378.469999999996</v>
      </c>
    </row>
  </sheetData>
  <mergeCells count="157">
    <mergeCell ref="BX109:BY111"/>
    <mergeCell ref="AW109:AX111"/>
    <mergeCell ref="AZ109:BA111"/>
    <mergeCell ref="BC109:BD111"/>
    <mergeCell ref="BF109:BG111"/>
    <mergeCell ref="BI109:BJ111"/>
    <mergeCell ref="AH109:AI111"/>
    <mergeCell ref="AK109:AL111"/>
    <mergeCell ref="AN109:AO111"/>
    <mergeCell ref="AQ109:AR111"/>
    <mergeCell ref="AT109:AU111"/>
    <mergeCell ref="S109:T111"/>
    <mergeCell ref="V109:W111"/>
    <mergeCell ref="Y109:Z111"/>
    <mergeCell ref="AB109:AC111"/>
    <mergeCell ref="AE109:AF111"/>
    <mergeCell ref="D109:E111"/>
    <mergeCell ref="G109:H111"/>
    <mergeCell ref="J109:K111"/>
    <mergeCell ref="M109:N111"/>
    <mergeCell ref="P109:Q111"/>
    <mergeCell ref="AE25:AF27"/>
    <mergeCell ref="A25:B27"/>
    <mergeCell ref="D25:E27"/>
    <mergeCell ref="G25:H27"/>
    <mergeCell ref="J25:K27"/>
    <mergeCell ref="M25:N27"/>
    <mergeCell ref="P25:Q27"/>
    <mergeCell ref="S25:T27"/>
    <mergeCell ref="V25:W27"/>
    <mergeCell ref="Y25:Z27"/>
    <mergeCell ref="AB25:AC27"/>
    <mergeCell ref="BU25:BV27"/>
    <mergeCell ref="BX25:BY27"/>
    <mergeCell ref="CA25:CB27"/>
    <mergeCell ref="CD25:CE27"/>
    <mergeCell ref="CG25:CH27"/>
    <mergeCell ref="AH25:AI27"/>
    <mergeCell ref="AK25:AL27"/>
    <mergeCell ref="AN25:AO27"/>
    <mergeCell ref="AQ25:AR27"/>
    <mergeCell ref="AT25:AU27"/>
    <mergeCell ref="AW25:AX27"/>
    <mergeCell ref="AZ25:BA27"/>
    <mergeCell ref="BC25:BD27"/>
    <mergeCell ref="BF25:BG27"/>
    <mergeCell ref="CJ25:CK27"/>
    <mergeCell ref="CM25:CN27"/>
    <mergeCell ref="A53:B55"/>
    <mergeCell ref="D53:E55"/>
    <mergeCell ref="G53:H55"/>
    <mergeCell ref="J53:K55"/>
    <mergeCell ref="M53:N55"/>
    <mergeCell ref="P53:Q55"/>
    <mergeCell ref="S53:T55"/>
    <mergeCell ref="V53:W55"/>
    <mergeCell ref="Y53:Z55"/>
    <mergeCell ref="AB53:AC55"/>
    <mergeCell ref="AZ53:BA55"/>
    <mergeCell ref="BC53:BD55"/>
    <mergeCell ref="BF53:BG55"/>
    <mergeCell ref="AE53:AF55"/>
    <mergeCell ref="AH53:AI55"/>
    <mergeCell ref="AK53:AL55"/>
    <mergeCell ref="AN53:AO55"/>
    <mergeCell ref="AQ53:AR55"/>
    <mergeCell ref="BI25:BJ27"/>
    <mergeCell ref="BL25:BM27"/>
    <mergeCell ref="BO25:BP27"/>
    <mergeCell ref="BR25:BS27"/>
    <mergeCell ref="A81:B83"/>
    <mergeCell ref="A109:B111"/>
    <mergeCell ref="A137:B139"/>
    <mergeCell ref="CM53:CN55"/>
    <mergeCell ref="BX53:BY55"/>
    <mergeCell ref="CA53:CB55"/>
    <mergeCell ref="CD53:CE55"/>
    <mergeCell ref="CG53:CH55"/>
    <mergeCell ref="CJ53:CK55"/>
    <mergeCell ref="BI53:BJ55"/>
    <mergeCell ref="BL53:BM55"/>
    <mergeCell ref="BO53:BP55"/>
    <mergeCell ref="BR53:BS55"/>
    <mergeCell ref="BU53:BV55"/>
    <mergeCell ref="AT53:AU55"/>
    <mergeCell ref="AW53:AX55"/>
    <mergeCell ref="D81:E83"/>
    <mergeCell ref="G81:H83"/>
    <mergeCell ref="J81:K83"/>
    <mergeCell ref="M81:N83"/>
    <mergeCell ref="P81:Q83"/>
    <mergeCell ref="S81:T83"/>
    <mergeCell ref="V81:W83"/>
    <mergeCell ref="Y81:Z83"/>
    <mergeCell ref="AB81:AC83"/>
    <mergeCell ref="AE81:AF83"/>
    <mergeCell ref="AH81:AI83"/>
    <mergeCell ref="AK81:AL83"/>
    <mergeCell ref="AN81:AO83"/>
    <mergeCell ref="AQ81:AR83"/>
    <mergeCell ref="AT81:AU83"/>
    <mergeCell ref="AW81:AX83"/>
    <mergeCell ref="AZ81:BA83"/>
    <mergeCell ref="CS137:CT137"/>
    <mergeCell ref="CS109:CT109"/>
    <mergeCell ref="CD81:CE83"/>
    <mergeCell ref="CG81:CH83"/>
    <mergeCell ref="CJ81:CK83"/>
    <mergeCell ref="CM81:CN83"/>
    <mergeCell ref="BC81:BD83"/>
    <mergeCell ref="BF81:BG83"/>
    <mergeCell ref="BI81:BJ83"/>
    <mergeCell ref="BL81:BM83"/>
    <mergeCell ref="BO81:BP83"/>
    <mergeCell ref="BR81:BS83"/>
    <mergeCell ref="BU81:BV83"/>
    <mergeCell ref="BX81:BY83"/>
    <mergeCell ref="CA81:CB83"/>
    <mergeCell ref="CA109:CB111"/>
    <mergeCell ref="CD109:CE111"/>
    <mergeCell ref="CG109:CH111"/>
    <mergeCell ref="CJ109:CK111"/>
    <mergeCell ref="CM109:CN111"/>
    <mergeCell ref="BL109:BM111"/>
    <mergeCell ref="BO109:BP111"/>
    <mergeCell ref="BR109:BS111"/>
    <mergeCell ref="BU109:BV111"/>
    <mergeCell ref="D137:E139"/>
    <mergeCell ref="G137:H139"/>
    <mergeCell ref="J137:K139"/>
    <mergeCell ref="M137:N139"/>
    <mergeCell ref="P137:Q139"/>
    <mergeCell ref="S137:T139"/>
    <mergeCell ref="V137:W139"/>
    <mergeCell ref="Y137:Z139"/>
    <mergeCell ref="AB137:AC139"/>
    <mergeCell ref="AE137:AF139"/>
    <mergeCell ref="AH137:AI139"/>
    <mergeCell ref="AK137:AL139"/>
    <mergeCell ref="AN137:AO139"/>
    <mergeCell ref="AQ137:AR139"/>
    <mergeCell ref="AT137:AU139"/>
    <mergeCell ref="AW137:AX139"/>
    <mergeCell ref="AZ137:BA139"/>
    <mergeCell ref="BC137:BD139"/>
    <mergeCell ref="CG137:CH139"/>
    <mergeCell ref="CJ137:CK139"/>
    <mergeCell ref="CM137:CN139"/>
    <mergeCell ref="BF137:BG139"/>
    <mergeCell ref="BI137:BJ139"/>
    <mergeCell ref="BL137:BM139"/>
    <mergeCell ref="BO137:BP139"/>
    <mergeCell ref="BR137:BS139"/>
    <mergeCell ref="BU137:BV139"/>
    <mergeCell ref="BX137:BY139"/>
    <mergeCell ref="CA137:CB139"/>
    <mergeCell ref="CD137:CE13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2014</vt:lpstr>
      <vt:lpstr>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Ravioli</dc:creator>
  <cp:lastModifiedBy>Microsoft Office User</cp:lastModifiedBy>
  <dcterms:created xsi:type="dcterms:W3CDTF">2013-08-18T22:49:48Z</dcterms:created>
  <dcterms:modified xsi:type="dcterms:W3CDTF">2016-04-01T14:48:12Z</dcterms:modified>
</cp:coreProperties>
</file>