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z\Desktop\"/>
    </mc:Choice>
  </mc:AlternateContent>
  <xr:revisionPtr revIDLastSave="0" documentId="13_ncr:1_{5AAEBA68-C493-4B31-930A-56F192AA9203}" xr6:coauthVersionLast="45" xr6:coauthVersionMax="45" xr10:uidLastSave="{00000000-0000-0000-0000-000000000000}"/>
  <bookViews>
    <workbookView xWindow="-21720" yWindow="2490" windowWidth="21840" windowHeight="13140" activeTab="1" xr2:uid="{8A4A42AE-45A9-4041-8C71-D465C3B2ADE8}"/>
  </bookViews>
  <sheets>
    <sheet name="Czyste dane" sheetId="1" r:id="rId1"/>
    <sheet name="Dane - wg portu lotniczego" sheetId="2" r:id="rId2"/>
    <sheet name="Wykresy - wg portu lotniczego" sheetId="4" r:id="rId3"/>
    <sheet name="Dane - wg przewoźnika" sheetId="3" r:id="rId4"/>
    <sheet name="Wykresy - wg przewoźnika" sheetId="5" r:id="rId5"/>
    <sheet name="SRP - wg portu lotniczego" sheetId="6" r:id="rId6"/>
    <sheet name="Średniookresowe tempo wzrostu" sheetId="7" r:id="rId7"/>
    <sheet name="Korelacja" sheetId="8" r:id="rId8"/>
  </sheets>
  <definedNames>
    <definedName name="_xlnm._FilterDatabase" localSheetId="5" hidden="1">'SRP - wg portu lotniczego'!$B$4:$C$18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G23" i="8" l="1"/>
  <c r="G22" i="8"/>
  <c r="H18" i="8"/>
  <c r="I18" i="8"/>
  <c r="J18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4" i="8"/>
  <c r="G4" i="8"/>
  <c r="D20" i="8"/>
  <c r="C20" i="8"/>
  <c r="D19" i="8"/>
  <c r="C19" i="8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4" i="7"/>
  <c r="H6" i="6"/>
  <c r="G7" i="6"/>
  <c r="K7" i="6" s="1"/>
  <c r="L7" i="6" s="1"/>
  <c r="M7" i="6" s="1"/>
  <c r="G8" i="6"/>
  <c r="K8" i="6" s="1"/>
  <c r="L8" i="6" s="1"/>
  <c r="M8" i="6" s="1"/>
  <c r="G9" i="6"/>
  <c r="K9" i="6" s="1"/>
  <c r="L9" i="6" s="1"/>
  <c r="M9" i="6" s="1"/>
  <c r="G10" i="6"/>
  <c r="K10" i="6" s="1"/>
  <c r="L10" i="6" s="1"/>
  <c r="M10" i="6" s="1"/>
  <c r="G11" i="6"/>
  <c r="K11" i="6" s="1"/>
  <c r="L11" i="6" s="1"/>
  <c r="M11" i="6" s="1"/>
  <c r="G12" i="6"/>
  <c r="K12" i="6" s="1"/>
  <c r="L12" i="6" s="1"/>
  <c r="M12" i="6" s="1"/>
  <c r="G13" i="6"/>
  <c r="K13" i="6" s="1"/>
  <c r="L13" i="6" s="1"/>
  <c r="M13" i="6" s="1"/>
  <c r="G14" i="6"/>
  <c r="K14" i="6" s="1"/>
  <c r="L14" i="6" s="1"/>
  <c r="M14" i="6" s="1"/>
  <c r="G6" i="6"/>
  <c r="K6" i="6" s="1"/>
  <c r="F4" i="3"/>
  <c r="G4" i="3"/>
  <c r="H4" i="3"/>
  <c r="J4" i="3" s="1"/>
  <c r="L4" i="3" s="1"/>
  <c r="I4" i="3"/>
  <c r="K4" i="3" s="1"/>
  <c r="M4" i="3" s="1"/>
  <c r="N4" i="3"/>
  <c r="F5" i="3"/>
  <c r="G5" i="3"/>
  <c r="I5" i="3" s="1"/>
  <c r="K5" i="3" s="1"/>
  <c r="M5" i="3" s="1"/>
  <c r="H5" i="3"/>
  <c r="J5" i="3" s="1"/>
  <c r="L5" i="3" s="1"/>
  <c r="N5" i="3"/>
  <c r="F6" i="3"/>
  <c r="G6" i="3"/>
  <c r="H6" i="3" s="1"/>
  <c r="J6" i="3" s="1"/>
  <c r="L6" i="3" s="1"/>
  <c r="N6" i="3"/>
  <c r="F7" i="3"/>
  <c r="H7" i="3" s="1"/>
  <c r="J7" i="3" s="1"/>
  <c r="L7" i="3" s="1"/>
  <c r="G7" i="3"/>
  <c r="N7" i="3"/>
  <c r="F8" i="3"/>
  <c r="G8" i="3"/>
  <c r="H8" i="3"/>
  <c r="J8" i="3" s="1"/>
  <c r="L8" i="3" s="1"/>
  <c r="I8" i="3"/>
  <c r="K8" i="3" s="1"/>
  <c r="M8" i="3" s="1"/>
  <c r="N8" i="3"/>
  <c r="F9" i="3"/>
  <c r="G9" i="3"/>
  <c r="I9" i="3" s="1"/>
  <c r="K9" i="3" s="1"/>
  <c r="M9" i="3" s="1"/>
  <c r="H9" i="3"/>
  <c r="J9" i="3" s="1"/>
  <c r="L9" i="3" s="1"/>
  <c r="N9" i="3"/>
  <c r="F10" i="3"/>
  <c r="G10" i="3"/>
  <c r="H10" i="3" s="1"/>
  <c r="J10" i="3" s="1"/>
  <c r="L10" i="3" s="1"/>
  <c r="N10" i="3"/>
  <c r="F11" i="3"/>
  <c r="H11" i="3" s="1"/>
  <c r="J11" i="3" s="1"/>
  <c r="L11" i="3" s="1"/>
  <c r="G11" i="3"/>
  <c r="N11" i="3"/>
  <c r="F12" i="3"/>
  <c r="G12" i="3"/>
  <c r="H12" i="3"/>
  <c r="J12" i="3" s="1"/>
  <c r="L12" i="3" s="1"/>
  <c r="I12" i="3"/>
  <c r="K12" i="3" s="1"/>
  <c r="M12" i="3" s="1"/>
  <c r="N12" i="3"/>
  <c r="F13" i="3"/>
  <c r="G13" i="3"/>
  <c r="I13" i="3" s="1"/>
  <c r="K13" i="3" s="1"/>
  <c r="M13" i="3" s="1"/>
  <c r="H13" i="3"/>
  <c r="J13" i="3" s="1"/>
  <c r="L13" i="3" s="1"/>
  <c r="N13" i="3"/>
  <c r="F14" i="3"/>
  <c r="G14" i="3"/>
  <c r="H14" i="3" s="1"/>
  <c r="J14" i="3" s="1"/>
  <c r="L14" i="3" s="1"/>
  <c r="N14" i="3"/>
  <c r="F15" i="3"/>
  <c r="I15" i="3" s="1"/>
  <c r="K15" i="3" s="1"/>
  <c r="M15" i="3" s="1"/>
  <c r="G15" i="3"/>
  <c r="N15" i="3"/>
  <c r="F16" i="3"/>
  <c r="G16" i="3"/>
  <c r="H16" i="3"/>
  <c r="J16" i="3" s="1"/>
  <c r="L16" i="3" s="1"/>
  <c r="I16" i="3"/>
  <c r="K16" i="3" s="1"/>
  <c r="M16" i="3" s="1"/>
  <c r="N16" i="3"/>
  <c r="F17" i="3"/>
  <c r="G17" i="3"/>
  <c r="I17" i="3" s="1"/>
  <c r="K17" i="3" s="1"/>
  <c r="M17" i="3" s="1"/>
  <c r="H17" i="3"/>
  <c r="J17" i="3" s="1"/>
  <c r="L17" i="3" s="1"/>
  <c r="N17" i="3"/>
  <c r="F18" i="3"/>
  <c r="G18" i="3"/>
  <c r="H18" i="3" s="1"/>
  <c r="J18" i="3" s="1"/>
  <c r="L18" i="3" s="1"/>
  <c r="N18" i="3"/>
  <c r="F19" i="3"/>
  <c r="H19" i="3" s="1"/>
  <c r="J19" i="3" s="1"/>
  <c r="L19" i="3" s="1"/>
  <c r="G19" i="3"/>
  <c r="N19" i="3"/>
  <c r="F20" i="3"/>
  <c r="G20" i="3"/>
  <c r="H20" i="3"/>
  <c r="J20" i="3" s="1"/>
  <c r="L20" i="3" s="1"/>
  <c r="I20" i="3"/>
  <c r="K20" i="3" s="1"/>
  <c r="M20" i="3" s="1"/>
  <c r="N20" i="3"/>
  <c r="F21" i="3"/>
  <c r="G21" i="3"/>
  <c r="I21" i="3" s="1"/>
  <c r="K21" i="3" s="1"/>
  <c r="M21" i="3" s="1"/>
  <c r="H21" i="3"/>
  <c r="J21" i="3" s="1"/>
  <c r="L21" i="3" s="1"/>
  <c r="N21" i="3"/>
  <c r="F22" i="3"/>
  <c r="G22" i="3"/>
  <c r="H22" i="3" s="1"/>
  <c r="J22" i="3" s="1"/>
  <c r="L22" i="3" s="1"/>
  <c r="N22" i="3"/>
  <c r="F23" i="3"/>
  <c r="H23" i="3" s="1"/>
  <c r="J23" i="3" s="1"/>
  <c r="L23" i="3" s="1"/>
  <c r="G23" i="3"/>
  <c r="N23" i="3"/>
  <c r="F24" i="3"/>
  <c r="G24" i="3"/>
  <c r="H24" i="3"/>
  <c r="J24" i="3" s="1"/>
  <c r="L24" i="3" s="1"/>
  <c r="I24" i="3"/>
  <c r="K24" i="3" s="1"/>
  <c r="M24" i="3" s="1"/>
  <c r="N24" i="3"/>
  <c r="F25" i="3"/>
  <c r="G25" i="3"/>
  <c r="I25" i="3" s="1"/>
  <c r="K25" i="3" s="1"/>
  <c r="M25" i="3" s="1"/>
  <c r="H25" i="3"/>
  <c r="J25" i="3" s="1"/>
  <c r="L25" i="3" s="1"/>
  <c r="N25" i="3"/>
  <c r="F26" i="3"/>
  <c r="G26" i="3"/>
  <c r="H26" i="3" s="1"/>
  <c r="J26" i="3" s="1"/>
  <c r="L26" i="3" s="1"/>
  <c r="N26" i="3"/>
  <c r="F27" i="3"/>
  <c r="H27" i="3" s="1"/>
  <c r="J27" i="3" s="1"/>
  <c r="L27" i="3" s="1"/>
  <c r="G27" i="3"/>
  <c r="N27" i="3"/>
  <c r="N3" i="3"/>
  <c r="M3" i="3"/>
  <c r="L3" i="3"/>
  <c r="K3" i="3"/>
  <c r="J3" i="3"/>
  <c r="I3" i="3"/>
  <c r="H3" i="3"/>
  <c r="G3" i="3"/>
  <c r="F3" i="3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19" i="2"/>
  <c r="R16" i="2"/>
  <c r="R4" i="2"/>
  <c r="R5" i="2"/>
  <c r="R6" i="2"/>
  <c r="R7" i="2"/>
  <c r="R8" i="2"/>
  <c r="R9" i="2"/>
  <c r="R10" i="2"/>
  <c r="R11" i="2"/>
  <c r="R12" i="2"/>
  <c r="R13" i="2"/>
  <c r="R14" i="2"/>
  <c r="R15" i="2"/>
  <c r="R3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19" i="2"/>
  <c r="P3" i="2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3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19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3" i="2"/>
  <c r="J22" i="2"/>
  <c r="J23" i="2"/>
  <c r="J26" i="2"/>
  <c r="J27" i="2"/>
  <c r="J30" i="2"/>
  <c r="J31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K3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3" i="2"/>
  <c r="H20" i="2"/>
  <c r="J20" i="2" s="1"/>
  <c r="H21" i="2"/>
  <c r="J21" i="2" s="1"/>
  <c r="H22" i="2"/>
  <c r="I22" i="2" s="1"/>
  <c r="H23" i="2"/>
  <c r="I23" i="2" s="1"/>
  <c r="H24" i="2"/>
  <c r="J24" i="2" s="1"/>
  <c r="H25" i="2"/>
  <c r="J25" i="2" s="1"/>
  <c r="H26" i="2"/>
  <c r="I26" i="2" s="1"/>
  <c r="H27" i="2"/>
  <c r="I27" i="2" s="1"/>
  <c r="H28" i="2"/>
  <c r="J28" i="2" s="1"/>
  <c r="H29" i="2"/>
  <c r="J29" i="2" s="1"/>
  <c r="H30" i="2"/>
  <c r="I30" i="2" s="1"/>
  <c r="H31" i="2"/>
  <c r="I31" i="2" s="1"/>
  <c r="H32" i="2"/>
  <c r="J32" i="2" s="1"/>
  <c r="H19" i="2"/>
  <c r="J19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3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19" i="2"/>
  <c r="G16" i="2"/>
  <c r="G4" i="2"/>
  <c r="G5" i="2"/>
  <c r="G6" i="2"/>
  <c r="G7" i="2"/>
  <c r="G8" i="2"/>
  <c r="G9" i="2"/>
  <c r="G10" i="2"/>
  <c r="G11" i="2"/>
  <c r="G12" i="2"/>
  <c r="G13" i="2"/>
  <c r="G14" i="2"/>
  <c r="G15" i="2"/>
  <c r="G3" i="2"/>
  <c r="K24" i="6" l="1"/>
  <c r="L6" i="6"/>
  <c r="M6" i="6" s="1"/>
  <c r="M15" i="6" s="1"/>
  <c r="G15" i="6"/>
  <c r="H7" i="6"/>
  <c r="H8" i="6" s="1"/>
  <c r="H9" i="6" s="1"/>
  <c r="H10" i="6" s="1"/>
  <c r="H11" i="6" s="1"/>
  <c r="H12" i="6" s="1"/>
  <c r="H13" i="6" s="1"/>
  <c r="H14" i="6" s="1"/>
  <c r="I27" i="3"/>
  <c r="K27" i="3" s="1"/>
  <c r="M27" i="3" s="1"/>
  <c r="I23" i="3"/>
  <c r="K23" i="3" s="1"/>
  <c r="M23" i="3" s="1"/>
  <c r="I19" i="3"/>
  <c r="K19" i="3" s="1"/>
  <c r="M19" i="3" s="1"/>
  <c r="I11" i="3"/>
  <c r="K11" i="3" s="1"/>
  <c r="M11" i="3" s="1"/>
  <c r="I7" i="3"/>
  <c r="K7" i="3" s="1"/>
  <c r="M7" i="3" s="1"/>
  <c r="I22" i="3"/>
  <c r="K22" i="3" s="1"/>
  <c r="M22" i="3" s="1"/>
  <c r="I18" i="3"/>
  <c r="K18" i="3" s="1"/>
  <c r="M18" i="3" s="1"/>
  <c r="H15" i="3"/>
  <c r="J15" i="3" s="1"/>
  <c r="L15" i="3" s="1"/>
  <c r="I14" i="3"/>
  <c r="K14" i="3" s="1"/>
  <c r="M14" i="3" s="1"/>
  <c r="I10" i="3"/>
  <c r="K10" i="3" s="1"/>
  <c r="M10" i="3" s="1"/>
  <c r="I6" i="3"/>
  <c r="K6" i="3" s="1"/>
  <c r="M6" i="3" s="1"/>
  <c r="I26" i="3"/>
  <c r="K26" i="3" s="1"/>
  <c r="M26" i="3" s="1"/>
  <c r="I19" i="2"/>
  <c r="I29" i="2"/>
  <c r="I25" i="2"/>
  <c r="I21" i="2"/>
  <c r="I32" i="2"/>
  <c r="I28" i="2"/>
  <c r="I24" i="2"/>
  <c r="I20" i="2"/>
  <c r="K22" i="6" l="1"/>
  <c r="K23" i="6" s="1"/>
  <c r="K28" i="6"/>
  <c r="L28" i="6" s="1"/>
  <c r="K27" i="6"/>
  <c r="L27" i="6" s="1"/>
  <c r="K29" i="6"/>
  <c r="L29" i="6" s="1"/>
  <c r="K21" i="6"/>
  <c r="K2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Mateusz</author>
  </authors>
  <commentList>
    <comment ref="B5" authorId="0" shapeId="0" xr:uid="{AF38D8B3-2E2F-44C5-B965-69B568213A3C}">
      <text>
        <r>
          <rPr>
            <b/>
            <sz val="9"/>
            <color indexed="81"/>
            <rFont val="Tahoma"/>
            <family val="2"/>
            <charset val="238"/>
          </rPr>
          <t>Karolina:</t>
        </r>
        <r>
          <rPr>
            <sz val="9"/>
            <color indexed="81"/>
            <rFont val="Tahoma"/>
            <family val="2"/>
            <charset val="238"/>
          </rPr>
          <t xml:space="preserve">
nie bierzemy pod uwage ze względu na ogromną różnicę </t>
        </r>
      </text>
    </comment>
  </commentList>
</comments>
</file>

<file path=xl/sharedStrings.xml><?xml version="1.0" encoding="utf-8"?>
<sst xmlns="http://schemas.openxmlformats.org/spreadsheetml/2006/main" count="358" uniqueCount="104">
  <si>
    <t>Katowice – Pyrzowice</t>
  </si>
  <si>
    <t>Kraków – Balice</t>
  </si>
  <si>
    <t>Chopina w Warszawie</t>
  </si>
  <si>
    <t>Wrocław – Strachowice</t>
  </si>
  <si>
    <t>Poznań – Ławica</t>
  </si>
  <si>
    <t>Łódź</t>
  </si>
  <si>
    <t>Gdańsk im. L. Wałęsy</t>
  </si>
  <si>
    <t>Szczecin – Goleniów</t>
  </si>
  <si>
    <t>Bydgoszcz</t>
  </si>
  <si>
    <t>Rzeszów – Jasionka</t>
  </si>
  <si>
    <t>Zielona Góra – Babimost</t>
  </si>
  <si>
    <t>Warszawa / Modlin</t>
  </si>
  <si>
    <t>Lublin</t>
  </si>
  <si>
    <t>Olsztyn-Mazury</t>
  </si>
  <si>
    <t>Liczba pasażerów 2019</t>
  </si>
  <si>
    <t>Liczba pasażerów 2018</t>
  </si>
  <si>
    <t>Liczba pasażerów 2017</t>
  </si>
  <si>
    <t>Liczba operacji pax 2017</t>
  </si>
  <si>
    <t>Liczba operacji pax 2018</t>
  </si>
  <si>
    <t>Liczba operacji pax 2019</t>
  </si>
  <si>
    <t>Port lotniczy</t>
  </si>
  <si>
    <t>SUMA</t>
  </si>
  <si>
    <t>ŚRENIA</t>
  </si>
  <si>
    <t>WARIANCJA 2017</t>
  </si>
  <si>
    <t>WARIANCJA 2018</t>
  </si>
  <si>
    <t>WARIANCJA 2019</t>
  </si>
  <si>
    <t>.</t>
  </si>
  <si>
    <t>ODCHYLENIE STANDARDOWE 2017</t>
  </si>
  <si>
    <t>ODCHYLENIE STANDARDOWE 2018</t>
  </si>
  <si>
    <t>ODCHYLENIE STANDARDOWE 2019</t>
  </si>
  <si>
    <t>WSPÓŁCZYNNIK ZMIENNOŚCI 2017</t>
  </si>
  <si>
    <t>WSPÓŁCZYNNIK ZMIENNOŚCI 2018</t>
  </si>
  <si>
    <t>WSPÓŁCZYNNIK ZMIENNOŚCI 2019</t>
  </si>
  <si>
    <t>ROZSTĘP</t>
  </si>
  <si>
    <t>LCC**</t>
  </si>
  <si>
    <t>Przewoźnicy polscy*</t>
  </si>
  <si>
    <t>Pozostali przewoźnicy</t>
  </si>
  <si>
    <t>Aegean Airlines</t>
  </si>
  <si>
    <t>Transavia Airlines</t>
  </si>
  <si>
    <t>TAP Portugal</t>
  </si>
  <si>
    <t>EL AL Israel Airlines</t>
  </si>
  <si>
    <t>Eurowings (Germanwings)</t>
  </si>
  <si>
    <t>Jet2.com</t>
  </si>
  <si>
    <t>Brussels Airlines</t>
  </si>
  <si>
    <t>Austrian Airlines</t>
  </si>
  <si>
    <t>Aeroflot-Russian Airlines</t>
  </si>
  <si>
    <t>Emirates</t>
  </si>
  <si>
    <t>Ukraine International Airlines</t>
  </si>
  <si>
    <t>Finnair</t>
  </si>
  <si>
    <t>Qatar Airways</t>
  </si>
  <si>
    <t>Swiss International Air Lines</t>
  </si>
  <si>
    <t>British Airways</t>
  </si>
  <si>
    <t>Air France</t>
  </si>
  <si>
    <t>SAS</t>
  </si>
  <si>
    <t>KLM Royal Dutch Airlines</t>
  </si>
  <si>
    <t>Norwegian Air Shuttle</t>
  </si>
  <si>
    <t>Enter Air</t>
  </si>
  <si>
    <t>EasyJet</t>
  </si>
  <si>
    <t>Lufthansa</t>
  </si>
  <si>
    <t>Wizz Air</t>
  </si>
  <si>
    <t>LOT Polish Airlines</t>
  </si>
  <si>
    <t>Ryanair</t>
  </si>
  <si>
    <t>udzial_2018</t>
  </si>
  <si>
    <t>liczba_pasazerow_2018</t>
  </si>
  <si>
    <t>udzial_2019</t>
  </si>
  <si>
    <t>liczba_pasazerow_2019</t>
  </si>
  <si>
    <t>Przewoźnik</t>
  </si>
  <si>
    <t>Liczba pasazerow 2019</t>
  </si>
  <si>
    <t>Liczba pasazerow 2018</t>
  </si>
  <si>
    <t>DANE</t>
  </si>
  <si>
    <t>od</t>
  </si>
  <si>
    <t>do</t>
  </si>
  <si>
    <t>Ilosc portów lotniczych</t>
  </si>
  <si>
    <t>Skumulowana</t>
  </si>
  <si>
    <t>Środek przedzialu</t>
  </si>
  <si>
    <t xml:space="preserve">Średnia </t>
  </si>
  <si>
    <t>&lt; ^2</t>
  </si>
  <si>
    <t>&lt; ^2 * liczba portow</t>
  </si>
  <si>
    <t>Wariancja</t>
  </si>
  <si>
    <t>Odchylenie standardowe</t>
  </si>
  <si>
    <t>Moda</t>
  </si>
  <si>
    <t>&lt; * liczba portów lotniczych</t>
  </si>
  <si>
    <t>Q1</t>
  </si>
  <si>
    <t>Q2</t>
  </si>
  <si>
    <t>Q3</t>
  </si>
  <si>
    <t>Współczynnik asymetrii</t>
  </si>
  <si>
    <t>Skośność prawostronna</t>
  </si>
  <si>
    <t>ilość okresów</t>
  </si>
  <si>
    <t>Średniookresowe tempo zmian</t>
  </si>
  <si>
    <t>Stopa zmian</t>
  </si>
  <si>
    <t>Średnie zarobki w 2017</t>
  </si>
  <si>
    <t>X</t>
  </si>
  <si>
    <t>Y</t>
  </si>
  <si>
    <t>Suma</t>
  </si>
  <si>
    <t>Średnia</t>
  </si>
  <si>
    <t>X - ŚRX</t>
  </si>
  <si>
    <t>Y - ŚRY</t>
  </si>
  <si>
    <t>*</t>
  </si>
  <si>
    <t>X*ŚRX^2</t>
  </si>
  <si>
    <t>Y*ŚRY^2</t>
  </si>
  <si>
    <t>Sumy</t>
  </si>
  <si>
    <t>Cov(x,y)</t>
  </si>
  <si>
    <t>r(x,y)</t>
  </si>
  <si>
    <t>Bardzo słaba korelacja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</si>
</sst>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7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name val="Arial"/>
      <family val="2"/>
      <charset val="238"/>
    </font>
    <font>
      <sz val="11"/>
      <color indexed="0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theme="2" tint="-0.249977111117893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10" fontId="0" fillId="0" borderId="0" xfId="0" applyNumberFormat="1"/>
    <xf numFmtId="10" fontId="2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Font="1"/>
    <xf numFmtId="3" fontId="3" fillId="0" borderId="0" xfId="0" applyNumberFormat="1" applyFont="1"/>
    <xf numFmtId="10" fontId="3" fillId="0" borderId="0" xfId="0" applyNumberFormat="1" applyFont="1"/>
    <xf numFmtId="3" fontId="0" fillId="0" borderId="0" xfId="0" applyNumberFormat="1" applyFont="1"/>
    <xf numFmtId="164" fontId="0" fillId="0" borderId="0" xfId="0" applyNumberFormat="1" applyFont="1"/>
    <xf numFmtId="10" fontId="0" fillId="0" borderId="0" xfId="0" applyNumberFormat="1" applyFont="1"/>
    <xf numFmtId="0" fontId="6" fillId="0" borderId="0" xfId="0" applyFont="1"/>
    <xf numFmtId="3" fontId="6" fillId="0" borderId="0" xfId="0" applyNumberFormat="1" applyFont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pasażerów w latach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'Wykresy - wg portu lotniczego'!$C$2</c:f>
              <c:strCache>
                <c:ptCount val="1"/>
                <c:pt idx="0">
                  <c:v>Liczba pasażerów 2017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'Wykresy - wg portu lotniczego'!$B$3:$B$16</c:f>
              <c:strCache>
                <c:ptCount val="14"/>
                <c:pt idx="0">
                  <c:v>Chopina w Warszawie</c:v>
                </c:pt>
                <c:pt idx="1">
                  <c:v>Kraków – Balice</c:v>
                </c:pt>
                <c:pt idx="2">
                  <c:v>Katowice – Pyrzowice</c:v>
                </c:pt>
                <c:pt idx="3">
                  <c:v>Wrocław – Strachowice</c:v>
                </c:pt>
                <c:pt idx="4">
                  <c:v>Poznań – Ławica</c:v>
                </c:pt>
                <c:pt idx="5">
                  <c:v>Łódź</c:v>
                </c:pt>
                <c:pt idx="6">
                  <c:v>Gdańsk im. L. Wałęsy</c:v>
                </c:pt>
                <c:pt idx="7">
                  <c:v>Szczecin – Goleniów</c:v>
                </c:pt>
                <c:pt idx="8">
                  <c:v>Bydgoszcz</c:v>
                </c:pt>
                <c:pt idx="9">
                  <c:v>Rzeszów – Jasionka</c:v>
                </c:pt>
                <c:pt idx="10">
                  <c:v>Zielona Góra – Babimost</c:v>
                </c:pt>
                <c:pt idx="11">
                  <c:v>Warszawa / Modlin</c:v>
                </c:pt>
                <c:pt idx="12">
                  <c:v>Lublin</c:v>
                </c:pt>
                <c:pt idx="13">
                  <c:v>Olsztyn-Mazury</c:v>
                </c:pt>
              </c:strCache>
            </c:strRef>
          </c:cat>
          <c:val>
            <c:numRef>
              <c:f>'Wykresy - wg portu lotniczego'!$C$3:$C$16</c:f>
              <c:numCache>
                <c:formatCode>#,##0</c:formatCode>
                <c:ptCount val="14"/>
                <c:pt idx="0">
                  <c:v>15730330</c:v>
                </c:pt>
                <c:pt idx="1">
                  <c:v>5829190</c:v>
                </c:pt>
                <c:pt idx="2">
                  <c:v>3877235</c:v>
                </c:pt>
                <c:pt idx="3">
                  <c:v>2805888</c:v>
                </c:pt>
                <c:pt idx="4">
                  <c:v>1842660</c:v>
                </c:pt>
                <c:pt idx="5">
                  <c:v>207377</c:v>
                </c:pt>
                <c:pt idx="6">
                  <c:v>4601982</c:v>
                </c:pt>
                <c:pt idx="7">
                  <c:v>578520</c:v>
                </c:pt>
                <c:pt idx="8">
                  <c:v>318400</c:v>
                </c:pt>
                <c:pt idx="9">
                  <c:v>691708</c:v>
                </c:pt>
                <c:pt idx="10">
                  <c:v>17128</c:v>
                </c:pt>
                <c:pt idx="11">
                  <c:v>2931503</c:v>
                </c:pt>
                <c:pt idx="12">
                  <c:v>429164</c:v>
                </c:pt>
                <c:pt idx="13">
                  <c:v>101306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7-46BF-8BB9-A05052A9D21D}"/>
            </c:ext>
          </c:extLst>
        </c:ser>
        <c:ser>
          <c:idx val="1"/>
          <c:order val="1"/>
          <c:tx>
            <c:strRef>
              <c:f>'Wykresy - wg portu lotniczego'!$D$2</c:f>
              <c:strCache>
                <c:ptCount val="1"/>
                <c:pt idx="0">
                  <c:v>Liczba pasażerów 2018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'Wykresy - wg portu lotniczego'!$B$3:$B$16</c:f>
              <c:strCache>
                <c:ptCount val="14"/>
                <c:pt idx="0">
                  <c:v>Chopina w Warszawie</c:v>
                </c:pt>
                <c:pt idx="1">
                  <c:v>Kraków – Balice</c:v>
                </c:pt>
                <c:pt idx="2">
                  <c:v>Katowice – Pyrzowice</c:v>
                </c:pt>
                <c:pt idx="3">
                  <c:v>Wrocław – Strachowice</c:v>
                </c:pt>
                <c:pt idx="4">
                  <c:v>Poznań – Ławica</c:v>
                </c:pt>
                <c:pt idx="5">
                  <c:v>Łódź</c:v>
                </c:pt>
                <c:pt idx="6">
                  <c:v>Gdańsk im. L. Wałęsy</c:v>
                </c:pt>
                <c:pt idx="7">
                  <c:v>Szczecin – Goleniów</c:v>
                </c:pt>
                <c:pt idx="8">
                  <c:v>Bydgoszcz</c:v>
                </c:pt>
                <c:pt idx="9">
                  <c:v>Rzeszów – Jasionka</c:v>
                </c:pt>
                <c:pt idx="10">
                  <c:v>Zielona Góra – Babimost</c:v>
                </c:pt>
                <c:pt idx="11">
                  <c:v>Warszawa / Modlin</c:v>
                </c:pt>
                <c:pt idx="12">
                  <c:v>Lublin</c:v>
                </c:pt>
                <c:pt idx="13">
                  <c:v>Olsztyn-Mazury</c:v>
                </c:pt>
              </c:strCache>
            </c:strRef>
          </c:cat>
          <c:val>
            <c:numRef>
              <c:f>'Wykresy - wg portu lotniczego'!$D$3:$D$16</c:f>
              <c:numCache>
                <c:formatCode>#,##0</c:formatCode>
                <c:ptCount val="14"/>
                <c:pt idx="0">
                  <c:v>17737231</c:v>
                </c:pt>
                <c:pt idx="1">
                  <c:v>6759683</c:v>
                </c:pt>
                <c:pt idx="2">
                  <c:v>4825845</c:v>
                </c:pt>
                <c:pt idx="3">
                  <c:v>3293948</c:v>
                </c:pt>
                <c:pt idx="4">
                  <c:v>2465418</c:v>
                </c:pt>
                <c:pt idx="5">
                  <c:v>217426</c:v>
                </c:pt>
                <c:pt idx="6">
                  <c:v>4966949</c:v>
                </c:pt>
                <c:pt idx="7">
                  <c:v>598663</c:v>
                </c:pt>
                <c:pt idx="8">
                  <c:v>398066</c:v>
                </c:pt>
                <c:pt idx="9">
                  <c:v>769475</c:v>
                </c:pt>
                <c:pt idx="10">
                  <c:v>21269</c:v>
                </c:pt>
                <c:pt idx="11">
                  <c:v>3080699</c:v>
                </c:pt>
                <c:pt idx="12">
                  <c:v>454103</c:v>
                </c:pt>
                <c:pt idx="13">
                  <c:v>117102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7-46BF-8BB9-A05052A9D21D}"/>
            </c:ext>
          </c:extLst>
        </c:ser>
        <c:ser>
          <c:idx val="2"/>
          <c:order val="2"/>
          <c:tx>
            <c:strRef>
              <c:f>'Wykresy - wg portu lotniczego'!$E$2</c:f>
              <c:strCache>
                <c:ptCount val="1"/>
                <c:pt idx="0">
                  <c:v>Liczba pasażerów 2019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'Wykresy - wg portu lotniczego'!$B$3:$B$16</c:f>
              <c:strCache>
                <c:ptCount val="14"/>
                <c:pt idx="0">
                  <c:v>Chopina w Warszawie</c:v>
                </c:pt>
                <c:pt idx="1">
                  <c:v>Kraków – Balice</c:v>
                </c:pt>
                <c:pt idx="2">
                  <c:v>Katowice – Pyrzowice</c:v>
                </c:pt>
                <c:pt idx="3">
                  <c:v>Wrocław – Strachowice</c:v>
                </c:pt>
                <c:pt idx="4">
                  <c:v>Poznań – Ławica</c:v>
                </c:pt>
                <c:pt idx="5">
                  <c:v>Łódź</c:v>
                </c:pt>
                <c:pt idx="6">
                  <c:v>Gdańsk im. L. Wałęsy</c:v>
                </c:pt>
                <c:pt idx="7">
                  <c:v>Szczecin – Goleniów</c:v>
                </c:pt>
                <c:pt idx="8">
                  <c:v>Bydgoszcz</c:v>
                </c:pt>
                <c:pt idx="9">
                  <c:v>Rzeszów – Jasionka</c:v>
                </c:pt>
                <c:pt idx="10">
                  <c:v>Zielona Góra – Babimost</c:v>
                </c:pt>
                <c:pt idx="11">
                  <c:v>Warszawa / Modlin</c:v>
                </c:pt>
                <c:pt idx="12">
                  <c:v>Lublin</c:v>
                </c:pt>
                <c:pt idx="13">
                  <c:v>Olsztyn-Mazury</c:v>
                </c:pt>
              </c:strCache>
            </c:strRef>
          </c:cat>
          <c:val>
            <c:numRef>
              <c:f>'Wykresy - wg portu lotniczego'!$E$3:$E$16</c:f>
              <c:numCache>
                <c:formatCode>#,##0</c:formatCode>
                <c:ptCount val="14"/>
                <c:pt idx="0">
                  <c:v>18844591</c:v>
                </c:pt>
                <c:pt idx="1">
                  <c:v>8402859</c:v>
                </c:pt>
                <c:pt idx="2">
                  <c:v>4843650</c:v>
                </c:pt>
                <c:pt idx="3">
                  <c:v>3496898</c:v>
                </c:pt>
                <c:pt idx="4">
                  <c:v>2372184</c:v>
                </c:pt>
                <c:pt idx="5">
                  <c:v>241707</c:v>
                </c:pt>
                <c:pt idx="6">
                  <c:v>5361134</c:v>
                </c:pt>
                <c:pt idx="7">
                  <c:v>580479</c:v>
                </c:pt>
                <c:pt idx="8">
                  <c:v>413472</c:v>
                </c:pt>
                <c:pt idx="9">
                  <c:v>769252</c:v>
                </c:pt>
                <c:pt idx="10">
                  <c:v>33078</c:v>
                </c:pt>
                <c:pt idx="11">
                  <c:v>3104277</c:v>
                </c:pt>
                <c:pt idx="12">
                  <c:v>356011</c:v>
                </c:pt>
                <c:pt idx="13">
                  <c:v>147446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7-46BF-8BB9-A05052A9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66386888"/>
        <c:axId val="566387872"/>
      </c:barChart>
      <c:catAx>
        <c:axId val="566386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87872"/>
        <c:crosses val="autoZero"/>
        <c:auto val="1"/>
        <c:lblAlgn val="ctr"/>
        <c:lblOffset val="100"/>
        <c:noMultiLvlLbl val="0"/>
      </c:catAx>
      <c:valAx>
        <c:axId val="56638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8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Liczba operacji pax</a:t>
            </a:r>
            <a:r>
              <a:rPr lang="pl-PL" baseline="0"/>
              <a:t> w latach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'Wykresy - wg portu lotniczego'!$C$18</c:f>
              <c:strCache>
                <c:ptCount val="1"/>
                <c:pt idx="0">
                  <c:v>Liczba operacji pax 2017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'Wykresy - wg portu lotniczego'!$B$19:$B$32</c:f>
              <c:strCache>
                <c:ptCount val="14"/>
                <c:pt idx="0">
                  <c:v>Chopina w Warszawie</c:v>
                </c:pt>
                <c:pt idx="1">
                  <c:v>Kraków – Balice</c:v>
                </c:pt>
                <c:pt idx="2">
                  <c:v>Katowice – Pyrzowice</c:v>
                </c:pt>
                <c:pt idx="3">
                  <c:v>Wrocław – Strachowice</c:v>
                </c:pt>
                <c:pt idx="4">
                  <c:v>Poznań – Ławica</c:v>
                </c:pt>
                <c:pt idx="5">
                  <c:v>Łódź</c:v>
                </c:pt>
                <c:pt idx="6">
                  <c:v>Gdańsk im. L. Wałęsy</c:v>
                </c:pt>
                <c:pt idx="7">
                  <c:v>Szczecin – Goleniów</c:v>
                </c:pt>
                <c:pt idx="8">
                  <c:v>Bydgoszcz</c:v>
                </c:pt>
                <c:pt idx="9">
                  <c:v>Rzeszów – Jasionka</c:v>
                </c:pt>
                <c:pt idx="10">
                  <c:v>Zielona Góra – Babimost</c:v>
                </c:pt>
                <c:pt idx="11">
                  <c:v>Warszawa / Modlin</c:v>
                </c:pt>
                <c:pt idx="12">
                  <c:v>Lublin</c:v>
                </c:pt>
                <c:pt idx="13">
                  <c:v>Olsztyn-Mazury</c:v>
                </c:pt>
              </c:strCache>
            </c:strRef>
          </c:cat>
          <c:val>
            <c:numRef>
              <c:f>'Wykresy - wg portu lotniczego'!$C$19:$C$32</c:f>
              <c:numCache>
                <c:formatCode>#,##0</c:formatCode>
                <c:ptCount val="14"/>
                <c:pt idx="0">
                  <c:v>157044</c:v>
                </c:pt>
                <c:pt idx="1">
                  <c:v>44188</c:v>
                </c:pt>
                <c:pt idx="2">
                  <c:v>27295</c:v>
                </c:pt>
                <c:pt idx="3">
                  <c:v>22899</c:v>
                </c:pt>
                <c:pt idx="4">
                  <c:v>15773</c:v>
                </c:pt>
                <c:pt idx="5">
                  <c:v>1740</c:v>
                </c:pt>
                <c:pt idx="6">
                  <c:v>36504</c:v>
                </c:pt>
                <c:pt idx="7">
                  <c:v>4781</c:v>
                </c:pt>
                <c:pt idx="8">
                  <c:v>2397</c:v>
                </c:pt>
                <c:pt idx="9">
                  <c:v>6361</c:v>
                </c:pt>
                <c:pt idx="10" formatCode="General">
                  <c:v>529</c:v>
                </c:pt>
                <c:pt idx="11">
                  <c:v>17279</c:v>
                </c:pt>
                <c:pt idx="12">
                  <c:v>3249</c:v>
                </c:pt>
                <c:pt idx="13" formatCode="General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8-49C4-9FF9-8C11003E2AC6}"/>
            </c:ext>
          </c:extLst>
        </c:ser>
        <c:ser>
          <c:idx val="1"/>
          <c:order val="1"/>
          <c:tx>
            <c:strRef>
              <c:f>'Wykresy - wg portu lotniczego'!$D$18</c:f>
              <c:strCache>
                <c:ptCount val="1"/>
                <c:pt idx="0">
                  <c:v>Liczba operacji pax 2018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'Wykresy - wg portu lotniczego'!$B$19:$B$32</c:f>
              <c:strCache>
                <c:ptCount val="14"/>
                <c:pt idx="0">
                  <c:v>Chopina w Warszawie</c:v>
                </c:pt>
                <c:pt idx="1">
                  <c:v>Kraków – Balice</c:v>
                </c:pt>
                <c:pt idx="2">
                  <c:v>Katowice – Pyrzowice</c:v>
                </c:pt>
                <c:pt idx="3">
                  <c:v>Wrocław – Strachowice</c:v>
                </c:pt>
                <c:pt idx="4">
                  <c:v>Poznań – Ławica</c:v>
                </c:pt>
                <c:pt idx="5">
                  <c:v>Łódź</c:v>
                </c:pt>
                <c:pt idx="6">
                  <c:v>Gdańsk im. L. Wałęsy</c:v>
                </c:pt>
                <c:pt idx="7">
                  <c:v>Szczecin – Goleniów</c:v>
                </c:pt>
                <c:pt idx="8">
                  <c:v>Bydgoszcz</c:v>
                </c:pt>
                <c:pt idx="9">
                  <c:v>Rzeszów – Jasionka</c:v>
                </c:pt>
                <c:pt idx="10">
                  <c:v>Zielona Góra – Babimost</c:v>
                </c:pt>
                <c:pt idx="11">
                  <c:v>Warszawa / Modlin</c:v>
                </c:pt>
                <c:pt idx="12">
                  <c:v>Lublin</c:v>
                </c:pt>
                <c:pt idx="13">
                  <c:v>Olsztyn-Mazury</c:v>
                </c:pt>
              </c:strCache>
            </c:strRef>
          </c:cat>
          <c:val>
            <c:numRef>
              <c:f>'Wykresy - wg portu lotniczego'!$D$19:$D$32</c:f>
              <c:numCache>
                <c:formatCode>#,##0</c:formatCode>
                <c:ptCount val="14"/>
                <c:pt idx="0">
                  <c:v>172520</c:v>
                </c:pt>
                <c:pt idx="1">
                  <c:v>49641</c:v>
                </c:pt>
                <c:pt idx="2">
                  <c:v>32876</c:v>
                </c:pt>
                <c:pt idx="3">
                  <c:v>26916</c:v>
                </c:pt>
                <c:pt idx="4">
                  <c:v>20154</c:v>
                </c:pt>
                <c:pt idx="5">
                  <c:v>1564</c:v>
                </c:pt>
                <c:pt idx="6">
                  <c:v>39127</c:v>
                </c:pt>
                <c:pt idx="7">
                  <c:v>5048</c:v>
                </c:pt>
                <c:pt idx="8">
                  <c:v>3030</c:v>
                </c:pt>
                <c:pt idx="9">
                  <c:v>7222</c:v>
                </c:pt>
                <c:pt idx="10" formatCode="General">
                  <c:v>592</c:v>
                </c:pt>
                <c:pt idx="11">
                  <c:v>18373</c:v>
                </c:pt>
                <c:pt idx="12">
                  <c:v>3622</c:v>
                </c:pt>
                <c:pt idx="13" formatCode="General">
                  <c:v>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8-49C4-9FF9-8C11003E2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66517704"/>
        <c:axId val="566518360"/>
      </c:barChart>
      <c:catAx>
        <c:axId val="566517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18360"/>
        <c:crosses val="autoZero"/>
        <c:auto val="1"/>
        <c:lblAlgn val="ctr"/>
        <c:lblOffset val="100"/>
        <c:noMultiLvlLbl val="0"/>
      </c:catAx>
      <c:valAx>
        <c:axId val="56651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1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Liczba pasażerów w latach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'Wykresy - wg przewoźnika'!$C$2</c:f>
              <c:strCache>
                <c:ptCount val="1"/>
                <c:pt idx="0">
                  <c:v>Liczba pasazerow 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'Wykresy - wg przewoźnika'!$B$3:$B$27</c:f>
              <c:strCache>
                <c:ptCount val="25"/>
                <c:pt idx="0">
                  <c:v>Ryanair</c:v>
                </c:pt>
                <c:pt idx="1">
                  <c:v>LOT Polish Airlines</c:v>
                </c:pt>
                <c:pt idx="2">
                  <c:v>Wizz Air</c:v>
                </c:pt>
                <c:pt idx="3">
                  <c:v>Lufthansa</c:v>
                </c:pt>
                <c:pt idx="4">
                  <c:v>EasyJet</c:v>
                </c:pt>
                <c:pt idx="5">
                  <c:v>Enter Air</c:v>
                </c:pt>
                <c:pt idx="6">
                  <c:v>Norwegian Air Shuttle</c:v>
                </c:pt>
                <c:pt idx="7">
                  <c:v>KLM Royal Dutch Airlines</c:v>
                </c:pt>
                <c:pt idx="8">
                  <c:v>SAS</c:v>
                </c:pt>
                <c:pt idx="9">
                  <c:v>Air France</c:v>
                </c:pt>
                <c:pt idx="10">
                  <c:v>British Airways</c:v>
                </c:pt>
                <c:pt idx="11">
                  <c:v>Swiss International Air Lines</c:v>
                </c:pt>
                <c:pt idx="12">
                  <c:v>Qatar Airways</c:v>
                </c:pt>
                <c:pt idx="13">
                  <c:v>Finnair</c:v>
                </c:pt>
                <c:pt idx="14">
                  <c:v>Ukraine International Airlines</c:v>
                </c:pt>
                <c:pt idx="15">
                  <c:v>Emirates</c:v>
                </c:pt>
                <c:pt idx="16">
                  <c:v>Aeroflot-Russian Airlines</c:v>
                </c:pt>
                <c:pt idx="17">
                  <c:v>Austrian Airlines</c:v>
                </c:pt>
                <c:pt idx="18">
                  <c:v>Brussels Airlines</c:v>
                </c:pt>
                <c:pt idx="19">
                  <c:v>Jet2.com</c:v>
                </c:pt>
                <c:pt idx="20">
                  <c:v>Eurowings (Germanwings)</c:v>
                </c:pt>
                <c:pt idx="21">
                  <c:v>EL AL Israel Airlines</c:v>
                </c:pt>
                <c:pt idx="22">
                  <c:v>TAP Portugal</c:v>
                </c:pt>
                <c:pt idx="23">
                  <c:v>Transavia Airlines</c:v>
                </c:pt>
                <c:pt idx="24">
                  <c:v>Aegean Airlines</c:v>
                </c:pt>
              </c:strCache>
            </c:strRef>
          </c:cat>
          <c:val>
            <c:numRef>
              <c:f>'Wykresy - wg przewoźnika'!$C$3:$C$27</c:f>
              <c:numCache>
                <c:formatCode>#,##0</c:formatCode>
                <c:ptCount val="25"/>
                <c:pt idx="0">
                  <c:v>11553675</c:v>
                </c:pt>
                <c:pt idx="1">
                  <c:v>10500834</c:v>
                </c:pt>
                <c:pt idx="2">
                  <c:v>8718524</c:v>
                </c:pt>
                <c:pt idx="3">
                  <c:v>2257030</c:v>
                </c:pt>
                <c:pt idx="4">
                  <c:v>883549</c:v>
                </c:pt>
                <c:pt idx="5">
                  <c:v>610282</c:v>
                </c:pt>
                <c:pt idx="6">
                  <c:v>835486</c:v>
                </c:pt>
                <c:pt idx="7">
                  <c:v>546584</c:v>
                </c:pt>
                <c:pt idx="8">
                  <c:v>417655</c:v>
                </c:pt>
                <c:pt idx="9">
                  <c:v>353522</c:v>
                </c:pt>
                <c:pt idx="10">
                  <c:v>324386</c:v>
                </c:pt>
                <c:pt idx="11">
                  <c:v>272451</c:v>
                </c:pt>
                <c:pt idx="12">
                  <c:v>222402</c:v>
                </c:pt>
                <c:pt idx="13">
                  <c:v>228910</c:v>
                </c:pt>
                <c:pt idx="14">
                  <c:v>234028</c:v>
                </c:pt>
                <c:pt idx="15">
                  <c:v>236178</c:v>
                </c:pt>
                <c:pt idx="16">
                  <c:v>203238</c:v>
                </c:pt>
                <c:pt idx="17">
                  <c:v>199390</c:v>
                </c:pt>
                <c:pt idx="18">
                  <c:v>178707</c:v>
                </c:pt>
                <c:pt idx="19">
                  <c:v>99429</c:v>
                </c:pt>
                <c:pt idx="20">
                  <c:v>147745</c:v>
                </c:pt>
                <c:pt idx="21">
                  <c:v>138158</c:v>
                </c:pt>
                <c:pt idx="22">
                  <c:v>104060</c:v>
                </c:pt>
                <c:pt idx="23">
                  <c:v>52059</c:v>
                </c:pt>
                <c:pt idx="24">
                  <c:v>109178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7-47B4-A65B-DE0E17215505}"/>
            </c:ext>
          </c:extLst>
        </c:ser>
        <c:ser>
          <c:idx val="1"/>
          <c:order val="1"/>
          <c:tx>
            <c:strRef>
              <c:f>'Wykresy - wg przewoźnika'!$D$2</c:f>
              <c:strCache>
                <c:ptCount val="1"/>
                <c:pt idx="0">
                  <c:v>Liczba pasazerow 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'Wykresy - wg przewoźnika'!$B$3:$B$27</c:f>
              <c:strCache>
                <c:ptCount val="25"/>
                <c:pt idx="0">
                  <c:v>Ryanair</c:v>
                </c:pt>
                <c:pt idx="1">
                  <c:v>LOT Polish Airlines</c:v>
                </c:pt>
                <c:pt idx="2">
                  <c:v>Wizz Air</c:v>
                </c:pt>
                <c:pt idx="3">
                  <c:v>Lufthansa</c:v>
                </c:pt>
                <c:pt idx="4">
                  <c:v>EasyJet</c:v>
                </c:pt>
                <c:pt idx="5">
                  <c:v>Enter Air</c:v>
                </c:pt>
                <c:pt idx="6">
                  <c:v>Norwegian Air Shuttle</c:v>
                </c:pt>
                <c:pt idx="7">
                  <c:v>KLM Royal Dutch Airlines</c:v>
                </c:pt>
                <c:pt idx="8">
                  <c:v>SAS</c:v>
                </c:pt>
                <c:pt idx="9">
                  <c:v>Air France</c:v>
                </c:pt>
                <c:pt idx="10">
                  <c:v>British Airways</c:v>
                </c:pt>
                <c:pt idx="11">
                  <c:v>Swiss International Air Lines</c:v>
                </c:pt>
                <c:pt idx="12">
                  <c:v>Qatar Airways</c:v>
                </c:pt>
                <c:pt idx="13">
                  <c:v>Finnair</c:v>
                </c:pt>
                <c:pt idx="14">
                  <c:v>Ukraine International Airlines</c:v>
                </c:pt>
                <c:pt idx="15">
                  <c:v>Emirates</c:v>
                </c:pt>
                <c:pt idx="16">
                  <c:v>Aeroflot-Russian Airlines</c:v>
                </c:pt>
                <c:pt idx="17">
                  <c:v>Austrian Airlines</c:v>
                </c:pt>
                <c:pt idx="18">
                  <c:v>Brussels Airlines</c:v>
                </c:pt>
                <c:pt idx="19">
                  <c:v>Jet2.com</c:v>
                </c:pt>
                <c:pt idx="20">
                  <c:v>Eurowings (Germanwings)</c:v>
                </c:pt>
                <c:pt idx="21">
                  <c:v>EL AL Israel Airlines</c:v>
                </c:pt>
                <c:pt idx="22">
                  <c:v>TAP Portugal</c:v>
                </c:pt>
                <c:pt idx="23">
                  <c:v>Transavia Airlines</c:v>
                </c:pt>
                <c:pt idx="24">
                  <c:v>Aegean Airlines</c:v>
                </c:pt>
              </c:strCache>
            </c:strRef>
          </c:cat>
          <c:val>
            <c:numRef>
              <c:f>'Wykresy - wg przewoźnika'!$D$3:$D$27</c:f>
              <c:numCache>
                <c:formatCode>#,##0</c:formatCode>
                <c:ptCount val="25"/>
                <c:pt idx="0">
                  <c:v>11950582</c:v>
                </c:pt>
                <c:pt idx="1">
                  <c:v>11791387</c:v>
                </c:pt>
                <c:pt idx="2">
                  <c:v>9478041</c:v>
                </c:pt>
                <c:pt idx="3">
                  <c:v>2343716</c:v>
                </c:pt>
                <c:pt idx="4">
                  <c:v>1043344</c:v>
                </c:pt>
                <c:pt idx="5">
                  <c:v>917004</c:v>
                </c:pt>
                <c:pt idx="6">
                  <c:v>894031</c:v>
                </c:pt>
                <c:pt idx="7">
                  <c:v>665284</c:v>
                </c:pt>
                <c:pt idx="8">
                  <c:v>433202</c:v>
                </c:pt>
                <c:pt idx="9">
                  <c:v>368506</c:v>
                </c:pt>
                <c:pt idx="10">
                  <c:v>315470</c:v>
                </c:pt>
                <c:pt idx="11">
                  <c:v>295467</c:v>
                </c:pt>
                <c:pt idx="12">
                  <c:v>275749</c:v>
                </c:pt>
                <c:pt idx="13">
                  <c:v>268782</c:v>
                </c:pt>
                <c:pt idx="14">
                  <c:v>250530</c:v>
                </c:pt>
                <c:pt idx="15">
                  <c:v>235816</c:v>
                </c:pt>
                <c:pt idx="16">
                  <c:v>219183</c:v>
                </c:pt>
                <c:pt idx="17">
                  <c:v>206061</c:v>
                </c:pt>
                <c:pt idx="18">
                  <c:v>174896</c:v>
                </c:pt>
                <c:pt idx="19">
                  <c:v>169520</c:v>
                </c:pt>
                <c:pt idx="20">
                  <c:v>159915</c:v>
                </c:pt>
                <c:pt idx="21">
                  <c:v>123627</c:v>
                </c:pt>
                <c:pt idx="22">
                  <c:v>119719</c:v>
                </c:pt>
                <c:pt idx="23">
                  <c:v>113642</c:v>
                </c:pt>
                <c:pt idx="24">
                  <c:v>110805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7-47B4-A65B-DE0E1721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71574184"/>
        <c:axId val="571574512"/>
      </c:barChart>
      <c:catAx>
        <c:axId val="571574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74512"/>
        <c:crosses val="autoZero"/>
        <c:auto val="1"/>
        <c:lblAlgn val="ctr"/>
        <c:lblOffset val="100"/>
        <c:noMultiLvlLbl val="0"/>
      </c:catAx>
      <c:valAx>
        <c:axId val="57157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7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Korelacja!$C$3</c:f>
              <c:strCache>
                <c:ptCount val="1"/>
                <c:pt idx="0">
                  <c:v>Liczba pasażerów 2017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Korelacja!$C$4:$C$17</c:f>
              <c:numCache>
                <c:formatCode>#,##0</c:formatCode>
                <c:ptCount val="14"/>
                <c:pt idx="0">
                  <c:v>15730330</c:v>
                </c:pt>
                <c:pt idx="1">
                  <c:v>5829190</c:v>
                </c:pt>
                <c:pt idx="2">
                  <c:v>3877235</c:v>
                </c:pt>
                <c:pt idx="3">
                  <c:v>2805888</c:v>
                </c:pt>
                <c:pt idx="4">
                  <c:v>1842660</c:v>
                </c:pt>
                <c:pt idx="5">
                  <c:v>207377</c:v>
                </c:pt>
                <c:pt idx="6">
                  <c:v>4601982</c:v>
                </c:pt>
                <c:pt idx="7">
                  <c:v>578520</c:v>
                </c:pt>
                <c:pt idx="8">
                  <c:v>318400</c:v>
                </c:pt>
                <c:pt idx="9">
                  <c:v>691708</c:v>
                </c:pt>
                <c:pt idx="10">
                  <c:v>17128</c:v>
                </c:pt>
                <c:pt idx="11">
                  <c:v>2931503</c:v>
                </c:pt>
                <c:pt idx="12">
                  <c:v>429164</c:v>
                </c:pt>
                <c:pt idx="13">
                  <c:v>101306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7-468B-AC9D-FDD3AC861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56448"/>
        <c:axId val="487957104"/>
      </c:scatterChart>
      <c:valAx>
        <c:axId val="4879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57104"/>
        <c:crosses val="autoZero"/>
        <c:crossBetween val="midCat"/>
      </c:valAx>
      <c:valAx>
        <c:axId val="4879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Korelacja!$D$3</c:f>
              <c:strCache>
                <c:ptCount val="1"/>
                <c:pt idx="0">
                  <c:v>Średnie zarobki w 2017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Korelacja!$D$4:$D$17</c:f>
              <c:numCache>
                <c:formatCode>General</c:formatCode>
                <c:ptCount val="14"/>
                <c:pt idx="0">
                  <c:v>5701</c:v>
                </c:pt>
                <c:pt idx="1">
                  <c:v>5510</c:v>
                </c:pt>
                <c:pt idx="2">
                  <c:v>6189</c:v>
                </c:pt>
                <c:pt idx="3">
                  <c:v>5591</c:v>
                </c:pt>
                <c:pt idx="4">
                  <c:v>6144</c:v>
                </c:pt>
                <c:pt idx="5">
                  <c:v>4176</c:v>
                </c:pt>
                <c:pt idx="6">
                  <c:v>6089</c:v>
                </c:pt>
                <c:pt idx="7">
                  <c:v>4975</c:v>
                </c:pt>
                <c:pt idx="8">
                  <c:v>4242</c:v>
                </c:pt>
                <c:pt idx="9">
                  <c:v>4791</c:v>
                </c:pt>
                <c:pt idx="10">
                  <c:v>4038</c:v>
                </c:pt>
                <c:pt idx="11">
                  <c:v>5701</c:v>
                </c:pt>
                <c:pt idx="12">
                  <c:v>5060</c:v>
                </c:pt>
                <c:pt idx="13">
                  <c:v>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A-4D64-A47D-B4D66362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042992"/>
        <c:axId val="679043320"/>
      </c:scatterChart>
      <c:valAx>
        <c:axId val="67904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43320"/>
        <c:crosses val="autoZero"/>
        <c:crossBetween val="midCat"/>
      </c:valAx>
      <c:valAx>
        <c:axId val="67904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4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0</xdr:row>
      <xdr:rowOff>80961</xdr:rowOff>
    </xdr:from>
    <xdr:to>
      <xdr:col>13</xdr:col>
      <xdr:colOff>457199</xdr:colOff>
      <xdr:row>17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27E76D4-83D8-4242-8CC0-6520867B9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17</xdr:row>
      <xdr:rowOff>90486</xdr:rowOff>
    </xdr:from>
    <xdr:to>
      <xdr:col>13</xdr:col>
      <xdr:colOff>476250</xdr:colOff>
      <xdr:row>34</xdr:row>
      <xdr:rowOff>76199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63917F6-E1E2-46E1-970A-6CC386FEA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100012</xdr:rowOff>
    </xdr:from>
    <xdr:to>
      <xdr:col>19</xdr:col>
      <xdr:colOff>266700</xdr:colOff>
      <xdr:row>32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078BEE-29EC-45D1-8442-C60C7C8E2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</xdr:row>
      <xdr:rowOff>147637</xdr:rowOff>
    </xdr:from>
    <xdr:to>
      <xdr:col>18</xdr:col>
      <xdr:colOff>342900</xdr:colOff>
      <xdr:row>16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7ED5C82-83B7-4A0B-836D-FDCD130D4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16</xdr:row>
      <xdr:rowOff>128587</xdr:rowOff>
    </xdr:from>
    <xdr:to>
      <xdr:col>18</xdr:col>
      <xdr:colOff>457200</xdr:colOff>
      <xdr:row>31</xdr:row>
      <xdr:rowOff>14287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1085037-CCD0-48F6-BF32-48C011E50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A059-7BB3-46A8-9714-555BE97756E1}">
  <dimension ref="A1:K45"/>
  <sheetViews>
    <sheetView workbookViewId="0">
      <selection activeCell="B2" sqref="B2"/>
    </sheetView>
  </sheetViews>
  <sheetFormatPr defaultRowHeight="15" x14ac:dyDescent="0.25"/>
  <cols>
    <col min="1" max="1" width="26.85546875" style="7" customWidth="1"/>
    <col min="2" max="3" width="24" style="7" bestFit="1" customWidth="1"/>
    <col min="4" max="4" width="23.5703125" style="7" bestFit="1" customWidth="1"/>
    <col min="5" max="7" width="24.42578125" style="7" bestFit="1" customWidth="1"/>
    <col min="8" max="11" width="11.42578125" style="7" bestFit="1" customWidth="1"/>
    <col min="12" max="12" width="9.7109375" style="7" customWidth="1"/>
    <col min="13" max="16384" width="9.140625" style="7"/>
  </cols>
  <sheetData>
    <row r="1" spans="1:11" x14ac:dyDescent="0.25">
      <c r="A1" s="5" t="s">
        <v>20</v>
      </c>
      <c r="B1" s="6" t="s">
        <v>16</v>
      </c>
      <c r="C1" s="6" t="s">
        <v>15</v>
      </c>
      <c r="D1" s="6" t="s">
        <v>14</v>
      </c>
      <c r="E1" s="6" t="s">
        <v>17</v>
      </c>
      <c r="F1" s="6" t="s">
        <v>18</v>
      </c>
      <c r="G1" s="6" t="s">
        <v>19</v>
      </c>
      <c r="H1" s="6"/>
      <c r="I1" s="6"/>
      <c r="J1" s="6"/>
      <c r="K1" s="5"/>
    </row>
    <row r="2" spans="1:11" x14ac:dyDescent="0.25">
      <c r="A2" s="6" t="s">
        <v>2</v>
      </c>
      <c r="B2" s="8">
        <v>15730330</v>
      </c>
      <c r="C2" s="8">
        <v>17737231</v>
      </c>
      <c r="D2" s="8">
        <v>18844591</v>
      </c>
      <c r="E2" s="8">
        <v>157044</v>
      </c>
      <c r="F2" s="8">
        <v>172520</v>
      </c>
      <c r="G2" s="8">
        <v>180562</v>
      </c>
      <c r="H2" s="9"/>
      <c r="I2" s="9"/>
      <c r="J2" s="9"/>
      <c r="K2" s="9"/>
    </row>
    <row r="3" spans="1:11" x14ac:dyDescent="0.25">
      <c r="A3" s="6" t="s">
        <v>1</v>
      </c>
      <c r="B3" s="8">
        <v>5829190</v>
      </c>
      <c r="C3" s="8">
        <v>6759683</v>
      </c>
      <c r="D3" s="8">
        <v>8402859</v>
      </c>
      <c r="E3" s="8">
        <v>44188</v>
      </c>
      <c r="F3" s="8">
        <v>49641</v>
      </c>
      <c r="G3" s="8">
        <v>58771</v>
      </c>
      <c r="H3" s="9"/>
      <c r="I3" s="9"/>
      <c r="J3" s="9"/>
      <c r="K3" s="9"/>
    </row>
    <row r="4" spans="1:11" x14ac:dyDescent="0.25">
      <c r="A4" s="6" t="s">
        <v>0</v>
      </c>
      <c r="B4" s="8">
        <v>3877235</v>
      </c>
      <c r="C4" s="8">
        <v>4825845</v>
      </c>
      <c r="D4" s="8">
        <v>4843650</v>
      </c>
      <c r="E4" s="8">
        <v>27295</v>
      </c>
      <c r="F4" s="8">
        <v>32876</v>
      </c>
      <c r="G4" s="8">
        <v>32959</v>
      </c>
      <c r="H4" s="9"/>
      <c r="I4" s="9"/>
      <c r="J4" s="9"/>
      <c r="K4" s="9"/>
    </row>
    <row r="5" spans="1:11" x14ac:dyDescent="0.25">
      <c r="A5" s="6" t="s">
        <v>3</v>
      </c>
      <c r="B5" s="8">
        <v>2805888</v>
      </c>
      <c r="C5" s="8">
        <v>3293948</v>
      </c>
      <c r="D5" s="8">
        <v>3496898</v>
      </c>
      <c r="E5" s="8">
        <v>22899</v>
      </c>
      <c r="F5" s="8">
        <v>26916</v>
      </c>
      <c r="G5" s="8">
        <v>27716</v>
      </c>
      <c r="H5" s="9"/>
      <c r="I5" s="9"/>
      <c r="J5" s="9"/>
      <c r="K5" s="9"/>
    </row>
    <row r="6" spans="1:11" x14ac:dyDescent="0.25">
      <c r="A6" s="6" t="s">
        <v>4</v>
      </c>
      <c r="B6" s="8">
        <v>1842660</v>
      </c>
      <c r="C6" s="8">
        <v>2465418</v>
      </c>
      <c r="D6" s="8">
        <v>2372184</v>
      </c>
      <c r="E6" s="8">
        <v>15773</v>
      </c>
      <c r="F6" s="8">
        <v>20154</v>
      </c>
      <c r="G6" s="8">
        <v>18998</v>
      </c>
      <c r="H6" s="9"/>
      <c r="I6" s="9"/>
      <c r="J6" s="9"/>
      <c r="K6" s="9"/>
    </row>
    <row r="7" spans="1:11" x14ac:dyDescent="0.25">
      <c r="A7" s="6" t="s">
        <v>5</v>
      </c>
      <c r="B7" s="8">
        <v>207377</v>
      </c>
      <c r="C7" s="8">
        <v>217426</v>
      </c>
      <c r="D7" s="8">
        <v>241707</v>
      </c>
      <c r="E7" s="8">
        <v>1740</v>
      </c>
      <c r="F7" s="8">
        <v>1564</v>
      </c>
      <c r="G7" s="8">
        <v>1664</v>
      </c>
      <c r="H7" s="9"/>
      <c r="I7" s="9"/>
      <c r="J7" s="9"/>
      <c r="K7" s="9"/>
    </row>
    <row r="8" spans="1:11" x14ac:dyDescent="0.25">
      <c r="A8" s="6" t="s">
        <v>6</v>
      </c>
      <c r="B8" s="8">
        <v>4601982</v>
      </c>
      <c r="C8" s="8">
        <v>4966949</v>
      </c>
      <c r="D8" s="8">
        <v>5361134</v>
      </c>
      <c r="E8" s="8">
        <v>36504</v>
      </c>
      <c r="F8" s="8">
        <v>39127</v>
      </c>
      <c r="G8" s="8">
        <v>41088</v>
      </c>
      <c r="H8" s="9"/>
      <c r="I8" s="9"/>
      <c r="J8" s="9"/>
      <c r="K8" s="9"/>
    </row>
    <row r="9" spans="1:11" x14ac:dyDescent="0.25">
      <c r="A9" s="6" t="s">
        <v>7</v>
      </c>
      <c r="B9" s="8">
        <v>578520</v>
      </c>
      <c r="C9" s="8">
        <v>598663</v>
      </c>
      <c r="D9" s="8">
        <v>580479</v>
      </c>
      <c r="E9" s="8">
        <v>4781</v>
      </c>
      <c r="F9" s="8">
        <v>5048</v>
      </c>
      <c r="G9" s="8">
        <v>4934</v>
      </c>
      <c r="H9" s="9"/>
      <c r="I9" s="9"/>
      <c r="J9" s="9"/>
      <c r="K9" s="9"/>
    </row>
    <row r="10" spans="1:11" x14ac:dyDescent="0.25">
      <c r="A10" s="6" t="s">
        <v>8</v>
      </c>
      <c r="B10" s="8">
        <v>318400</v>
      </c>
      <c r="C10" s="8">
        <v>398066</v>
      </c>
      <c r="D10" s="8">
        <v>413472</v>
      </c>
      <c r="E10" s="8">
        <v>2397</v>
      </c>
      <c r="F10" s="8">
        <v>3030</v>
      </c>
      <c r="G10" s="8">
        <v>3138</v>
      </c>
      <c r="H10" s="9"/>
      <c r="I10" s="9"/>
      <c r="J10" s="9"/>
      <c r="K10" s="9"/>
    </row>
    <row r="11" spans="1:11" x14ac:dyDescent="0.25">
      <c r="A11" s="6" t="s">
        <v>9</v>
      </c>
      <c r="B11" s="8">
        <v>691708</v>
      </c>
      <c r="C11" s="8">
        <v>769475</v>
      </c>
      <c r="D11" s="8">
        <v>769252</v>
      </c>
      <c r="E11" s="8">
        <v>6361</v>
      </c>
      <c r="F11" s="8">
        <v>7222</v>
      </c>
      <c r="G11" s="8">
        <v>7443</v>
      </c>
      <c r="H11" s="9"/>
      <c r="I11" s="9"/>
      <c r="J11" s="9"/>
      <c r="K11" s="9"/>
    </row>
    <row r="12" spans="1:11" x14ac:dyDescent="0.25">
      <c r="A12" s="6" t="s">
        <v>10</v>
      </c>
      <c r="B12" s="8">
        <v>17128</v>
      </c>
      <c r="C12" s="8">
        <v>21269</v>
      </c>
      <c r="D12" s="8">
        <v>33078</v>
      </c>
      <c r="E12" s="6">
        <v>529</v>
      </c>
      <c r="F12" s="6">
        <v>592</v>
      </c>
      <c r="G12" s="6">
        <v>868</v>
      </c>
      <c r="H12" s="9"/>
      <c r="I12" s="9"/>
      <c r="J12" s="9"/>
      <c r="K12" s="9"/>
    </row>
    <row r="13" spans="1:11" x14ac:dyDescent="0.25">
      <c r="A13" s="6" t="s">
        <v>11</v>
      </c>
      <c r="B13" s="8">
        <v>2931503</v>
      </c>
      <c r="C13" s="8">
        <v>3080699</v>
      </c>
      <c r="D13" s="8">
        <v>3104277</v>
      </c>
      <c r="E13" s="8">
        <v>17279</v>
      </c>
      <c r="F13" s="8">
        <v>18373</v>
      </c>
      <c r="G13" s="8">
        <v>18270</v>
      </c>
      <c r="H13" s="9"/>
      <c r="I13" s="9"/>
      <c r="J13" s="9"/>
      <c r="K13" s="9"/>
    </row>
    <row r="14" spans="1:11" x14ac:dyDescent="0.25">
      <c r="A14" s="6" t="s">
        <v>12</v>
      </c>
      <c r="B14" s="8">
        <v>429164</v>
      </c>
      <c r="C14" s="8">
        <v>454103</v>
      </c>
      <c r="D14" s="8">
        <v>356011</v>
      </c>
      <c r="E14" s="8">
        <v>3249</v>
      </c>
      <c r="F14" s="8">
        <v>3622</v>
      </c>
      <c r="G14" s="8">
        <v>2692</v>
      </c>
      <c r="H14" s="9"/>
      <c r="I14" s="9"/>
      <c r="J14" s="9"/>
      <c r="K14" s="9"/>
    </row>
    <row r="15" spans="1:11" x14ac:dyDescent="0.25">
      <c r="A15" s="6" t="s">
        <v>13</v>
      </c>
      <c r="B15" s="8">
        <v>101306</v>
      </c>
      <c r="C15" s="8">
        <v>117102</v>
      </c>
      <c r="D15" s="8">
        <v>147446</v>
      </c>
      <c r="E15" s="6">
        <v>680</v>
      </c>
      <c r="F15" s="6">
        <v>862</v>
      </c>
      <c r="G15" s="8">
        <v>1110</v>
      </c>
      <c r="H15" s="9"/>
      <c r="I15" s="9"/>
      <c r="J15" s="9"/>
      <c r="K15" s="9"/>
    </row>
    <row r="17" spans="1:5" x14ac:dyDescent="0.25">
      <c r="A17" s="5" t="s">
        <v>66</v>
      </c>
      <c r="B17" s="5" t="s">
        <v>65</v>
      </c>
      <c r="C17" s="5" t="s">
        <v>63</v>
      </c>
      <c r="D17" s="5" t="s">
        <v>64</v>
      </c>
      <c r="E17" s="5" t="s">
        <v>62</v>
      </c>
    </row>
    <row r="18" spans="1:5" x14ac:dyDescent="0.25">
      <c r="A18" s="5" t="s">
        <v>61</v>
      </c>
      <c r="B18" s="4">
        <v>11950582</v>
      </c>
      <c r="C18" s="4">
        <v>11553675</v>
      </c>
      <c r="D18" s="3">
        <v>0.27279999999999999</v>
      </c>
      <c r="E18" s="3">
        <v>0.28710000000000002</v>
      </c>
    </row>
    <row r="19" spans="1:5" x14ac:dyDescent="0.25">
      <c r="A19" s="5" t="s">
        <v>60</v>
      </c>
      <c r="B19" s="4">
        <v>11791387</v>
      </c>
      <c r="C19" s="4">
        <v>10500834</v>
      </c>
      <c r="D19" s="3">
        <v>0.26919999999999999</v>
      </c>
      <c r="E19" s="3">
        <v>0.26090000000000002</v>
      </c>
    </row>
    <row r="20" spans="1:5" x14ac:dyDescent="0.25">
      <c r="A20" s="5" t="s">
        <v>59</v>
      </c>
      <c r="B20" s="4">
        <v>9478041</v>
      </c>
      <c r="C20" s="4">
        <v>8718524</v>
      </c>
      <c r="D20" s="3">
        <v>0.21640000000000001</v>
      </c>
      <c r="E20" s="3">
        <v>0.21659999999999999</v>
      </c>
    </row>
    <row r="21" spans="1:5" x14ac:dyDescent="0.25">
      <c r="A21" s="5" t="s">
        <v>58</v>
      </c>
      <c r="B21" s="4">
        <v>2343716</v>
      </c>
      <c r="C21" s="4">
        <v>2257030</v>
      </c>
      <c r="D21" s="3">
        <v>5.3499999999999999E-2</v>
      </c>
      <c r="E21" s="3">
        <v>5.6099999999999997E-2</v>
      </c>
    </row>
    <row r="22" spans="1:5" x14ac:dyDescent="0.25">
      <c r="A22" s="5" t="s">
        <v>57</v>
      </c>
      <c r="B22" s="4">
        <v>1043344</v>
      </c>
      <c r="C22" s="4">
        <v>883549</v>
      </c>
      <c r="D22" s="3">
        <v>2.3800000000000002E-2</v>
      </c>
      <c r="E22" s="3">
        <v>2.1999999999999999E-2</v>
      </c>
    </row>
    <row r="23" spans="1:5" x14ac:dyDescent="0.25">
      <c r="A23" s="5" t="s">
        <v>56</v>
      </c>
      <c r="B23" s="4">
        <v>917004</v>
      </c>
      <c r="C23" s="4">
        <v>610282</v>
      </c>
      <c r="D23" s="3">
        <v>2.0899999999999998E-2</v>
      </c>
      <c r="E23" s="3">
        <v>1.52E-2</v>
      </c>
    </row>
    <row r="24" spans="1:5" x14ac:dyDescent="0.25">
      <c r="A24" s="5" t="s">
        <v>55</v>
      </c>
      <c r="B24" s="4">
        <v>894031</v>
      </c>
      <c r="C24" s="4">
        <v>835486</v>
      </c>
      <c r="D24" s="3">
        <v>2.0400000000000001E-2</v>
      </c>
      <c r="E24" s="3">
        <v>2.0799999999999999E-2</v>
      </c>
    </row>
    <row r="25" spans="1:5" x14ac:dyDescent="0.25">
      <c r="A25" s="5" t="s">
        <v>54</v>
      </c>
      <c r="B25" s="4">
        <v>665284</v>
      </c>
      <c r="C25" s="4">
        <v>546584</v>
      </c>
      <c r="D25" s="3">
        <v>1.52E-2</v>
      </c>
      <c r="E25" s="3">
        <v>1.3599999999999999E-2</v>
      </c>
    </row>
    <row r="26" spans="1:5" x14ac:dyDescent="0.25">
      <c r="A26" s="5" t="s">
        <v>53</v>
      </c>
      <c r="B26" s="4">
        <v>433202</v>
      </c>
      <c r="C26" s="4">
        <v>417655</v>
      </c>
      <c r="D26" s="3">
        <v>9.9000000000000008E-3</v>
      </c>
      <c r="E26" s="3">
        <v>1.04E-2</v>
      </c>
    </row>
    <row r="27" spans="1:5" x14ac:dyDescent="0.25">
      <c r="A27" s="5" t="s">
        <v>52</v>
      </c>
      <c r="B27" s="4">
        <v>368506</v>
      </c>
      <c r="C27" s="4">
        <v>353522</v>
      </c>
      <c r="D27" s="3">
        <v>8.3999999999999995E-3</v>
      </c>
      <c r="E27" s="3">
        <v>8.8000000000000005E-3</v>
      </c>
    </row>
    <row r="28" spans="1:5" x14ac:dyDescent="0.25">
      <c r="A28" s="5" t="s">
        <v>51</v>
      </c>
      <c r="B28" s="4">
        <v>315470</v>
      </c>
      <c r="C28" s="4">
        <v>324386</v>
      </c>
      <c r="D28" s="3">
        <v>7.1999999999999998E-3</v>
      </c>
      <c r="E28" s="3">
        <v>8.0999999999999996E-3</v>
      </c>
    </row>
    <row r="29" spans="1:5" x14ac:dyDescent="0.25">
      <c r="A29" s="5" t="s">
        <v>50</v>
      </c>
      <c r="B29" s="4">
        <v>295467</v>
      </c>
      <c r="C29" s="4">
        <v>272451</v>
      </c>
      <c r="D29" s="3">
        <v>6.7000000000000002E-3</v>
      </c>
      <c r="E29" s="3">
        <v>6.7999999999999996E-3</v>
      </c>
    </row>
    <row r="30" spans="1:5" x14ac:dyDescent="0.25">
      <c r="A30" s="5" t="s">
        <v>49</v>
      </c>
      <c r="B30" s="4">
        <v>275749</v>
      </c>
      <c r="C30" s="4">
        <v>222402</v>
      </c>
      <c r="D30" s="3">
        <v>6.3E-3</v>
      </c>
      <c r="E30" s="3">
        <v>5.4999999999999997E-3</v>
      </c>
    </row>
    <row r="31" spans="1:5" x14ac:dyDescent="0.25">
      <c r="A31" s="5" t="s">
        <v>48</v>
      </c>
      <c r="B31" s="4">
        <v>268782</v>
      </c>
      <c r="C31" s="4">
        <v>228910</v>
      </c>
      <c r="D31" s="3">
        <v>6.1000000000000004E-3</v>
      </c>
      <c r="E31" s="3">
        <v>5.7000000000000002E-3</v>
      </c>
    </row>
    <row r="32" spans="1:5" x14ac:dyDescent="0.25">
      <c r="A32" s="5" t="s">
        <v>47</v>
      </c>
      <c r="B32" s="4">
        <v>250530</v>
      </c>
      <c r="C32" s="4">
        <v>234028</v>
      </c>
      <c r="D32" s="3">
        <v>5.7000000000000002E-3</v>
      </c>
      <c r="E32" s="3">
        <v>5.7999999999999996E-3</v>
      </c>
    </row>
    <row r="33" spans="1:5" x14ac:dyDescent="0.25">
      <c r="A33" s="5" t="s">
        <v>46</v>
      </c>
      <c r="B33" s="4">
        <v>235816</v>
      </c>
      <c r="C33" s="4">
        <v>236178</v>
      </c>
      <c r="D33" s="3">
        <v>5.4000000000000003E-3</v>
      </c>
      <c r="E33" s="3">
        <v>5.8999999999999999E-3</v>
      </c>
    </row>
    <row r="34" spans="1:5" x14ac:dyDescent="0.25">
      <c r="A34" s="5" t="s">
        <v>45</v>
      </c>
      <c r="B34" s="4">
        <v>219183</v>
      </c>
      <c r="C34" s="4">
        <v>203238</v>
      </c>
      <c r="D34" s="3">
        <v>5.0000000000000001E-3</v>
      </c>
      <c r="E34" s="3">
        <v>5.1000000000000004E-3</v>
      </c>
    </row>
    <row r="35" spans="1:5" x14ac:dyDescent="0.25">
      <c r="A35" s="5" t="s">
        <v>44</v>
      </c>
      <c r="B35" s="4">
        <v>206061</v>
      </c>
      <c r="C35" s="4">
        <v>199390</v>
      </c>
      <c r="D35" s="3">
        <v>4.7000000000000002E-3</v>
      </c>
      <c r="E35" s="3">
        <v>5.0000000000000001E-3</v>
      </c>
    </row>
    <row r="36" spans="1:5" x14ac:dyDescent="0.25">
      <c r="A36" s="5" t="s">
        <v>43</v>
      </c>
      <c r="B36" s="4">
        <v>174896</v>
      </c>
      <c r="C36" s="4">
        <v>178707</v>
      </c>
      <c r="D36" s="3">
        <v>4.0000000000000001E-3</v>
      </c>
      <c r="E36" s="3">
        <v>4.4000000000000003E-3</v>
      </c>
    </row>
    <row r="37" spans="1:5" x14ac:dyDescent="0.25">
      <c r="A37" s="5" t="s">
        <v>42</v>
      </c>
      <c r="B37" s="4">
        <v>169520</v>
      </c>
      <c r="C37" s="4">
        <v>99429</v>
      </c>
      <c r="D37" s="3">
        <v>3.8999999999999998E-3</v>
      </c>
      <c r="E37" s="3">
        <v>2.5000000000000001E-3</v>
      </c>
    </row>
    <row r="38" spans="1:5" x14ac:dyDescent="0.25">
      <c r="A38" s="5" t="s">
        <v>41</v>
      </c>
      <c r="B38" s="4">
        <v>159915</v>
      </c>
      <c r="C38" s="4">
        <v>147745</v>
      </c>
      <c r="D38" s="3">
        <v>3.7000000000000002E-3</v>
      </c>
      <c r="E38" s="3">
        <v>3.7000000000000002E-3</v>
      </c>
    </row>
    <row r="39" spans="1:5" x14ac:dyDescent="0.25">
      <c r="A39" s="5" t="s">
        <v>40</v>
      </c>
      <c r="B39" s="4">
        <v>123627</v>
      </c>
      <c r="C39" s="4">
        <v>138158</v>
      </c>
      <c r="D39" s="3">
        <v>2.8E-3</v>
      </c>
      <c r="E39" s="3">
        <v>3.3999999999999998E-3</v>
      </c>
    </row>
    <row r="40" spans="1:5" x14ac:dyDescent="0.25">
      <c r="A40" s="5" t="s">
        <v>39</v>
      </c>
      <c r="B40" s="4">
        <v>119719</v>
      </c>
      <c r="C40" s="4">
        <v>104060</v>
      </c>
      <c r="D40" s="3">
        <v>2.7000000000000001E-3</v>
      </c>
      <c r="E40" s="3">
        <v>2.5999999999999999E-3</v>
      </c>
    </row>
    <row r="41" spans="1:5" x14ac:dyDescent="0.25">
      <c r="A41" s="5" t="s">
        <v>38</v>
      </c>
      <c r="B41" s="4">
        <v>113642</v>
      </c>
      <c r="C41" s="4">
        <v>52059</v>
      </c>
      <c r="D41" s="3">
        <v>2.5999999999999999E-3</v>
      </c>
      <c r="E41" s="3">
        <v>1.2999999999999999E-3</v>
      </c>
    </row>
    <row r="42" spans="1:5" x14ac:dyDescent="0.25">
      <c r="A42" s="5" t="s">
        <v>37</v>
      </c>
      <c r="B42" s="4">
        <v>110805</v>
      </c>
      <c r="C42" s="4">
        <v>109178</v>
      </c>
      <c r="D42" s="3">
        <v>2.5000000000000001E-3</v>
      </c>
      <c r="E42" s="3">
        <v>2.7000000000000001E-3</v>
      </c>
    </row>
    <row r="43" spans="1:5" x14ac:dyDescent="0.25">
      <c r="A43" s="5" t="s">
        <v>36</v>
      </c>
      <c r="B43" s="4">
        <v>882073</v>
      </c>
      <c r="C43" s="4">
        <v>817341</v>
      </c>
      <c r="D43" s="3">
        <v>2.01E-2</v>
      </c>
      <c r="E43" s="3">
        <v>2.0299999999999999E-2</v>
      </c>
    </row>
    <row r="44" spans="1:5" x14ac:dyDescent="0.25">
      <c r="A44" s="5" t="s">
        <v>35</v>
      </c>
      <c r="B44" s="4">
        <v>12708773</v>
      </c>
      <c r="C44" s="4">
        <v>11120354</v>
      </c>
      <c r="D44" s="3">
        <v>0.29010000000000002</v>
      </c>
      <c r="E44" s="3">
        <v>0.27629999999999999</v>
      </c>
    </row>
    <row r="45" spans="1:5" x14ac:dyDescent="0.25">
      <c r="A45" s="5" t="s">
        <v>34</v>
      </c>
      <c r="B45" s="4">
        <v>24087695</v>
      </c>
      <c r="C45" s="4">
        <v>22511811</v>
      </c>
      <c r="D45" s="3">
        <v>0.54990000000000006</v>
      </c>
      <c r="E45" s="3">
        <v>0.55940000000000001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C8B9-56E0-4F85-8DCF-8DED45CC2C66}">
  <dimension ref="B2:R32"/>
  <sheetViews>
    <sheetView tabSelected="1" zoomScaleNormal="100" workbookViewId="0">
      <selection activeCell="G17" sqref="G17"/>
    </sheetView>
  </sheetViews>
  <sheetFormatPr defaultRowHeight="15" x14ac:dyDescent="0.25"/>
  <cols>
    <col min="1" max="1" width="9.140625" style="7"/>
    <col min="2" max="2" width="20.85546875" style="7" bestFit="1" customWidth="1"/>
    <col min="3" max="4" width="24.42578125" style="7" bestFit="1" customWidth="1"/>
    <col min="5" max="5" width="23.5703125" style="7" bestFit="1" customWidth="1"/>
    <col min="6" max="6" width="20.5703125" style="7" bestFit="1" customWidth="1"/>
    <col min="7" max="7" width="10.85546875" style="7" bestFit="1" customWidth="1"/>
    <col min="8" max="8" width="9.85546875" style="7" bestFit="1" customWidth="1"/>
    <col min="9" max="11" width="18.42578125" style="7" bestFit="1" customWidth="1"/>
    <col min="12" max="14" width="37.7109375" style="7" bestFit="1" customWidth="1"/>
    <col min="15" max="17" width="36.7109375" style="7" bestFit="1" customWidth="1"/>
    <col min="18" max="18" width="11" style="7" bestFit="1" customWidth="1"/>
    <col min="19" max="16384" width="9.140625" style="7"/>
  </cols>
  <sheetData>
    <row r="2" spans="2:18" x14ac:dyDescent="0.25">
      <c r="B2" s="5" t="s">
        <v>20</v>
      </c>
      <c r="C2" s="6" t="s">
        <v>16</v>
      </c>
      <c r="D2" s="6" t="s">
        <v>15</v>
      </c>
      <c r="E2" s="6" t="s">
        <v>14</v>
      </c>
      <c r="G2" s="6" t="s">
        <v>21</v>
      </c>
      <c r="H2" s="6" t="s">
        <v>22</v>
      </c>
      <c r="I2" s="6" t="s">
        <v>23</v>
      </c>
      <c r="J2" s="6" t="s">
        <v>24</v>
      </c>
      <c r="K2" s="6" t="s">
        <v>25</v>
      </c>
      <c r="L2" s="6" t="s">
        <v>27</v>
      </c>
      <c r="M2" s="6" t="s">
        <v>28</v>
      </c>
      <c r="N2" s="6" t="s">
        <v>29</v>
      </c>
      <c r="O2" s="6" t="s">
        <v>30</v>
      </c>
      <c r="P2" s="6" t="s">
        <v>31</v>
      </c>
      <c r="Q2" s="6" t="s">
        <v>32</v>
      </c>
      <c r="R2" s="6" t="s">
        <v>33</v>
      </c>
    </row>
    <row r="3" spans="2:18" x14ac:dyDescent="0.25">
      <c r="B3" s="6" t="s">
        <v>2</v>
      </c>
      <c r="C3" s="8">
        <v>15730330</v>
      </c>
      <c r="D3" s="8">
        <v>17737231</v>
      </c>
      <c r="E3" s="8">
        <v>18844591</v>
      </c>
      <c r="G3" s="10">
        <f>SUM(C3:E3)</f>
        <v>52312152</v>
      </c>
      <c r="H3" s="10">
        <f>AVERAGE(C3:E3)</f>
        <v>17437384</v>
      </c>
      <c r="I3" s="7">
        <f>((C3-H3)^2)/G3</f>
        <v>55704.711955187777</v>
      </c>
      <c r="J3" s="7">
        <f>((D3-H3)^2)/G3</f>
        <v>1718.6871495747298</v>
      </c>
      <c r="K3" s="7">
        <f>((E3-H3)^2)/G3</f>
        <v>37854.140293234355</v>
      </c>
      <c r="L3" s="7">
        <f>SQRT(I3)</f>
        <v>236.01845681045322</v>
      </c>
      <c r="M3" s="7">
        <f>SQRT(J3)</f>
        <v>41.457051867863562</v>
      </c>
      <c r="N3" s="7">
        <f>SQRT(K3)</f>
        <v>194.56140494258966</v>
      </c>
      <c r="O3" s="12">
        <f>L3/$H3</f>
        <v>1.3535198674896028E-5</v>
      </c>
      <c r="P3" s="12">
        <f t="shared" ref="P3:Q16" si="0">M3/$H3</f>
        <v>2.3774811558811553E-6</v>
      </c>
      <c r="Q3" s="12">
        <f t="shared" si="0"/>
        <v>1.1157717519014874E-5</v>
      </c>
      <c r="R3" s="10">
        <f>MAX(C3:E3)-MIN(C3:E3)</f>
        <v>3114261</v>
      </c>
    </row>
    <row r="4" spans="2:18" x14ac:dyDescent="0.25">
      <c r="B4" s="6" t="s">
        <v>1</v>
      </c>
      <c r="C4" s="8">
        <v>5829190</v>
      </c>
      <c r="D4" s="8">
        <v>6759683</v>
      </c>
      <c r="E4" s="8">
        <v>8402859</v>
      </c>
      <c r="G4" s="10">
        <f t="shared" ref="G4:G15" si="1">SUM(C4:E4)</f>
        <v>20991732</v>
      </c>
      <c r="H4" s="10">
        <f t="shared" ref="H4:H16" si="2">AVERAGE(C4:E4)</f>
        <v>6997244</v>
      </c>
      <c r="I4" s="7">
        <f t="shared" ref="I4:I16" si="3">((C4-H4)^2)/G4</f>
        <v>64994.643934859683</v>
      </c>
      <c r="J4" s="7">
        <f t="shared" ref="J4:J16" si="4">((D4-H4)^2)/G4</f>
        <v>2688.4503251565902</v>
      </c>
      <c r="K4" s="7">
        <f t="shared" ref="K4:K16" si="5">((E4-H4)^2)/G4</f>
        <v>94120.557952292831</v>
      </c>
      <c r="L4" s="7">
        <f t="shared" ref="L4:N16" si="6">SQRT(I4)</f>
        <v>254.94047135529439</v>
      </c>
      <c r="M4" s="7">
        <f t="shared" si="6"/>
        <v>51.850268322898678</v>
      </c>
      <c r="N4" s="7">
        <f t="shared" si="6"/>
        <v>306.79073967819306</v>
      </c>
      <c r="O4" s="12">
        <f t="shared" ref="O4:O16" si="7">L4/$H4</f>
        <v>3.6434412085000093E-5</v>
      </c>
      <c r="P4" s="12">
        <f t="shared" si="0"/>
        <v>7.4100986506828513E-6</v>
      </c>
      <c r="Q4" s="12">
        <f t="shared" si="0"/>
        <v>4.3844510735682942E-5</v>
      </c>
      <c r="R4" s="10">
        <f t="shared" ref="R4:R16" si="8">MAX(C4:E4)-MIN(C4:E4)</f>
        <v>2573669</v>
      </c>
    </row>
    <row r="5" spans="2:18" x14ac:dyDescent="0.25">
      <c r="B5" s="6" t="s">
        <v>0</v>
      </c>
      <c r="C5" s="8">
        <v>3877235</v>
      </c>
      <c r="D5" s="8">
        <v>4825845</v>
      </c>
      <c r="E5" s="8">
        <v>4843650</v>
      </c>
      <c r="G5" s="10">
        <f t="shared" si="1"/>
        <v>13546730</v>
      </c>
      <c r="H5" s="10">
        <f t="shared" si="2"/>
        <v>4515576.666666667</v>
      </c>
      <c r="I5" s="7">
        <f t="shared" si="3"/>
        <v>30079.589938145826</v>
      </c>
      <c r="J5" s="7">
        <f t="shared" si="4"/>
        <v>7106.2491589811152</v>
      </c>
      <c r="K5" s="7">
        <f t="shared" si="5"/>
        <v>7945.2467159561193</v>
      </c>
      <c r="L5" s="7">
        <f t="shared" si="6"/>
        <v>173.43468493397111</v>
      </c>
      <c r="M5" s="7">
        <f t="shared" si="6"/>
        <v>84.298571512102839</v>
      </c>
      <c r="N5" s="7">
        <f t="shared" si="6"/>
        <v>89.136113421868018</v>
      </c>
      <c r="O5" s="12">
        <f t="shared" si="7"/>
        <v>3.8408092196560596E-5</v>
      </c>
      <c r="P5" s="12">
        <f t="shared" si="0"/>
        <v>1.8668395585968606E-5</v>
      </c>
      <c r="Q5" s="12">
        <f t="shared" si="0"/>
        <v>1.9739696610591932E-5</v>
      </c>
      <c r="R5" s="10">
        <f t="shared" si="8"/>
        <v>966415</v>
      </c>
    </row>
    <row r="6" spans="2:18" x14ac:dyDescent="0.25">
      <c r="B6" s="6" t="s">
        <v>3</v>
      </c>
      <c r="C6" s="8">
        <v>2805888</v>
      </c>
      <c r="D6" s="8">
        <v>3293948</v>
      </c>
      <c r="E6" s="8">
        <v>3496898</v>
      </c>
      <c r="G6" s="10">
        <f t="shared" si="1"/>
        <v>9596734</v>
      </c>
      <c r="H6" s="10">
        <f t="shared" si="2"/>
        <v>3198911.3333333335</v>
      </c>
      <c r="I6" s="7">
        <f t="shared" si="3"/>
        <v>16095.823906804604</v>
      </c>
      <c r="J6" s="7">
        <f t="shared" si="4"/>
        <v>941.15018829438031</v>
      </c>
      <c r="K6" s="7">
        <f t="shared" si="5"/>
        <v>9252.7367655611815</v>
      </c>
      <c r="L6" s="7">
        <f t="shared" si="6"/>
        <v>126.86931822471738</v>
      </c>
      <c r="M6" s="7">
        <f t="shared" si="6"/>
        <v>30.678171201921089</v>
      </c>
      <c r="N6" s="7">
        <f t="shared" si="6"/>
        <v>96.19114702279613</v>
      </c>
      <c r="O6" s="12">
        <f t="shared" si="7"/>
        <v>3.9660154660340913E-5</v>
      </c>
      <c r="P6" s="12">
        <f t="shared" si="0"/>
        <v>9.5901911635524403E-6</v>
      </c>
      <c r="Q6" s="12">
        <f t="shared" si="0"/>
        <v>3.0069963496788426E-5</v>
      </c>
      <c r="R6" s="10">
        <f t="shared" si="8"/>
        <v>691010</v>
      </c>
    </row>
    <row r="7" spans="2:18" x14ac:dyDescent="0.25">
      <c r="B7" s="6" t="s">
        <v>4</v>
      </c>
      <c r="C7" s="8">
        <v>1842660</v>
      </c>
      <c r="D7" s="8">
        <v>2465418</v>
      </c>
      <c r="E7" s="8">
        <v>2372184</v>
      </c>
      <c r="G7" s="10">
        <f t="shared" si="1"/>
        <v>6680262</v>
      </c>
      <c r="H7" s="10">
        <f t="shared" si="2"/>
        <v>2226754</v>
      </c>
      <c r="I7" s="7">
        <f t="shared" si="3"/>
        <v>22084.193828924675</v>
      </c>
      <c r="J7" s="7">
        <f t="shared" si="4"/>
        <v>8526.6872610685023</v>
      </c>
      <c r="K7" s="7">
        <f t="shared" si="5"/>
        <v>3166.0262576527689</v>
      </c>
      <c r="L7" s="7">
        <f t="shared" si="6"/>
        <v>148.60751605798637</v>
      </c>
      <c r="M7" s="7">
        <f t="shared" si="6"/>
        <v>92.340063141999764</v>
      </c>
      <c r="N7" s="7">
        <f t="shared" si="6"/>
        <v>56.267452915986603</v>
      </c>
      <c r="O7" s="12">
        <f t="shared" si="7"/>
        <v>6.6737284881035965E-5</v>
      </c>
      <c r="P7" s="12">
        <f t="shared" si="0"/>
        <v>4.1468461779792366E-5</v>
      </c>
      <c r="Q7" s="12">
        <f t="shared" si="0"/>
        <v>2.5268823101243606E-5</v>
      </c>
      <c r="R7" s="10">
        <f t="shared" si="8"/>
        <v>622758</v>
      </c>
    </row>
    <row r="8" spans="2:18" x14ac:dyDescent="0.25">
      <c r="B8" s="6" t="s">
        <v>5</v>
      </c>
      <c r="C8" s="8">
        <v>207377</v>
      </c>
      <c r="D8" s="8">
        <v>217426</v>
      </c>
      <c r="E8" s="8">
        <v>241707</v>
      </c>
      <c r="G8" s="10">
        <f t="shared" si="1"/>
        <v>666510</v>
      </c>
      <c r="H8" s="10">
        <f t="shared" si="2"/>
        <v>222170</v>
      </c>
      <c r="I8" s="7">
        <f t="shared" si="3"/>
        <v>328.32643021109959</v>
      </c>
      <c r="J8" s="7">
        <f t="shared" si="4"/>
        <v>33.766239066180553</v>
      </c>
      <c r="K8" s="7">
        <f t="shared" si="5"/>
        <v>572.67613239111188</v>
      </c>
      <c r="L8" s="7">
        <f t="shared" si="6"/>
        <v>18.119780081753188</v>
      </c>
      <c r="M8" s="7">
        <f t="shared" si="6"/>
        <v>5.8108724875168747</v>
      </c>
      <c r="N8" s="7">
        <f t="shared" si="6"/>
        <v>23.930652569270062</v>
      </c>
      <c r="O8" s="12">
        <f t="shared" si="7"/>
        <v>8.1558176539376102E-5</v>
      </c>
      <c r="P8" s="12">
        <f t="shared" si="0"/>
        <v>2.6155072635895372E-5</v>
      </c>
      <c r="Q8" s="12">
        <f t="shared" si="0"/>
        <v>1.0771324917527147E-4</v>
      </c>
      <c r="R8" s="10">
        <f t="shared" si="8"/>
        <v>34330</v>
      </c>
    </row>
    <row r="9" spans="2:18" x14ac:dyDescent="0.25">
      <c r="B9" s="6" t="s">
        <v>6</v>
      </c>
      <c r="C9" s="8">
        <v>4601982</v>
      </c>
      <c r="D9" s="8">
        <v>4966949</v>
      </c>
      <c r="E9" s="8">
        <v>5361134</v>
      </c>
      <c r="G9" s="10">
        <f t="shared" si="1"/>
        <v>14930065</v>
      </c>
      <c r="H9" s="10">
        <f t="shared" si="2"/>
        <v>4976688.333333333</v>
      </c>
      <c r="I9" s="7">
        <f t="shared" si="3"/>
        <v>9404.1677809246557</v>
      </c>
      <c r="J9" s="7">
        <f t="shared" si="4"/>
        <v>6.3532619434524715</v>
      </c>
      <c r="K9" s="7">
        <f t="shared" si="5"/>
        <v>9899.385610094665</v>
      </c>
      <c r="L9" s="7">
        <f t="shared" si="6"/>
        <v>96.975088455358758</v>
      </c>
      <c r="M9" s="7">
        <f t="shared" si="6"/>
        <v>2.5205677819595471</v>
      </c>
      <c r="N9" s="7">
        <f t="shared" si="6"/>
        <v>99.495656237318542</v>
      </c>
      <c r="O9" s="12">
        <f t="shared" si="7"/>
        <v>1.9485867299712111E-5</v>
      </c>
      <c r="P9" s="12">
        <f t="shared" si="0"/>
        <v>5.0647491125314203E-7</v>
      </c>
      <c r="Q9" s="12">
        <f t="shared" si="0"/>
        <v>1.9992342210965299E-5</v>
      </c>
      <c r="R9" s="10">
        <f t="shared" si="8"/>
        <v>759152</v>
      </c>
    </row>
    <row r="10" spans="2:18" x14ac:dyDescent="0.25">
      <c r="B10" s="6" t="s">
        <v>7</v>
      </c>
      <c r="C10" s="8">
        <v>578520</v>
      </c>
      <c r="D10" s="8">
        <v>598663</v>
      </c>
      <c r="E10" s="8">
        <v>580479</v>
      </c>
      <c r="G10" s="10">
        <f t="shared" si="1"/>
        <v>1757662</v>
      </c>
      <c r="H10" s="10">
        <f t="shared" si="2"/>
        <v>585887.33333333337</v>
      </c>
      <c r="I10" s="7">
        <f t="shared" si="3"/>
        <v>30.880567733981284</v>
      </c>
      <c r="J10" s="7">
        <f t="shared" si="4"/>
        <v>92.860663072750498</v>
      </c>
      <c r="K10" s="7">
        <f t="shared" si="5"/>
        <v>16.641464311366388</v>
      </c>
      <c r="L10" s="7">
        <f t="shared" si="6"/>
        <v>5.5570286785278773</v>
      </c>
      <c r="M10" s="7">
        <f t="shared" si="6"/>
        <v>9.6364237698821906</v>
      </c>
      <c r="N10" s="7">
        <f t="shared" si="6"/>
        <v>4.0793950913544021</v>
      </c>
      <c r="O10" s="12">
        <f t="shared" si="7"/>
        <v>9.4848076795104134E-6</v>
      </c>
      <c r="P10" s="12">
        <f t="shared" si="0"/>
        <v>1.6447571438448671E-5</v>
      </c>
      <c r="Q10" s="12">
        <f t="shared" si="0"/>
        <v>6.9627637589384114E-6</v>
      </c>
      <c r="R10" s="10">
        <f t="shared" si="8"/>
        <v>20143</v>
      </c>
    </row>
    <row r="11" spans="2:18" x14ac:dyDescent="0.25">
      <c r="B11" s="6" t="s">
        <v>8</v>
      </c>
      <c r="C11" s="8">
        <v>318400</v>
      </c>
      <c r="D11" s="8">
        <v>398066</v>
      </c>
      <c r="E11" s="8">
        <v>413472</v>
      </c>
      <c r="G11" s="10">
        <f t="shared" si="1"/>
        <v>1129938</v>
      </c>
      <c r="H11" s="10">
        <f t="shared" si="2"/>
        <v>376646</v>
      </c>
      <c r="I11" s="7">
        <f t="shared" si="3"/>
        <v>3002.4625386525631</v>
      </c>
      <c r="J11" s="7">
        <f t="shared" si="4"/>
        <v>406.05449148537355</v>
      </c>
      <c r="K11" s="7">
        <f t="shared" si="5"/>
        <v>1200.2023792455868</v>
      </c>
      <c r="L11" s="7">
        <f t="shared" si="6"/>
        <v>54.794730938773327</v>
      </c>
      <c r="M11" s="7">
        <f t="shared" si="6"/>
        <v>20.150793817747566</v>
      </c>
      <c r="N11" s="7">
        <f t="shared" si="6"/>
        <v>34.643937121025765</v>
      </c>
      <c r="O11" s="12">
        <f t="shared" si="7"/>
        <v>1.4548071913354535E-4</v>
      </c>
      <c r="P11" s="12">
        <f t="shared" si="0"/>
        <v>5.3500618134130103E-5</v>
      </c>
      <c r="Q11" s="12">
        <f t="shared" si="0"/>
        <v>9.1980100999415276E-5</v>
      </c>
      <c r="R11" s="10">
        <f t="shared" si="8"/>
        <v>95072</v>
      </c>
    </row>
    <row r="12" spans="2:18" x14ac:dyDescent="0.25">
      <c r="B12" s="6" t="s">
        <v>9</v>
      </c>
      <c r="C12" s="8">
        <v>691708</v>
      </c>
      <c r="D12" s="8">
        <v>769475</v>
      </c>
      <c r="E12" s="8">
        <v>769252</v>
      </c>
      <c r="G12" s="10">
        <f t="shared" si="1"/>
        <v>2230435</v>
      </c>
      <c r="H12" s="10">
        <f t="shared" si="2"/>
        <v>743478.33333333337</v>
      </c>
      <c r="I12" s="7">
        <f t="shared" si="3"/>
        <v>1201.6343957319755</v>
      </c>
      <c r="J12" s="7">
        <f t="shared" si="4"/>
        <v>303.00218467598285</v>
      </c>
      <c r="K12" s="7">
        <f t="shared" si="5"/>
        <v>297.82616101542629</v>
      </c>
      <c r="L12" s="7">
        <f t="shared" si="6"/>
        <v>34.664598594704302</v>
      </c>
      <c r="M12" s="7">
        <f t="shared" si="6"/>
        <v>17.406957938594061</v>
      </c>
      <c r="N12" s="7">
        <f t="shared" si="6"/>
        <v>17.257640656110159</v>
      </c>
      <c r="O12" s="12">
        <f t="shared" si="7"/>
        <v>4.6624894150294855E-5</v>
      </c>
      <c r="P12" s="12">
        <f t="shared" si="0"/>
        <v>2.3412865120831667E-5</v>
      </c>
      <c r="Q12" s="12">
        <f t="shared" si="0"/>
        <v>2.3212029029463075E-5</v>
      </c>
      <c r="R12" s="10">
        <f t="shared" si="8"/>
        <v>77767</v>
      </c>
    </row>
    <row r="13" spans="2:18" x14ac:dyDescent="0.25">
      <c r="B13" s="6" t="s">
        <v>10</v>
      </c>
      <c r="C13" s="8">
        <v>17128</v>
      </c>
      <c r="D13" s="8">
        <v>21269</v>
      </c>
      <c r="E13" s="8">
        <v>33078</v>
      </c>
      <c r="G13" s="10">
        <f t="shared" si="1"/>
        <v>71475</v>
      </c>
      <c r="H13" s="10">
        <f t="shared" si="2"/>
        <v>23825</v>
      </c>
      <c r="I13" s="7">
        <f t="shared" si="3"/>
        <v>627.48945785239596</v>
      </c>
      <c r="J13" s="7">
        <f t="shared" si="4"/>
        <v>91.404491080797484</v>
      </c>
      <c r="K13" s="7">
        <f t="shared" si="5"/>
        <v>1197.8735082196572</v>
      </c>
      <c r="L13" s="7">
        <f t="shared" si="6"/>
        <v>25.049739676339872</v>
      </c>
      <c r="M13" s="7">
        <f t="shared" si="6"/>
        <v>9.5605696002276712</v>
      </c>
      <c r="N13" s="7">
        <f t="shared" si="6"/>
        <v>34.610309276567541</v>
      </c>
      <c r="O13" s="12">
        <f t="shared" si="7"/>
        <v>1.0514056527319989E-3</v>
      </c>
      <c r="P13" s="12">
        <f t="shared" si="0"/>
        <v>4.0128308920158118E-4</v>
      </c>
      <c r="Q13" s="12">
        <f t="shared" si="0"/>
        <v>1.4526887419335798E-3</v>
      </c>
      <c r="R13" s="10">
        <f t="shared" si="8"/>
        <v>15950</v>
      </c>
    </row>
    <row r="14" spans="2:18" x14ac:dyDescent="0.25">
      <c r="B14" s="6" t="s">
        <v>11</v>
      </c>
      <c r="C14" s="8">
        <v>2931503</v>
      </c>
      <c r="D14" s="8">
        <v>3080699</v>
      </c>
      <c r="E14" s="8">
        <v>3104277</v>
      </c>
      <c r="G14" s="10">
        <f t="shared" si="1"/>
        <v>9116479</v>
      </c>
      <c r="H14" s="10">
        <f t="shared" si="2"/>
        <v>3038826.3333333335</v>
      </c>
      <c r="I14" s="7">
        <f t="shared" si="3"/>
        <v>1263.459047926048</v>
      </c>
      <c r="J14" s="7">
        <f t="shared" si="4"/>
        <v>192.3242749506432</v>
      </c>
      <c r="K14" s="7">
        <f t="shared" si="5"/>
        <v>469.89520483852272</v>
      </c>
      <c r="L14" s="7">
        <f t="shared" si="6"/>
        <v>35.545169122203482</v>
      </c>
      <c r="M14" s="7">
        <f t="shared" si="6"/>
        <v>13.868102788436607</v>
      </c>
      <c r="N14" s="7">
        <f t="shared" si="6"/>
        <v>21.677066333766724</v>
      </c>
      <c r="O14" s="12">
        <f t="shared" si="7"/>
        <v>1.1697005759198309E-5</v>
      </c>
      <c r="P14" s="12">
        <f t="shared" si="0"/>
        <v>4.5636378217193085E-6</v>
      </c>
      <c r="Q14" s="12">
        <f t="shared" si="0"/>
        <v>7.1333679374789508E-6</v>
      </c>
      <c r="R14" s="10">
        <f t="shared" si="8"/>
        <v>172774</v>
      </c>
    </row>
    <row r="15" spans="2:18" x14ac:dyDescent="0.25">
      <c r="B15" s="6" t="s">
        <v>12</v>
      </c>
      <c r="C15" s="8">
        <v>429164</v>
      </c>
      <c r="D15" s="8">
        <v>454103</v>
      </c>
      <c r="E15" s="8">
        <v>356011</v>
      </c>
      <c r="G15" s="10">
        <f t="shared" si="1"/>
        <v>1239278</v>
      </c>
      <c r="H15" s="10">
        <f t="shared" si="2"/>
        <v>413092.66666666669</v>
      </c>
      <c r="I15" s="7">
        <f t="shared" si="3"/>
        <v>208.41792972287936</v>
      </c>
      <c r="J15" s="7">
        <f t="shared" si="4"/>
        <v>1357.1187740854832</v>
      </c>
      <c r="K15" s="7">
        <f t="shared" si="5"/>
        <v>2629.2056095923972</v>
      </c>
      <c r="L15" s="7">
        <f t="shared" si="6"/>
        <v>14.436686937205481</v>
      </c>
      <c r="M15" s="7">
        <f t="shared" si="6"/>
        <v>36.839093013882454</v>
      </c>
      <c r="N15" s="7">
        <f t="shared" si="6"/>
        <v>51.275779951087991</v>
      </c>
      <c r="O15" s="12">
        <f t="shared" si="7"/>
        <v>3.4947817044776429E-5</v>
      </c>
      <c r="P15" s="12">
        <f t="shared" si="0"/>
        <v>8.9178762990747317E-5</v>
      </c>
      <c r="Q15" s="12">
        <f t="shared" si="0"/>
        <v>1.2412658003552388E-4</v>
      </c>
      <c r="R15" s="10">
        <f t="shared" si="8"/>
        <v>98092</v>
      </c>
    </row>
    <row r="16" spans="2:18" x14ac:dyDescent="0.25">
      <c r="B16" s="6" t="s">
        <v>13</v>
      </c>
      <c r="C16" s="8">
        <v>101306</v>
      </c>
      <c r="D16" s="8">
        <v>117102</v>
      </c>
      <c r="E16" s="8">
        <v>147446</v>
      </c>
      <c r="G16" s="10">
        <f>SUM(C16:E16)</f>
        <v>365854</v>
      </c>
      <c r="H16" s="10">
        <f t="shared" si="2"/>
        <v>121951.33333333333</v>
      </c>
      <c r="I16" s="7">
        <f t="shared" si="3"/>
        <v>1165.0270010562799</v>
      </c>
      <c r="J16" s="7">
        <f t="shared" si="4"/>
        <v>64.277099000633399</v>
      </c>
      <c r="K16" s="7">
        <f t="shared" si="5"/>
        <v>1776.6049529168592</v>
      </c>
      <c r="L16" s="7">
        <f t="shared" si="6"/>
        <v>34.132491867079963</v>
      </c>
      <c r="M16" s="7">
        <f t="shared" si="6"/>
        <v>8.017299981953613</v>
      </c>
      <c r="N16" s="7">
        <f t="shared" si="6"/>
        <v>42.149791849033598</v>
      </c>
      <c r="O16" s="12">
        <f t="shared" si="7"/>
        <v>2.7988617208296178E-4</v>
      </c>
      <c r="P16" s="12">
        <f t="shared" si="0"/>
        <v>6.5741798493007696E-5</v>
      </c>
      <c r="Q16" s="12">
        <f t="shared" si="0"/>
        <v>3.4562797057596963E-4</v>
      </c>
      <c r="R16" s="10">
        <f t="shared" si="8"/>
        <v>46140</v>
      </c>
    </row>
    <row r="17" spans="2:18" x14ac:dyDescent="0.25">
      <c r="G17" s="10">
        <f>SUM(G3:G16)</f>
        <v>134635306</v>
      </c>
    </row>
    <row r="18" spans="2:18" x14ac:dyDescent="0.25">
      <c r="B18" s="5" t="s">
        <v>20</v>
      </c>
      <c r="C18" s="6" t="s">
        <v>17</v>
      </c>
      <c r="D18" s="6" t="s">
        <v>18</v>
      </c>
      <c r="E18" s="7" t="s">
        <v>26</v>
      </c>
      <c r="G18" s="7" t="s">
        <v>21</v>
      </c>
      <c r="H18" s="6" t="s">
        <v>22</v>
      </c>
      <c r="I18" s="6" t="s">
        <v>23</v>
      </c>
      <c r="J18" s="6" t="s">
        <v>24</v>
      </c>
      <c r="K18" s="6" t="s">
        <v>26</v>
      </c>
      <c r="L18" s="6" t="s">
        <v>27</v>
      </c>
      <c r="M18" s="6" t="s">
        <v>28</v>
      </c>
      <c r="N18" s="6" t="s">
        <v>26</v>
      </c>
      <c r="O18" s="6" t="s">
        <v>30</v>
      </c>
      <c r="P18" s="6" t="s">
        <v>31</v>
      </c>
      <c r="Q18" s="6" t="s">
        <v>26</v>
      </c>
      <c r="R18" s="6" t="s">
        <v>33</v>
      </c>
    </row>
    <row r="19" spans="2:18" x14ac:dyDescent="0.25">
      <c r="B19" s="6" t="s">
        <v>2</v>
      </c>
      <c r="C19" s="8">
        <v>157044</v>
      </c>
      <c r="D19" s="8">
        <v>172520</v>
      </c>
      <c r="E19" s="7" t="s">
        <v>26</v>
      </c>
      <c r="G19" s="10">
        <f t="shared" ref="G19:G32" si="9">SUM(C19:D19)</f>
        <v>329564</v>
      </c>
      <c r="H19" s="10">
        <f t="shared" ref="H19:H32" si="10">AVERAGE(C19:D19)</f>
        <v>164782</v>
      </c>
      <c r="I19" s="7">
        <f t="shared" ref="I19:I32" si="11">((C19-H19)^2)/G19</f>
        <v>181.68441941474191</v>
      </c>
      <c r="J19" s="7">
        <f t="shared" ref="J19:J32" si="12">((D19-H19)^2)/G19</f>
        <v>181.68441941474191</v>
      </c>
      <c r="K19" s="6" t="s">
        <v>26</v>
      </c>
      <c r="L19" s="7">
        <f>SQRT(I19)</f>
        <v>13.479036293991566</v>
      </c>
      <c r="M19" s="7">
        <f>SQRT(J19)</f>
        <v>13.479036293991566</v>
      </c>
      <c r="N19" s="7" t="s">
        <v>26</v>
      </c>
      <c r="O19" s="12">
        <f>L19/$H19</f>
        <v>8.1799203153205854E-5</v>
      </c>
      <c r="P19" s="12">
        <f>M19/$H19</f>
        <v>8.1799203153205854E-5</v>
      </c>
      <c r="Q19" s="7" t="s">
        <v>26</v>
      </c>
      <c r="R19" s="10">
        <f>MAX(C19:D19)-MIN(C19:D19)</f>
        <v>15476</v>
      </c>
    </row>
    <row r="20" spans="2:18" x14ac:dyDescent="0.25">
      <c r="B20" s="6" t="s">
        <v>1</v>
      </c>
      <c r="C20" s="8">
        <v>44188</v>
      </c>
      <c r="D20" s="8">
        <v>49641</v>
      </c>
      <c r="E20" s="7" t="s">
        <v>26</v>
      </c>
      <c r="G20" s="10">
        <f t="shared" si="9"/>
        <v>93829</v>
      </c>
      <c r="H20" s="10">
        <f t="shared" si="10"/>
        <v>46914.5</v>
      </c>
      <c r="I20" s="7">
        <f t="shared" si="11"/>
        <v>79.227128606294428</v>
      </c>
      <c r="J20" s="7">
        <f t="shared" si="12"/>
        <v>79.227128606294428</v>
      </c>
      <c r="K20" s="6" t="s">
        <v>26</v>
      </c>
      <c r="L20" s="7">
        <f t="shared" ref="L20:M32" si="13">SQRT(I20)</f>
        <v>8.9009622292364785</v>
      </c>
      <c r="M20" s="7">
        <f t="shared" si="13"/>
        <v>8.9009622292364785</v>
      </c>
      <c r="N20" s="7" t="s">
        <v>26</v>
      </c>
      <c r="O20" s="12">
        <f t="shared" ref="O20:P32" si="14">L20/$H20</f>
        <v>1.8972731733763503E-4</v>
      </c>
      <c r="P20" s="12">
        <f t="shared" si="14"/>
        <v>1.8972731733763503E-4</v>
      </c>
      <c r="Q20" s="7" t="s">
        <v>26</v>
      </c>
      <c r="R20" s="10">
        <f t="shared" ref="R20:R32" si="15">MAX(C20:D20)-MIN(C20:D20)</f>
        <v>5453</v>
      </c>
    </row>
    <row r="21" spans="2:18" x14ac:dyDescent="0.25">
      <c r="B21" s="6" t="s">
        <v>0</v>
      </c>
      <c r="C21" s="8">
        <v>27295</v>
      </c>
      <c r="D21" s="8">
        <v>32876</v>
      </c>
      <c r="E21" s="7" t="s">
        <v>26</v>
      </c>
      <c r="G21" s="10">
        <f t="shared" si="9"/>
        <v>60171</v>
      </c>
      <c r="H21" s="10">
        <f t="shared" si="10"/>
        <v>30085.5</v>
      </c>
      <c r="I21" s="7">
        <f t="shared" si="11"/>
        <v>129.41267803426899</v>
      </c>
      <c r="J21" s="7">
        <f t="shared" si="12"/>
        <v>129.41267803426899</v>
      </c>
      <c r="K21" s="6" t="s">
        <v>26</v>
      </c>
      <c r="L21" s="7">
        <f t="shared" si="13"/>
        <v>11.375969322843174</v>
      </c>
      <c r="M21" s="7">
        <f t="shared" si="13"/>
        <v>11.375969322843174</v>
      </c>
      <c r="N21" s="7" t="s">
        <v>26</v>
      </c>
      <c r="O21" s="12">
        <f t="shared" si="14"/>
        <v>3.7812133163295187E-4</v>
      </c>
      <c r="P21" s="12">
        <f t="shared" si="14"/>
        <v>3.7812133163295187E-4</v>
      </c>
      <c r="Q21" s="7" t="s">
        <v>26</v>
      </c>
      <c r="R21" s="10">
        <f t="shared" si="15"/>
        <v>5581</v>
      </c>
    </row>
    <row r="22" spans="2:18" x14ac:dyDescent="0.25">
      <c r="B22" s="6" t="s">
        <v>3</v>
      </c>
      <c r="C22" s="8">
        <v>22899</v>
      </c>
      <c r="D22" s="8">
        <v>26916</v>
      </c>
      <c r="E22" s="7" t="s">
        <v>26</v>
      </c>
      <c r="G22" s="10">
        <f t="shared" si="9"/>
        <v>49815</v>
      </c>
      <c r="H22" s="10">
        <f t="shared" si="10"/>
        <v>24907.5</v>
      </c>
      <c r="I22" s="7">
        <f t="shared" si="11"/>
        <v>80.981074977416441</v>
      </c>
      <c r="J22" s="7">
        <f t="shared" si="12"/>
        <v>80.981074977416441</v>
      </c>
      <c r="K22" s="6" t="s">
        <v>26</v>
      </c>
      <c r="L22" s="7">
        <f t="shared" si="13"/>
        <v>8.9989485484370029</v>
      </c>
      <c r="M22" s="7">
        <f t="shared" si="13"/>
        <v>8.9989485484370029</v>
      </c>
      <c r="N22" s="7" t="s">
        <v>26</v>
      </c>
      <c r="O22" s="12">
        <f t="shared" si="14"/>
        <v>3.6129473244753601E-4</v>
      </c>
      <c r="P22" s="12">
        <f t="shared" si="14"/>
        <v>3.6129473244753601E-4</v>
      </c>
      <c r="Q22" s="7" t="s">
        <v>26</v>
      </c>
      <c r="R22" s="10">
        <f t="shared" si="15"/>
        <v>4017</v>
      </c>
    </row>
    <row r="23" spans="2:18" x14ac:dyDescent="0.25">
      <c r="B23" s="6" t="s">
        <v>4</v>
      </c>
      <c r="C23" s="8">
        <v>15773</v>
      </c>
      <c r="D23" s="8">
        <v>20154</v>
      </c>
      <c r="E23" s="7" t="s">
        <v>26</v>
      </c>
      <c r="G23" s="10">
        <f t="shared" si="9"/>
        <v>35927</v>
      </c>
      <c r="H23" s="10">
        <f t="shared" si="10"/>
        <v>17963.5</v>
      </c>
      <c r="I23" s="7">
        <f t="shared" si="11"/>
        <v>133.55666351212182</v>
      </c>
      <c r="J23" s="7">
        <f t="shared" si="12"/>
        <v>133.55666351212182</v>
      </c>
      <c r="K23" s="6" t="s">
        <v>26</v>
      </c>
      <c r="L23" s="7">
        <f t="shared" si="13"/>
        <v>11.556671818136994</v>
      </c>
      <c r="M23" s="7">
        <f t="shared" si="13"/>
        <v>11.556671818136994</v>
      </c>
      <c r="N23" s="7" t="s">
        <v>26</v>
      </c>
      <c r="O23" s="12">
        <f t="shared" si="14"/>
        <v>6.4334187759272935E-4</v>
      </c>
      <c r="P23" s="12">
        <f t="shared" si="14"/>
        <v>6.4334187759272935E-4</v>
      </c>
      <c r="Q23" s="7" t="s">
        <v>26</v>
      </c>
      <c r="R23" s="10">
        <f t="shared" si="15"/>
        <v>4381</v>
      </c>
    </row>
    <row r="24" spans="2:18" x14ac:dyDescent="0.25">
      <c r="B24" s="6" t="s">
        <v>5</v>
      </c>
      <c r="C24" s="8">
        <v>1740</v>
      </c>
      <c r="D24" s="8">
        <v>1564</v>
      </c>
      <c r="E24" s="7" t="s">
        <v>26</v>
      </c>
      <c r="G24" s="10">
        <f t="shared" si="9"/>
        <v>3304</v>
      </c>
      <c r="H24" s="10">
        <f t="shared" si="10"/>
        <v>1652</v>
      </c>
      <c r="I24" s="7">
        <f t="shared" si="11"/>
        <v>2.3438256658595642</v>
      </c>
      <c r="J24" s="7">
        <f t="shared" si="12"/>
        <v>2.3438256658595642</v>
      </c>
      <c r="K24" s="6" t="s">
        <v>26</v>
      </c>
      <c r="L24" s="7">
        <f t="shared" si="13"/>
        <v>1.5309558014062863</v>
      </c>
      <c r="M24" s="7">
        <f t="shared" si="13"/>
        <v>1.5309558014062863</v>
      </c>
      <c r="N24" s="7" t="s">
        <v>26</v>
      </c>
      <c r="O24" s="12">
        <f t="shared" si="14"/>
        <v>9.2672869334520962E-4</v>
      </c>
      <c r="P24" s="12">
        <f t="shared" si="14"/>
        <v>9.2672869334520962E-4</v>
      </c>
      <c r="Q24" s="7" t="s">
        <v>26</v>
      </c>
      <c r="R24" s="10">
        <f t="shared" si="15"/>
        <v>176</v>
      </c>
    </row>
    <row r="25" spans="2:18" x14ac:dyDescent="0.25">
      <c r="B25" s="6" t="s">
        <v>6</v>
      </c>
      <c r="C25" s="8">
        <v>36504</v>
      </c>
      <c r="D25" s="8">
        <v>39127</v>
      </c>
      <c r="E25" s="7" t="s">
        <v>26</v>
      </c>
      <c r="G25" s="10">
        <f t="shared" si="9"/>
        <v>75631</v>
      </c>
      <c r="H25" s="10">
        <f t="shared" si="10"/>
        <v>37815.5</v>
      </c>
      <c r="I25" s="7">
        <f t="shared" si="11"/>
        <v>22.742423741587444</v>
      </c>
      <c r="J25" s="7">
        <f t="shared" si="12"/>
        <v>22.742423741587444</v>
      </c>
      <c r="K25" s="6" t="s">
        <v>26</v>
      </c>
      <c r="L25" s="7">
        <f t="shared" si="13"/>
        <v>4.7689017332701926</v>
      </c>
      <c r="M25" s="7">
        <f t="shared" si="13"/>
        <v>4.7689017332701926</v>
      </c>
      <c r="N25" s="7" t="s">
        <v>26</v>
      </c>
      <c r="O25" s="12">
        <f t="shared" si="14"/>
        <v>1.2610970986156979E-4</v>
      </c>
      <c r="P25" s="12">
        <f t="shared" si="14"/>
        <v>1.2610970986156979E-4</v>
      </c>
      <c r="Q25" s="7" t="s">
        <v>26</v>
      </c>
      <c r="R25" s="10">
        <f t="shared" si="15"/>
        <v>2623</v>
      </c>
    </row>
    <row r="26" spans="2:18" x14ac:dyDescent="0.25">
      <c r="B26" s="6" t="s">
        <v>7</v>
      </c>
      <c r="C26" s="8">
        <v>4781</v>
      </c>
      <c r="D26" s="8">
        <v>5048</v>
      </c>
      <c r="E26" s="7" t="s">
        <v>26</v>
      </c>
      <c r="G26" s="10">
        <f t="shared" si="9"/>
        <v>9829</v>
      </c>
      <c r="H26" s="10">
        <f t="shared" si="10"/>
        <v>4914.5</v>
      </c>
      <c r="I26" s="7">
        <f t="shared" si="11"/>
        <v>1.813231254451114</v>
      </c>
      <c r="J26" s="7">
        <f t="shared" si="12"/>
        <v>1.813231254451114</v>
      </c>
      <c r="K26" s="6" t="s">
        <v>26</v>
      </c>
      <c r="L26" s="7">
        <f t="shared" si="13"/>
        <v>1.3465627554819397</v>
      </c>
      <c r="M26" s="7">
        <f t="shared" si="13"/>
        <v>1.3465627554819397</v>
      </c>
      <c r="N26" s="7" t="s">
        <v>26</v>
      </c>
      <c r="O26" s="12">
        <f t="shared" si="14"/>
        <v>2.739979154505931E-4</v>
      </c>
      <c r="P26" s="12">
        <f t="shared" si="14"/>
        <v>2.739979154505931E-4</v>
      </c>
      <c r="Q26" s="7" t="s">
        <v>26</v>
      </c>
      <c r="R26" s="10">
        <f t="shared" si="15"/>
        <v>267</v>
      </c>
    </row>
    <row r="27" spans="2:18" x14ac:dyDescent="0.25">
      <c r="B27" s="6" t="s">
        <v>8</v>
      </c>
      <c r="C27" s="8">
        <v>2397</v>
      </c>
      <c r="D27" s="8">
        <v>3030</v>
      </c>
      <c r="E27" s="7" t="s">
        <v>26</v>
      </c>
      <c r="G27" s="10">
        <f t="shared" si="9"/>
        <v>5427</v>
      </c>
      <c r="H27" s="10">
        <f t="shared" si="10"/>
        <v>2713.5</v>
      </c>
      <c r="I27" s="7">
        <f t="shared" si="11"/>
        <v>18.458126036484245</v>
      </c>
      <c r="J27" s="7">
        <f t="shared" si="12"/>
        <v>18.458126036484245</v>
      </c>
      <c r="K27" s="6" t="s">
        <v>26</v>
      </c>
      <c r="L27" s="7">
        <f t="shared" si="13"/>
        <v>4.2962921265300666</v>
      </c>
      <c r="M27" s="7">
        <f t="shared" si="13"/>
        <v>4.2962921265300666</v>
      </c>
      <c r="N27" s="7" t="s">
        <v>26</v>
      </c>
      <c r="O27" s="12">
        <f t="shared" si="14"/>
        <v>1.5833027921614397E-3</v>
      </c>
      <c r="P27" s="12">
        <f t="shared" si="14"/>
        <v>1.5833027921614397E-3</v>
      </c>
      <c r="Q27" s="7" t="s">
        <v>26</v>
      </c>
      <c r="R27" s="10">
        <f t="shared" si="15"/>
        <v>633</v>
      </c>
    </row>
    <row r="28" spans="2:18" x14ac:dyDescent="0.25">
      <c r="B28" s="6" t="s">
        <v>9</v>
      </c>
      <c r="C28" s="8">
        <v>6361</v>
      </c>
      <c r="D28" s="8">
        <v>7222</v>
      </c>
      <c r="E28" s="7" t="s">
        <v>26</v>
      </c>
      <c r="G28" s="10">
        <f t="shared" si="9"/>
        <v>13583</v>
      </c>
      <c r="H28" s="10">
        <f t="shared" si="10"/>
        <v>6791.5</v>
      </c>
      <c r="I28" s="7">
        <f t="shared" si="11"/>
        <v>13.644279614223661</v>
      </c>
      <c r="J28" s="7">
        <f t="shared" si="12"/>
        <v>13.644279614223661</v>
      </c>
      <c r="K28" s="6" t="s">
        <v>26</v>
      </c>
      <c r="L28" s="7">
        <f t="shared" si="13"/>
        <v>3.6938164023437414</v>
      </c>
      <c r="M28" s="7">
        <f t="shared" si="13"/>
        <v>3.6938164023437414</v>
      </c>
      <c r="N28" s="7" t="s">
        <v>26</v>
      </c>
      <c r="O28" s="12">
        <f t="shared" si="14"/>
        <v>5.4388815465563451E-4</v>
      </c>
      <c r="P28" s="12">
        <f t="shared" si="14"/>
        <v>5.4388815465563451E-4</v>
      </c>
      <c r="Q28" s="7" t="s">
        <v>26</v>
      </c>
      <c r="R28" s="10">
        <f t="shared" si="15"/>
        <v>861</v>
      </c>
    </row>
    <row r="29" spans="2:18" x14ac:dyDescent="0.25">
      <c r="B29" s="6" t="s">
        <v>10</v>
      </c>
      <c r="C29" s="6">
        <v>529</v>
      </c>
      <c r="D29" s="6">
        <v>592</v>
      </c>
      <c r="E29" s="7" t="s">
        <v>26</v>
      </c>
      <c r="G29" s="10">
        <f t="shared" si="9"/>
        <v>1121</v>
      </c>
      <c r="H29" s="10">
        <f t="shared" si="10"/>
        <v>560.5</v>
      </c>
      <c r="I29" s="7">
        <f t="shared" si="11"/>
        <v>0.88514719000892061</v>
      </c>
      <c r="J29" s="7">
        <f t="shared" si="12"/>
        <v>0.88514719000892061</v>
      </c>
      <c r="K29" s="6" t="s">
        <v>26</v>
      </c>
      <c r="L29" s="7">
        <f t="shared" si="13"/>
        <v>0.94082261346596074</v>
      </c>
      <c r="M29" s="7">
        <f t="shared" si="13"/>
        <v>0.94082261346596074</v>
      </c>
      <c r="N29" s="7" t="s">
        <v>26</v>
      </c>
      <c r="O29" s="12">
        <f t="shared" si="14"/>
        <v>1.6785416832577355E-3</v>
      </c>
      <c r="P29" s="12">
        <f t="shared" si="14"/>
        <v>1.6785416832577355E-3</v>
      </c>
      <c r="Q29" s="7" t="s">
        <v>26</v>
      </c>
      <c r="R29" s="10">
        <f t="shared" si="15"/>
        <v>63</v>
      </c>
    </row>
    <row r="30" spans="2:18" x14ac:dyDescent="0.25">
      <c r="B30" s="6" t="s">
        <v>11</v>
      </c>
      <c r="C30" s="8">
        <v>17279</v>
      </c>
      <c r="D30" s="8">
        <v>18373</v>
      </c>
      <c r="E30" s="7" t="s">
        <v>26</v>
      </c>
      <c r="G30" s="10">
        <f t="shared" si="9"/>
        <v>35652</v>
      </c>
      <c r="H30" s="10">
        <f t="shared" si="10"/>
        <v>17826</v>
      </c>
      <c r="I30" s="7">
        <f t="shared" si="11"/>
        <v>8.3924884999439016</v>
      </c>
      <c r="J30" s="7">
        <f t="shared" si="12"/>
        <v>8.3924884999439016</v>
      </c>
      <c r="K30" s="6" t="s">
        <v>26</v>
      </c>
      <c r="L30" s="7">
        <f t="shared" si="13"/>
        <v>2.896979202539069</v>
      </c>
      <c r="M30" s="7">
        <f t="shared" si="13"/>
        <v>2.896979202539069</v>
      </c>
      <c r="N30" s="7" t="s">
        <v>26</v>
      </c>
      <c r="O30" s="12">
        <f t="shared" si="14"/>
        <v>1.6251426021199759E-4</v>
      </c>
      <c r="P30" s="12">
        <f t="shared" si="14"/>
        <v>1.6251426021199759E-4</v>
      </c>
      <c r="Q30" s="7" t="s">
        <v>26</v>
      </c>
      <c r="R30" s="10">
        <f t="shared" si="15"/>
        <v>1094</v>
      </c>
    </row>
    <row r="31" spans="2:18" x14ac:dyDescent="0.25">
      <c r="B31" s="6" t="s">
        <v>12</v>
      </c>
      <c r="C31" s="8">
        <v>3249</v>
      </c>
      <c r="D31" s="8">
        <v>3622</v>
      </c>
      <c r="E31" s="7" t="s">
        <v>26</v>
      </c>
      <c r="G31" s="10">
        <f t="shared" si="9"/>
        <v>6871</v>
      </c>
      <c r="H31" s="10">
        <f t="shared" si="10"/>
        <v>3435.5</v>
      </c>
      <c r="I31" s="7">
        <f t="shared" si="11"/>
        <v>5.0621816329500797</v>
      </c>
      <c r="J31" s="7">
        <f t="shared" si="12"/>
        <v>5.0621816329500797</v>
      </c>
      <c r="K31" s="6" t="s">
        <v>26</v>
      </c>
      <c r="L31" s="7">
        <f t="shared" si="13"/>
        <v>2.2499292506543576</v>
      </c>
      <c r="M31" s="7">
        <f t="shared" si="13"/>
        <v>2.2499292506543576</v>
      </c>
      <c r="N31" s="7" t="s">
        <v>26</v>
      </c>
      <c r="O31" s="12">
        <f t="shared" si="14"/>
        <v>6.5490590908291594E-4</v>
      </c>
      <c r="P31" s="12">
        <f t="shared" si="14"/>
        <v>6.5490590908291594E-4</v>
      </c>
      <c r="Q31" s="7" t="s">
        <v>26</v>
      </c>
      <c r="R31" s="10">
        <f t="shared" si="15"/>
        <v>373</v>
      </c>
    </row>
    <row r="32" spans="2:18" x14ac:dyDescent="0.25">
      <c r="B32" s="6" t="s">
        <v>13</v>
      </c>
      <c r="C32" s="6">
        <v>680</v>
      </c>
      <c r="D32" s="6">
        <v>862</v>
      </c>
      <c r="E32" s="7" t="s">
        <v>26</v>
      </c>
      <c r="G32" s="10">
        <f t="shared" si="9"/>
        <v>1542</v>
      </c>
      <c r="H32" s="10">
        <f t="shared" si="10"/>
        <v>771</v>
      </c>
      <c r="I32" s="7">
        <f t="shared" si="11"/>
        <v>5.37029831387808</v>
      </c>
      <c r="J32" s="7">
        <f t="shared" si="12"/>
        <v>5.37029831387808</v>
      </c>
      <c r="K32" s="6" t="s">
        <v>26</v>
      </c>
      <c r="L32" s="7">
        <f t="shared" si="13"/>
        <v>2.3173904103275476</v>
      </c>
      <c r="M32" s="7">
        <f t="shared" si="13"/>
        <v>2.3173904103275476</v>
      </c>
      <c r="N32" s="7" t="s">
        <v>26</v>
      </c>
      <c r="O32" s="12">
        <f t="shared" si="14"/>
        <v>3.0056944362225001E-3</v>
      </c>
      <c r="P32" s="12">
        <f t="shared" si="14"/>
        <v>3.0056944362225001E-3</v>
      </c>
      <c r="Q32" s="7" t="s">
        <v>26</v>
      </c>
      <c r="R32" s="10">
        <f t="shared" si="15"/>
        <v>182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46EB-3FD3-40A4-8CEB-30C674F4FC06}">
  <dimension ref="B2:E32"/>
  <sheetViews>
    <sheetView workbookViewId="0">
      <selection activeCell="B2" sqref="B2:E16"/>
    </sheetView>
  </sheetViews>
  <sheetFormatPr defaultRowHeight="15" x14ac:dyDescent="0.25"/>
  <cols>
    <col min="2" max="2" width="24.28515625" bestFit="1" customWidth="1"/>
    <col min="3" max="5" width="23.5703125" bestFit="1" customWidth="1"/>
  </cols>
  <sheetData>
    <row r="2" spans="2:5" x14ac:dyDescent="0.25">
      <c r="B2" s="5" t="s">
        <v>20</v>
      </c>
      <c r="C2" s="6" t="s">
        <v>16</v>
      </c>
      <c r="D2" s="6" t="s">
        <v>15</v>
      </c>
      <c r="E2" s="6" t="s">
        <v>14</v>
      </c>
    </row>
    <row r="3" spans="2:5" x14ac:dyDescent="0.25">
      <c r="B3" s="6" t="s">
        <v>2</v>
      </c>
      <c r="C3" s="8">
        <v>15730330</v>
      </c>
      <c r="D3" s="8">
        <v>17737231</v>
      </c>
      <c r="E3" s="8">
        <v>18844591</v>
      </c>
    </row>
    <row r="4" spans="2:5" x14ac:dyDescent="0.25">
      <c r="B4" s="6" t="s">
        <v>1</v>
      </c>
      <c r="C4" s="8">
        <v>5829190</v>
      </c>
      <c r="D4" s="8">
        <v>6759683</v>
      </c>
      <c r="E4" s="8">
        <v>8402859</v>
      </c>
    </row>
    <row r="5" spans="2:5" x14ac:dyDescent="0.25">
      <c r="B5" s="6" t="s">
        <v>0</v>
      </c>
      <c r="C5" s="8">
        <v>3877235</v>
      </c>
      <c r="D5" s="8">
        <v>4825845</v>
      </c>
      <c r="E5" s="8">
        <v>4843650</v>
      </c>
    </row>
    <row r="6" spans="2:5" x14ac:dyDescent="0.25">
      <c r="B6" s="6" t="s">
        <v>3</v>
      </c>
      <c r="C6" s="8">
        <v>2805888</v>
      </c>
      <c r="D6" s="8">
        <v>3293948</v>
      </c>
      <c r="E6" s="8">
        <v>3496898</v>
      </c>
    </row>
    <row r="7" spans="2:5" x14ac:dyDescent="0.25">
      <c r="B7" s="6" t="s">
        <v>4</v>
      </c>
      <c r="C7" s="8">
        <v>1842660</v>
      </c>
      <c r="D7" s="8">
        <v>2465418</v>
      </c>
      <c r="E7" s="8">
        <v>2372184</v>
      </c>
    </row>
    <row r="8" spans="2:5" x14ac:dyDescent="0.25">
      <c r="B8" s="6" t="s">
        <v>5</v>
      </c>
      <c r="C8" s="8">
        <v>207377</v>
      </c>
      <c r="D8" s="8">
        <v>217426</v>
      </c>
      <c r="E8" s="8">
        <v>241707</v>
      </c>
    </row>
    <row r="9" spans="2:5" x14ac:dyDescent="0.25">
      <c r="B9" s="6" t="s">
        <v>6</v>
      </c>
      <c r="C9" s="8">
        <v>4601982</v>
      </c>
      <c r="D9" s="8">
        <v>4966949</v>
      </c>
      <c r="E9" s="8">
        <v>5361134</v>
      </c>
    </row>
    <row r="10" spans="2:5" x14ac:dyDescent="0.25">
      <c r="B10" s="6" t="s">
        <v>7</v>
      </c>
      <c r="C10" s="8">
        <v>578520</v>
      </c>
      <c r="D10" s="8">
        <v>598663</v>
      </c>
      <c r="E10" s="8">
        <v>580479</v>
      </c>
    </row>
    <row r="11" spans="2:5" x14ac:dyDescent="0.25">
      <c r="B11" s="6" t="s">
        <v>8</v>
      </c>
      <c r="C11" s="8">
        <v>318400</v>
      </c>
      <c r="D11" s="8">
        <v>398066</v>
      </c>
      <c r="E11" s="8">
        <v>413472</v>
      </c>
    </row>
    <row r="12" spans="2:5" x14ac:dyDescent="0.25">
      <c r="B12" s="6" t="s">
        <v>9</v>
      </c>
      <c r="C12" s="8">
        <v>691708</v>
      </c>
      <c r="D12" s="8">
        <v>769475</v>
      </c>
      <c r="E12" s="8">
        <v>769252</v>
      </c>
    </row>
    <row r="13" spans="2:5" x14ac:dyDescent="0.25">
      <c r="B13" s="6" t="s">
        <v>10</v>
      </c>
      <c r="C13" s="8">
        <v>17128</v>
      </c>
      <c r="D13" s="8">
        <v>21269</v>
      </c>
      <c r="E13" s="8">
        <v>33078</v>
      </c>
    </row>
    <row r="14" spans="2:5" x14ac:dyDescent="0.25">
      <c r="B14" s="6" t="s">
        <v>11</v>
      </c>
      <c r="C14" s="8">
        <v>2931503</v>
      </c>
      <c r="D14" s="8">
        <v>3080699</v>
      </c>
      <c r="E14" s="8">
        <v>3104277</v>
      </c>
    </row>
    <row r="15" spans="2:5" x14ac:dyDescent="0.25">
      <c r="B15" s="6" t="s">
        <v>12</v>
      </c>
      <c r="C15" s="8">
        <v>429164</v>
      </c>
      <c r="D15" s="8">
        <v>454103</v>
      </c>
      <c r="E15" s="8">
        <v>356011</v>
      </c>
    </row>
    <row r="16" spans="2:5" x14ac:dyDescent="0.25">
      <c r="B16" s="6" t="s">
        <v>13</v>
      </c>
      <c r="C16" s="8">
        <v>101306</v>
      </c>
      <c r="D16" s="8">
        <v>117102</v>
      </c>
      <c r="E16" s="8">
        <v>147446</v>
      </c>
    </row>
    <row r="18" spans="2:4" x14ac:dyDescent="0.25">
      <c r="B18" s="5" t="s">
        <v>20</v>
      </c>
      <c r="C18" s="6" t="s">
        <v>17</v>
      </c>
      <c r="D18" s="6" t="s">
        <v>18</v>
      </c>
    </row>
    <row r="19" spans="2:4" x14ac:dyDescent="0.25">
      <c r="B19" s="6" t="s">
        <v>2</v>
      </c>
      <c r="C19" s="8">
        <v>157044</v>
      </c>
      <c r="D19" s="8">
        <v>172520</v>
      </c>
    </row>
    <row r="20" spans="2:4" x14ac:dyDescent="0.25">
      <c r="B20" s="6" t="s">
        <v>1</v>
      </c>
      <c r="C20" s="8">
        <v>44188</v>
      </c>
      <c r="D20" s="8">
        <v>49641</v>
      </c>
    </row>
    <row r="21" spans="2:4" x14ac:dyDescent="0.25">
      <c r="B21" s="6" t="s">
        <v>0</v>
      </c>
      <c r="C21" s="8">
        <v>27295</v>
      </c>
      <c r="D21" s="8">
        <v>32876</v>
      </c>
    </row>
    <row r="22" spans="2:4" x14ac:dyDescent="0.25">
      <c r="B22" s="6" t="s">
        <v>3</v>
      </c>
      <c r="C22" s="8">
        <v>22899</v>
      </c>
      <c r="D22" s="8">
        <v>26916</v>
      </c>
    </row>
    <row r="23" spans="2:4" x14ac:dyDescent="0.25">
      <c r="B23" s="6" t="s">
        <v>4</v>
      </c>
      <c r="C23" s="8">
        <v>15773</v>
      </c>
      <c r="D23" s="8">
        <v>20154</v>
      </c>
    </row>
    <row r="24" spans="2:4" x14ac:dyDescent="0.25">
      <c r="B24" s="6" t="s">
        <v>5</v>
      </c>
      <c r="C24" s="8">
        <v>1740</v>
      </c>
      <c r="D24" s="8">
        <v>1564</v>
      </c>
    </row>
    <row r="25" spans="2:4" x14ac:dyDescent="0.25">
      <c r="B25" s="6" t="s">
        <v>6</v>
      </c>
      <c r="C25" s="8">
        <v>36504</v>
      </c>
      <c r="D25" s="8">
        <v>39127</v>
      </c>
    </row>
    <row r="26" spans="2:4" x14ac:dyDescent="0.25">
      <c r="B26" s="6" t="s">
        <v>7</v>
      </c>
      <c r="C26" s="8">
        <v>4781</v>
      </c>
      <c r="D26" s="8">
        <v>5048</v>
      </c>
    </row>
    <row r="27" spans="2:4" x14ac:dyDescent="0.25">
      <c r="B27" s="6" t="s">
        <v>8</v>
      </c>
      <c r="C27" s="8">
        <v>2397</v>
      </c>
      <c r="D27" s="8">
        <v>3030</v>
      </c>
    </row>
    <row r="28" spans="2:4" x14ac:dyDescent="0.25">
      <c r="B28" s="6" t="s">
        <v>9</v>
      </c>
      <c r="C28" s="8">
        <v>6361</v>
      </c>
      <c r="D28" s="8">
        <v>7222</v>
      </c>
    </row>
    <row r="29" spans="2:4" x14ac:dyDescent="0.25">
      <c r="B29" s="6" t="s">
        <v>10</v>
      </c>
      <c r="C29" s="6">
        <v>529</v>
      </c>
      <c r="D29" s="6">
        <v>592</v>
      </c>
    </row>
    <row r="30" spans="2:4" x14ac:dyDescent="0.25">
      <c r="B30" s="6" t="s">
        <v>11</v>
      </c>
      <c r="C30" s="8">
        <v>17279</v>
      </c>
      <c r="D30" s="8">
        <v>18373</v>
      </c>
    </row>
    <row r="31" spans="2:4" x14ac:dyDescent="0.25">
      <c r="B31" s="6" t="s">
        <v>12</v>
      </c>
      <c r="C31" s="8">
        <v>3249</v>
      </c>
      <c r="D31" s="8">
        <v>3622</v>
      </c>
    </row>
    <row r="32" spans="2:4" x14ac:dyDescent="0.25">
      <c r="B32" s="6" t="s">
        <v>13</v>
      </c>
      <c r="C32" s="6">
        <v>680</v>
      </c>
      <c r="D32" s="6">
        <v>862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D492-9360-4A8F-A6EB-8B271149EBAF}">
  <dimension ref="B2:N30"/>
  <sheetViews>
    <sheetView workbookViewId="0">
      <selection activeCell="B2" sqref="B2:D27"/>
    </sheetView>
  </sheetViews>
  <sheetFormatPr defaultRowHeight="15" x14ac:dyDescent="0.25"/>
  <cols>
    <col min="1" max="1" width="9.140625" style="7"/>
    <col min="2" max="2" width="27.5703125" style="7" bestFit="1" customWidth="1"/>
    <col min="3" max="4" width="23.5703125" style="7" bestFit="1" customWidth="1"/>
    <col min="5" max="5" width="9.140625" style="7"/>
    <col min="6" max="7" width="9.85546875" style="7" bestFit="1" customWidth="1"/>
    <col min="8" max="9" width="18.42578125" style="7" bestFit="1" customWidth="1"/>
    <col min="10" max="11" width="37.7109375" style="7" bestFit="1" customWidth="1"/>
    <col min="12" max="13" width="36.7109375" style="7" bestFit="1" customWidth="1"/>
    <col min="14" max="14" width="11" style="7" bestFit="1" customWidth="1"/>
    <col min="15" max="16384" width="9.140625" style="7"/>
  </cols>
  <sheetData>
    <row r="2" spans="2:14" x14ac:dyDescent="0.25">
      <c r="B2" s="5" t="s">
        <v>66</v>
      </c>
      <c r="C2" s="5" t="s">
        <v>68</v>
      </c>
      <c r="D2" s="5" t="s">
        <v>67</v>
      </c>
      <c r="F2" s="6" t="s">
        <v>21</v>
      </c>
      <c r="G2" s="6" t="s">
        <v>22</v>
      </c>
      <c r="H2" s="6" t="s">
        <v>24</v>
      </c>
      <c r="I2" s="6" t="s">
        <v>25</v>
      </c>
      <c r="J2" s="6" t="s">
        <v>28</v>
      </c>
      <c r="K2" s="6" t="s">
        <v>29</v>
      </c>
      <c r="L2" s="6" t="s">
        <v>31</v>
      </c>
      <c r="M2" s="6" t="s">
        <v>32</v>
      </c>
      <c r="N2" s="6" t="s">
        <v>33</v>
      </c>
    </row>
    <row r="3" spans="2:14" x14ac:dyDescent="0.25">
      <c r="B3" s="5" t="s">
        <v>61</v>
      </c>
      <c r="C3" s="4">
        <v>11553675</v>
      </c>
      <c r="D3" s="4">
        <v>11950582</v>
      </c>
      <c r="F3" s="10">
        <f>SUM(C3:D3)</f>
        <v>23504257</v>
      </c>
      <c r="G3" s="10">
        <f>AVERAGE(C3:D3)</f>
        <v>11752128.5</v>
      </c>
      <c r="H3" s="11">
        <f>((C3-G3)^2)/F3</f>
        <v>1675.6024945715153</v>
      </c>
      <c r="I3" s="11">
        <f>((D3-G3)^2)/F3</f>
        <v>1675.6024945715153</v>
      </c>
      <c r="J3" s="7">
        <f>SQRT(H3)</f>
        <v>40.934123840281657</v>
      </c>
      <c r="K3" s="7">
        <f>SQRT(I3)</f>
        <v>40.934123840281657</v>
      </c>
      <c r="L3" s="12">
        <f>J3/G3</f>
        <v>3.4831242561959442E-6</v>
      </c>
      <c r="M3" s="12">
        <f>K3/G3</f>
        <v>3.4831242561959442E-6</v>
      </c>
      <c r="N3" s="10">
        <f>MAX(C3:D3)-MIN(C3:D3)</f>
        <v>396907</v>
      </c>
    </row>
    <row r="4" spans="2:14" x14ac:dyDescent="0.25">
      <c r="B4" s="5" t="s">
        <v>60</v>
      </c>
      <c r="C4" s="4">
        <v>10500834</v>
      </c>
      <c r="D4" s="4">
        <v>11791387</v>
      </c>
      <c r="F4" s="10">
        <f t="shared" ref="F4:F27" si="0">SUM(C4:D4)</f>
        <v>22292221</v>
      </c>
      <c r="G4" s="10">
        <f t="shared" ref="G4:G27" si="1">AVERAGE(C4:D4)</f>
        <v>11146110.5</v>
      </c>
      <c r="H4" s="11">
        <f t="shared" ref="H4:H27" si="2">((C4-G4)^2)/F4</f>
        <v>18678.343510601746</v>
      </c>
      <c r="I4" s="11">
        <f t="shared" ref="I4:I27" si="3">((D4-G4)^2)/F4</f>
        <v>18678.343510601746</v>
      </c>
      <c r="J4" s="7">
        <f t="shared" ref="J4:J27" si="4">SQRT(H4)</f>
        <v>136.6687364052282</v>
      </c>
      <c r="K4" s="7">
        <f t="shared" ref="K4:K27" si="5">SQRT(I4)</f>
        <v>136.6687364052282</v>
      </c>
      <c r="L4" s="12">
        <f t="shared" ref="L4:L27" si="6">J4/G4</f>
        <v>1.2261563027320445E-5</v>
      </c>
      <c r="M4" s="12">
        <f t="shared" ref="M4:M27" si="7">K4/G4</f>
        <v>1.2261563027320445E-5</v>
      </c>
      <c r="N4" s="10">
        <f t="shared" ref="N4:N27" si="8">MAX(C4:D4)-MIN(C4:D4)</f>
        <v>1290553</v>
      </c>
    </row>
    <row r="5" spans="2:14" x14ac:dyDescent="0.25">
      <c r="B5" s="5" t="s">
        <v>59</v>
      </c>
      <c r="C5" s="4">
        <v>8718524</v>
      </c>
      <c r="D5" s="4">
        <v>9478041</v>
      </c>
      <c r="F5" s="10">
        <f t="shared" si="0"/>
        <v>18196565</v>
      </c>
      <c r="G5" s="10">
        <f t="shared" si="1"/>
        <v>9098282.5</v>
      </c>
      <c r="H5" s="11">
        <f t="shared" si="2"/>
        <v>7925.4803487498875</v>
      </c>
      <c r="I5" s="11">
        <f t="shared" si="3"/>
        <v>7925.4803487498875</v>
      </c>
      <c r="J5" s="7">
        <f t="shared" si="4"/>
        <v>89.025166940309006</v>
      </c>
      <c r="K5" s="7">
        <f t="shared" si="5"/>
        <v>89.025166940309006</v>
      </c>
      <c r="L5" s="12">
        <f t="shared" si="6"/>
        <v>9.7848321307135729E-6</v>
      </c>
      <c r="M5" s="12">
        <f t="shared" si="7"/>
        <v>9.7848321307135729E-6</v>
      </c>
      <c r="N5" s="10">
        <f t="shared" si="8"/>
        <v>759517</v>
      </c>
    </row>
    <row r="6" spans="2:14" x14ac:dyDescent="0.25">
      <c r="B6" s="5" t="s">
        <v>58</v>
      </c>
      <c r="C6" s="4">
        <v>2257030</v>
      </c>
      <c r="D6" s="4">
        <v>2343716</v>
      </c>
      <c r="F6" s="10">
        <f t="shared" si="0"/>
        <v>4600746</v>
      </c>
      <c r="G6" s="10">
        <f t="shared" si="1"/>
        <v>2300373</v>
      </c>
      <c r="H6" s="11">
        <f t="shared" si="2"/>
        <v>408.32848607595378</v>
      </c>
      <c r="I6" s="11">
        <f t="shared" si="3"/>
        <v>408.32848607595378</v>
      </c>
      <c r="J6" s="7">
        <f t="shared" si="4"/>
        <v>20.207139482765832</v>
      </c>
      <c r="K6" s="7">
        <f t="shared" si="5"/>
        <v>20.207139482765832</v>
      </c>
      <c r="L6" s="12">
        <f t="shared" si="6"/>
        <v>8.784288236197274E-6</v>
      </c>
      <c r="M6" s="12">
        <f t="shared" si="7"/>
        <v>8.784288236197274E-6</v>
      </c>
      <c r="N6" s="10">
        <f t="shared" si="8"/>
        <v>86686</v>
      </c>
    </row>
    <row r="7" spans="2:14" x14ac:dyDescent="0.25">
      <c r="B7" s="5" t="s">
        <v>57</v>
      </c>
      <c r="C7" s="4">
        <v>883549</v>
      </c>
      <c r="D7" s="4">
        <v>1043344</v>
      </c>
      <c r="F7" s="10">
        <f t="shared" si="0"/>
        <v>1926893</v>
      </c>
      <c r="G7" s="10">
        <f t="shared" si="1"/>
        <v>963446.5</v>
      </c>
      <c r="H7" s="11">
        <f t="shared" si="2"/>
        <v>3312.9034701200326</v>
      </c>
      <c r="I7" s="11">
        <f t="shared" si="3"/>
        <v>3312.9034701200326</v>
      </c>
      <c r="J7" s="7">
        <f t="shared" si="4"/>
        <v>57.557827183798665</v>
      </c>
      <c r="K7" s="7">
        <f t="shared" si="5"/>
        <v>57.557827183798665</v>
      </c>
      <c r="L7" s="12">
        <f t="shared" si="6"/>
        <v>5.9741591446747341E-5</v>
      </c>
      <c r="M7" s="12">
        <f t="shared" si="7"/>
        <v>5.9741591446747341E-5</v>
      </c>
      <c r="N7" s="10">
        <f t="shared" si="8"/>
        <v>159795</v>
      </c>
    </row>
    <row r="8" spans="2:14" x14ac:dyDescent="0.25">
      <c r="B8" s="5" t="s">
        <v>56</v>
      </c>
      <c r="C8" s="4">
        <v>610282</v>
      </c>
      <c r="D8" s="4">
        <v>917004</v>
      </c>
      <c r="F8" s="10">
        <f t="shared" si="0"/>
        <v>1527286</v>
      </c>
      <c r="G8" s="10">
        <f t="shared" si="1"/>
        <v>763643</v>
      </c>
      <c r="H8" s="11">
        <f t="shared" si="2"/>
        <v>15399.60185649577</v>
      </c>
      <c r="I8" s="11">
        <f t="shared" si="3"/>
        <v>15399.60185649577</v>
      </c>
      <c r="J8" s="7">
        <f t="shared" si="4"/>
        <v>124.09513228364669</v>
      </c>
      <c r="K8" s="7">
        <f t="shared" si="5"/>
        <v>124.09513228364669</v>
      </c>
      <c r="L8" s="12">
        <f t="shared" si="6"/>
        <v>1.6250411813327262E-4</v>
      </c>
      <c r="M8" s="12">
        <f t="shared" si="7"/>
        <v>1.6250411813327262E-4</v>
      </c>
      <c r="N8" s="10">
        <f t="shared" si="8"/>
        <v>306722</v>
      </c>
    </row>
    <row r="9" spans="2:14" x14ac:dyDescent="0.25">
      <c r="B9" s="5" t="s">
        <v>55</v>
      </c>
      <c r="C9" s="4">
        <v>835486</v>
      </c>
      <c r="D9" s="4">
        <v>894031</v>
      </c>
      <c r="F9" s="10">
        <f t="shared" si="0"/>
        <v>1729517</v>
      </c>
      <c r="G9" s="10">
        <f t="shared" si="1"/>
        <v>864758.5</v>
      </c>
      <c r="H9" s="11">
        <f t="shared" si="2"/>
        <v>495.4442519212011</v>
      </c>
      <c r="I9" s="11">
        <f t="shared" si="3"/>
        <v>495.4442519212011</v>
      </c>
      <c r="J9" s="7">
        <f t="shared" si="4"/>
        <v>22.258577041697905</v>
      </c>
      <c r="K9" s="7">
        <f t="shared" si="5"/>
        <v>22.258577041697905</v>
      </c>
      <c r="L9" s="12">
        <f t="shared" si="6"/>
        <v>2.5739645278650519E-5</v>
      </c>
      <c r="M9" s="12">
        <f t="shared" si="7"/>
        <v>2.5739645278650519E-5</v>
      </c>
      <c r="N9" s="10">
        <f t="shared" si="8"/>
        <v>58545</v>
      </c>
    </row>
    <row r="10" spans="2:14" x14ac:dyDescent="0.25">
      <c r="B10" s="5" t="s">
        <v>54</v>
      </c>
      <c r="C10" s="4">
        <v>546584</v>
      </c>
      <c r="D10" s="4">
        <v>665284</v>
      </c>
      <c r="F10" s="10">
        <f t="shared" si="0"/>
        <v>1211868</v>
      </c>
      <c r="G10" s="10">
        <f t="shared" si="1"/>
        <v>605934</v>
      </c>
      <c r="H10" s="11">
        <f t="shared" si="2"/>
        <v>2906.6057524416851</v>
      </c>
      <c r="I10" s="11">
        <f t="shared" si="3"/>
        <v>2906.6057524416851</v>
      </c>
      <c r="J10" s="7">
        <f t="shared" si="4"/>
        <v>53.91294605604191</v>
      </c>
      <c r="K10" s="7">
        <f t="shared" si="5"/>
        <v>53.91294605604191</v>
      </c>
      <c r="L10" s="12">
        <f t="shared" si="6"/>
        <v>8.8974947859076918E-5</v>
      </c>
      <c r="M10" s="12">
        <f t="shared" si="7"/>
        <v>8.8974947859076918E-5</v>
      </c>
      <c r="N10" s="10">
        <f t="shared" si="8"/>
        <v>118700</v>
      </c>
    </row>
    <row r="11" spans="2:14" x14ac:dyDescent="0.25">
      <c r="B11" s="5" t="s">
        <v>53</v>
      </c>
      <c r="C11" s="4">
        <v>417655</v>
      </c>
      <c r="D11" s="4">
        <v>433202</v>
      </c>
      <c r="F11" s="10">
        <f t="shared" si="0"/>
        <v>850857</v>
      </c>
      <c r="G11" s="10">
        <f t="shared" si="1"/>
        <v>425428.5</v>
      </c>
      <c r="H11" s="11">
        <f t="shared" si="2"/>
        <v>71.019339618760853</v>
      </c>
      <c r="I11" s="11">
        <f t="shared" si="3"/>
        <v>71.019339618760853</v>
      </c>
      <c r="J11" s="7">
        <f t="shared" si="4"/>
        <v>8.4272972902800127</v>
      </c>
      <c r="K11" s="7">
        <f t="shared" si="5"/>
        <v>8.4272972902800127</v>
      </c>
      <c r="L11" s="12">
        <f t="shared" si="6"/>
        <v>1.9808962705319489E-5</v>
      </c>
      <c r="M11" s="12">
        <f t="shared" si="7"/>
        <v>1.9808962705319489E-5</v>
      </c>
      <c r="N11" s="10">
        <f t="shared" si="8"/>
        <v>15547</v>
      </c>
    </row>
    <row r="12" spans="2:14" x14ac:dyDescent="0.25">
      <c r="B12" s="5" t="s">
        <v>52</v>
      </c>
      <c r="C12" s="4">
        <v>353522</v>
      </c>
      <c r="D12" s="4">
        <v>368506</v>
      </c>
      <c r="F12" s="10">
        <f t="shared" si="0"/>
        <v>722028</v>
      </c>
      <c r="G12" s="10">
        <f t="shared" si="1"/>
        <v>361014</v>
      </c>
      <c r="H12" s="11">
        <f t="shared" si="2"/>
        <v>77.739456087575547</v>
      </c>
      <c r="I12" s="11">
        <f t="shared" si="3"/>
        <v>77.739456087575547</v>
      </c>
      <c r="J12" s="7">
        <f t="shared" si="4"/>
        <v>8.8169981335812668</v>
      </c>
      <c r="K12" s="7">
        <f t="shared" si="5"/>
        <v>8.8169981335812668</v>
      </c>
      <c r="L12" s="12">
        <f t="shared" si="6"/>
        <v>2.4422870397218023E-5</v>
      </c>
      <c r="M12" s="12">
        <f t="shared" si="7"/>
        <v>2.4422870397218023E-5</v>
      </c>
      <c r="N12" s="10">
        <f t="shared" si="8"/>
        <v>14984</v>
      </c>
    </row>
    <row r="13" spans="2:14" x14ac:dyDescent="0.25">
      <c r="B13" s="5" t="s">
        <v>51</v>
      </c>
      <c r="C13" s="4">
        <v>324386</v>
      </c>
      <c r="D13" s="4">
        <v>315470</v>
      </c>
      <c r="F13" s="10">
        <f t="shared" si="0"/>
        <v>639856</v>
      </c>
      <c r="G13" s="10">
        <f t="shared" si="1"/>
        <v>319928</v>
      </c>
      <c r="H13" s="11">
        <f t="shared" si="2"/>
        <v>31.059744692555824</v>
      </c>
      <c r="I13" s="11">
        <f t="shared" si="3"/>
        <v>31.059744692555824</v>
      </c>
      <c r="J13" s="7">
        <f t="shared" si="4"/>
        <v>5.5731270120602696</v>
      </c>
      <c r="K13" s="7">
        <f t="shared" si="5"/>
        <v>5.5731270120602696</v>
      </c>
      <c r="L13" s="12">
        <f t="shared" si="6"/>
        <v>1.741994139950323E-5</v>
      </c>
      <c r="M13" s="12">
        <f t="shared" si="7"/>
        <v>1.741994139950323E-5</v>
      </c>
      <c r="N13" s="10">
        <f t="shared" si="8"/>
        <v>8916</v>
      </c>
    </row>
    <row r="14" spans="2:14" x14ac:dyDescent="0.25">
      <c r="B14" s="5" t="s">
        <v>50</v>
      </c>
      <c r="C14" s="4">
        <v>272451</v>
      </c>
      <c r="D14" s="4">
        <v>295467</v>
      </c>
      <c r="F14" s="10">
        <f t="shared" si="0"/>
        <v>567918</v>
      </c>
      <c r="G14" s="10">
        <f t="shared" si="1"/>
        <v>283959</v>
      </c>
      <c r="H14" s="11">
        <f t="shared" si="2"/>
        <v>233.19222845551647</v>
      </c>
      <c r="I14" s="11">
        <f t="shared" si="3"/>
        <v>233.19222845551647</v>
      </c>
      <c r="J14" s="7">
        <f t="shared" si="4"/>
        <v>15.270632876718517</v>
      </c>
      <c r="K14" s="7">
        <f t="shared" si="5"/>
        <v>15.270632876718517</v>
      </c>
      <c r="L14" s="12">
        <f t="shared" si="6"/>
        <v>5.3777597740231928E-5</v>
      </c>
      <c r="M14" s="12">
        <f t="shared" si="7"/>
        <v>5.3777597740231928E-5</v>
      </c>
      <c r="N14" s="10">
        <f t="shared" si="8"/>
        <v>23016</v>
      </c>
    </row>
    <row r="15" spans="2:14" x14ac:dyDescent="0.25">
      <c r="B15" s="5" t="s">
        <v>49</v>
      </c>
      <c r="C15" s="4">
        <v>222402</v>
      </c>
      <c r="D15" s="4">
        <v>275749</v>
      </c>
      <c r="F15" s="10">
        <f t="shared" si="0"/>
        <v>498151</v>
      </c>
      <c r="G15" s="10">
        <f t="shared" si="1"/>
        <v>249075.5</v>
      </c>
      <c r="H15" s="11">
        <f t="shared" si="2"/>
        <v>1428.2328094292695</v>
      </c>
      <c r="I15" s="11">
        <f t="shared" si="3"/>
        <v>1428.2328094292695</v>
      </c>
      <c r="J15" s="7">
        <f t="shared" si="4"/>
        <v>37.791967525246278</v>
      </c>
      <c r="K15" s="7">
        <f t="shared" si="5"/>
        <v>37.791967525246278</v>
      </c>
      <c r="L15" s="12">
        <f t="shared" si="6"/>
        <v>1.5172896380915137E-4</v>
      </c>
      <c r="M15" s="12">
        <f t="shared" si="7"/>
        <v>1.5172896380915137E-4</v>
      </c>
      <c r="N15" s="10">
        <f t="shared" si="8"/>
        <v>53347</v>
      </c>
    </row>
    <row r="16" spans="2:14" x14ac:dyDescent="0.25">
      <c r="B16" s="5" t="s">
        <v>48</v>
      </c>
      <c r="C16" s="4">
        <v>228910</v>
      </c>
      <c r="D16" s="4">
        <v>268782</v>
      </c>
      <c r="F16" s="10">
        <f t="shared" si="0"/>
        <v>497692</v>
      </c>
      <c r="G16" s="10">
        <f t="shared" si="1"/>
        <v>248846</v>
      </c>
      <c r="H16" s="11">
        <f t="shared" si="2"/>
        <v>798.5744114834074</v>
      </c>
      <c r="I16" s="11">
        <f t="shared" si="3"/>
        <v>798.5744114834074</v>
      </c>
      <c r="J16" s="7">
        <f t="shared" si="4"/>
        <v>28.25905892777407</v>
      </c>
      <c r="K16" s="7">
        <f t="shared" si="5"/>
        <v>28.25905892777407</v>
      </c>
      <c r="L16" s="12">
        <f t="shared" si="6"/>
        <v>1.1356043065901831E-4</v>
      </c>
      <c r="M16" s="12">
        <f t="shared" si="7"/>
        <v>1.1356043065901831E-4</v>
      </c>
      <c r="N16" s="10">
        <f t="shared" si="8"/>
        <v>39872</v>
      </c>
    </row>
    <row r="17" spans="2:14" x14ac:dyDescent="0.25">
      <c r="B17" s="5" t="s">
        <v>47</v>
      </c>
      <c r="C17" s="4">
        <v>234028</v>
      </c>
      <c r="D17" s="4">
        <v>250530</v>
      </c>
      <c r="F17" s="10">
        <f t="shared" si="0"/>
        <v>484558</v>
      </c>
      <c r="G17" s="10">
        <f t="shared" si="1"/>
        <v>242279</v>
      </c>
      <c r="H17" s="11">
        <f t="shared" si="2"/>
        <v>140.49711489646234</v>
      </c>
      <c r="I17" s="11">
        <f t="shared" si="3"/>
        <v>140.49711489646234</v>
      </c>
      <c r="J17" s="7">
        <f t="shared" si="4"/>
        <v>11.853147889757485</v>
      </c>
      <c r="K17" s="7">
        <f t="shared" si="5"/>
        <v>11.853147889757485</v>
      </c>
      <c r="L17" s="12">
        <f t="shared" si="6"/>
        <v>4.8923546364965537E-5</v>
      </c>
      <c r="M17" s="12">
        <f t="shared" si="7"/>
        <v>4.8923546364965537E-5</v>
      </c>
      <c r="N17" s="10">
        <f t="shared" si="8"/>
        <v>16502</v>
      </c>
    </row>
    <row r="18" spans="2:14" x14ac:dyDescent="0.25">
      <c r="B18" s="5" t="s">
        <v>46</v>
      </c>
      <c r="C18" s="4">
        <v>236178</v>
      </c>
      <c r="D18" s="4">
        <v>235816</v>
      </c>
      <c r="F18" s="10">
        <f t="shared" si="0"/>
        <v>471994</v>
      </c>
      <c r="G18" s="10">
        <f t="shared" si="1"/>
        <v>235997</v>
      </c>
      <c r="H18" s="11">
        <f t="shared" si="2"/>
        <v>6.940978063280466E-2</v>
      </c>
      <c r="I18" s="11">
        <f t="shared" si="3"/>
        <v>6.940978063280466E-2</v>
      </c>
      <c r="J18" s="7">
        <f t="shared" si="4"/>
        <v>0.26345736017960225</v>
      </c>
      <c r="K18" s="7">
        <f t="shared" si="5"/>
        <v>0.26345736017960225</v>
      </c>
      <c r="L18" s="12">
        <f t="shared" si="6"/>
        <v>1.1163589375271815E-6</v>
      </c>
      <c r="M18" s="12">
        <f t="shared" si="7"/>
        <v>1.1163589375271815E-6</v>
      </c>
      <c r="N18" s="10">
        <f t="shared" si="8"/>
        <v>362</v>
      </c>
    </row>
    <row r="19" spans="2:14" x14ac:dyDescent="0.25">
      <c r="B19" s="5" t="s">
        <v>45</v>
      </c>
      <c r="C19" s="4">
        <v>203238</v>
      </c>
      <c r="D19" s="4">
        <v>219183</v>
      </c>
      <c r="F19" s="10">
        <f t="shared" si="0"/>
        <v>422421</v>
      </c>
      <c r="G19" s="10">
        <f t="shared" si="1"/>
        <v>211210.5</v>
      </c>
      <c r="H19" s="11">
        <f t="shared" si="2"/>
        <v>150.46779456987224</v>
      </c>
      <c r="I19" s="11">
        <f t="shared" si="3"/>
        <v>150.46779456987224</v>
      </c>
      <c r="J19" s="7">
        <f t="shared" si="4"/>
        <v>12.266531480816909</v>
      </c>
      <c r="K19" s="7">
        <f t="shared" si="5"/>
        <v>12.266531480816909</v>
      </c>
      <c r="L19" s="12">
        <f t="shared" si="6"/>
        <v>5.8077280631488059E-5</v>
      </c>
      <c r="M19" s="12">
        <f t="shared" si="7"/>
        <v>5.8077280631488059E-5</v>
      </c>
      <c r="N19" s="10">
        <f t="shared" si="8"/>
        <v>15945</v>
      </c>
    </row>
    <row r="20" spans="2:14" x14ac:dyDescent="0.25">
      <c r="B20" s="5" t="s">
        <v>44</v>
      </c>
      <c r="C20" s="4">
        <v>199390</v>
      </c>
      <c r="D20" s="4">
        <v>206061</v>
      </c>
      <c r="F20" s="10">
        <f t="shared" si="0"/>
        <v>405451</v>
      </c>
      <c r="G20" s="10">
        <f t="shared" si="1"/>
        <v>202725.5</v>
      </c>
      <c r="H20" s="11">
        <f t="shared" si="2"/>
        <v>27.439962535546837</v>
      </c>
      <c r="I20" s="11">
        <f t="shared" si="3"/>
        <v>27.439962535546837</v>
      </c>
      <c r="J20" s="7">
        <f t="shared" si="4"/>
        <v>5.238316765483626</v>
      </c>
      <c r="K20" s="7">
        <f t="shared" si="5"/>
        <v>5.238316765483626</v>
      </c>
      <c r="L20" s="12">
        <f t="shared" si="6"/>
        <v>2.5839456632163323E-5</v>
      </c>
      <c r="M20" s="12">
        <f t="shared" si="7"/>
        <v>2.5839456632163323E-5</v>
      </c>
      <c r="N20" s="10">
        <f t="shared" si="8"/>
        <v>6671</v>
      </c>
    </row>
    <row r="21" spans="2:14" x14ac:dyDescent="0.25">
      <c r="B21" s="5" t="s">
        <v>43</v>
      </c>
      <c r="C21" s="4">
        <v>178707</v>
      </c>
      <c r="D21" s="4">
        <v>174896</v>
      </c>
      <c r="F21" s="10">
        <f t="shared" si="0"/>
        <v>353603</v>
      </c>
      <c r="G21" s="10">
        <f t="shared" si="1"/>
        <v>176801.5</v>
      </c>
      <c r="H21" s="11">
        <f t="shared" si="2"/>
        <v>10.268380782968471</v>
      </c>
      <c r="I21" s="11">
        <f t="shared" si="3"/>
        <v>10.268380782968471</v>
      </c>
      <c r="J21" s="7">
        <f t="shared" si="4"/>
        <v>3.2044314289696496</v>
      </c>
      <c r="K21" s="7">
        <f t="shared" si="5"/>
        <v>3.2044314289696496</v>
      </c>
      <c r="L21" s="12">
        <f t="shared" si="6"/>
        <v>1.8124458383948381E-5</v>
      </c>
      <c r="M21" s="12">
        <f t="shared" si="7"/>
        <v>1.8124458383948381E-5</v>
      </c>
      <c r="N21" s="10">
        <f t="shared" si="8"/>
        <v>3811</v>
      </c>
    </row>
    <row r="22" spans="2:14" x14ac:dyDescent="0.25">
      <c r="B22" s="5" t="s">
        <v>42</v>
      </c>
      <c r="C22" s="4">
        <v>99429</v>
      </c>
      <c r="D22" s="4">
        <v>169520</v>
      </c>
      <c r="F22" s="10">
        <f t="shared" si="0"/>
        <v>268949</v>
      </c>
      <c r="G22" s="10">
        <f t="shared" si="1"/>
        <v>134474.5</v>
      </c>
      <c r="H22" s="11">
        <f t="shared" si="2"/>
        <v>4566.616980356871</v>
      </c>
      <c r="I22" s="11">
        <f t="shared" si="3"/>
        <v>4566.616980356871</v>
      </c>
      <c r="J22" s="7">
        <f t="shared" si="4"/>
        <v>67.57674881463943</v>
      </c>
      <c r="K22" s="7">
        <f t="shared" si="5"/>
        <v>67.57674881463943</v>
      </c>
      <c r="L22" s="12">
        <f t="shared" si="6"/>
        <v>5.0252463340365219E-4</v>
      </c>
      <c r="M22" s="12">
        <f t="shared" si="7"/>
        <v>5.0252463340365219E-4</v>
      </c>
      <c r="N22" s="10">
        <f t="shared" si="8"/>
        <v>70091</v>
      </c>
    </row>
    <row r="23" spans="2:14" x14ac:dyDescent="0.25">
      <c r="B23" s="5" t="s">
        <v>41</v>
      </c>
      <c r="C23" s="4">
        <v>147745</v>
      </c>
      <c r="D23" s="4">
        <v>159915</v>
      </c>
      <c r="F23" s="10">
        <f t="shared" si="0"/>
        <v>307660</v>
      </c>
      <c r="G23" s="10">
        <f t="shared" si="1"/>
        <v>153830</v>
      </c>
      <c r="H23" s="11">
        <f t="shared" si="2"/>
        <v>120.35111811740232</v>
      </c>
      <c r="I23" s="11">
        <f t="shared" si="3"/>
        <v>120.35111811740232</v>
      </c>
      <c r="J23" s="7">
        <f t="shared" si="4"/>
        <v>10.970465720168963</v>
      </c>
      <c r="K23" s="7">
        <f t="shared" si="5"/>
        <v>10.970465720168963</v>
      </c>
      <c r="L23" s="12">
        <f t="shared" si="6"/>
        <v>7.1315515310205833E-5</v>
      </c>
      <c r="M23" s="12">
        <f t="shared" si="7"/>
        <v>7.1315515310205833E-5</v>
      </c>
      <c r="N23" s="10">
        <f t="shared" si="8"/>
        <v>12170</v>
      </c>
    </row>
    <row r="24" spans="2:14" x14ac:dyDescent="0.25">
      <c r="B24" s="5" t="s">
        <v>40</v>
      </c>
      <c r="C24" s="4">
        <v>138158</v>
      </c>
      <c r="D24" s="4">
        <v>123627</v>
      </c>
      <c r="F24" s="10">
        <f t="shared" si="0"/>
        <v>261785</v>
      </c>
      <c r="G24" s="10">
        <f t="shared" si="1"/>
        <v>130892.5</v>
      </c>
      <c r="H24" s="11">
        <f t="shared" si="2"/>
        <v>201.64444200393453</v>
      </c>
      <c r="I24" s="11">
        <f t="shared" si="3"/>
        <v>201.64444200393453</v>
      </c>
      <c r="J24" s="7">
        <f t="shared" si="4"/>
        <v>14.200156407727857</v>
      </c>
      <c r="K24" s="7">
        <f t="shared" si="5"/>
        <v>14.200156407727857</v>
      </c>
      <c r="L24" s="12">
        <f t="shared" si="6"/>
        <v>1.0848716624503204E-4</v>
      </c>
      <c r="M24" s="12">
        <f t="shared" si="7"/>
        <v>1.0848716624503204E-4</v>
      </c>
      <c r="N24" s="10">
        <f t="shared" si="8"/>
        <v>14531</v>
      </c>
    </row>
    <row r="25" spans="2:14" x14ac:dyDescent="0.25">
      <c r="B25" s="5" t="s">
        <v>39</v>
      </c>
      <c r="C25" s="4">
        <v>104060</v>
      </c>
      <c r="D25" s="4">
        <v>119719</v>
      </c>
      <c r="F25" s="10">
        <f t="shared" si="0"/>
        <v>223779</v>
      </c>
      <c r="G25" s="10">
        <f t="shared" si="1"/>
        <v>111889.5</v>
      </c>
      <c r="H25" s="11">
        <f t="shared" si="2"/>
        <v>273.93575916417535</v>
      </c>
      <c r="I25" s="11">
        <f t="shared" si="3"/>
        <v>273.93575916417535</v>
      </c>
      <c r="J25" s="7">
        <f t="shared" si="4"/>
        <v>16.551004778084483</v>
      </c>
      <c r="K25" s="7">
        <f t="shared" si="5"/>
        <v>16.551004778084483</v>
      </c>
      <c r="L25" s="12">
        <f t="shared" si="6"/>
        <v>1.479227700372643E-4</v>
      </c>
      <c r="M25" s="12">
        <f t="shared" si="7"/>
        <v>1.479227700372643E-4</v>
      </c>
      <c r="N25" s="10">
        <f t="shared" si="8"/>
        <v>15659</v>
      </c>
    </row>
    <row r="26" spans="2:14" x14ac:dyDescent="0.25">
      <c r="B26" s="5" t="s">
        <v>38</v>
      </c>
      <c r="C26" s="4">
        <v>52059</v>
      </c>
      <c r="D26" s="4">
        <v>113642</v>
      </c>
      <c r="F26" s="10">
        <f t="shared" si="0"/>
        <v>165701</v>
      </c>
      <c r="G26" s="10">
        <f t="shared" si="1"/>
        <v>82850.5</v>
      </c>
      <c r="H26" s="11">
        <f t="shared" si="2"/>
        <v>5721.851239582139</v>
      </c>
      <c r="I26" s="11">
        <f t="shared" si="3"/>
        <v>5721.851239582139</v>
      </c>
      <c r="J26" s="7">
        <f t="shared" si="4"/>
        <v>75.642919295742004</v>
      </c>
      <c r="K26" s="7">
        <f t="shared" si="5"/>
        <v>75.642919295742004</v>
      </c>
      <c r="L26" s="12">
        <f t="shared" si="6"/>
        <v>9.1300498241702829E-4</v>
      </c>
      <c r="M26" s="12">
        <f t="shared" si="7"/>
        <v>9.1300498241702829E-4</v>
      </c>
      <c r="N26" s="10">
        <f t="shared" si="8"/>
        <v>61583</v>
      </c>
    </row>
    <row r="27" spans="2:14" x14ac:dyDescent="0.25">
      <c r="B27" s="5" t="s">
        <v>37</v>
      </c>
      <c r="C27" s="4">
        <v>109178</v>
      </c>
      <c r="D27" s="4">
        <v>110805</v>
      </c>
      <c r="F27" s="10">
        <f t="shared" si="0"/>
        <v>219983</v>
      </c>
      <c r="G27" s="10">
        <f t="shared" si="1"/>
        <v>109991.5</v>
      </c>
      <c r="H27" s="11">
        <f t="shared" si="2"/>
        <v>3.008333598505339</v>
      </c>
      <c r="I27" s="11">
        <f t="shared" si="3"/>
        <v>3.008333598505339</v>
      </c>
      <c r="J27" s="7">
        <f t="shared" si="4"/>
        <v>1.7344548418754924</v>
      </c>
      <c r="K27" s="7">
        <f t="shared" si="5"/>
        <v>1.7344548418754924</v>
      </c>
      <c r="L27" s="12">
        <f t="shared" si="6"/>
        <v>1.5768989802625589E-5</v>
      </c>
      <c r="M27" s="12">
        <f t="shared" si="7"/>
        <v>1.5768989802625589E-5</v>
      </c>
      <c r="N27" s="10">
        <f t="shared" si="8"/>
        <v>1627</v>
      </c>
    </row>
    <row r="28" spans="2:14" x14ac:dyDescent="0.25">
      <c r="B28" s="5"/>
      <c r="C28" s="4"/>
      <c r="D28" s="4"/>
    </row>
    <row r="29" spans="2:14" x14ac:dyDescent="0.25">
      <c r="B29" s="5"/>
      <c r="C29" s="4"/>
      <c r="D29" s="4"/>
    </row>
    <row r="30" spans="2:14" x14ac:dyDescent="0.25">
      <c r="B30" s="5"/>
      <c r="C30" s="4"/>
      <c r="D3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A6DB1-463A-48A8-A843-745DBF87B45F}">
  <dimension ref="B2:D27"/>
  <sheetViews>
    <sheetView workbookViewId="0">
      <selection activeCell="F9" sqref="F9"/>
    </sheetView>
  </sheetViews>
  <sheetFormatPr defaultRowHeight="15" x14ac:dyDescent="0.25"/>
  <cols>
    <col min="2" max="2" width="27.5703125" bestFit="1" customWidth="1"/>
    <col min="3" max="4" width="23.5703125" bestFit="1" customWidth="1"/>
  </cols>
  <sheetData>
    <row r="2" spans="2:4" x14ac:dyDescent="0.25">
      <c r="B2" s="5" t="s">
        <v>66</v>
      </c>
      <c r="C2" s="5" t="s">
        <v>68</v>
      </c>
      <c r="D2" s="5" t="s">
        <v>67</v>
      </c>
    </row>
    <row r="3" spans="2:4" x14ac:dyDescent="0.25">
      <c r="B3" s="5" t="s">
        <v>61</v>
      </c>
      <c r="C3" s="4">
        <v>11553675</v>
      </c>
      <c r="D3" s="4">
        <v>11950582</v>
      </c>
    </row>
    <row r="4" spans="2:4" x14ac:dyDescent="0.25">
      <c r="B4" s="5" t="s">
        <v>60</v>
      </c>
      <c r="C4" s="4">
        <v>10500834</v>
      </c>
      <c r="D4" s="4">
        <v>11791387</v>
      </c>
    </row>
    <row r="5" spans="2:4" x14ac:dyDescent="0.25">
      <c r="B5" s="5" t="s">
        <v>59</v>
      </c>
      <c r="C5" s="4">
        <v>8718524</v>
      </c>
      <c r="D5" s="4">
        <v>9478041</v>
      </c>
    </row>
    <row r="6" spans="2:4" x14ac:dyDescent="0.25">
      <c r="B6" s="5" t="s">
        <v>58</v>
      </c>
      <c r="C6" s="4">
        <v>2257030</v>
      </c>
      <c r="D6" s="4">
        <v>2343716</v>
      </c>
    </row>
    <row r="7" spans="2:4" x14ac:dyDescent="0.25">
      <c r="B7" s="5" t="s">
        <v>57</v>
      </c>
      <c r="C7" s="4">
        <v>883549</v>
      </c>
      <c r="D7" s="4">
        <v>1043344</v>
      </c>
    </row>
    <row r="8" spans="2:4" x14ac:dyDescent="0.25">
      <c r="B8" s="5" t="s">
        <v>56</v>
      </c>
      <c r="C8" s="4">
        <v>610282</v>
      </c>
      <c r="D8" s="4">
        <v>917004</v>
      </c>
    </row>
    <row r="9" spans="2:4" x14ac:dyDescent="0.25">
      <c r="B9" s="5" t="s">
        <v>55</v>
      </c>
      <c r="C9" s="4">
        <v>835486</v>
      </c>
      <c r="D9" s="4">
        <v>894031</v>
      </c>
    </row>
    <row r="10" spans="2:4" x14ac:dyDescent="0.25">
      <c r="B10" s="5" t="s">
        <v>54</v>
      </c>
      <c r="C10" s="4">
        <v>546584</v>
      </c>
      <c r="D10" s="4">
        <v>665284</v>
      </c>
    </row>
    <row r="11" spans="2:4" x14ac:dyDescent="0.25">
      <c r="B11" s="5" t="s">
        <v>53</v>
      </c>
      <c r="C11" s="4">
        <v>417655</v>
      </c>
      <c r="D11" s="4">
        <v>433202</v>
      </c>
    </row>
    <row r="12" spans="2:4" x14ac:dyDescent="0.25">
      <c r="B12" s="5" t="s">
        <v>52</v>
      </c>
      <c r="C12" s="4">
        <v>353522</v>
      </c>
      <c r="D12" s="4">
        <v>368506</v>
      </c>
    </row>
    <row r="13" spans="2:4" x14ac:dyDescent="0.25">
      <c r="B13" s="5" t="s">
        <v>51</v>
      </c>
      <c r="C13" s="4">
        <v>324386</v>
      </c>
      <c r="D13" s="4">
        <v>315470</v>
      </c>
    </row>
    <row r="14" spans="2:4" x14ac:dyDescent="0.25">
      <c r="B14" s="5" t="s">
        <v>50</v>
      </c>
      <c r="C14" s="4">
        <v>272451</v>
      </c>
      <c r="D14" s="4">
        <v>295467</v>
      </c>
    </row>
    <row r="15" spans="2:4" x14ac:dyDescent="0.25">
      <c r="B15" s="5" t="s">
        <v>49</v>
      </c>
      <c r="C15" s="4">
        <v>222402</v>
      </c>
      <c r="D15" s="4">
        <v>275749</v>
      </c>
    </row>
    <row r="16" spans="2:4" x14ac:dyDescent="0.25">
      <c r="B16" s="5" t="s">
        <v>48</v>
      </c>
      <c r="C16" s="4">
        <v>228910</v>
      </c>
      <c r="D16" s="4">
        <v>268782</v>
      </c>
    </row>
    <row r="17" spans="2:4" x14ac:dyDescent="0.25">
      <c r="B17" s="5" t="s">
        <v>47</v>
      </c>
      <c r="C17" s="4">
        <v>234028</v>
      </c>
      <c r="D17" s="4">
        <v>250530</v>
      </c>
    </row>
    <row r="18" spans="2:4" x14ac:dyDescent="0.25">
      <c r="B18" s="5" t="s">
        <v>46</v>
      </c>
      <c r="C18" s="4">
        <v>236178</v>
      </c>
      <c r="D18" s="4">
        <v>235816</v>
      </c>
    </row>
    <row r="19" spans="2:4" x14ac:dyDescent="0.25">
      <c r="B19" s="5" t="s">
        <v>45</v>
      </c>
      <c r="C19" s="4">
        <v>203238</v>
      </c>
      <c r="D19" s="4">
        <v>219183</v>
      </c>
    </row>
    <row r="20" spans="2:4" x14ac:dyDescent="0.25">
      <c r="B20" s="5" t="s">
        <v>44</v>
      </c>
      <c r="C20" s="4">
        <v>199390</v>
      </c>
      <c r="D20" s="4">
        <v>206061</v>
      </c>
    </row>
    <row r="21" spans="2:4" x14ac:dyDescent="0.25">
      <c r="B21" s="5" t="s">
        <v>43</v>
      </c>
      <c r="C21" s="4">
        <v>178707</v>
      </c>
      <c r="D21" s="4">
        <v>174896</v>
      </c>
    </row>
    <row r="22" spans="2:4" x14ac:dyDescent="0.25">
      <c r="B22" s="5" t="s">
        <v>42</v>
      </c>
      <c r="C22" s="4">
        <v>99429</v>
      </c>
      <c r="D22" s="4">
        <v>169520</v>
      </c>
    </row>
    <row r="23" spans="2:4" x14ac:dyDescent="0.25">
      <c r="B23" s="5" t="s">
        <v>41</v>
      </c>
      <c r="C23" s="4">
        <v>147745</v>
      </c>
      <c r="D23" s="4">
        <v>159915</v>
      </c>
    </row>
    <row r="24" spans="2:4" x14ac:dyDescent="0.25">
      <c r="B24" s="5" t="s">
        <v>40</v>
      </c>
      <c r="C24" s="4">
        <v>138158</v>
      </c>
      <c r="D24" s="4">
        <v>123627</v>
      </c>
    </row>
    <row r="25" spans="2:4" x14ac:dyDescent="0.25">
      <c r="B25" s="5" t="s">
        <v>39</v>
      </c>
      <c r="C25" s="4">
        <v>104060</v>
      </c>
      <c r="D25" s="4">
        <v>119719</v>
      </c>
    </row>
    <row r="26" spans="2:4" x14ac:dyDescent="0.25">
      <c r="B26" s="5" t="s">
        <v>38</v>
      </c>
      <c r="C26" s="4">
        <v>52059</v>
      </c>
      <c r="D26" s="4">
        <v>113642</v>
      </c>
    </row>
    <row r="27" spans="2:4" x14ac:dyDescent="0.25">
      <c r="B27" s="5" t="s">
        <v>37</v>
      </c>
      <c r="C27" s="4">
        <v>109178</v>
      </c>
      <c r="D27" s="4">
        <v>110805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F4EAA-0EB4-4FDB-B70A-81B87B2ADA38}">
  <dimension ref="B2:M29"/>
  <sheetViews>
    <sheetView zoomScaleNormal="100" workbookViewId="0">
      <selection activeCell="G18" sqref="G18"/>
    </sheetView>
  </sheetViews>
  <sheetFormatPr defaultRowHeight="15" x14ac:dyDescent="0.25"/>
  <cols>
    <col min="2" max="2" width="24.28515625" bestFit="1" customWidth="1"/>
    <col min="3" max="3" width="24.42578125" bestFit="1" customWidth="1"/>
    <col min="4" max="4" width="6.28515625" customWidth="1"/>
    <col min="5" max="5" width="24.42578125" bestFit="1" customWidth="1"/>
    <col min="6" max="6" width="12.85546875" customWidth="1"/>
    <col min="7" max="7" width="21.5703125" bestFit="1" customWidth="1"/>
    <col min="8" max="8" width="13.5703125" bestFit="1" customWidth="1"/>
    <col min="10" max="10" width="23.5703125" bestFit="1" customWidth="1"/>
    <col min="11" max="11" width="25.5703125" bestFit="1" customWidth="1"/>
    <col min="12" max="12" width="11" bestFit="1" customWidth="1"/>
    <col min="13" max="13" width="18.42578125" bestFit="1" customWidth="1"/>
  </cols>
  <sheetData>
    <row r="2" spans="2:13" x14ac:dyDescent="0.25">
      <c r="B2" s="21" t="s">
        <v>69</v>
      </c>
      <c r="C2" s="21"/>
    </row>
    <row r="3" spans="2:13" x14ac:dyDescent="0.25">
      <c r="B3" s="21"/>
      <c r="C3" s="21"/>
    </row>
    <row r="4" spans="2:13" x14ac:dyDescent="0.25">
      <c r="B4" s="5" t="s">
        <v>20</v>
      </c>
      <c r="C4" s="6" t="s">
        <v>17</v>
      </c>
      <c r="D4" s="6"/>
      <c r="E4" s="22" t="s">
        <v>17</v>
      </c>
      <c r="F4" s="22"/>
      <c r="G4" s="21" t="s">
        <v>72</v>
      </c>
      <c r="H4" s="21" t="s">
        <v>73</v>
      </c>
    </row>
    <row r="5" spans="2:13" x14ac:dyDescent="0.25">
      <c r="B5" s="13" t="s">
        <v>2</v>
      </c>
      <c r="C5" s="14">
        <v>157044</v>
      </c>
      <c r="D5" s="14"/>
      <c r="E5" t="s">
        <v>70</v>
      </c>
      <c r="F5" t="s">
        <v>71</v>
      </c>
      <c r="G5" s="21"/>
      <c r="H5" s="21"/>
      <c r="J5" t="s">
        <v>74</v>
      </c>
      <c r="K5" t="s">
        <v>81</v>
      </c>
      <c r="L5" t="s">
        <v>76</v>
      </c>
      <c r="M5" t="s">
        <v>77</v>
      </c>
    </row>
    <row r="6" spans="2:13" x14ac:dyDescent="0.25">
      <c r="B6" s="6" t="s">
        <v>1</v>
      </c>
      <c r="C6" s="8">
        <v>44188</v>
      </c>
      <c r="D6" s="8"/>
      <c r="E6" s="15">
        <v>0</v>
      </c>
      <c r="F6" s="15">
        <v>5000</v>
      </c>
      <c r="G6" s="16">
        <f>COUNTIF($C$6:$C$18,"&gt;"&amp;E6)-COUNTIF($C$6:$C$18,"&gt;"&amp;F6)</f>
        <v>6</v>
      </c>
      <c r="H6" s="15">
        <f>6</f>
        <v>6</v>
      </c>
      <c r="J6">
        <v>2500</v>
      </c>
      <c r="K6">
        <f>J6*G6</f>
        <v>15000</v>
      </c>
      <c r="L6">
        <f>K6^2</f>
        <v>225000000</v>
      </c>
      <c r="M6">
        <f>$L6*$G6</f>
        <v>1350000000</v>
      </c>
    </row>
    <row r="7" spans="2:13" x14ac:dyDescent="0.25">
      <c r="B7" s="6" t="s">
        <v>0</v>
      </c>
      <c r="C7" s="8">
        <v>27295</v>
      </c>
      <c r="D7" s="8"/>
      <c r="E7" s="17">
        <v>5000</v>
      </c>
      <c r="F7" s="17">
        <v>10000</v>
      </c>
      <c r="G7" s="18">
        <f t="shared" ref="G7:G14" si="0">COUNTIF($C$6:$C$18,"&gt;"&amp;E7)-COUNTIF($C$6:$C$18,"&gt;"&amp;F7)</f>
        <v>1</v>
      </c>
      <c r="H7" s="18">
        <f>H6+G7</f>
        <v>7</v>
      </c>
      <c r="J7">
        <v>7500</v>
      </c>
      <c r="K7">
        <f t="shared" ref="K7:K14" si="1">J7*G7</f>
        <v>7500</v>
      </c>
      <c r="L7">
        <f t="shared" ref="L7:L14" si="2">K7^2</f>
        <v>56250000</v>
      </c>
      <c r="M7">
        <f t="shared" ref="M7:M14" si="3">$L7*$G7</f>
        <v>56250000</v>
      </c>
    </row>
    <row r="8" spans="2:13" x14ac:dyDescent="0.25">
      <c r="B8" s="6" t="s">
        <v>3</v>
      </c>
      <c r="C8" s="8">
        <v>22899</v>
      </c>
      <c r="D8" s="8"/>
      <c r="E8">
        <v>10000</v>
      </c>
      <c r="F8">
        <v>15000</v>
      </c>
      <c r="G8" s="1">
        <f t="shared" si="0"/>
        <v>0</v>
      </c>
      <c r="H8" s="1">
        <f t="shared" ref="H8:H14" si="4">H7+G8</f>
        <v>7</v>
      </c>
      <c r="J8">
        <v>12500</v>
      </c>
      <c r="K8">
        <f t="shared" si="1"/>
        <v>0</v>
      </c>
      <c r="L8">
        <f t="shared" si="2"/>
        <v>0</v>
      </c>
      <c r="M8">
        <f t="shared" si="3"/>
        <v>0</v>
      </c>
    </row>
    <row r="9" spans="2:13" x14ac:dyDescent="0.25">
      <c r="B9" s="6" t="s">
        <v>4</v>
      </c>
      <c r="C9" s="8">
        <v>15773</v>
      </c>
      <c r="D9" s="8"/>
      <c r="E9">
        <v>15000</v>
      </c>
      <c r="F9">
        <v>20000</v>
      </c>
      <c r="G9" s="1">
        <f t="shared" si="0"/>
        <v>2</v>
      </c>
      <c r="H9" s="1">
        <f t="shared" si="4"/>
        <v>9</v>
      </c>
      <c r="J9">
        <v>17500</v>
      </c>
      <c r="K9">
        <f t="shared" si="1"/>
        <v>35000</v>
      </c>
      <c r="L9">
        <f t="shared" si="2"/>
        <v>1225000000</v>
      </c>
      <c r="M9">
        <f t="shared" si="3"/>
        <v>2450000000</v>
      </c>
    </row>
    <row r="10" spans="2:13" x14ac:dyDescent="0.25">
      <c r="B10" s="6" t="s">
        <v>5</v>
      </c>
      <c r="C10" s="8">
        <v>1740</v>
      </c>
      <c r="D10" s="8"/>
      <c r="E10" s="19">
        <v>20000</v>
      </c>
      <c r="F10" s="19">
        <v>25000</v>
      </c>
      <c r="G10" s="20">
        <f t="shared" si="0"/>
        <v>1</v>
      </c>
      <c r="H10" s="20">
        <f t="shared" si="4"/>
        <v>10</v>
      </c>
      <c r="J10">
        <v>22500</v>
      </c>
      <c r="K10">
        <f t="shared" si="1"/>
        <v>22500</v>
      </c>
      <c r="L10">
        <f t="shared" si="2"/>
        <v>506250000</v>
      </c>
      <c r="M10">
        <f t="shared" si="3"/>
        <v>506250000</v>
      </c>
    </row>
    <row r="11" spans="2:13" x14ac:dyDescent="0.25">
      <c r="B11" s="6" t="s">
        <v>6</v>
      </c>
      <c r="C11" s="8">
        <v>36504</v>
      </c>
      <c r="D11" s="8"/>
      <c r="E11">
        <v>25000</v>
      </c>
      <c r="F11">
        <v>30000</v>
      </c>
      <c r="G11" s="1">
        <f t="shared" si="0"/>
        <v>1</v>
      </c>
      <c r="H11" s="1">
        <f t="shared" si="4"/>
        <v>11</v>
      </c>
      <c r="J11">
        <v>27500</v>
      </c>
      <c r="K11">
        <f t="shared" si="1"/>
        <v>27500</v>
      </c>
      <c r="L11">
        <f t="shared" si="2"/>
        <v>756250000</v>
      </c>
      <c r="M11">
        <f t="shared" si="3"/>
        <v>756250000</v>
      </c>
    </row>
    <row r="12" spans="2:13" x14ac:dyDescent="0.25">
      <c r="B12" s="6" t="s">
        <v>7</v>
      </c>
      <c r="C12" s="8">
        <v>4781</v>
      </c>
      <c r="D12" s="8"/>
      <c r="E12">
        <v>30000</v>
      </c>
      <c r="F12">
        <v>35000</v>
      </c>
      <c r="G12" s="1">
        <f t="shared" si="0"/>
        <v>0</v>
      </c>
      <c r="H12" s="1">
        <f t="shared" si="4"/>
        <v>11</v>
      </c>
      <c r="J12">
        <v>32500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2:13" x14ac:dyDescent="0.25">
      <c r="B13" s="6" t="s">
        <v>8</v>
      </c>
      <c r="C13" s="8">
        <v>2397</v>
      </c>
      <c r="D13" s="8"/>
      <c r="E13">
        <v>35000</v>
      </c>
      <c r="F13">
        <v>40000</v>
      </c>
      <c r="G13" s="1">
        <f t="shared" si="0"/>
        <v>1</v>
      </c>
      <c r="H13" s="1">
        <f t="shared" si="4"/>
        <v>12</v>
      </c>
      <c r="J13">
        <v>37500</v>
      </c>
      <c r="K13">
        <f t="shared" si="1"/>
        <v>37500</v>
      </c>
      <c r="L13">
        <f t="shared" si="2"/>
        <v>1406250000</v>
      </c>
      <c r="M13">
        <f t="shared" si="3"/>
        <v>1406250000</v>
      </c>
    </row>
    <row r="14" spans="2:13" x14ac:dyDescent="0.25">
      <c r="B14" s="6" t="s">
        <v>9</v>
      </c>
      <c r="C14" s="8">
        <v>6361</v>
      </c>
      <c r="D14" s="8"/>
      <c r="E14">
        <v>40000</v>
      </c>
      <c r="F14">
        <v>45000</v>
      </c>
      <c r="G14" s="1">
        <f t="shared" si="0"/>
        <v>1</v>
      </c>
      <c r="H14" s="1">
        <f t="shared" si="4"/>
        <v>13</v>
      </c>
      <c r="J14">
        <v>42500</v>
      </c>
      <c r="K14">
        <f t="shared" si="1"/>
        <v>42500</v>
      </c>
      <c r="L14">
        <f t="shared" si="2"/>
        <v>1806250000</v>
      </c>
      <c r="M14">
        <f t="shared" si="3"/>
        <v>1806250000</v>
      </c>
    </row>
    <row r="15" spans="2:13" x14ac:dyDescent="0.25">
      <c r="B15" s="6" t="s">
        <v>10</v>
      </c>
      <c r="C15" s="6">
        <v>529</v>
      </c>
      <c r="D15" s="6"/>
      <c r="E15" s="23" t="s">
        <v>21</v>
      </c>
      <c r="F15" s="23"/>
      <c r="G15" s="1">
        <f>SUM(G6:G14)</f>
        <v>13</v>
      </c>
      <c r="L15" t="s">
        <v>21</v>
      </c>
      <c r="M15">
        <f>SUM(M6:M14)</f>
        <v>8331250000</v>
      </c>
    </row>
    <row r="16" spans="2:13" x14ac:dyDescent="0.25">
      <c r="B16" s="6" t="s">
        <v>11</v>
      </c>
      <c r="C16" s="8">
        <v>17279</v>
      </c>
      <c r="D16" s="8"/>
      <c r="G16" s="1"/>
    </row>
    <row r="17" spans="2:12" x14ac:dyDescent="0.25">
      <c r="B17" s="6" t="s">
        <v>12</v>
      </c>
      <c r="C17" s="8">
        <v>3249</v>
      </c>
      <c r="D17" s="8"/>
      <c r="G17" s="1"/>
    </row>
    <row r="18" spans="2:12" x14ac:dyDescent="0.25">
      <c r="B18" s="6" t="s">
        <v>13</v>
      </c>
      <c r="C18" s="6">
        <v>680</v>
      </c>
      <c r="D18" s="6"/>
      <c r="G18" s="1"/>
    </row>
    <row r="21" spans="2:12" x14ac:dyDescent="0.25">
      <c r="J21" t="s">
        <v>75</v>
      </c>
      <c r="K21">
        <f>SUM(K6:K14)/G15</f>
        <v>14423.076923076924</v>
      </c>
    </row>
    <row r="22" spans="2:12" x14ac:dyDescent="0.25">
      <c r="J22" t="s">
        <v>78</v>
      </c>
      <c r="K22">
        <f>M15/G15</f>
        <v>640865384.61538458</v>
      </c>
    </row>
    <row r="23" spans="2:12" x14ac:dyDescent="0.25">
      <c r="J23" t="s">
        <v>79</v>
      </c>
      <c r="K23">
        <f>SQRT(K22)</f>
        <v>25315.319168744143</v>
      </c>
    </row>
    <row r="24" spans="2:12" x14ac:dyDescent="0.25">
      <c r="J24" t="s">
        <v>80</v>
      </c>
      <c r="K24">
        <f>E6+((G6-0)/((G6-0)+(G6-G7)))*F6</f>
        <v>2727.272727272727</v>
      </c>
    </row>
    <row r="25" spans="2:12" x14ac:dyDescent="0.25">
      <c r="J25" t="s">
        <v>85</v>
      </c>
      <c r="K25">
        <f>(K21-K24)/K23</f>
        <v>0.46200500644860759</v>
      </c>
      <c r="L25" t="s">
        <v>86</v>
      </c>
    </row>
    <row r="27" spans="2:12" x14ac:dyDescent="0.25">
      <c r="J27" s="15" t="s">
        <v>82</v>
      </c>
      <c r="K27" s="15">
        <f>G15*0.25</f>
        <v>3.25</v>
      </c>
      <c r="L27">
        <f>F6+((K27-G6)/H6)*F6</f>
        <v>2708.3333333333335</v>
      </c>
    </row>
    <row r="28" spans="2:12" x14ac:dyDescent="0.25">
      <c r="J28" s="17" t="s">
        <v>83</v>
      </c>
      <c r="K28" s="17">
        <f>G15*0.5</f>
        <v>6.5</v>
      </c>
      <c r="L28">
        <f>E7+((K28-H6)/H7)*G7</f>
        <v>5000.0714285714284</v>
      </c>
    </row>
    <row r="29" spans="2:12" x14ac:dyDescent="0.25">
      <c r="J29" s="19" t="s">
        <v>84</v>
      </c>
      <c r="K29" s="19">
        <f>G15*0.75</f>
        <v>9.75</v>
      </c>
      <c r="L29">
        <f>E10+((K29-H9)/H10)*G10</f>
        <v>20000.075000000001</v>
      </c>
    </row>
  </sheetData>
  <autoFilter ref="B4:C18" xr:uid="{5BB63F3C-FAE8-45AC-92D3-AF75910A1B1D}"/>
  <mergeCells count="5">
    <mergeCell ref="B2:C3"/>
    <mergeCell ref="E4:F4"/>
    <mergeCell ref="G4:G5"/>
    <mergeCell ref="H4:H5"/>
    <mergeCell ref="E15:F1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98ED-BC39-47E2-A8CB-8C8F18E2955F}">
  <dimension ref="B1:H17"/>
  <sheetViews>
    <sheetView workbookViewId="0">
      <selection activeCell="J9" sqref="J9"/>
    </sheetView>
  </sheetViews>
  <sheetFormatPr defaultRowHeight="15" x14ac:dyDescent="0.25"/>
  <cols>
    <col min="2" max="2" width="24.28515625" bestFit="1" customWidth="1"/>
    <col min="3" max="5" width="23.5703125" bestFit="1" customWidth="1"/>
    <col min="7" max="7" width="30.5703125" bestFit="1" customWidth="1"/>
    <col min="8" max="8" width="12.7109375" bestFit="1" customWidth="1"/>
  </cols>
  <sheetData>
    <row r="1" spans="2:8" x14ac:dyDescent="0.25">
      <c r="G1" t="s">
        <v>87</v>
      </c>
      <c r="H1">
        <v>3</v>
      </c>
    </row>
    <row r="3" spans="2:8" x14ac:dyDescent="0.25">
      <c r="B3" s="5" t="s">
        <v>20</v>
      </c>
      <c r="C3" s="6" t="s">
        <v>16</v>
      </c>
      <c r="D3" s="6" t="s">
        <v>15</v>
      </c>
      <c r="E3" s="6" t="s">
        <v>14</v>
      </c>
      <c r="G3" s="6" t="s">
        <v>88</v>
      </c>
      <c r="H3" s="6" t="s">
        <v>89</v>
      </c>
    </row>
    <row r="4" spans="2:8" x14ac:dyDescent="0.25">
      <c r="B4" s="6" t="s">
        <v>2</v>
      </c>
      <c r="C4" s="8">
        <v>15730330</v>
      </c>
      <c r="D4" s="8">
        <v>17737231</v>
      </c>
      <c r="E4" s="8">
        <v>18844591</v>
      </c>
      <c r="G4">
        <f>(E4/C4)^(1/($H$1-1))</f>
        <v>1.094521863557067</v>
      </c>
      <c r="H4" s="2">
        <f>G4-1</f>
        <v>9.4521863557067043E-2</v>
      </c>
    </row>
    <row r="5" spans="2:8" x14ac:dyDescent="0.25">
      <c r="B5" s="6" t="s">
        <v>1</v>
      </c>
      <c r="C5" s="8">
        <v>5829190</v>
      </c>
      <c r="D5" s="8">
        <v>6759683</v>
      </c>
      <c r="E5" s="8">
        <v>8402859</v>
      </c>
      <c r="G5">
        <f t="shared" ref="G5:G17" si="0">(E5/C5)^(1/($H$1-1))</f>
        <v>1.2006306680605947</v>
      </c>
      <c r="H5" s="2">
        <f t="shared" ref="H5:H17" si="1">G5-1</f>
        <v>0.20063066806059471</v>
      </c>
    </row>
    <row r="6" spans="2:8" x14ac:dyDescent="0.25">
      <c r="B6" s="6" t="s">
        <v>0</v>
      </c>
      <c r="C6" s="8">
        <v>3877235</v>
      </c>
      <c r="D6" s="8">
        <v>4825845</v>
      </c>
      <c r="E6" s="8">
        <v>4843650</v>
      </c>
      <c r="G6">
        <f t="shared" si="0"/>
        <v>1.1177001638535489</v>
      </c>
      <c r="H6" s="2">
        <f t="shared" si="1"/>
        <v>0.11770016385354887</v>
      </c>
    </row>
    <row r="7" spans="2:8" x14ac:dyDescent="0.25">
      <c r="B7" s="6" t="s">
        <v>3</v>
      </c>
      <c r="C7" s="8">
        <v>2805888</v>
      </c>
      <c r="D7" s="8">
        <v>3293948</v>
      </c>
      <c r="E7" s="8">
        <v>3496898</v>
      </c>
      <c r="G7">
        <f t="shared" si="0"/>
        <v>1.1163652682326854</v>
      </c>
      <c r="H7" s="2">
        <f t="shared" si="1"/>
        <v>0.11636526823268545</v>
      </c>
    </row>
    <row r="8" spans="2:8" x14ac:dyDescent="0.25">
      <c r="B8" s="6" t="s">
        <v>4</v>
      </c>
      <c r="C8" s="8">
        <v>1842660</v>
      </c>
      <c r="D8" s="8">
        <v>2465418</v>
      </c>
      <c r="E8" s="8">
        <v>2372184</v>
      </c>
      <c r="G8">
        <f t="shared" si="0"/>
        <v>1.1346229975142532</v>
      </c>
      <c r="H8" s="2">
        <f t="shared" si="1"/>
        <v>0.13462299751425322</v>
      </c>
    </row>
    <row r="9" spans="2:8" x14ac:dyDescent="0.25">
      <c r="B9" s="6" t="s">
        <v>5</v>
      </c>
      <c r="C9" s="8">
        <v>207377</v>
      </c>
      <c r="D9" s="8">
        <v>217426</v>
      </c>
      <c r="E9" s="8">
        <v>241707</v>
      </c>
      <c r="G9">
        <f t="shared" si="0"/>
        <v>1.0796035905725825</v>
      </c>
      <c r="H9" s="2">
        <f t="shared" si="1"/>
        <v>7.9603590572582483E-2</v>
      </c>
    </row>
    <row r="10" spans="2:8" x14ac:dyDescent="0.25">
      <c r="B10" s="6" t="s">
        <v>6</v>
      </c>
      <c r="C10" s="8">
        <v>4601982</v>
      </c>
      <c r="D10" s="8">
        <v>4966949</v>
      </c>
      <c r="E10" s="8">
        <v>5361134</v>
      </c>
      <c r="G10">
        <f t="shared" si="0"/>
        <v>1.0793340383715906</v>
      </c>
      <c r="H10" s="2">
        <f t="shared" si="1"/>
        <v>7.9334038371590587E-2</v>
      </c>
    </row>
    <row r="11" spans="2:8" x14ac:dyDescent="0.25">
      <c r="B11" s="6" t="s">
        <v>7</v>
      </c>
      <c r="C11" s="8">
        <v>578520</v>
      </c>
      <c r="D11" s="8">
        <v>598663</v>
      </c>
      <c r="E11" s="8">
        <v>580479</v>
      </c>
      <c r="G11">
        <f t="shared" si="0"/>
        <v>1.0016916825669837</v>
      </c>
      <c r="H11" s="2">
        <f t="shared" si="1"/>
        <v>1.6916825669837099E-3</v>
      </c>
    </row>
    <row r="12" spans="2:8" x14ac:dyDescent="0.25">
      <c r="B12" s="6" t="s">
        <v>8</v>
      </c>
      <c r="C12" s="8">
        <v>318400</v>
      </c>
      <c r="D12" s="8">
        <v>398066</v>
      </c>
      <c r="E12" s="8">
        <v>413472</v>
      </c>
      <c r="G12">
        <f t="shared" si="0"/>
        <v>1.1395582323093982</v>
      </c>
      <c r="H12" s="2">
        <f t="shared" si="1"/>
        <v>0.13955823230939823</v>
      </c>
    </row>
    <row r="13" spans="2:8" x14ac:dyDescent="0.25">
      <c r="B13" s="6" t="s">
        <v>9</v>
      </c>
      <c r="C13" s="8">
        <v>691708</v>
      </c>
      <c r="D13" s="8">
        <v>769475</v>
      </c>
      <c r="E13" s="8">
        <v>769252</v>
      </c>
      <c r="G13">
        <f t="shared" si="0"/>
        <v>1.0545639420801938</v>
      </c>
      <c r="H13" s="2">
        <f t="shared" si="1"/>
        <v>5.4563942080193772E-2</v>
      </c>
    </row>
    <row r="14" spans="2:8" x14ac:dyDescent="0.25">
      <c r="B14" s="6" t="s">
        <v>10</v>
      </c>
      <c r="C14" s="8">
        <v>17128</v>
      </c>
      <c r="D14" s="8">
        <v>21269</v>
      </c>
      <c r="E14" s="8">
        <v>33078</v>
      </c>
      <c r="G14">
        <f t="shared" si="0"/>
        <v>1.3896847582204628</v>
      </c>
      <c r="H14" s="2">
        <f t="shared" si="1"/>
        <v>0.38968475822046278</v>
      </c>
    </row>
    <row r="15" spans="2:8" x14ac:dyDescent="0.25">
      <c r="B15" s="6" t="s">
        <v>11</v>
      </c>
      <c r="C15" s="8">
        <v>2931503</v>
      </c>
      <c r="D15" s="8">
        <v>3080699</v>
      </c>
      <c r="E15" s="8">
        <v>3104277</v>
      </c>
      <c r="G15">
        <f t="shared" si="0"/>
        <v>1.0290466474474744</v>
      </c>
      <c r="H15" s="2">
        <f t="shared" si="1"/>
        <v>2.9046647447474427E-2</v>
      </c>
    </row>
    <row r="16" spans="2:8" x14ac:dyDescent="0.25">
      <c r="B16" s="6" t="s">
        <v>12</v>
      </c>
      <c r="C16" s="8">
        <v>429164</v>
      </c>
      <c r="D16" s="8">
        <v>454103</v>
      </c>
      <c r="E16" s="8">
        <v>356011</v>
      </c>
      <c r="G16">
        <f t="shared" si="0"/>
        <v>0.91079380137948485</v>
      </c>
      <c r="H16" s="2">
        <f t="shared" si="1"/>
        <v>-8.9206198620515154E-2</v>
      </c>
    </row>
    <row r="17" spans="2:8" x14ac:dyDescent="0.25">
      <c r="B17" s="6" t="s">
        <v>13</v>
      </c>
      <c r="C17" s="8">
        <v>101306</v>
      </c>
      <c r="D17" s="8">
        <v>117102</v>
      </c>
      <c r="E17" s="8">
        <v>147446</v>
      </c>
      <c r="G17">
        <f t="shared" si="0"/>
        <v>1.206421070563072</v>
      </c>
      <c r="H17" s="2">
        <f t="shared" si="1"/>
        <v>0.20642107056307202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373D7-36A7-4A24-B10C-4B858FE1E90D}">
  <dimension ref="A2:J23"/>
  <sheetViews>
    <sheetView zoomScaleNormal="100" workbookViewId="0">
      <selection activeCell="B4" sqref="B4"/>
    </sheetView>
  </sheetViews>
  <sheetFormatPr defaultRowHeight="15" x14ac:dyDescent="0.25"/>
  <cols>
    <col min="2" max="2" width="24.28515625" bestFit="1" customWidth="1"/>
    <col min="3" max="3" width="23.7109375" bestFit="1" customWidth="1"/>
    <col min="4" max="4" width="21.7109375" bestFit="1" customWidth="1"/>
    <col min="6" max="6" width="11.140625" bestFit="1" customWidth="1"/>
    <col min="7" max="7" width="11" bestFit="1" customWidth="1"/>
    <col min="8" max="8" width="14" bestFit="1" customWidth="1"/>
    <col min="9" max="9" width="13.140625" bestFit="1" customWidth="1"/>
    <col min="10" max="10" width="11.140625" bestFit="1" customWidth="1"/>
  </cols>
  <sheetData>
    <row r="2" spans="1:10" x14ac:dyDescent="0.25">
      <c r="C2" t="s">
        <v>91</v>
      </c>
      <c r="D2" t="s">
        <v>92</v>
      </c>
    </row>
    <row r="3" spans="1:10" x14ac:dyDescent="0.25">
      <c r="B3" s="5" t="s">
        <v>20</v>
      </c>
      <c r="C3" s="6" t="s">
        <v>16</v>
      </c>
      <c r="D3" t="s">
        <v>90</v>
      </c>
      <c r="F3" t="s">
        <v>95</v>
      </c>
      <c r="G3" t="s">
        <v>96</v>
      </c>
      <c r="H3" t="s">
        <v>97</v>
      </c>
      <c r="I3" t="s">
        <v>98</v>
      </c>
      <c r="J3" t="s">
        <v>99</v>
      </c>
    </row>
    <row r="4" spans="1:10" x14ac:dyDescent="0.25">
      <c r="A4">
        <v>1</v>
      </c>
      <c r="B4" s="6" t="s">
        <v>2</v>
      </c>
      <c r="C4" s="8">
        <v>15730330</v>
      </c>
      <c r="D4">
        <v>5701</v>
      </c>
      <c r="F4" s="1">
        <f>C4-$C$20</f>
        <v>12875873.5</v>
      </c>
      <c r="G4" s="1">
        <f>D4-$D$20</f>
        <v>465.14285714285688</v>
      </c>
      <c r="H4">
        <f>F4*G4</f>
        <v>5989120587.9999962</v>
      </c>
      <c r="I4">
        <f>F4*F4</f>
        <v>165788118388002.25</v>
      </c>
      <c r="J4">
        <f>G4*G4</f>
        <v>216357.87755102015</v>
      </c>
    </row>
    <row r="5" spans="1:10" x14ac:dyDescent="0.25">
      <c r="A5">
        <v>2</v>
      </c>
      <c r="B5" s="6" t="s">
        <v>1</v>
      </c>
      <c r="C5" s="8">
        <v>5829190</v>
      </c>
      <c r="D5">
        <v>5510</v>
      </c>
      <c r="F5" s="1">
        <f t="shared" ref="F5:F17" si="0">C5-$C$20</f>
        <v>2974733.5</v>
      </c>
      <c r="G5" s="1">
        <f t="shared" ref="G5:G17" si="1">D5-$D$20</f>
        <v>274.14285714285688</v>
      </c>
      <c r="H5">
        <f t="shared" ref="H5:H17" si="2">F5*G5</f>
        <v>815501940.92857063</v>
      </c>
      <c r="I5">
        <f t="shared" ref="I5:I17" si="3">F5*F5</f>
        <v>8849039396022.25</v>
      </c>
      <c r="J5">
        <f t="shared" ref="J5:J17" si="4">G5*G5</f>
        <v>75154.306122448834</v>
      </c>
    </row>
    <row r="6" spans="1:10" x14ac:dyDescent="0.25">
      <c r="A6">
        <v>3</v>
      </c>
      <c r="B6" s="6" t="s">
        <v>0</v>
      </c>
      <c r="C6" s="8">
        <v>3877235</v>
      </c>
      <c r="D6">
        <v>6189</v>
      </c>
      <c r="F6" s="1">
        <f t="shared" si="0"/>
        <v>1022778.5</v>
      </c>
      <c r="G6" s="1">
        <f t="shared" si="1"/>
        <v>953.14285714285688</v>
      </c>
      <c r="H6">
        <f t="shared" si="2"/>
        <v>974854021.71428549</v>
      </c>
      <c r="I6">
        <f t="shared" si="3"/>
        <v>1046075860062.25</v>
      </c>
      <c r="J6">
        <f t="shared" si="4"/>
        <v>908481.30612244853</v>
      </c>
    </row>
    <row r="7" spans="1:10" x14ac:dyDescent="0.25">
      <c r="A7">
        <v>4</v>
      </c>
      <c r="B7" s="6" t="s">
        <v>3</v>
      </c>
      <c r="C7" s="8">
        <v>2805888</v>
      </c>
      <c r="D7">
        <v>5591</v>
      </c>
      <c r="F7" s="1">
        <f t="shared" si="0"/>
        <v>-48568.5</v>
      </c>
      <c r="G7" s="1">
        <f t="shared" si="1"/>
        <v>355.14285714285688</v>
      </c>
      <c r="H7">
        <f t="shared" si="2"/>
        <v>-17248755.857142843</v>
      </c>
      <c r="I7">
        <f t="shared" si="3"/>
        <v>2358899192.25</v>
      </c>
      <c r="J7">
        <f t="shared" si="4"/>
        <v>126126.44897959165</v>
      </c>
    </row>
    <row r="8" spans="1:10" x14ac:dyDescent="0.25">
      <c r="A8">
        <v>5</v>
      </c>
      <c r="B8" s="6" t="s">
        <v>4</v>
      </c>
      <c r="C8" s="8">
        <v>1842660</v>
      </c>
      <c r="D8">
        <v>6144</v>
      </c>
      <c r="F8" s="1">
        <f t="shared" si="0"/>
        <v>-1011796.5</v>
      </c>
      <c r="G8" s="1">
        <f t="shared" si="1"/>
        <v>908.14285714285688</v>
      </c>
      <c r="H8">
        <f t="shared" si="2"/>
        <v>-918855764.35714257</v>
      </c>
      <c r="I8">
        <f t="shared" si="3"/>
        <v>1023732157412.25</v>
      </c>
      <c r="J8">
        <f t="shared" si="4"/>
        <v>824723.44897959137</v>
      </c>
    </row>
    <row r="9" spans="1:10" x14ac:dyDescent="0.25">
      <c r="A9">
        <v>6</v>
      </c>
      <c r="B9" s="6" t="s">
        <v>5</v>
      </c>
      <c r="C9" s="8">
        <v>207377</v>
      </c>
      <c r="D9">
        <v>4176</v>
      </c>
      <c r="F9" s="1">
        <f t="shared" si="0"/>
        <v>-2647079.5</v>
      </c>
      <c r="G9" s="1">
        <f t="shared" si="1"/>
        <v>-1059.8571428571431</v>
      </c>
      <c r="H9">
        <f t="shared" si="2"/>
        <v>2805526115.7857151</v>
      </c>
      <c r="I9">
        <f t="shared" si="3"/>
        <v>7007029879320.25</v>
      </c>
      <c r="J9">
        <f t="shared" si="4"/>
        <v>1123297.1632653067</v>
      </c>
    </row>
    <row r="10" spans="1:10" x14ac:dyDescent="0.25">
      <c r="A10">
        <v>7</v>
      </c>
      <c r="B10" s="6" t="s">
        <v>6</v>
      </c>
      <c r="C10" s="8">
        <v>4601982</v>
      </c>
      <c r="D10">
        <v>6089</v>
      </c>
      <c r="F10" s="1">
        <f t="shared" si="0"/>
        <v>1747525.5</v>
      </c>
      <c r="G10" s="1">
        <f t="shared" si="1"/>
        <v>853.14285714285688</v>
      </c>
      <c r="H10">
        <f t="shared" si="2"/>
        <v>1490888897.9999995</v>
      </c>
      <c r="I10">
        <f t="shared" si="3"/>
        <v>3053845373150.25</v>
      </c>
      <c r="J10">
        <f t="shared" si="4"/>
        <v>727852.73469387705</v>
      </c>
    </row>
    <row r="11" spans="1:10" x14ac:dyDescent="0.25">
      <c r="A11">
        <v>8</v>
      </c>
      <c r="B11" s="6" t="s">
        <v>7</v>
      </c>
      <c r="C11" s="8">
        <v>578520</v>
      </c>
      <c r="D11">
        <v>4975</v>
      </c>
      <c r="F11" s="1">
        <f t="shared" si="0"/>
        <v>-2275936.5</v>
      </c>
      <c r="G11" s="1">
        <f t="shared" si="1"/>
        <v>-260.85714285714312</v>
      </c>
      <c r="H11">
        <f t="shared" si="2"/>
        <v>593694292.71428633</v>
      </c>
      <c r="I11">
        <f t="shared" si="3"/>
        <v>5179886952032.25</v>
      </c>
      <c r="J11">
        <f t="shared" si="4"/>
        <v>68046.448979591965</v>
      </c>
    </row>
    <row r="12" spans="1:10" x14ac:dyDescent="0.25">
      <c r="A12">
        <v>9</v>
      </c>
      <c r="B12" s="6" t="s">
        <v>8</v>
      </c>
      <c r="C12" s="8">
        <v>318400</v>
      </c>
      <c r="D12">
        <v>4242</v>
      </c>
      <c r="F12" s="1">
        <f t="shared" si="0"/>
        <v>-2536056.5</v>
      </c>
      <c r="G12" s="1">
        <f t="shared" si="1"/>
        <v>-993.85714285714312</v>
      </c>
      <c r="H12">
        <f t="shared" si="2"/>
        <v>2520477867.2142863</v>
      </c>
      <c r="I12">
        <f t="shared" si="3"/>
        <v>6431582571192.25</v>
      </c>
      <c r="J12">
        <f t="shared" si="4"/>
        <v>987752.02040816378</v>
      </c>
    </row>
    <row r="13" spans="1:10" x14ac:dyDescent="0.25">
      <c r="A13">
        <v>10</v>
      </c>
      <c r="B13" s="6" t="s">
        <v>9</v>
      </c>
      <c r="C13" s="8">
        <v>691708</v>
      </c>
      <c r="D13">
        <v>4791</v>
      </c>
      <c r="F13" s="1">
        <f t="shared" si="0"/>
        <v>-2162748.5</v>
      </c>
      <c r="G13" s="1">
        <f t="shared" si="1"/>
        <v>-444.85714285714312</v>
      </c>
      <c r="H13">
        <f t="shared" si="2"/>
        <v>962114118.42857194</v>
      </c>
      <c r="I13">
        <f t="shared" si="3"/>
        <v>4677481074252.25</v>
      </c>
      <c r="J13">
        <f t="shared" si="4"/>
        <v>197897.87755102065</v>
      </c>
    </row>
    <row r="14" spans="1:10" x14ac:dyDescent="0.25">
      <c r="A14">
        <v>11</v>
      </c>
      <c r="B14" s="6" t="s">
        <v>10</v>
      </c>
      <c r="C14" s="8">
        <v>17128</v>
      </c>
      <c r="D14">
        <v>4038</v>
      </c>
      <c r="F14" s="1">
        <f t="shared" si="0"/>
        <v>-2837328.5</v>
      </c>
      <c r="G14" s="1">
        <f t="shared" si="1"/>
        <v>-1197.8571428571431</v>
      </c>
      <c r="H14">
        <f t="shared" si="2"/>
        <v>3398714210.3571434</v>
      </c>
      <c r="I14">
        <f t="shared" si="3"/>
        <v>8050433016912.25</v>
      </c>
      <c r="J14">
        <f t="shared" si="4"/>
        <v>1434861.7346938781</v>
      </c>
    </row>
    <row r="15" spans="1:10" x14ac:dyDescent="0.25">
      <c r="A15">
        <v>12</v>
      </c>
      <c r="B15" s="6" t="s">
        <v>11</v>
      </c>
      <c r="C15" s="8">
        <v>2931503</v>
      </c>
      <c r="D15">
        <v>5701</v>
      </c>
      <c r="F15" s="1">
        <f t="shared" si="0"/>
        <v>77046.5</v>
      </c>
      <c r="G15" s="1">
        <f t="shared" si="1"/>
        <v>465.14285714285688</v>
      </c>
      <c r="H15">
        <f t="shared" si="2"/>
        <v>35837629.142857119</v>
      </c>
      <c r="I15">
        <f t="shared" si="3"/>
        <v>5936163162.25</v>
      </c>
      <c r="J15">
        <f t="shared" si="4"/>
        <v>216357.87755102015</v>
      </c>
    </row>
    <row r="16" spans="1:10" x14ac:dyDescent="0.25">
      <c r="A16">
        <v>13</v>
      </c>
      <c r="B16" s="6" t="s">
        <v>12</v>
      </c>
      <c r="C16" s="8">
        <v>429164</v>
      </c>
      <c r="D16">
        <v>5060</v>
      </c>
      <c r="F16" s="1">
        <f t="shared" si="0"/>
        <v>-2425292.5</v>
      </c>
      <c r="G16" s="1">
        <f t="shared" si="1"/>
        <v>-175.85714285714312</v>
      </c>
      <c r="H16">
        <f t="shared" si="2"/>
        <v>426505009.64285779</v>
      </c>
      <c r="I16">
        <f t="shared" si="3"/>
        <v>5882043710556.25</v>
      </c>
      <c r="J16">
        <f t="shared" si="4"/>
        <v>30925.734693877643</v>
      </c>
    </row>
    <row r="17" spans="1:10" x14ac:dyDescent="0.25">
      <c r="A17">
        <v>14</v>
      </c>
      <c r="B17" s="6" t="s">
        <v>13</v>
      </c>
      <c r="C17" s="8">
        <v>101306</v>
      </c>
      <c r="D17">
        <v>5095</v>
      </c>
      <c r="F17" s="1">
        <f t="shared" si="0"/>
        <v>-2753150.5</v>
      </c>
      <c r="G17" s="1">
        <f t="shared" si="1"/>
        <v>-140.85714285714312</v>
      </c>
      <c r="H17">
        <f t="shared" si="2"/>
        <v>387800913.28571498</v>
      </c>
      <c r="I17">
        <f t="shared" si="3"/>
        <v>7579837675650.25</v>
      </c>
      <c r="J17">
        <f t="shared" si="4"/>
        <v>19840.734693877625</v>
      </c>
    </row>
    <row r="18" spans="1:10" x14ac:dyDescent="0.25">
      <c r="F18" s="23" t="s">
        <v>100</v>
      </c>
      <c r="G18" s="23"/>
      <c r="H18">
        <f>SUM(H4:H17)</f>
        <v>19464931085</v>
      </c>
      <c r="I18">
        <f>SUM(I4:I17)</f>
        <v>224577401116919.5</v>
      </c>
      <c r="J18">
        <f>SUM(J4:J17)</f>
        <v>6957675.7142857146</v>
      </c>
    </row>
    <row r="19" spans="1:10" x14ac:dyDescent="0.25">
      <c r="B19" s="6" t="s">
        <v>93</v>
      </c>
      <c r="C19" s="1">
        <f>SUM(C4:C17)</f>
        <v>39962391</v>
      </c>
      <c r="D19" s="1">
        <f>SUM(D4:D17)</f>
        <v>73302</v>
      </c>
    </row>
    <row r="20" spans="1:10" x14ac:dyDescent="0.25">
      <c r="B20" s="6" t="s">
        <v>94</v>
      </c>
      <c r="C20" s="1">
        <f>AVERAGE(C4:C17)</f>
        <v>2854456.5</v>
      </c>
      <c r="D20" s="1">
        <f>AVERAGE(D4:D17)</f>
        <v>5235.8571428571431</v>
      </c>
    </row>
    <row r="22" spans="1:10" x14ac:dyDescent="0.25">
      <c r="F22" t="s">
        <v>101</v>
      </c>
      <c r="G22">
        <f>H18/A17</f>
        <v>1390352220.3571429</v>
      </c>
    </row>
    <row r="23" spans="1:10" x14ac:dyDescent="0.25">
      <c r="F23" t="s">
        <v>102</v>
      </c>
      <c r="G23">
        <f>G22/(SQRT(I18)*SQRT(J18))</f>
        <v>3.517302472542802E-2</v>
      </c>
      <c r="H23" t="s">
        <v>103</v>
      </c>
    </row>
  </sheetData>
  <mergeCells count="1">
    <mergeCell ref="F18:G1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Czyste dane</vt:lpstr>
      <vt:lpstr>Dane - wg portu lotniczego</vt:lpstr>
      <vt:lpstr>Wykresy - wg portu lotniczego</vt:lpstr>
      <vt:lpstr>Dane - wg przewoźnika</vt:lpstr>
      <vt:lpstr>Wykresy - wg przewoźnika</vt:lpstr>
      <vt:lpstr>SRP - wg portu lotniczego</vt:lpstr>
      <vt:lpstr>Średniookresowe tempo wzrostu</vt:lpstr>
      <vt:lpstr>Korelacja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Mateusz</cp:lastModifiedBy>
  <dcterms:created xsi:type="dcterms:W3CDTF">2020-05-21T14:07:48Z</dcterms:created>
  <dcterms:modified xsi:type="dcterms:W3CDTF">2020-06-04T08:28:27Z</dcterms:modified>
</cp:coreProperties>
</file>