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05" windowWidth="15570" windowHeight="6765" activeTab="1"/>
  </bookViews>
  <sheets>
    <sheet name="Du no TD" sheetId="3" r:id="rId1"/>
    <sheet name="Bang tra no" sheetId="4" r:id="rId2"/>
    <sheet name="Sheet1" sheetId="5" r:id="rId3"/>
  </sheets>
  <externalReferences>
    <externalReference r:id="rId4"/>
    <externalReference r:id="rId5"/>
  </externalReferences>
  <definedNames>
    <definedName name="FU">[1]FU!#REF!</definedName>
    <definedName name="HK">[2]HK!$D$2:$D$19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N9" i="3" l="1"/>
  <c r="Q18" i="3" l="1"/>
  <c r="Q17" i="3"/>
  <c r="Q16" i="3"/>
  <c r="P17" i="3"/>
  <c r="P16" i="3"/>
  <c r="P15" i="3"/>
  <c r="O14" i="3"/>
  <c r="O13" i="3"/>
  <c r="O12" i="3"/>
  <c r="O11" i="3"/>
  <c r="P12" i="3"/>
  <c r="N8" i="3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F13" i="3"/>
  <c r="I12" i="3"/>
  <c r="J12" i="3" s="1"/>
  <c r="F12" i="3"/>
  <c r="I11" i="3"/>
  <c r="J11" i="3" s="1"/>
  <c r="F11" i="3"/>
  <c r="I10" i="3"/>
  <c r="J10" i="3" s="1"/>
  <c r="F10" i="3"/>
  <c r="I9" i="3"/>
  <c r="J9" i="3" s="1"/>
  <c r="F9" i="3"/>
  <c r="I8" i="3"/>
  <c r="J8" i="3" s="1"/>
  <c r="F8" i="3"/>
  <c r="F6" i="3"/>
  <c r="Q15" i="3"/>
  <c r="D36" i="3"/>
  <c r="Q14" i="3"/>
  <c r="Q11" i="3"/>
  <c r="O8" i="3"/>
  <c r="O9" i="3"/>
  <c r="O10" i="3"/>
  <c r="N10" i="3"/>
  <c r="N11" i="3"/>
  <c r="Q8" i="3"/>
  <c r="Q9" i="3"/>
  <c r="Q10" i="3"/>
  <c r="P8" i="3"/>
  <c r="P9" i="3"/>
  <c r="P10" i="3"/>
  <c r="P11" i="3"/>
  <c r="D19" i="3"/>
  <c r="J19" i="3" l="1"/>
  <c r="C24" i="3" s="1"/>
  <c r="I12" i="4"/>
  <c r="I13" i="4"/>
  <c r="I14" i="4"/>
  <c r="I15" i="4"/>
  <c r="I16" i="4"/>
  <c r="G17" i="4"/>
  <c r="I17" i="4"/>
  <c r="G18" i="4"/>
  <c r="G19" i="4" s="1"/>
  <c r="G20" i="4" s="1"/>
  <c r="G21" i="4" s="1"/>
  <c r="I18" i="4"/>
  <c r="I19" i="4"/>
  <c r="I20" i="4"/>
  <c r="I21" i="4"/>
  <c r="I22" i="4"/>
  <c r="G23" i="4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Q12" i="3" l="1"/>
  <c r="H19" i="3"/>
  <c r="G19" i="3"/>
  <c r="E19" i="3"/>
  <c r="C19" i="3"/>
  <c r="I19" i="3"/>
  <c r="F19" i="3" l="1"/>
  <c r="F4" i="4" l="1"/>
  <c r="I11" i="4" s="1"/>
  <c r="F3" i="4"/>
  <c r="Q13" i="3"/>
  <c r="P13" i="3"/>
  <c r="P14" i="3"/>
  <c r="Q3" i="3" l="1"/>
  <c r="P3" i="3"/>
  <c r="O3" i="3" l="1"/>
  <c r="N3" i="3"/>
  <c r="R7" i="3" l="1"/>
  <c r="R11" i="3"/>
  <c r="R16" i="3"/>
  <c r="R9" i="3"/>
  <c r="R14" i="3"/>
  <c r="R18" i="3"/>
  <c r="R8" i="3"/>
  <c r="R17" i="3"/>
  <c r="R15" i="3"/>
  <c r="R10" i="3"/>
  <c r="R12" i="3"/>
  <c r="R13" i="3"/>
  <c r="B3" i="4"/>
  <c r="R20" i="3" l="1"/>
  <c r="D37" i="3" s="1"/>
  <c r="B4" i="4"/>
  <c r="C25" i="3" l="1"/>
  <c r="C26" i="3" s="1"/>
  <c r="B6" i="4" s="1"/>
  <c r="B11" i="4" s="1"/>
  <c r="C11" i="4" s="1"/>
  <c r="D38" i="3"/>
  <c r="B5" i="4" l="1"/>
  <c r="C30" i="3"/>
  <c r="D39" i="3"/>
  <c r="D40" i="3" s="1"/>
  <c r="D41" i="3" s="1"/>
  <c r="D11" i="4"/>
  <c r="F11" i="4" s="1"/>
  <c r="F7" i="4"/>
  <c r="C29" i="3" l="1"/>
  <c r="C28" i="3"/>
  <c r="D42" i="3"/>
  <c r="D43" i="3" s="1"/>
  <c r="C31" i="3"/>
  <c r="C32" i="3" s="1"/>
  <c r="B12" i="4"/>
  <c r="C12" i="4" s="1"/>
  <c r="D12" i="4" s="1"/>
  <c r="F12" i="4" s="1"/>
  <c r="B13" i="4" s="1"/>
  <c r="C13" i="4" s="1"/>
  <c r="D13" i="4" s="1"/>
  <c r="F13" i="4" s="1"/>
  <c r="B14" i="4" s="1"/>
  <c r="C33" i="3" l="1"/>
  <c r="C14" i="4"/>
  <c r="D14" i="4" s="1"/>
  <c r="F14" i="4" s="1"/>
  <c r="B15" i="4" s="1"/>
  <c r="C15" i="4" s="1"/>
  <c r="D15" i="4" s="1"/>
  <c r="F15" i="4" s="1"/>
  <c r="B16" i="4" s="1"/>
  <c r="C16" i="4" s="1"/>
  <c r="D16" i="4" s="1"/>
  <c r="F16" i="4" s="1"/>
  <c r="B17" i="4" s="1"/>
  <c r="C17" i="4" s="1"/>
  <c r="D17" i="4" s="1"/>
  <c r="F17" i="4" s="1"/>
  <c r="B18" i="4" s="1"/>
  <c r="C18" i="4" l="1"/>
  <c r="D18" i="4" s="1"/>
  <c r="F18" i="4" s="1"/>
  <c r="B19" i="4" s="1"/>
  <c r="C19" i="4" s="1"/>
  <c r="D19" i="4" s="1"/>
  <c r="F19" i="4" s="1"/>
  <c r="B20" i="4" s="1"/>
  <c r="C20" i="4" s="1"/>
  <c r="D20" i="4" s="1"/>
  <c r="F20" i="4" s="1"/>
  <c r="B21" i="4" s="1"/>
  <c r="C21" i="4" s="1"/>
  <c r="D21" i="4" s="1"/>
  <c r="F21" i="4" s="1"/>
  <c r="B22" i="4" s="1"/>
  <c r="C22" i="4" s="1"/>
  <c r="D22" i="4" s="1"/>
  <c r="F22" i="4" s="1"/>
  <c r="B23" i="4" s="1"/>
  <c r="C23" i="4" s="1"/>
  <c r="D23" i="4" s="1"/>
  <c r="F23" i="4" s="1"/>
  <c r="B24" i="4" s="1"/>
  <c r="C24" i="4" s="1"/>
  <c r="D24" i="4" s="1"/>
  <c r="F24" i="4" s="1"/>
  <c r="B25" i="4" s="1"/>
  <c r="C25" i="4" s="1"/>
  <c r="D25" i="4" s="1"/>
  <c r="F25" i="4" s="1"/>
  <c r="B26" i="4" s="1"/>
  <c r="C26" i="4" s="1"/>
  <c r="D26" i="4" s="1"/>
  <c r="F26" i="4" s="1"/>
  <c r="B27" i="4" s="1"/>
  <c r="C27" i="4" s="1"/>
  <c r="D27" i="4" s="1"/>
  <c r="F27" i="4" s="1"/>
  <c r="B28" i="4" s="1"/>
  <c r="C28" i="4" l="1"/>
  <c r="D28" i="4" s="1"/>
  <c r="F28" i="4" s="1"/>
  <c r="B29" i="4" s="1"/>
  <c r="C29" i="4" l="1"/>
  <c r="D29" i="4" s="1"/>
  <c r="F29" i="4" s="1"/>
  <c r="B30" i="4" s="1"/>
  <c r="C30" i="4" l="1"/>
  <c r="D30" i="4" s="1"/>
  <c r="F30" i="4" s="1"/>
  <c r="B31" i="4" s="1"/>
  <c r="C31" i="4" l="1"/>
  <c r="D31" i="4" s="1"/>
  <c r="F31" i="4" s="1"/>
  <c r="B32" i="4" s="1"/>
  <c r="C32" i="4" l="1"/>
  <c r="D32" i="4" s="1"/>
  <c r="F32" i="4" s="1"/>
  <c r="B33" i="4" s="1"/>
  <c r="C33" i="4" l="1"/>
  <c r="D33" i="4" s="1"/>
  <c r="F33" i="4" s="1"/>
  <c r="B34" i="4" s="1"/>
  <c r="C34" i="4" l="1"/>
  <c r="D34" i="4" s="1"/>
  <c r="F34" i="4" s="1"/>
  <c r="B35" i="4" s="1"/>
  <c r="C35" i="4" l="1"/>
  <c r="D35" i="4" s="1"/>
  <c r="F35" i="4" s="1"/>
  <c r="B36" i="4" s="1"/>
  <c r="C36" i="4" l="1"/>
  <c r="D36" i="4" s="1"/>
  <c r="F36" i="4" s="1"/>
  <c r="B37" i="4" s="1"/>
  <c r="C37" i="4" l="1"/>
  <c r="D37" i="4" s="1"/>
  <c r="F37" i="4" s="1"/>
  <c r="B38" i="4" s="1"/>
  <c r="C38" i="4" l="1"/>
  <c r="D38" i="4" s="1"/>
  <c r="F38" i="4" s="1"/>
  <c r="B39" i="4" s="1"/>
  <c r="C39" i="4" l="1"/>
  <c r="D39" i="4" s="1"/>
  <c r="F39" i="4" s="1"/>
  <c r="B40" i="4" s="1"/>
  <c r="C40" i="4" l="1"/>
  <c r="D40" i="4" s="1"/>
  <c r="F40" i="4" s="1"/>
  <c r="B41" i="4" s="1"/>
  <c r="C41" i="4" l="1"/>
  <c r="D41" i="4" s="1"/>
  <c r="F41" i="4" s="1"/>
  <c r="B42" i="4" s="1"/>
  <c r="C42" i="4" l="1"/>
  <c r="D42" i="4" s="1"/>
  <c r="F42" i="4" s="1"/>
  <c r="B43" i="4" s="1"/>
  <c r="C43" i="4" l="1"/>
  <c r="D43" i="4" s="1"/>
  <c r="F43" i="4" s="1"/>
  <c r="B44" i="4" s="1"/>
  <c r="C44" i="4" l="1"/>
  <c r="D44" i="4" s="1"/>
  <c r="F44" i="4" s="1"/>
  <c r="B45" i="4" s="1"/>
  <c r="C45" i="4" l="1"/>
  <c r="D45" i="4" s="1"/>
  <c r="F45" i="4" s="1"/>
  <c r="B46" i="4" s="1"/>
  <c r="C46" i="4" l="1"/>
  <c r="D46" i="4" s="1"/>
  <c r="F46" i="4" s="1"/>
  <c r="B47" i="4" s="1"/>
  <c r="C47" i="4" l="1"/>
  <c r="D47" i="4" s="1"/>
  <c r="F47" i="4" s="1"/>
  <c r="B48" i="4" s="1"/>
  <c r="C48" i="4" l="1"/>
  <c r="D48" i="4" s="1"/>
  <c r="F48" i="4" s="1"/>
  <c r="B49" i="4" s="1"/>
  <c r="C49" i="4" l="1"/>
  <c r="D49" i="4" s="1"/>
  <c r="F49" i="4" s="1"/>
  <c r="B50" i="4" s="1"/>
  <c r="C50" i="4" l="1"/>
  <c r="D50" i="4" s="1"/>
  <c r="F50" i="4" s="1"/>
  <c r="B51" i="4" s="1"/>
  <c r="C51" i="4" l="1"/>
  <c r="D51" i="4" s="1"/>
  <c r="F51" i="4" s="1"/>
  <c r="B52" i="4" s="1"/>
  <c r="C52" i="4" l="1"/>
  <c r="D52" i="4" s="1"/>
  <c r="F52" i="4" s="1"/>
  <c r="B53" i="4" s="1"/>
  <c r="C53" i="4" l="1"/>
  <c r="D53" i="4" s="1"/>
  <c r="F53" i="4" s="1"/>
  <c r="B54" i="4" s="1"/>
  <c r="C54" i="4" l="1"/>
  <c r="D54" i="4" s="1"/>
  <c r="F54" i="4" s="1"/>
  <c r="B55" i="4" s="1"/>
  <c r="C55" i="4" l="1"/>
  <c r="D55" i="4" s="1"/>
  <c r="F55" i="4" s="1"/>
  <c r="B56" i="4" s="1"/>
  <c r="C56" i="4" l="1"/>
  <c r="D56" i="4" s="1"/>
  <c r="F56" i="4" s="1"/>
  <c r="B57" i="4" s="1"/>
  <c r="C57" i="4" l="1"/>
  <c r="D57" i="4" s="1"/>
  <c r="F57" i="4" s="1"/>
  <c r="B58" i="4" s="1"/>
  <c r="C58" i="4" l="1"/>
  <c r="D58" i="4" s="1"/>
  <c r="F58" i="4" s="1"/>
  <c r="B59" i="4" s="1"/>
  <c r="C59" i="4" l="1"/>
  <c r="D59" i="4" s="1"/>
  <c r="F59" i="4" s="1"/>
  <c r="B60" i="4" s="1"/>
  <c r="C60" i="4" l="1"/>
  <c r="D60" i="4" s="1"/>
  <c r="F60" i="4" s="1"/>
  <c r="B61" i="4" s="1"/>
  <c r="C61" i="4" l="1"/>
  <c r="D61" i="4" s="1"/>
  <c r="F61" i="4" s="1"/>
  <c r="B62" i="4" s="1"/>
  <c r="C62" i="4" l="1"/>
  <c r="D62" i="4" s="1"/>
  <c r="F62" i="4" s="1"/>
  <c r="B63" i="4" s="1"/>
  <c r="C63" i="4" l="1"/>
  <c r="D63" i="4" s="1"/>
  <c r="F63" i="4" s="1"/>
  <c r="B64" i="4" s="1"/>
  <c r="C64" i="4" l="1"/>
  <c r="D64" i="4" s="1"/>
  <c r="F64" i="4" s="1"/>
  <c r="B65" i="4" s="1"/>
  <c r="C65" i="4" l="1"/>
  <c r="D65" i="4" s="1"/>
  <c r="F65" i="4" s="1"/>
  <c r="B66" i="4" s="1"/>
  <c r="C66" i="4" l="1"/>
  <c r="D66" i="4" s="1"/>
  <c r="F66" i="4" s="1"/>
  <c r="B67" i="4" s="1"/>
  <c r="C67" i="4" l="1"/>
  <c r="D67" i="4" s="1"/>
  <c r="F67" i="4" s="1"/>
  <c r="B68" i="4" s="1"/>
  <c r="C68" i="4" l="1"/>
  <c r="D68" i="4" s="1"/>
  <c r="F68" i="4" s="1"/>
  <c r="B69" i="4" s="1"/>
  <c r="C69" i="4" l="1"/>
  <c r="D69" i="4" s="1"/>
  <c r="F69" i="4" s="1"/>
  <c r="B70" i="4" s="1"/>
  <c r="C70" i="4" l="1"/>
  <c r="D70" i="4" s="1"/>
  <c r="F70" i="4" s="1"/>
</calcChain>
</file>

<file path=xl/sharedStrings.xml><?xml version="1.0" encoding="utf-8"?>
<sst xmlns="http://schemas.openxmlformats.org/spreadsheetml/2006/main" count="114" uniqueCount="81">
  <si>
    <t>MSSV</t>
  </si>
  <si>
    <t>Họ tên</t>
  </si>
  <si>
    <t>Ngày</t>
  </si>
  <si>
    <t>Nội dung</t>
  </si>
  <si>
    <t>Học phí</t>
  </si>
  <si>
    <t>Thực nộp</t>
  </si>
  <si>
    <t>Vay TPB</t>
  </si>
  <si>
    <t>Vay FU</t>
  </si>
  <si>
    <t>Check</t>
  </si>
  <si>
    <t>USD</t>
  </si>
  <si>
    <t>VND</t>
  </si>
  <si>
    <t>CN1</t>
  </si>
  <si>
    <t>CN3</t>
  </si>
  <si>
    <t>CN4</t>
  </si>
  <si>
    <t>CN7</t>
  </si>
  <si>
    <t>CN8</t>
  </si>
  <si>
    <t>Tổng</t>
  </si>
  <si>
    <t>Lãi nhập gốc</t>
  </si>
  <si>
    <t>Lãi phát sinh</t>
  </si>
  <si>
    <t>Số dư nợ tín dụng học phí</t>
  </si>
  <si>
    <t>(đến ngày tốt nghiệp theo QĐ tốt nghiệp)</t>
  </si>
  <si>
    <t>Tên SV:</t>
  </si>
  <si>
    <t xml:space="preserve">MSSV: </t>
  </si>
  <si>
    <t>Dư nợ gốc:</t>
  </si>
  <si>
    <t xml:space="preserve">Ngày tốt nghiệp: </t>
  </si>
  <si>
    <t>Lãi phát sinh:</t>
  </si>
  <si>
    <t>Tổng dư nợ:</t>
  </si>
  <si>
    <t>Số kỳ trả nợ:</t>
  </si>
  <si>
    <t>tháng</t>
  </si>
  <si>
    <t>Số tiền thanh toán tối thiếu:</t>
  </si>
  <si>
    <t>/tháng</t>
  </si>
  <si>
    <t>Lãi suất vay:</t>
  </si>
  <si>
    <t>(tại thời điểm tốt nghiệp)</t>
  </si>
  <si>
    <t>Kỳ</t>
  </si>
  <si>
    <t>Số dư đầu kỳ</t>
  </si>
  <si>
    <t>Hoàn vốn gốc</t>
  </si>
  <si>
    <t>Số tiền thanh toán</t>
  </si>
  <si>
    <t>Số dư cuối kỳ</t>
  </si>
  <si>
    <t>Lãi suất/năm</t>
  </si>
  <si>
    <t>Lịch trả nợ</t>
  </si>
  <si>
    <t>Số ngày</t>
  </si>
  <si>
    <t>BẢNG ƯỚC TÍNH KẾ HOẠCH TRẢ NỢ KHOẢN VAY TÍN DỤNG CỦA SINH VIÊN</t>
  </si>
  <si>
    <t>CN6</t>
  </si>
  <si>
    <t>CN5</t>
  </si>
  <si>
    <t>Phí NH</t>
  </si>
  <si>
    <t>ENG5</t>
  </si>
  <si>
    <t>CN9</t>
  </si>
  <si>
    <t>Vay</t>
  </si>
  <si>
    <t>Ghi chú</t>
  </si>
  <si>
    <t>ENG4</t>
  </si>
  <si>
    <t>Thay đổi lãi suất</t>
  </si>
  <si>
    <t>Số kỳ trả nợ</t>
  </si>
  <si>
    <t>60 tháng</t>
  </si>
  <si>
    <t>Số tiền cần thanh toán tối thiểu</t>
  </si>
  <si>
    <t xml:space="preserve">Số tiền cần thanh toán </t>
  </si>
  <si>
    <t>Tổng lãi</t>
  </si>
  <si>
    <t>Số tiền được hỗ trợ</t>
  </si>
  <si>
    <t>Số tiền thanh toán sau khi hỗ trợ</t>
  </si>
  <si>
    <t>Lãi được hỗ trợ theo QĐ 487</t>
  </si>
  <si>
    <t>Số tiền</t>
  </si>
  <si>
    <t>Tổng lãi phát sinh</t>
  </si>
  <si>
    <t>Tổng số tiền phải trả</t>
  </si>
  <si>
    <t>Tổng số tiền phải trả còn lại nếu
tất toán theo đúng QĐ 487</t>
  </si>
  <si>
    <t>(trả vào ngày 21/08/2015)</t>
  </si>
  <si>
    <t>(đến ngày 21/08/2015)</t>
  </si>
  <si>
    <t>(từ ngày tốt nghiệp đến ngày 21/08/2015)</t>
  </si>
  <si>
    <t>tới ngày 21/08/2015</t>
  </si>
  <si>
    <t>ENG3</t>
  </si>
  <si>
    <t>22/12/2011</t>
  </si>
  <si>
    <t>02/03/2012</t>
  </si>
  <si>
    <t>CN2</t>
  </si>
  <si>
    <t>28/12/2012</t>
  </si>
  <si>
    <t>03/05/2013</t>
  </si>
  <si>
    <t>23/12/2013</t>
  </si>
  <si>
    <t>25/04/2014</t>
  </si>
  <si>
    <t>27/08/2014</t>
  </si>
  <si>
    <t>25/12/2014</t>
  </si>
  <si>
    <t>tới ngày 26/08/2015</t>
  </si>
  <si>
    <t>Hoàng Ngọc Anh</t>
  </si>
  <si>
    <t>SE61099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</si>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</sst>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8" formatCode="&quot;$&quot;#,##0.00_);[Red]\(&quot;$&quot;#,##0.00\)"/>
    <numFmt numFmtId="43" formatCode="_(* #,##0.00_);_(* \(#,##0.00\);_(* &quot;-&quot;??_);_(@_)"/>
    <numFmt numFmtId="164" formatCode="#,##0\ &quot;₫&quot;;[Red]\-#,##0\ &quot;₫&quot;"/>
    <numFmt numFmtId="165" formatCode="_(* #,##0_);_(* \(#,##0\);_(* &quot;-&quot;??_);_(@_)"/>
    <numFmt numFmtId="166" formatCode="0.0%"/>
    <numFmt numFmtId="167" formatCode="_-* #,##0_-;\-* #,##0_-;_-* &quot;-&quot;??_-;_-@_-"/>
    <numFmt numFmtId="168" formatCode="_-* #,##0.00\ [$₫-42A]_-;\-* #,##0.00\ [$₫-42A]_-;_-* &quot;-&quot;??\ [$₫-42A]_-;_-@_-"/>
    <numFmt numFmtId="169" formatCode="#,##0_ ;[Red]\-#,##0\ "/>
    <numFmt numFmtId="170" formatCode="_-* #,##0\ _₫_-;\-* #,##0\ _₫_-;_-* &quot;-&quot;??\ _₫_-;_-@_-"/>
    <numFmt numFmtId="171" formatCode="0.000%"/>
    <numFmt numFmtId="172" formatCode="_-* #,##0.0\ _₫_-;\-* #,##0.0\ _₫_-;_-* &quot;-&quot;?\ _₫_-;_-@_-"/>
    <numFmt numFmtId="173" formatCode="[$-1010000]d/m/yyyy;@"/>
  </numFmts>
  <fonts count="23" x14ac:knownFonts="1">
    <font>
      <sz val="12"/>
      <color theme="1"/>
      <name val="Times New Roman"/>
      <family val="2"/>
    </font>
    <font>
      <sz val="10"/>
      <name val="Arial"/>
      <family val="2"/>
      <charset val="163"/>
    </font>
    <font>
      <sz val="10"/>
      <name val="Arial"/>
      <family val="2"/>
    </font>
    <font>
      <u/>
      <sz val="10"/>
      <color indexed="12"/>
      <name val="Arial"/>
      <family val="2"/>
      <charset val="163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i/>
      <sz val="12"/>
      <color theme="1"/>
      <name val="Times New Roman"/>
      <family val="1"/>
      <charset val="163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name val="Cambria"/>
      <family val="1"/>
      <charset val="163"/>
      <scheme val="major"/>
    </font>
    <font>
      <b/>
      <sz val="12"/>
      <color theme="1"/>
      <name val="Times New Roman"/>
      <family val="1"/>
    </font>
    <font>
      <b/>
      <sz val="12"/>
      <color theme="1"/>
      <name val="Times New Roman"/>
      <family val="1"/>
      <charset val="163"/>
    </font>
    <font>
      <b/>
      <sz val="12"/>
      <color rgb="FFFF0000"/>
      <name val="Times New Roman"/>
      <family val="1"/>
      <charset val="163"/>
    </font>
    <font>
      <b/>
      <sz val="12"/>
      <color rgb="FFFF0000"/>
      <name val="Times New Roman"/>
      <family val="1"/>
    </font>
    <font>
      <sz val="12"/>
      <name val="Times New Roman"/>
      <family val="1"/>
      <charset val="163"/>
    </font>
    <font>
      <b/>
      <sz val="12"/>
      <name val="Cambria"/>
      <family val="1"/>
      <charset val="163"/>
      <scheme val="major"/>
    </font>
    <font>
      <b/>
      <sz val="12"/>
      <name val="Times New Roman"/>
      <family val="1"/>
      <charset val="163"/>
    </font>
    <font>
      <i/>
      <sz val="12"/>
      <name val="Times New Roman"/>
      <family val="1"/>
      <charset val="163"/>
    </font>
    <font>
      <sz val="12"/>
      <color theme="1"/>
      <name val="Cambria"/>
      <family val="1"/>
      <charset val="163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4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2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4" fillId="0" borderId="0"/>
    <xf numFmtId="9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</cellStyleXfs>
  <cellXfs count="97">
    <xf numFmtId="0" fontId="0" fillId="0" borderId="0" xfId="0"/>
    <xf numFmtId="165" fontId="0" fillId="0" borderId="0" xfId="0" applyNumberFormat="1"/>
    <xf numFmtId="8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center"/>
    </xf>
    <xf numFmtId="167" fontId="10" fillId="2" borderId="0" xfId="1" applyNumberFormat="1" applyFont="1" applyFill="1"/>
    <xf numFmtId="167" fontId="10" fillId="0" borderId="0" xfId="1" applyNumberFormat="1" applyFont="1"/>
    <xf numFmtId="167" fontId="11" fillId="0" borderId="0" xfId="1" applyNumberFormat="1" applyFont="1"/>
    <xf numFmtId="14" fontId="10" fillId="0" borderId="0" xfId="0" applyNumberFormat="1" applyFont="1" applyAlignment="1">
      <alignment horizontal="right"/>
    </xf>
    <xf numFmtId="167" fontId="12" fillId="0" borderId="0" xfId="1" applyNumberFormat="1" applyFont="1" applyAlignment="1">
      <alignment horizontal="left"/>
    </xf>
    <xf numFmtId="167" fontId="10" fillId="0" borderId="0" xfId="1" applyNumberFormat="1" applyFont="1" applyAlignment="1">
      <alignment horizontal="right"/>
    </xf>
    <xf numFmtId="164" fontId="10" fillId="0" borderId="0" xfId="0" applyNumberFormat="1" applyFont="1"/>
    <xf numFmtId="168" fontId="10" fillId="0" borderId="0" xfId="0" applyNumberFormat="1" applyFont="1" applyAlignment="1">
      <alignment horizontal="left"/>
    </xf>
    <xf numFmtId="166" fontId="10" fillId="2" borderId="0" xfId="15" applyNumberFormat="1" applyFont="1" applyFill="1"/>
    <xf numFmtId="0" fontId="12" fillId="0" borderId="0" xfId="0" applyFont="1"/>
    <xf numFmtId="8" fontId="10" fillId="0" borderId="0" xfId="0" applyNumberFormat="1" applyFont="1"/>
    <xf numFmtId="0" fontId="11" fillId="0" borderId="0" xfId="0" applyFont="1" applyAlignment="1">
      <alignment horizontal="center" vertical="center"/>
    </xf>
    <xf numFmtId="169" fontId="10" fillId="0" borderId="0" xfId="1" applyNumberFormat="1" applyFont="1"/>
    <xf numFmtId="167" fontId="7" fillId="3" borderId="0" xfId="1" applyNumberFormat="1" applyFont="1" applyFill="1"/>
    <xf numFmtId="166" fontId="10" fillId="0" borderId="0" xfId="15" applyNumberFormat="1" applyFont="1"/>
    <xf numFmtId="14" fontId="10" fillId="0" borderId="0" xfId="0" applyNumberFormat="1" applyFont="1" applyAlignment="1">
      <alignment horizontal="center"/>
    </xf>
    <xf numFmtId="3" fontId="10" fillId="0" borderId="0" xfId="0" applyNumberFormat="1" applyFont="1"/>
    <xf numFmtId="14" fontId="13" fillId="0" borderId="1" xfId="16" applyNumberFormat="1" applyFont="1" applyFill="1" applyBorder="1" applyAlignment="1">
      <alignment horizontal="center" vertical="center"/>
    </xf>
    <xf numFmtId="165" fontId="0" fillId="0" borderId="0" xfId="1" applyNumberFormat="1" applyFont="1"/>
    <xf numFmtId="0" fontId="0" fillId="0" borderId="0" xfId="0" applyFill="1" applyAlignment="1">
      <alignment vertical="center"/>
    </xf>
    <xf numFmtId="170" fontId="14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70" fontId="13" fillId="0" borderId="1" xfId="1" applyNumberFormat="1" applyFont="1" applyFill="1" applyBorder="1" applyAlignment="1">
      <alignment horizontal="center" vertical="center"/>
    </xf>
    <xf numFmtId="0" fontId="7" fillId="0" borderId="0" xfId="0" applyFont="1"/>
    <xf numFmtId="171" fontId="0" fillId="0" borderId="0" xfId="15" applyNumberFormat="1" applyFont="1"/>
    <xf numFmtId="166" fontId="14" fillId="0" borderId="0" xfId="0" applyNumberFormat="1" applyFont="1"/>
    <xf numFmtId="14" fontId="0" fillId="0" borderId="0" xfId="0" applyNumberFormat="1"/>
    <xf numFmtId="14" fontId="0" fillId="4" borderId="0" xfId="0" applyNumberFormat="1" applyFill="1"/>
    <xf numFmtId="165" fontId="0" fillId="0" borderId="0" xfId="1" applyNumberFormat="1" applyFont="1" applyFill="1" applyAlignment="1">
      <alignment vertical="center"/>
    </xf>
    <xf numFmtId="165" fontId="0" fillId="0" borderId="0" xfId="1" applyNumberFormat="1" applyFont="1" applyAlignment="1">
      <alignment vertical="center"/>
    </xf>
    <xf numFmtId="165" fontId="15" fillId="0" borderId="0" xfId="0" applyNumberFormat="1" applyFont="1"/>
    <xf numFmtId="165" fontId="10" fillId="0" borderId="0" xfId="1" applyNumberFormat="1" applyFont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0" fontId="0" fillId="0" borderId="0" xfId="1" applyNumberFormat="1" applyFont="1" applyFill="1" applyAlignment="1">
      <alignment vertical="center"/>
    </xf>
    <xf numFmtId="170" fontId="0" fillId="0" borderId="0" xfId="1" applyNumberFormat="1" applyFont="1" applyAlignment="1">
      <alignment vertical="center"/>
    </xf>
    <xf numFmtId="0" fontId="16" fillId="0" borderId="0" xfId="6" applyFont="1" applyFill="1" applyBorder="1" applyAlignment="1" applyProtection="1">
      <alignment horizontal="center" vertical="center" shrinkToFit="1"/>
    </xf>
    <xf numFmtId="9" fontId="17" fillId="0" borderId="0" xfId="15" applyFont="1" applyFill="1" applyBorder="1" applyAlignment="1">
      <alignment horizontal="center" vertical="center"/>
    </xf>
    <xf numFmtId="170" fontId="16" fillId="0" borderId="0" xfId="1" applyNumberFormat="1" applyFont="1" applyFill="1" applyAlignment="1">
      <alignment horizontal="center" vertical="center"/>
    </xf>
    <xf numFmtId="170" fontId="0" fillId="0" borderId="0" xfId="1" applyNumberFormat="1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66" fontId="10" fillId="0" borderId="0" xfId="0" applyNumberFormat="1" applyFont="1"/>
    <xf numFmtId="9" fontId="10" fillId="0" borderId="0" xfId="0" applyNumberFormat="1" applyFont="1"/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  <xf numFmtId="49" fontId="13" fillId="0" borderId="1" xfId="16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170" fontId="19" fillId="0" borderId="1" xfId="1" applyNumberFormat="1" applyFont="1" applyFill="1" applyBorder="1" applyAlignment="1">
      <alignment vertical="center"/>
    </xf>
    <xf numFmtId="165" fontId="15" fillId="0" borderId="0" xfId="1" applyNumberFormat="1" applyFont="1" applyFill="1" applyAlignment="1">
      <alignment vertical="center"/>
    </xf>
    <xf numFmtId="0" fontId="0" fillId="0" borderId="1" xfId="0" applyFill="1" applyBorder="1" applyAlignment="1">
      <alignment vertical="center"/>
    </xf>
    <xf numFmtId="165" fontId="14" fillId="0" borderId="1" xfId="0" applyNumberFormat="1" applyFont="1" applyBorder="1" applyAlignment="1">
      <alignment horizontal="right"/>
    </xf>
    <xf numFmtId="0" fontId="8" fillId="0" borderId="1" xfId="0" applyFont="1" applyBorder="1"/>
    <xf numFmtId="0" fontId="0" fillId="0" borderId="1" xfId="0" applyBorder="1"/>
    <xf numFmtId="0" fontId="20" fillId="0" borderId="1" xfId="0" applyFont="1" applyBorder="1" applyAlignment="1">
      <alignment horizontal="center" vertical="center"/>
    </xf>
    <xf numFmtId="165" fontId="11" fillId="0" borderId="1" xfId="1" applyNumberFormat="1" applyFont="1" applyBorder="1" applyAlignment="1">
      <alignment vertical="center"/>
    </xf>
    <xf numFmtId="165" fontId="13" fillId="0" borderId="1" xfId="16" applyNumberFormat="1" applyFont="1" applyFill="1" applyBorder="1" applyAlignment="1">
      <alignment horizontal="center" vertical="center"/>
    </xf>
    <xf numFmtId="165" fontId="22" fillId="5" borderId="1" xfId="1" applyNumberFormat="1" applyFont="1" applyFill="1" applyBorder="1" applyAlignment="1">
      <alignment horizontal="center"/>
    </xf>
    <xf numFmtId="165" fontId="0" fillId="0" borderId="1" xfId="0" applyNumberFormat="1" applyFill="1" applyBorder="1" applyAlignment="1">
      <alignment vertical="center"/>
    </xf>
    <xf numFmtId="165" fontId="0" fillId="0" borderId="1" xfId="0" applyNumberForma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right"/>
    </xf>
    <xf numFmtId="14" fontId="13" fillId="0" borderId="1" xfId="1" applyNumberFormat="1" applyFont="1" applyFill="1" applyBorder="1" applyAlignment="1">
      <alignment horizontal="center" vertical="center"/>
    </xf>
    <xf numFmtId="165" fontId="13" fillId="0" borderId="1" xfId="1" applyNumberFormat="1" applyFont="1" applyFill="1" applyBorder="1" applyAlignment="1">
      <alignment horizontal="center" vertical="center"/>
    </xf>
    <xf numFmtId="170" fontId="22" fillId="0" borderId="1" xfId="1" applyNumberFormat="1" applyFont="1" applyBorder="1"/>
    <xf numFmtId="170" fontId="22" fillId="0" borderId="1" xfId="1" applyNumberFormat="1" applyFont="1" applyFill="1" applyBorder="1" applyAlignment="1">
      <alignment horizontal="center" vertical="center"/>
    </xf>
    <xf numFmtId="49" fontId="22" fillId="5" borderId="1" xfId="0" quotePrefix="1" applyNumberFormat="1" applyFont="1" applyFill="1" applyBorder="1" applyAlignment="1">
      <alignment horizontal="center"/>
    </xf>
    <xf numFmtId="170" fontId="22" fillId="0" borderId="1" xfId="1" applyNumberFormat="1" applyFont="1" applyFill="1" applyBorder="1"/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 wrapText="1"/>
    </xf>
    <xf numFmtId="173" fontId="15" fillId="0" borderId="1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170" fontId="14" fillId="0" borderId="2" xfId="1" applyNumberFormat="1" applyFont="1" applyFill="1" applyBorder="1" applyAlignment="1">
      <alignment horizontal="center" vertical="center"/>
    </xf>
    <xf numFmtId="170" fontId="14" fillId="0" borderId="3" xfId="1" applyNumberFormat="1" applyFont="1" applyFill="1" applyBorder="1" applyAlignment="1">
      <alignment horizontal="center" vertical="center"/>
    </xf>
    <xf numFmtId="14" fontId="14" fillId="0" borderId="2" xfId="0" applyNumberFormat="1" applyFont="1" applyFill="1" applyBorder="1" applyAlignment="1">
      <alignment horizontal="center" vertical="center"/>
    </xf>
    <xf numFmtId="14" fontId="14" fillId="0" borderId="3" xfId="0" applyNumberFormat="1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170" fontId="14" fillId="0" borderId="4" xfId="1" applyNumberFormat="1" applyFont="1" applyFill="1" applyBorder="1" applyAlignment="1">
      <alignment horizontal="center" vertical="center"/>
    </xf>
    <xf numFmtId="170" fontId="14" fillId="0" borderId="5" xfId="1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</cellXfs>
  <cellStyles count="18">
    <cellStyle name="Comma" xfId="1" builtinId="3"/>
    <cellStyle name="Comma 2 2" xfId="17"/>
    <cellStyle name="Comma 3" xfId="16"/>
    <cellStyle name="Hyperlink 2" xfId="2"/>
    <cellStyle name="Normal" xfId="0" builtinId="0"/>
    <cellStyle name="Normal 2" xfId="3"/>
    <cellStyle name="Normal 2 2" xfId="4"/>
    <cellStyle name="Normal 2 3" xfId="5"/>
    <cellStyle name="Normal 2_Management Course 3 - 9.2007 final" xfId="6"/>
    <cellStyle name="Normal 3" xfId="7"/>
    <cellStyle name="Normal 3 2" xfId="8"/>
    <cellStyle name="Normal 4" xfId="9"/>
    <cellStyle name="Normal 5" xfId="10"/>
    <cellStyle name="Normal 6" xfId="11"/>
    <cellStyle name="Normal 6 2" xfId="12"/>
    <cellStyle name="Normal 7" xfId="13"/>
    <cellStyle name="Normal 7 2" xfId="14"/>
    <cellStyle name="Percent" xfId="15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.4.2\Data\Academic\Academic%20Admin\Management\Graduation\Khoa%204A.sever\XET%20TN\HOP%20XET%20TN.DOT2.12\Data.hopxet.T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.4.2\Academic\Academic%20Admin\Management\Ket%20qua%20hoc%20tap\Bang%20diem%20toan%20khoa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1(101 SV cho TN)"/>
      <sheetName val="DS2.pass HT"/>
      <sheetName val="DS3. xet TN"/>
      <sheetName val="DS4.ton dot sau"/>
      <sheetName val="DSSV(check HT)"/>
      <sheetName val="FU"/>
      <sheetName val="DS trich ngang.sohieu"/>
      <sheetName val="FU_HCM"/>
      <sheetName val="T,tintrichngang.bo sung 2.7.12"/>
      <sheetName val="DS3. xet TN. gui TC,TV,CTSV,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"/>
      <sheetName val="Ten mon"/>
      <sheetName val="Tiến độ Eng"/>
      <sheetName val="HK"/>
      <sheetName val="Summary"/>
      <sheetName val="pass"/>
      <sheetName val="Sheet1"/>
    </sheetNames>
    <sheetDataSet>
      <sheetData sheetId="0"/>
      <sheetData sheetId="1"/>
      <sheetData sheetId="2"/>
      <sheetData sheetId="3">
        <row r="2">
          <cell r="D2" t="str">
            <v>SP07</v>
          </cell>
        </row>
        <row r="3">
          <cell r="D3" t="str">
            <v>SU07</v>
          </cell>
        </row>
        <row r="4">
          <cell r="D4" t="str">
            <v>FA07</v>
          </cell>
        </row>
        <row r="5">
          <cell r="D5" t="str">
            <v>SP08</v>
          </cell>
        </row>
        <row r="6">
          <cell r="D6" t="str">
            <v>SU08</v>
          </cell>
        </row>
        <row r="7">
          <cell r="D7" t="str">
            <v>FA08</v>
          </cell>
        </row>
        <row r="8">
          <cell r="D8" t="str">
            <v>SP09</v>
          </cell>
        </row>
        <row r="9">
          <cell r="D9" t="str">
            <v>SU09</v>
          </cell>
        </row>
        <row r="10">
          <cell r="D10" t="str">
            <v>FA09</v>
          </cell>
        </row>
        <row r="11">
          <cell r="D11" t="str">
            <v>SP10</v>
          </cell>
        </row>
        <row r="12">
          <cell r="D12" t="str">
            <v>SU10</v>
          </cell>
        </row>
        <row r="13">
          <cell r="D13" t="str">
            <v>FA10</v>
          </cell>
        </row>
        <row r="14">
          <cell r="D14" t="str">
            <v>SP11</v>
          </cell>
        </row>
        <row r="15">
          <cell r="D15" t="str">
            <v>SU11</v>
          </cell>
        </row>
        <row r="16">
          <cell r="D16" t="str">
            <v>FA11</v>
          </cell>
        </row>
        <row r="17">
          <cell r="D17" t="str">
            <v>SP12</v>
          </cell>
        </row>
        <row r="18">
          <cell r="D18" t="str">
            <v>SU12</v>
          </cell>
        </row>
        <row r="19">
          <cell r="D19" t="str">
            <v>FA12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10" zoomScale="90" zoomScaleNormal="90" workbookViewId="0">
      <selection activeCell="D8" sqref="D8"/>
    </sheetView>
  </sheetViews>
  <sheetFormatPr defaultRowHeight="15.75" x14ac:dyDescent="0.25"/>
  <cols>
    <col min="1" max="1" width="12.125" bestFit="1" customWidth="1"/>
    <col min="2" max="2" width="25.75" bestFit="1" customWidth="1"/>
    <col min="3" max="3" width="12.125" bestFit="1" customWidth="1"/>
    <col min="4" max="4" width="35.5" bestFit="1" customWidth="1"/>
    <col min="5" max="5" width="9.125" bestFit="1" customWidth="1"/>
    <col min="6" max="6" width="25.75" customWidth="1"/>
    <col min="7" max="8" width="7" bestFit="1" customWidth="1"/>
    <col min="9" max="9" width="9.125" bestFit="1" customWidth="1"/>
    <col min="10" max="10" width="15.375" bestFit="1" customWidth="1"/>
    <col min="11" max="11" width="10" bestFit="1" customWidth="1"/>
    <col min="12" max="12" width="7.25" bestFit="1" customWidth="1"/>
    <col min="13" max="13" width="12.125" style="53" bestFit="1" customWidth="1"/>
    <col min="14" max="14" width="10.125" bestFit="1" customWidth="1"/>
    <col min="15" max="17" width="9.875" bestFit="1" customWidth="1"/>
    <col min="18" max="18" width="11.125" style="25" bestFit="1" customWidth="1"/>
  </cols>
  <sheetData>
    <row r="1" spans="1:18" x14ac:dyDescent="0.25">
      <c r="A1" s="40" t="s">
        <v>0</v>
      </c>
      <c r="B1" s="41" t="s">
        <v>1</v>
      </c>
      <c r="C1" s="41" t="s">
        <v>47</v>
      </c>
      <c r="D1" s="42"/>
      <c r="E1" s="42"/>
      <c r="F1" s="43"/>
      <c r="G1" s="42"/>
      <c r="H1" s="42"/>
      <c r="I1" s="42"/>
      <c r="J1" s="42"/>
      <c r="K1" s="42"/>
      <c r="L1" s="26"/>
    </row>
    <row r="2" spans="1:18" x14ac:dyDescent="0.25">
      <c r="A2" s="44" t="s">
        <v>79</v>
      </c>
      <c r="B2" s="44" t="s">
        <v>78</v>
      </c>
      <c r="C2" s="45">
        <v>0.5</v>
      </c>
      <c r="D2" s="46"/>
      <c r="E2" s="47"/>
      <c r="F2" s="47"/>
      <c r="G2" s="42"/>
      <c r="H2" s="42"/>
      <c r="I2" s="42"/>
      <c r="J2" s="42"/>
      <c r="K2" s="42"/>
      <c r="L2" s="26"/>
      <c r="N2" s="30"/>
      <c r="O2" s="30"/>
      <c r="P2" s="30"/>
    </row>
    <row r="3" spans="1:18" x14ac:dyDescent="0.25">
      <c r="A3" s="48"/>
      <c r="B3" s="49"/>
      <c r="C3" s="49"/>
      <c r="D3" s="47"/>
      <c r="E3" s="47"/>
      <c r="F3" s="47"/>
      <c r="G3" s="42"/>
      <c r="H3" s="42"/>
      <c r="I3" s="42"/>
      <c r="J3" s="42"/>
      <c r="K3" s="42"/>
      <c r="L3" s="26"/>
      <c r="N3" s="31">
        <f>+N4/365</f>
        <v>3.8356164383561648E-4</v>
      </c>
      <c r="O3" s="31">
        <f>+O4/365</f>
        <v>2.4657534246575342E-4</v>
      </c>
      <c r="P3" s="31">
        <f>+P4/365</f>
        <v>2.0547945205479451E-4</v>
      </c>
      <c r="Q3" s="31">
        <f>+Q4/365</f>
        <v>1.7808219178082192E-4</v>
      </c>
    </row>
    <row r="4" spans="1:18" s="26" customFormat="1" x14ac:dyDescent="0.25">
      <c r="A4" s="87" t="s">
        <v>2</v>
      </c>
      <c r="B4" s="83" t="s">
        <v>3</v>
      </c>
      <c r="C4" s="89" t="s">
        <v>4</v>
      </c>
      <c r="D4" s="90"/>
      <c r="E4" s="91" t="s">
        <v>5</v>
      </c>
      <c r="F4" s="92"/>
      <c r="G4" s="91" t="s">
        <v>6</v>
      </c>
      <c r="H4" s="92"/>
      <c r="I4" s="91" t="s">
        <v>7</v>
      </c>
      <c r="J4" s="92"/>
      <c r="K4" s="85" t="s">
        <v>8</v>
      </c>
      <c r="L4" s="83" t="s">
        <v>48</v>
      </c>
      <c r="M4" s="41"/>
      <c r="N4" s="32">
        <v>0.14000000000000001</v>
      </c>
      <c r="O4" s="32">
        <v>0.09</v>
      </c>
      <c r="P4" s="32">
        <v>7.4999999999999997E-2</v>
      </c>
      <c r="Q4" s="32">
        <v>6.5000000000000002E-2</v>
      </c>
      <c r="R4" s="35"/>
    </row>
    <row r="5" spans="1:18" s="26" customFormat="1" x14ac:dyDescent="0.25">
      <c r="A5" s="88"/>
      <c r="B5" s="84"/>
      <c r="C5" s="39" t="s">
        <v>9</v>
      </c>
      <c r="D5" s="27" t="s">
        <v>10</v>
      </c>
      <c r="E5" s="27" t="s">
        <v>9</v>
      </c>
      <c r="F5" s="27" t="s">
        <v>10</v>
      </c>
      <c r="G5" s="27" t="s">
        <v>9</v>
      </c>
      <c r="H5" s="27" t="s">
        <v>10</v>
      </c>
      <c r="I5" s="27" t="s">
        <v>9</v>
      </c>
      <c r="J5" s="27" t="s">
        <v>10</v>
      </c>
      <c r="K5" s="86"/>
      <c r="L5" s="84"/>
      <c r="M5" s="41"/>
      <c r="N5" s="33">
        <v>41152</v>
      </c>
      <c r="O5" s="33">
        <v>41517</v>
      </c>
      <c r="P5" s="33">
        <v>41882</v>
      </c>
      <c r="Q5" s="34">
        <v>42242</v>
      </c>
      <c r="R5" s="35"/>
    </row>
    <row r="6" spans="1:18" s="28" customFormat="1" x14ac:dyDescent="0.25">
      <c r="A6" s="71">
        <v>40798</v>
      </c>
      <c r="B6" s="29" t="s">
        <v>44</v>
      </c>
      <c r="C6" s="72">
        <v>200</v>
      </c>
      <c r="D6" s="72">
        <v>4166800</v>
      </c>
      <c r="E6" s="72">
        <v>200</v>
      </c>
      <c r="F6" s="72">
        <f>E6*K6</f>
        <v>4166800</v>
      </c>
      <c r="G6" s="72"/>
      <c r="H6" s="72"/>
      <c r="I6" s="72"/>
      <c r="J6" s="72"/>
      <c r="K6" s="72">
        <v>20834</v>
      </c>
      <c r="L6" s="73"/>
      <c r="M6" s="24"/>
      <c r="R6" s="36"/>
    </row>
    <row r="7" spans="1:18" s="28" customFormat="1" x14ac:dyDescent="0.25">
      <c r="A7" s="71">
        <v>40798</v>
      </c>
      <c r="B7" s="29" t="s">
        <v>67</v>
      </c>
      <c r="C7" s="72">
        <v>440</v>
      </c>
      <c r="D7" s="72">
        <v>9166960</v>
      </c>
      <c r="E7" s="72">
        <v>440</v>
      </c>
      <c r="F7" s="72">
        <v>9166960</v>
      </c>
      <c r="G7" s="72"/>
      <c r="H7" s="72"/>
      <c r="I7" s="72"/>
      <c r="J7" s="72"/>
      <c r="K7" s="72">
        <v>20834</v>
      </c>
      <c r="L7" s="73"/>
      <c r="M7" s="24"/>
      <c r="N7" s="26"/>
      <c r="O7" s="26"/>
      <c r="P7" s="26"/>
      <c r="Q7" s="26"/>
      <c r="R7" s="35">
        <f>J7*(N7*$N$3+O7*$O$3+P7*$P$3+Q7*$Q$3)</f>
        <v>0</v>
      </c>
    </row>
    <row r="8" spans="1:18" s="28" customFormat="1" x14ac:dyDescent="0.25">
      <c r="A8" s="24" t="s">
        <v>68</v>
      </c>
      <c r="B8" s="29" t="s">
        <v>49</v>
      </c>
      <c r="C8" s="72">
        <v>440</v>
      </c>
      <c r="D8" s="72">
        <v>9245000</v>
      </c>
      <c r="E8" s="72">
        <v>220</v>
      </c>
      <c r="F8" s="72">
        <f>E8*K8</f>
        <v>4622500</v>
      </c>
      <c r="G8" s="72"/>
      <c r="H8" s="72"/>
      <c r="I8" s="72">
        <f t="shared" ref="I8:I18" si="0">C8*0.5</f>
        <v>220</v>
      </c>
      <c r="J8" s="72">
        <f t="shared" ref="J8:J18" si="1">I8*K8</f>
        <v>4622500</v>
      </c>
      <c r="K8" s="72">
        <v>21011.363636363636</v>
      </c>
      <c r="L8" s="73"/>
      <c r="M8" s="24">
        <v>40899</v>
      </c>
      <c r="N8" s="26">
        <f>$N$5-M8</f>
        <v>253</v>
      </c>
      <c r="O8" s="26">
        <f t="shared" ref="O8:O10" si="2">$O$5-$N$5</f>
        <v>365</v>
      </c>
      <c r="P8" s="26">
        <f t="shared" ref="P8:P11" si="3">$P$5-$O$5</f>
        <v>365</v>
      </c>
      <c r="Q8" s="26">
        <f t="shared" ref="Q8:Q10" si="4">$Q$5-$P$5</f>
        <v>360</v>
      </c>
      <c r="R8" s="35">
        <f>J8*(N8*$N$3+O8*$O$3+P8*$P$3+Q8*$Q$3)</f>
        <v>1507631.5410958903</v>
      </c>
    </row>
    <row r="9" spans="1:18" s="26" customFormat="1" x14ac:dyDescent="0.25">
      <c r="A9" s="71" t="s">
        <v>69</v>
      </c>
      <c r="B9" s="29" t="s">
        <v>45</v>
      </c>
      <c r="C9" s="72">
        <v>440</v>
      </c>
      <c r="D9" s="72">
        <v>9245000</v>
      </c>
      <c r="E9" s="72">
        <v>220</v>
      </c>
      <c r="F9" s="72">
        <f t="shared" ref="F9:F13" si="5">E9*K9</f>
        <v>4622500</v>
      </c>
      <c r="G9" s="72"/>
      <c r="H9" s="72"/>
      <c r="I9" s="72">
        <f t="shared" si="0"/>
        <v>220</v>
      </c>
      <c r="J9" s="72">
        <f t="shared" si="1"/>
        <v>4622500</v>
      </c>
      <c r="K9" s="72">
        <v>21011.363636363636</v>
      </c>
      <c r="L9" s="73"/>
      <c r="M9" s="24" t="s">
        <v>69</v>
      </c>
      <c r="N9" s="26">
        <f>$N$5-M9</f>
        <v>210</v>
      </c>
      <c r="O9" s="26">
        <f t="shared" si="2"/>
        <v>365</v>
      </c>
      <c r="P9" s="26">
        <f t="shared" si="3"/>
        <v>365</v>
      </c>
      <c r="Q9" s="26">
        <f t="shared" si="4"/>
        <v>360</v>
      </c>
      <c r="R9" s="35">
        <f t="shared" ref="R9:R17" si="6">J9*(N9*$N$3+O9*$O$3+P9*$P$3+Q9*$Q$3)</f>
        <v>1431391.9520547944</v>
      </c>
    </row>
    <row r="10" spans="1:18" s="26" customFormat="1" x14ac:dyDescent="0.25">
      <c r="A10" s="24">
        <v>41025</v>
      </c>
      <c r="B10" s="29" t="s">
        <v>11</v>
      </c>
      <c r="C10" s="72">
        <v>1100</v>
      </c>
      <c r="D10" s="72">
        <v>22946000</v>
      </c>
      <c r="E10" s="72">
        <v>550</v>
      </c>
      <c r="F10" s="72">
        <f t="shared" si="5"/>
        <v>11473000</v>
      </c>
      <c r="G10" s="72"/>
      <c r="H10" s="72"/>
      <c r="I10" s="72">
        <f t="shared" si="0"/>
        <v>550</v>
      </c>
      <c r="J10" s="72">
        <f t="shared" si="1"/>
        <v>11473000</v>
      </c>
      <c r="K10" s="72">
        <v>20860</v>
      </c>
      <c r="L10" s="73"/>
      <c r="M10" s="24">
        <v>41025</v>
      </c>
      <c r="N10" s="26">
        <f t="shared" ref="N10:N11" si="7">$N$5-M10</f>
        <v>127</v>
      </c>
      <c r="O10" s="26">
        <f t="shared" si="2"/>
        <v>365</v>
      </c>
      <c r="P10" s="26">
        <f t="shared" si="3"/>
        <v>365</v>
      </c>
      <c r="Q10" s="26">
        <f t="shared" si="4"/>
        <v>360</v>
      </c>
      <c r="R10" s="35">
        <f t="shared" si="6"/>
        <v>3187450.8630136987</v>
      </c>
    </row>
    <row r="11" spans="1:18" s="26" customFormat="1" x14ac:dyDescent="0.25">
      <c r="A11" s="24">
        <v>41151</v>
      </c>
      <c r="B11" s="29" t="s">
        <v>70</v>
      </c>
      <c r="C11" s="72">
        <v>1100</v>
      </c>
      <c r="D11" s="72">
        <v>22946000</v>
      </c>
      <c r="E11" s="72">
        <v>550</v>
      </c>
      <c r="F11" s="72">
        <f t="shared" si="5"/>
        <v>11473000</v>
      </c>
      <c r="G11" s="72"/>
      <c r="H11" s="72"/>
      <c r="I11" s="72">
        <f t="shared" si="0"/>
        <v>550</v>
      </c>
      <c r="J11" s="72">
        <f t="shared" si="1"/>
        <v>11473000</v>
      </c>
      <c r="K11" s="72">
        <v>20860</v>
      </c>
      <c r="L11" s="73"/>
      <c r="M11" s="24">
        <v>41151</v>
      </c>
      <c r="N11" s="26">
        <f t="shared" si="7"/>
        <v>1</v>
      </c>
      <c r="O11" s="26">
        <f>$O$5-$N$5</f>
        <v>365</v>
      </c>
      <c r="P11" s="26">
        <f t="shared" si="3"/>
        <v>365</v>
      </c>
      <c r="Q11" s="26">
        <f>$Q$5-$P$5</f>
        <v>360</v>
      </c>
      <c r="R11" s="35">
        <f t="shared" si="6"/>
        <v>2632974.9178082189</v>
      </c>
    </row>
    <row r="12" spans="1:18" s="26" customFormat="1" x14ac:dyDescent="0.25">
      <c r="A12" s="24" t="s">
        <v>71</v>
      </c>
      <c r="B12" s="74" t="s">
        <v>12</v>
      </c>
      <c r="C12" s="72">
        <v>1100</v>
      </c>
      <c r="D12" s="72">
        <v>22946000</v>
      </c>
      <c r="E12" s="72">
        <v>550</v>
      </c>
      <c r="F12" s="72">
        <f t="shared" si="5"/>
        <v>11473000</v>
      </c>
      <c r="G12" s="72"/>
      <c r="H12" s="72"/>
      <c r="I12" s="72">
        <f t="shared" si="0"/>
        <v>550</v>
      </c>
      <c r="J12" s="72">
        <f t="shared" si="1"/>
        <v>11473000</v>
      </c>
      <c r="K12" s="72">
        <v>20860</v>
      </c>
      <c r="L12" s="73"/>
      <c r="M12" s="24">
        <v>41271</v>
      </c>
      <c r="O12" s="26">
        <f>$O$5-M12</f>
        <v>246</v>
      </c>
      <c r="P12" s="26">
        <f>$P$5-$O$5</f>
        <v>365</v>
      </c>
      <c r="Q12" s="26">
        <f t="shared" ref="Q12:Q13" si="8">$Q$5-$P$5</f>
        <v>360</v>
      </c>
      <c r="R12" s="35">
        <f t="shared" si="6"/>
        <v>2291928.2054794519</v>
      </c>
    </row>
    <row r="13" spans="1:18" s="26" customFormat="1" x14ac:dyDescent="0.25">
      <c r="A13" s="24" t="s">
        <v>72</v>
      </c>
      <c r="B13" s="29" t="s">
        <v>13</v>
      </c>
      <c r="C13" s="72">
        <v>1100</v>
      </c>
      <c r="D13" s="72">
        <v>23100000</v>
      </c>
      <c r="E13" s="72">
        <v>550</v>
      </c>
      <c r="F13" s="72">
        <f t="shared" si="5"/>
        <v>11550000</v>
      </c>
      <c r="G13" s="72"/>
      <c r="H13" s="72"/>
      <c r="I13" s="72">
        <f t="shared" si="0"/>
        <v>550</v>
      </c>
      <c r="J13" s="72">
        <f t="shared" si="1"/>
        <v>11550000</v>
      </c>
      <c r="K13" s="72">
        <v>21000</v>
      </c>
      <c r="L13" s="73"/>
      <c r="M13" s="24">
        <v>41397</v>
      </c>
      <c r="O13" s="26">
        <f t="shared" ref="O13" si="9">$O$5-M13</f>
        <v>120</v>
      </c>
      <c r="P13" s="26">
        <f t="shared" ref="P13:P14" si="10">$P$5-$O$5</f>
        <v>365</v>
      </c>
      <c r="Q13" s="26">
        <f t="shared" si="8"/>
        <v>360</v>
      </c>
      <c r="R13" s="35">
        <f t="shared" si="6"/>
        <v>1948469.1780821914</v>
      </c>
    </row>
    <row r="14" spans="1:18" s="26" customFormat="1" x14ac:dyDescent="0.25">
      <c r="A14" s="24">
        <v>41512</v>
      </c>
      <c r="B14" s="29" t="s">
        <v>43</v>
      </c>
      <c r="C14" s="72">
        <v>1100</v>
      </c>
      <c r="D14" s="72">
        <v>23342000</v>
      </c>
      <c r="E14" s="72">
        <v>550</v>
      </c>
      <c r="F14" s="72">
        <v>11671000</v>
      </c>
      <c r="G14" s="72"/>
      <c r="H14" s="72"/>
      <c r="I14" s="72">
        <f t="shared" si="0"/>
        <v>550</v>
      </c>
      <c r="J14" s="72">
        <f t="shared" si="1"/>
        <v>11671000</v>
      </c>
      <c r="K14" s="72">
        <v>21220</v>
      </c>
      <c r="L14" s="73"/>
      <c r="M14" s="24">
        <v>41512</v>
      </c>
      <c r="O14" s="26">
        <f>$O$5-M14</f>
        <v>5</v>
      </c>
      <c r="P14" s="26">
        <f t="shared" si="10"/>
        <v>365</v>
      </c>
      <c r="Q14" s="26">
        <f>$Q$5-$P$5</f>
        <v>360</v>
      </c>
      <c r="R14" s="35">
        <f t="shared" si="6"/>
        <v>1637936.9178082191</v>
      </c>
    </row>
    <row r="15" spans="1:18" s="26" customFormat="1" x14ac:dyDescent="0.25">
      <c r="A15" s="55" t="s">
        <v>73</v>
      </c>
      <c r="B15" s="66" t="s">
        <v>42</v>
      </c>
      <c r="C15" s="72">
        <v>1100</v>
      </c>
      <c r="D15" s="72">
        <v>23342000</v>
      </c>
      <c r="E15" s="72">
        <v>550</v>
      </c>
      <c r="F15" s="72">
        <v>11671000</v>
      </c>
      <c r="G15" s="72"/>
      <c r="H15" s="72"/>
      <c r="I15" s="72">
        <f t="shared" si="0"/>
        <v>550</v>
      </c>
      <c r="J15" s="72">
        <f t="shared" si="1"/>
        <v>11671000</v>
      </c>
      <c r="K15" s="72">
        <v>21220</v>
      </c>
      <c r="L15" s="76"/>
      <c r="M15" s="24">
        <v>41631</v>
      </c>
      <c r="P15" s="26">
        <f>$P$5-M15</f>
        <v>251</v>
      </c>
      <c r="Q15" s="26">
        <f>$Q$5-$P$5</f>
        <v>360</v>
      </c>
      <c r="R15" s="35">
        <f t="shared" si="6"/>
        <v>1350158.8356164382</v>
      </c>
    </row>
    <row r="16" spans="1:18" s="26" customFormat="1" x14ac:dyDescent="0.25">
      <c r="A16" s="55" t="s">
        <v>74</v>
      </c>
      <c r="B16" s="66" t="s">
        <v>14</v>
      </c>
      <c r="C16" s="72">
        <v>1100</v>
      </c>
      <c r="D16" s="72">
        <v>23342000</v>
      </c>
      <c r="E16" s="72">
        <v>550</v>
      </c>
      <c r="F16" s="72">
        <v>11671000</v>
      </c>
      <c r="G16" s="72"/>
      <c r="H16" s="72"/>
      <c r="I16" s="72">
        <f t="shared" si="0"/>
        <v>550</v>
      </c>
      <c r="J16" s="72">
        <f t="shared" si="1"/>
        <v>11671000</v>
      </c>
      <c r="K16" s="72">
        <v>21220</v>
      </c>
      <c r="L16" s="76"/>
      <c r="M16" s="24">
        <v>41754</v>
      </c>
      <c r="P16" s="26">
        <f>$P$5-M16</f>
        <v>128</v>
      </c>
      <c r="Q16" s="26">
        <f t="shared" ref="Q16" si="11">$Q$5-$P$5</f>
        <v>360</v>
      </c>
      <c r="R16" s="35">
        <f>J16*(N16*$N$3+O16*$O$3+P16*$P$3+Q16*$Q$3)</f>
        <v>1055186.3013698629</v>
      </c>
    </row>
    <row r="17" spans="1:18" s="26" customFormat="1" x14ac:dyDescent="0.25">
      <c r="A17" s="55" t="s">
        <v>75</v>
      </c>
      <c r="B17" s="66" t="s">
        <v>15</v>
      </c>
      <c r="C17" s="72">
        <v>1100</v>
      </c>
      <c r="D17" s="72">
        <v>23342000</v>
      </c>
      <c r="E17" s="72">
        <v>550</v>
      </c>
      <c r="F17" s="72">
        <v>11671000</v>
      </c>
      <c r="G17" s="72"/>
      <c r="H17" s="72"/>
      <c r="I17" s="72">
        <f t="shared" si="0"/>
        <v>550</v>
      </c>
      <c r="J17" s="72">
        <f t="shared" si="1"/>
        <v>11671000</v>
      </c>
      <c r="K17" s="72">
        <v>21220</v>
      </c>
      <c r="L17" s="73"/>
      <c r="M17" s="24">
        <v>41878</v>
      </c>
      <c r="P17" s="26">
        <f>$P$5-M17</f>
        <v>4</v>
      </c>
      <c r="Q17" s="26">
        <f>$Q$5-$P$5</f>
        <v>360</v>
      </c>
      <c r="R17" s="35">
        <f t="shared" si="6"/>
        <v>757815.61643835611</v>
      </c>
    </row>
    <row r="18" spans="1:18" s="26" customFormat="1" x14ac:dyDescent="0.25">
      <c r="A18" s="75" t="s">
        <v>76</v>
      </c>
      <c r="B18" s="67" t="s">
        <v>46</v>
      </c>
      <c r="C18" s="72">
        <v>1100</v>
      </c>
      <c r="D18" s="72">
        <v>23342000</v>
      </c>
      <c r="E18" s="72">
        <v>550</v>
      </c>
      <c r="F18" s="72">
        <v>11671000</v>
      </c>
      <c r="G18" s="72"/>
      <c r="H18" s="72"/>
      <c r="I18" s="72">
        <f t="shared" si="0"/>
        <v>550</v>
      </c>
      <c r="J18" s="72">
        <f t="shared" si="1"/>
        <v>11671000</v>
      </c>
      <c r="K18" s="72">
        <v>21220</v>
      </c>
      <c r="L18" s="73"/>
      <c r="M18" s="24">
        <v>41998</v>
      </c>
      <c r="Q18" s="26">
        <f>Q5-M18</f>
        <v>244</v>
      </c>
      <c r="R18" s="35">
        <f>J18*(N18*$N$3+O18*$O$3+P18*$P$3+Q18*$Q$3)</f>
        <v>507128.93150684936</v>
      </c>
    </row>
    <row r="19" spans="1:18" s="50" customFormat="1" x14ac:dyDescent="0.25">
      <c r="A19" s="82" t="s">
        <v>16</v>
      </c>
      <c r="B19" s="82"/>
      <c r="C19" s="58">
        <f t="shared" ref="C19:J19" si="12">SUM(C6:C18)</f>
        <v>11420</v>
      </c>
      <c r="D19" s="58">
        <f t="shared" si="12"/>
        <v>240471760</v>
      </c>
      <c r="E19" s="58">
        <f t="shared" si="12"/>
        <v>6030</v>
      </c>
      <c r="F19" s="58">
        <f t="shared" si="12"/>
        <v>126902760</v>
      </c>
      <c r="G19" s="58">
        <f t="shared" si="12"/>
        <v>0</v>
      </c>
      <c r="H19" s="58">
        <f t="shared" si="12"/>
        <v>0</v>
      </c>
      <c r="I19" s="58">
        <f t="shared" si="12"/>
        <v>5390</v>
      </c>
      <c r="J19" s="58">
        <f t="shared" si="12"/>
        <v>113569000</v>
      </c>
      <c r="K19" s="58"/>
      <c r="L19" s="58"/>
      <c r="M19" s="55"/>
      <c r="N19" s="26"/>
      <c r="O19" s="26"/>
      <c r="P19" s="26"/>
      <c r="Q19" s="26"/>
      <c r="R19" s="35"/>
    </row>
    <row r="20" spans="1:18" s="50" customFormat="1" x14ac:dyDescent="0.25">
      <c r="A20" s="56"/>
      <c r="B20" s="28"/>
      <c r="C20" s="28"/>
      <c r="D20" s="43"/>
      <c r="E20" s="43"/>
      <c r="F20" s="43"/>
      <c r="G20" s="43"/>
      <c r="H20" s="43"/>
      <c r="I20" s="43"/>
      <c r="J20" s="43"/>
      <c r="K20" s="43"/>
      <c r="L20" s="28"/>
      <c r="M20" s="53"/>
      <c r="N20" s="26"/>
      <c r="O20" s="26"/>
      <c r="P20" s="26"/>
      <c r="Q20" s="26"/>
      <c r="R20" s="59">
        <f>SUM(R6:R19)</f>
        <v>18308073.260273971</v>
      </c>
    </row>
    <row r="21" spans="1:18" x14ac:dyDescent="0.25">
      <c r="A21" s="56"/>
      <c r="B21" s="28"/>
      <c r="C21" s="28"/>
      <c r="D21" s="43"/>
      <c r="E21" s="43"/>
      <c r="F21" s="43"/>
      <c r="G21" s="43"/>
      <c r="H21" s="43"/>
      <c r="I21" s="43"/>
      <c r="J21" s="43"/>
      <c r="K21" s="43"/>
      <c r="L21" s="28"/>
      <c r="N21" s="25"/>
      <c r="O21" s="35"/>
    </row>
    <row r="22" spans="1:18" x14ac:dyDescent="0.25">
      <c r="N22" s="25"/>
    </row>
    <row r="23" spans="1:18" x14ac:dyDescent="0.25">
      <c r="N23" s="25"/>
    </row>
    <row r="24" spans="1:18" x14ac:dyDescent="0.25">
      <c r="B24" s="54" t="s">
        <v>19</v>
      </c>
      <c r="C24" s="68">
        <f>J19</f>
        <v>113569000</v>
      </c>
      <c r="D24" s="62" t="s">
        <v>77</v>
      </c>
      <c r="E24" t="s">
        <v>80</v>
      </c>
      <c r="J24" s="2"/>
      <c r="N24" s="25"/>
    </row>
    <row r="25" spans="1:18" x14ac:dyDescent="0.25">
      <c r="B25" s="54" t="s">
        <v>18</v>
      </c>
      <c r="C25" s="68">
        <f>R20</f>
        <v>18308073.260273971</v>
      </c>
      <c r="D25" s="62" t="s">
        <v>77</v>
      </c>
      <c r="E25" t="s">
        <v>80</v>
      </c>
      <c r="N25" s="25"/>
    </row>
    <row r="26" spans="1:18" x14ac:dyDescent="0.25">
      <c r="B26" s="54" t="s">
        <v>17</v>
      </c>
      <c r="C26" s="68">
        <f>C24+C25</f>
        <v>131877073.26027396</v>
      </c>
      <c r="D26" s="62" t="s">
        <v>77</v>
      </c>
      <c r="E26" t="s">
        <v>80</v>
      </c>
      <c r="J26" s="1"/>
      <c r="N26" s="25"/>
    </row>
    <row r="27" spans="1:18" hidden="1" x14ac:dyDescent="0.25">
      <c r="B27" s="54" t="s">
        <v>51</v>
      </c>
      <c r="C27" s="69" t="s">
        <v>52</v>
      </c>
      <c r="D27" s="62" t="s">
        <v>77</v>
      </c>
      <c r="N27" s="25"/>
    </row>
    <row r="28" spans="1:18" hidden="1" x14ac:dyDescent="0.25">
      <c r="B28" s="54" t="s">
        <v>53</v>
      </c>
      <c r="C28" s="68">
        <f>'Bang tra no'!F7</f>
        <v>2580000</v>
      </c>
      <c r="D28" s="62" t="s">
        <v>77</v>
      </c>
      <c r="N28" s="25"/>
    </row>
    <row r="29" spans="1:18" x14ac:dyDescent="0.25">
      <c r="B29" s="60" t="s">
        <v>54</v>
      </c>
      <c r="C29" s="70">
        <f>'Bang tra no'!F11</f>
        <v>131877073.26027396</v>
      </c>
      <c r="D29" s="62" t="s">
        <v>77</v>
      </c>
      <c r="E29" t="s">
        <v>80</v>
      </c>
      <c r="N29" s="25"/>
    </row>
    <row r="30" spans="1:18" x14ac:dyDescent="0.25">
      <c r="B30" s="60" t="s">
        <v>18</v>
      </c>
      <c r="C30" s="61">
        <f>'Bang tra no'!C11</f>
        <v>0</v>
      </c>
      <c r="D30" s="62"/>
      <c r="N30" s="1"/>
    </row>
    <row r="31" spans="1:18" x14ac:dyDescent="0.25">
      <c r="B31" s="60" t="s">
        <v>55</v>
      </c>
      <c r="C31" s="61">
        <f>SUM(C30,C25)</f>
        <v>18308073.260273971</v>
      </c>
      <c r="D31" s="62"/>
      <c r="F31" s="37"/>
    </row>
    <row r="32" spans="1:18" x14ac:dyDescent="0.25">
      <c r="B32" s="60" t="s">
        <v>56</v>
      </c>
      <c r="C32" s="61">
        <f>C31/2</f>
        <v>9154036.6301369853</v>
      </c>
      <c r="D32" s="63"/>
      <c r="F32" s="37"/>
    </row>
    <row r="33" spans="2:6" x14ac:dyDescent="0.25">
      <c r="B33" s="60" t="s">
        <v>57</v>
      </c>
      <c r="C33" s="61">
        <f>C29-C32</f>
        <v>122723036.63013698</v>
      </c>
      <c r="D33" s="62" t="s">
        <v>66</v>
      </c>
      <c r="F33" s="37"/>
    </row>
    <row r="34" spans="2:6" x14ac:dyDescent="0.25">
      <c r="F34" s="37"/>
    </row>
    <row r="35" spans="2:6" x14ac:dyDescent="0.25">
      <c r="B35" s="93" t="s">
        <v>3</v>
      </c>
      <c r="C35" s="94"/>
      <c r="D35" s="64" t="s">
        <v>59</v>
      </c>
      <c r="E35" s="95" t="s">
        <v>48</v>
      </c>
      <c r="F35" s="95"/>
    </row>
    <row r="36" spans="2:6" x14ac:dyDescent="0.25">
      <c r="B36" s="77" t="s">
        <v>19</v>
      </c>
      <c r="C36" s="78"/>
      <c r="D36" s="65">
        <f>J20</f>
        <v>0</v>
      </c>
      <c r="E36" s="79" t="s">
        <v>20</v>
      </c>
      <c r="F36" s="80"/>
    </row>
    <row r="37" spans="2:6" x14ac:dyDescent="0.25">
      <c r="B37" s="77" t="s">
        <v>18</v>
      </c>
      <c r="C37" s="78"/>
      <c r="D37" s="65">
        <f>R20</f>
        <v>18308073.260273971</v>
      </c>
      <c r="E37" s="79" t="s">
        <v>20</v>
      </c>
      <c r="F37" s="80"/>
    </row>
    <row r="38" spans="2:6" x14ac:dyDescent="0.25">
      <c r="B38" s="77" t="s">
        <v>17</v>
      </c>
      <c r="C38" s="78"/>
      <c r="D38" s="65">
        <f>+D36+D37</f>
        <v>18308073.260273971</v>
      </c>
      <c r="E38" s="79" t="s">
        <v>20</v>
      </c>
      <c r="F38" s="80"/>
    </row>
    <row r="39" spans="2:6" x14ac:dyDescent="0.25">
      <c r="B39" s="77" t="s">
        <v>18</v>
      </c>
      <c r="C39" s="78"/>
      <c r="D39" s="65">
        <f>'Bang tra no'!C11</f>
        <v>0</v>
      </c>
      <c r="E39" s="79" t="s">
        <v>65</v>
      </c>
      <c r="F39" s="80"/>
    </row>
    <row r="40" spans="2:6" x14ac:dyDescent="0.25">
      <c r="B40" s="77" t="s">
        <v>60</v>
      </c>
      <c r="C40" s="78"/>
      <c r="D40" s="65">
        <f>D39+D37</f>
        <v>18308073.260273971</v>
      </c>
      <c r="E40" s="79" t="s">
        <v>64</v>
      </c>
      <c r="F40" s="80"/>
    </row>
    <row r="41" spans="2:6" x14ac:dyDescent="0.25">
      <c r="B41" s="77" t="s">
        <v>58</v>
      </c>
      <c r="C41" s="78"/>
      <c r="D41" s="65">
        <f>D40/2</f>
        <v>9154036.6301369853</v>
      </c>
      <c r="E41" s="79" t="s">
        <v>64</v>
      </c>
      <c r="F41" s="80"/>
    </row>
    <row r="42" spans="2:6" x14ac:dyDescent="0.25">
      <c r="B42" s="77" t="s">
        <v>61</v>
      </c>
      <c r="C42" s="78"/>
      <c r="D42" s="65">
        <f>'Bang tra no'!F11</f>
        <v>131877073.26027396</v>
      </c>
      <c r="E42" s="79" t="s">
        <v>64</v>
      </c>
      <c r="F42" s="80"/>
    </row>
    <row r="43" spans="2:6" ht="37.5" customHeight="1" x14ac:dyDescent="0.25">
      <c r="B43" s="81" t="s">
        <v>62</v>
      </c>
      <c r="C43" s="78"/>
      <c r="D43" s="65">
        <f>D42-D41</f>
        <v>122723036.63013698</v>
      </c>
      <c r="E43" s="79" t="s">
        <v>63</v>
      </c>
      <c r="F43" s="80"/>
    </row>
  </sheetData>
  <mergeCells count="27">
    <mergeCell ref="B35:C35"/>
    <mergeCell ref="E35:F35"/>
    <mergeCell ref="B36:C36"/>
    <mergeCell ref="E36:F36"/>
    <mergeCell ref="B37:C37"/>
    <mergeCell ref="E37:F37"/>
    <mergeCell ref="A19:B19"/>
    <mergeCell ref="L4:L5"/>
    <mergeCell ref="K4:K5"/>
    <mergeCell ref="A4:A5"/>
    <mergeCell ref="B4:B5"/>
    <mergeCell ref="C4:D4"/>
    <mergeCell ref="E4:F4"/>
    <mergeCell ref="G4:H4"/>
    <mergeCell ref="I4:J4"/>
    <mergeCell ref="B38:C38"/>
    <mergeCell ref="E38:F38"/>
    <mergeCell ref="B42:C42"/>
    <mergeCell ref="E42:F42"/>
    <mergeCell ref="B43:C43"/>
    <mergeCell ref="E43:F43"/>
    <mergeCell ref="B39:C39"/>
    <mergeCell ref="E39:F39"/>
    <mergeCell ref="B40:C40"/>
    <mergeCell ref="E40:F40"/>
    <mergeCell ref="B41:C41"/>
    <mergeCell ref="E41:F41"/>
  </mergeCells>
  <pageMargins left="0.7" right="0.7" top="0.75" bottom="0.75" header="0.3" footer="0.3"/>
  <pageSetup paperSize="9" orientation="portrait" r:id="rId1"/>
  <ignoredErrors>
    <ignoredError sqref="C2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topLeftCell="A67" zoomScale="115" zoomScaleNormal="115" workbookViewId="0">
      <selection activeCell="B87" sqref="B87"/>
    </sheetView>
  </sheetViews>
  <sheetFormatPr defaultRowHeight="15.75" x14ac:dyDescent="0.25"/>
  <cols>
    <col min="1" max="1" width="11.625" style="3" bestFit="1" customWidth="1"/>
    <col min="2" max="2" width="18.25" style="3" customWidth="1"/>
    <col min="3" max="3" width="13.125" style="3" customWidth="1"/>
    <col min="4" max="4" width="13" style="3" customWidth="1"/>
    <col min="5" max="5" width="16.625" style="3" customWidth="1"/>
    <col min="6" max="6" width="13.5" style="3" bestFit="1" customWidth="1"/>
    <col min="7" max="7" width="12.375" style="3" customWidth="1"/>
    <col min="8" max="8" width="13.125" style="6" customWidth="1"/>
    <col min="9" max="10" width="9.875" style="3" bestFit="1" customWidth="1"/>
    <col min="11" max="16384" width="9" style="3"/>
  </cols>
  <sheetData>
    <row r="1" spans="1:9" ht="21.75" customHeight="1" x14ac:dyDescent="0.3">
      <c r="A1" s="96" t="s">
        <v>41</v>
      </c>
      <c r="B1" s="96"/>
      <c r="C1" s="96"/>
      <c r="D1" s="96"/>
      <c r="E1" s="96"/>
      <c r="F1" s="96"/>
      <c r="G1" s="96"/>
      <c r="H1" s="96"/>
      <c r="I1" s="96"/>
    </row>
    <row r="3" spans="1:9" ht="18" customHeight="1" x14ac:dyDescent="0.25">
      <c r="A3" s="4" t="s">
        <v>21</v>
      </c>
      <c r="B3" s="5" t="str">
        <f>'Du no TD'!B2</f>
        <v>Hoàng Ngọc Anh</v>
      </c>
      <c r="E3" s="4" t="s">
        <v>22</v>
      </c>
      <c r="F3" s="5" t="str">
        <f>'Du no TD'!A2</f>
        <v>SE61099</v>
      </c>
      <c r="H3" s="38"/>
    </row>
    <row r="4" spans="1:9" ht="17.25" customHeight="1" x14ac:dyDescent="0.25">
      <c r="A4" s="4" t="s">
        <v>23</v>
      </c>
      <c r="B4" s="7">
        <f>'Du no TD'!C24</f>
        <v>113569000</v>
      </c>
      <c r="C4" s="8"/>
      <c r="D4" s="9"/>
      <c r="E4" s="4" t="s">
        <v>24</v>
      </c>
      <c r="F4" s="10">
        <f>'Du no TD'!Q5</f>
        <v>42242</v>
      </c>
      <c r="H4" s="38"/>
    </row>
    <row r="5" spans="1:9" ht="16.5" customHeight="1" x14ac:dyDescent="0.25">
      <c r="A5" s="4" t="s">
        <v>25</v>
      </c>
      <c r="B5" s="7">
        <f>'Du no TD'!C25</f>
        <v>18308073.260273971</v>
      </c>
      <c r="C5" s="11" t="s">
        <v>20</v>
      </c>
      <c r="D5" s="9"/>
      <c r="H5" s="38"/>
    </row>
    <row r="6" spans="1:9" ht="16.5" customHeight="1" x14ac:dyDescent="0.25">
      <c r="A6" s="4" t="s">
        <v>26</v>
      </c>
      <c r="B6" s="7">
        <f>'Du no TD'!C26</f>
        <v>131877073.26027396</v>
      </c>
      <c r="C6" s="11" t="s">
        <v>20</v>
      </c>
      <c r="D6" s="9"/>
      <c r="H6" s="38"/>
    </row>
    <row r="7" spans="1:9" x14ac:dyDescent="0.25">
      <c r="A7" s="4" t="s">
        <v>27</v>
      </c>
      <c r="B7" s="7">
        <v>60</v>
      </c>
      <c r="C7" s="8" t="s">
        <v>28</v>
      </c>
      <c r="D7" s="8"/>
      <c r="E7" s="12" t="s">
        <v>29</v>
      </c>
      <c r="F7" s="13">
        <f>(ROUND(-PMT(B8/12,B7,B6),-3))</f>
        <v>2580000</v>
      </c>
      <c r="G7" s="14" t="s">
        <v>30</v>
      </c>
    </row>
    <row r="8" spans="1:9" x14ac:dyDescent="0.25">
      <c r="A8" s="4" t="s">
        <v>31</v>
      </c>
      <c r="B8" s="15">
        <v>6.5000000000000002E-2</v>
      </c>
      <c r="C8" s="16" t="s">
        <v>32</v>
      </c>
    </row>
    <row r="9" spans="1:9" x14ac:dyDescent="0.25">
      <c r="B9" s="17"/>
    </row>
    <row r="10" spans="1:9" s="18" customFormat="1" x14ac:dyDescent="0.25">
      <c r="A10" s="18" t="s">
        <v>33</v>
      </c>
      <c r="B10" s="18" t="s">
        <v>34</v>
      </c>
      <c r="C10" s="18" t="s">
        <v>18</v>
      </c>
      <c r="D10" s="18" t="s">
        <v>35</v>
      </c>
      <c r="E10" s="18" t="s">
        <v>36</v>
      </c>
      <c r="F10" s="18" t="s">
        <v>37</v>
      </c>
      <c r="G10" s="18" t="s">
        <v>38</v>
      </c>
      <c r="H10" s="18" t="s">
        <v>39</v>
      </c>
      <c r="I10" s="18" t="s">
        <v>40</v>
      </c>
    </row>
    <row r="11" spans="1:9" s="18" customFormat="1" x14ac:dyDescent="0.25">
      <c r="A11" s="57">
        <v>1</v>
      </c>
      <c r="B11" s="8">
        <f>B6</f>
        <v>131877073.26027396</v>
      </c>
      <c r="C11" s="8">
        <f t="shared" ref="C11:C14" si="0">ROUND(B11*G11*I11/365,0)</f>
        <v>0</v>
      </c>
      <c r="D11" s="19">
        <f t="shared" ref="D11:D14" si="1">E11-C11</f>
        <v>0</v>
      </c>
      <c r="E11" s="20"/>
      <c r="F11" s="8">
        <f t="shared" ref="F11:F14" si="2">B11-D11</f>
        <v>131877073.26027396</v>
      </c>
      <c r="G11" s="21">
        <v>6.5000000000000002E-2</v>
      </c>
      <c r="H11" s="22">
        <v>42242</v>
      </c>
      <c r="I11" s="23">
        <f>H11-F4</f>
        <v>0</v>
      </c>
    </row>
    <row r="12" spans="1:9" s="18" customFormat="1" x14ac:dyDescent="0.25">
      <c r="A12" s="6">
        <v>2</v>
      </c>
      <c r="B12" s="8">
        <f t="shared" ref="B12:B14" si="3">F11</f>
        <v>131877073.26027396</v>
      </c>
      <c r="C12" s="8">
        <f t="shared" si="0"/>
        <v>-6998518</v>
      </c>
      <c r="D12" s="19">
        <f t="shared" si="1"/>
        <v>6998518</v>
      </c>
      <c r="E12" s="20"/>
      <c r="F12" s="8">
        <f t="shared" si="2"/>
        <v>124878555.26027396</v>
      </c>
      <c r="G12" s="21">
        <v>6.5000000000000002E-2</v>
      </c>
      <c r="H12" s="22">
        <v>41944</v>
      </c>
      <c r="I12" s="23">
        <f t="shared" ref="I12:I14" si="4">+H12-H11</f>
        <v>-298</v>
      </c>
    </row>
    <row r="13" spans="1:9" s="18" customFormat="1" x14ac:dyDescent="0.25">
      <c r="A13" s="6">
        <v>3</v>
      </c>
      <c r="B13" s="8">
        <f t="shared" si="3"/>
        <v>124878555.26027396</v>
      </c>
      <c r="C13" s="8">
        <f t="shared" si="0"/>
        <v>667159</v>
      </c>
      <c r="D13" s="19">
        <f t="shared" si="1"/>
        <v>-667159</v>
      </c>
      <c r="E13" s="20"/>
      <c r="F13" s="8">
        <f t="shared" si="2"/>
        <v>125545714.26027396</v>
      </c>
      <c r="G13" s="21">
        <v>6.5000000000000002E-2</v>
      </c>
      <c r="H13" s="22">
        <v>41974</v>
      </c>
      <c r="I13" s="23">
        <f t="shared" si="4"/>
        <v>30</v>
      </c>
    </row>
    <row r="14" spans="1:9" s="18" customFormat="1" x14ac:dyDescent="0.25">
      <c r="A14" s="57">
        <v>4</v>
      </c>
      <c r="B14" s="8">
        <f t="shared" si="3"/>
        <v>125545714.26027396</v>
      </c>
      <c r="C14" s="8">
        <f t="shared" si="0"/>
        <v>693081</v>
      </c>
      <c r="D14" s="19">
        <f t="shared" si="1"/>
        <v>-693081</v>
      </c>
      <c r="E14" s="20"/>
      <c r="F14" s="8">
        <f t="shared" si="2"/>
        <v>126238795.26027396</v>
      </c>
      <c r="G14" s="21">
        <v>6.5000000000000002E-2</v>
      </c>
      <c r="H14" s="22">
        <v>42005</v>
      </c>
      <c r="I14" s="23">
        <f t="shared" si="4"/>
        <v>31</v>
      </c>
    </row>
    <row r="15" spans="1:9" s="18" customFormat="1" x14ac:dyDescent="0.25">
      <c r="A15" s="6">
        <v>5</v>
      </c>
      <c r="B15" s="8">
        <f t="shared" ref="B15:B16" si="5">F14</f>
        <v>126238795.26027396</v>
      </c>
      <c r="C15" s="8">
        <f>ROUND(B15*G15*I15/365,0)</f>
        <v>696907</v>
      </c>
      <c r="D15" s="19">
        <f t="shared" ref="D15:D70" si="6">E15-C15</f>
        <v>-696907</v>
      </c>
      <c r="E15" s="20"/>
      <c r="F15" s="8">
        <f t="shared" ref="F15:F70" si="7">B15-D15</f>
        <v>126935702.26027396</v>
      </c>
      <c r="G15" s="21">
        <v>6.5000000000000002E-2</v>
      </c>
      <c r="H15" s="22">
        <v>42036</v>
      </c>
      <c r="I15" s="23">
        <f t="shared" ref="I15:I16" si="8">+H15-H14</f>
        <v>31</v>
      </c>
    </row>
    <row r="16" spans="1:9" x14ac:dyDescent="0.25">
      <c r="A16" s="57">
        <v>6</v>
      </c>
      <c r="B16" s="8">
        <f t="shared" si="5"/>
        <v>126935702.26027396</v>
      </c>
      <c r="C16" s="8">
        <f>ROUND(B16*G16*I16/365,0)</f>
        <v>632940</v>
      </c>
      <c r="D16" s="19">
        <f t="shared" si="6"/>
        <v>-632940</v>
      </c>
      <c r="E16" s="20"/>
      <c r="F16" s="8">
        <f t="shared" si="7"/>
        <v>127568642.26027396</v>
      </c>
      <c r="G16" s="21">
        <v>6.5000000000000002E-2</v>
      </c>
      <c r="H16" s="22">
        <v>42064</v>
      </c>
      <c r="I16" s="23">
        <f t="shared" si="8"/>
        <v>28</v>
      </c>
    </row>
    <row r="17" spans="1:10" x14ac:dyDescent="0.25">
      <c r="A17" s="6">
        <v>7</v>
      </c>
      <c r="B17" s="8">
        <f>F16</f>
        <v>127568642.26027396</v>
      </c>
      <c r="C17" s="8">
        <f>ROUND(B17*G17*I17/365,0)</f>
        <v>704249</v>
      </c>
      <c r="D17" s="19">
        <f t="shared" si="6"/>
        <v>-704249</v>
      </c>
      <c r="E17" s="20"/>
      <c r="F17" s="8">
        <f t="shared" si="7"/>
        <v>128272891.26027396</v>
      </c>
      <c r="G17" s="21">
        <f>G16</f>
        <v>6.5000000000000002E-2</v>
      </c>
      <c r="H17" s="22">
        <v>42095</v>
      </c>
      <c r="I17" s="23">
        <f>+H17-H16</f>
        <v>31</v>
      </c>
    </row>
    <row r="18" spans="1:10" x14ac:dyDescent="0.25">
      <c r="A18" s="6">
        <v>8</v>
      </c>
      <c r="B18" s="8">
        <f t="shared" ref="B18:B70" si="9">F17</f>
        <v>128272891.26027396</v>
      </c>
      <c r="C18" s="8">
        <f t="shared" ref="C18:C70" si="10">ROUND(B18*G18*I18/365,0)</f>
        <v>685294</v>
      </c>
      <c r="D18" s="19">
        <f t="shared" si="6"/>
        <v>-685294</v>
      </c>
      <c r="E18" s="20"/>
      <c r="F18" s="8">
        <f t="shared" si="7"/>
        <v>128958185.26027396</v>
      </c>
      <c r="G18" s="21">
        <f t="shared" ref="G18:G21" si="11">G17</f>
        <v>6.5000000000000002E-2</v>
      </c>
      <c r="H18" s="22">
        <v>42125</v>
      </c>
      <c r="I18" s="23">
        <f t="shared" ref="I18:I70" si="12">+H18-H17</f>
        <v>30</v>
      </c>
    </row>
    <row r="19" spans="1:10" x14ac:dyDescent="0.25">
      <c r="A19" s="57">
        <v>9</v>
      </c>
      <c r="B19" s="8">
        <f t="shared" si="9"/>
        <v>128958185.26027396</v>
      </c>
      <c r="C19" s="8">
        <f t="shared" si="10"/>
        <v>711920</v>
      </c>
      <c r="D19" s="19">
        <f t="shared" si="6"/>
        <v>-711920</v>
      </c>
      <c r="E19" s="20"/>
      <c r="F19" s="8">
        <f t="shared" si="7"/>
        <v>129670105.26027396</v>
      </c>
      <c r="G19" s="21">
        <f t="shared" si="11"/>
        <v>6.5000000000000002E-2</v>
      </c>
      <c r="H19" s="22">
        <v>42156</v>
      </c>
      <c r="I19" s="23">
        <f t="shared" si="12"/>
        <v>31</v>
      </c>
    </row>
    <row r="20" spans="1:10" x14ac:dyDescent="0.25">
      <c r="A20" s="6">
        <v>10</v>
      </c>
      <c r="B20" s="8">
        <f t="shared" si="9"/>
        <v>129670105.26027396</v>
      </c>
      <c r="C20" s="8">
        <f t="shared" si="10"/>
        <v>692758</v>
      </c>
      <c r="D20" s="19">
        <f t="shared" si="6"/>
        <v>-692758</v>
      </c>
      <c r="E20" s="20"/>
      <c r="F20" s="8">
        <f t="shared" si="7"/>
        <v>130362863.26027396</v>
      </c>
      <c r="G20" s="21">
        <f t="shared" si="11"/>
        <v>6.5000000000000002E-2</v>
      </c>
      <c r="H20" s="22">
        <v>42186</v>
      </c>
      <c r="I20" s="23">
        <f t="shared" si="12"/>
        <v>30</v>
      </c>
    </row>
    <row r="21" spans="1:10" x14ac:dyDescent="0.25">
      <c r="A21" s="57">
        <v>11</v>
      </c>
      <c r="B21" s="8">
        <f t="shared" si="9"/>
        <v>130362863.26027396</v>
      </c>
      <c r="C21" s="8">
        <f t="shared" si="10"/>
        <v>719674</v>
      </c>
      <c r="D21" s="19">
        <f t="shared" si="6"/>
        <v>-719674</v>
      </c>
      <c r="E21" s="20"/>
      <c r="F21" s="8">
        <f t="shared" si="7"/>
        <v>131082537.26027396</v>
      </c>
      <c r="G21" s="21">
        <f t="shared" si="11"/>
        <v>6.5000000000000002E-2</v>
      </c>
      <c r="H21" s="22">
        <v>42217</v>
      </c>
      <c r="I21" s="23">
        <f t="shared" si="12"/>
        <v>31</v>
      </c>
    </row>
    <row r="22" spans="1:10" x14ac:dyDescent="0.25">
      <c r="A22" s="6">
        <v>12</v>
      </c>
      <c r="B22" s="8">
        <f t="shared" si="9"/>
        <v>131082537.26027396</v>
      </c>
      <c r="C22" s="8">
        <f t="shared" si="10"/>
        <v>834978</v>
      </c>
      <c r="D22" s="19">
        <f t="shared" si="6"/>
        <v>-834978</v>
      </c>
      <c r="E22" s="20"/>
      <c r="F22" s="8">
        <f t="shared" si="7"/>
        <v>131917515.26027396</v>
      </c>
      <c r="G22" s="21">
        <v>7.4999999999999997E-2</v>
      </c>
      <c r="H22" s="22">
        <v>42248</v>
      </c>
      <c r="I22" s="23">
        <f t="shared" si="12"/>
        <v>31</v>
      </c>
      <c r="J22" s="30" t="s">
        <v>50</v>
      </c>
    </row>
    <row r="23" spans="1:10" x14ac:dyDescent="0.25">
      <c r="A23" s="6">
        <v>13</v>
      </c>
      <c r="B23" s="8">
        <f t="shared" si="9"/>
        <v>131917515.26027396</v>
      </c>
      <c r="C23" s="8">
        <f t="shared" si="10"/>
        <v>813190</v>
      </c>
      <c r="D23" s="19">
        <f t="shared" si="6"/>
        <v>-813190</v>
      </c>
      <c r="E23" s="20"/>
      <c r="F23" s="8">
        <f t="shared" si="7"/>
        <v>132730705.26027396</v>
      </c>
      <c r="G23" s="51">
        <f>G22</f>
        <v>7.4999999999999997E-2</v>
      </c>
      <c r="H23" s="22">
        <v>42278</v>
      </c>
      <c r="I23" s="23">
        <f t="shared" si="12"/>
        <v>30</v>
      </c>
    </row>
    <row r="24" spans="1:10" x14ac:dyDescent="0.25">
      <c r="A24" s="57">
        <v>14</v>
      </c>
      <c r="B24" s="8">
        <f t="shared" si="9"/>
        <v>132730705.26027396</v>
      </c>
      <c r="C24" s="8">
        <f t="shared" si="10"/>
        <v>845476</v>
      </c>
      <c r="D24" s="19">
        <f t="shared" si="6"/>
        <v>-845476</v>
      </c>
      <c r="E24" s="20"/>
      <c r="F24" s="8">
        <f t="shared" si="7"/>
        <v>133576181.26027396</v>
      </c>
      <c r="G24" s="51">
        <f t="shared" ref="G24:G33" si="13">G23</f>
        <v>7.4999999999999997E-2</v>
      </c>
      <c r="H24" s="22">
        <v>42309</v>
      </c>
      <c r="I24" s="23">
        <f t="shared" si="12"/>
        <v>31</v>
      </c>
    </row>
    <row r="25" spans="1:10" x14ac:dyDescent="0.25">
      <c r="A25" s="6">
        <v>15</v>
      </c>
      <c r="B25" s="8">
        <f t="shared" si="9"/>
        <v>133576181.26027396</v>
      </c>
      <c r="C25" s="8">
        <f t="shared" si="10"/>
        <v>823415</v>
      </c>
      <c r="D25" s="19">
        <f t="shared" si="6"/>
        <v>-823415</v>
      </c>
      <c r="E25" s="20"/>
      <c r="F25" s="8">
        <f t="shared" si="7"/>
        <v>134399596.26027396</v>
      </c>
      <c r="G25" s="51">
        <f t="shared" si="13"/>
        <v>7.4999999999999997E-2</v>
      </c>
      <c r="H25" s="22">
        <v>42339</v>
      </c>
      <c r="I25" s="23">
        <f t="shared" si="12"/>
        <v>30</v>
      </c>
    </row>
    <row r="26" spans="1:10" x14ac:dyDescent="0.25">
      <c r="A26" s="57">
        <v>16</v>
      </c>
      <c r="B26" s="8">
        <f t="shared" si="9"/>
        <v>134399596.26027396</v>
      </c>
      <c r="C26" s="8">
        <f t="shared" si="10"/>
        <v>856107</v>
      </c>
      <c r="D26" s="19">
        <f t="shared" si="6"/>
        <v>-856107</v>
      </c>
      <c r="E26" s="20"/>
      <c r="F26" s="8">
        <f t="shared" si="7"/>
        <v>135255703.26027396</v>
      </c>
      <c r="G26" s="51">
        <f t="shared" si="13"/>
        <v>7.4999999999999997E-2</v>
      </c>
      <c r="H26" s="22">
        <v>42370</v>
      </c>
      <c r="I26" s="23">
        <f t="shared" si="12"/>
        <v>31</v>
      </c>
    </row>
    <row r="27" spans="1:10" x14ac:dyDescent="0.25">
      <c r="A27" s="6">
        <v>17</v>
      </c>
      <c r="B27" s="8">
        <f t="shared" si="9"/>
        <v>135255703.26027396</v>
      </c>
      <c r="C27" s="8">
        <f t="shared" si="10"/>
        <v>861560</v>
      </c>
      <c r="D27" s="19">
        <f t="shared" si="6"/>
        <v>-861560</v>
      </c>
      <c r="E27" s="20"/>
      <c r="F27" s="8">
        <f t="shared" si="7"/>
        <v>136117263.26027396</v>
      </c>
      <c r="G27" s="51">
        <f t="shared" si="13"/>
        <v>7.4999999999999997E-2</v>
      </c>
      <c r="H27" s="22">
        <v>42401</v>
      </c>
      <c r="I27" s="23">
        <f t="shared" si="12"/>
        <v>31</v>
      </c>
    </row>
    <row r="28" spans="1:10" x14ac:dyDescent="0.25">
      <c r="A28" s="6">
        <v>18</v>
      </c>
      <c r="B28" s="8">
        <f t="shared" si="9"/>
        <v>136117263.26027396</v>
      </c>
      <c r="C28" s="8">
        <f t="shared" si="10"/>
        <v>811110</v>
      </c>
      <c r="D28" s="19">
        <f t="shared" si="6"/>
        <v>-811110</v>
      </c>
      <c r="E28" s="20"/>
      <c r="F28" s="8">
        <f t="shared" si="7"/>
        <v>136928373.26027396</v>
      </c>
      <c r="G28" s="51">
        <f t="shared" si="13"/>
        <v>7.4999999999999997E-2</v>
      </c>
      <c r="H28" s="22">
        <v>42430</v>
      </c>
      <c r="I28" s="23">
        <f t="shared" si="12"/>
        <v>29</v>
      </c>
    </row>
    <row r="29" spans="1:10" x14ac:dyDescent="0.25">
      <c r="A29" s="57">
        <v>19</v>
      </c>
      <c r="B29" s="8">
        <f t="shared" si="9"/>
        <v>136928373.26027396</v>
      </c>
      <c r="C29" s="8">
        <f t="shared" si="10"/>
        <v>872215</v>
      </c>
      <c r="D29" s="19">
        <f t="shared" si="6"/>
        <v>-872215</v>
      </c>
      <c r="E29" s="20"/>
      <c r="F29" s="8">
        <f t="shared" si="7"/>
        <v>137800588.26027396</v>
      </c>
      <c r="G29" s="51">
        <f t="shared" si="13"/>
        <v>7.4999999999999997E-2</v>
      </c>
      <c r="H29" s="22">
        <v>42461</v>
      </c>
      <c r="I29" s="23">
        <f t="shared" si="12"/>
        <v>31</v>
      </c>
    </row>
    <row r="30" spans="1:10" x14ac:dyDescent="0.25">
      <c r="A30" s="6">
        <v>20</v>
      </c>
      <c r="B30" s="8">
        <f t="shared" si="9"/>
        <v>137800588.26027396</v>
      </c>
      <c r="C30" s="8">
        <f t="shared" si="10"/>
        <v>849456</v>
      </c>
      <c r="D30" s="19">
        <f t="shared" si="6"/>
        <v>-849456</v>
      </c>
      <c r="E30" s="20"/>
      <c r="F30" s="8">
        <f t="shared" si="7"/>
        <v>138650044.26027396</v>
      </c>
      <c r="G30" s="51">
        <f t="shared" si="13"/>
        <v>7.4999999999999997E-2</v>
      </c>
      <c r="H30" s="22">
        <v>42491</v>
      </c>
      <c r="I30" s="23">
        <f t="shared" si="12"/>
        <v>30</v>
      </c>
    </row>
    <row r="31" spans="1:10" x14ac:dyDescent="0.25">
      <c r="A31" s="57">
        <v>21</v>
      </c>
      <c r="B31" s="8">
        <f t="shared" si="9"/>
        <v>138650044.26027396</v>
      </c>
      <c r="C31" s="8">
        <f t="shared" si="10"/>
        <v>883182</v>
      </c>
      <c r="D31" s="19">
        <f t="shared" si="6"/>
        <v>-883182</v>
      </c>
      <c r="E31" s="20"/>
      <c r="F31" s="8">
        <f t="shared" si="7"/>
        <v>139533226.26027396</v>
      </c>
      <c r="G31" s="51">
        <f t="shared" si="13"/>
        <v>7.4999999999999997E-2</v>
      </c>
      <c r="H31" s="22">
        <v>42522</v>
      </c>
      <c r="I31" s="23">
        <f t="shared" si="12"/>
        <v>31</v>
      </c>
    </row>
    <row r="32" spans="1:10" x14ac:dyDescent="0.25">
      <c r="A32" s="6">
        <v>22</v>
      </c>
      <c r="B32" s="8">
        <f t="shared" si="9"/>
        <v>139533226.26027396</v>
      </c>
      <c r="C32" s="8">
        <f t="shared" si="10"/>
        <v>860136</v>
      </c>
      <c r="D32" s="19">
        <f t="shared" si="6"/>
        <v>-860136</v>
      </c>
      <c r="E32" s="20"/>
      <c r="F32" s="8">
        <f t="shared" si="7"/>
        <v>140393362.26027396</v>
      </c>
      <c r="G32" s="51">
        <f t="shared" si="13"/>
        <v>7.4999999999999997E-2</v>
      </c>
      <c r="H32" s="22">
        <v>42552</v>
      </c>
      <c r="I32" s="23">
        <f t="shared" si="12"/>
        <v>30</v>
      </c>
    </row>
    <row r="33" spans="1:10" x14ac:dyDescent="0.25">
      <c r="A33" s="6">
        <v>23</v>
      </c>
      <c r="B33" s="8">
        <f t="shared" si="9"/>
        <v>140393362.26027396</v>
      </c>
      <c r="C33" s="8">
        <f t="shared" si="10"/>
        <v>894286</v>
      </c>
      <c r="D33" s="19">
        <f t="shared" si="6"/>
        <v>-894286</v>
      </c>
      <c r="E33" s="20"/>
      <c r="F33" s="8">
        <f t="shared" si="7"/>
        <v>141287648.26027396</v>
      </c>
      <c r="G33" s="51">
        <f t="shared" si="13"/>
        <v>7.4999999999999997E-2</v>
      </c>
      <c r="H33" s="22">
        <v>42583</v>
      </c>
      <c r="I33" s="23">
        <f t="shared" si="12"/>
        <v>31</v>
      </c>
    </row>
    <row r="34" spans="1:10" x14ac:dyDescent="0.25">
      <c r="A34" s="57">
        <v>24</v>
      </c>
      <c r="B34" s="8">
        <f t="shared" si="9"/>
        <v>141287648.26027396</v>
      </c>
      <c r="C34" s="8">
        <f t="shared" si="10"/>
        <v>1019981</v>
      </c>
      <c r="D34" s="19">
        <f t="shared" si="6"/>
        <v>-1019981</v>
      </c>
      <c r="E34" s="20"/>
      <c r="F34" s="8">
        <f t="shared" si="7"/>
        <v>142307629.26027396</v>
      </c>
      <c r="G34" s="51">
        <v>8.5000000000000006E-2</v>
      </c>
      <c r="H34" s="22">
        <v>42614</v>
      </c>
      <c r="I34" s="23">
        <f t="shared" si="12"/>
        <v>31</v>
      </c>
      <c r="J34" s="30" t="s">
        <v>50</v>
      </c>
    </row>
    <row r="35" spans="1:10" x14ac:dyDescent="0.25">
      <c r="A35" s="6">
        <v>25</v>
      </c>
      <c r="B35" s="8">
        <f t="shared" si="9"/>
        <v>142307629.26027396</v>
      </c>
      <c r="C35" s="8">
        <f t="shared" si="10"/>
        <v>994204</v>
      </c>
      <c r="D35" s="19">
        <f t="shared" si="6"/>
        <v>-994204</v>
      </c>
      <c r="E35" s="20"/>
      <c r="F35" s="8">
        <f t="shared" si="7"/>
        <v>143301833.26027396</v>
      </c>
      <c r="G35" s="51">
        <v>8.5000000000000006E-2</v>
      </c>
      <c r="H35" s="22">
        <v>42644</v>
      </c>
      <c r="I35" s="23">
        <f t="shared" si="12"/>
        <v>30</v>
      </c>
    </row>
    <row r="36" spans="1:10" x14ac:dyDescent="0.25">
      <c r="A36" s="57">
        <v>26</v>
      </c>
      <c r="B36" s="8">
        <f t="shared" si="9"/>
        <v>143301833.26027396</v>
      </c>
      <c r="C36" s="8">
        <f t="shared" si="10"/>
        <v>1034521</v>
      </c>
      <c r="D36" s="19">
        <f t="shared" si="6"/>
        <v>-1034521</v>
      </c>
      <c r="E36" s="20"/>
      <c r="F36" s="8">
        <f t="shared" si="7"/>
        <v>144336354.26027396</v>
      </c>
      <c r="G36" s="51">
        <v>8.5000000000000006E-2</v>
      </c>
      <c r="H36" s="22">
        <v>42675</v>
      </c>
      <c r="I36" s="23">
        <f t="shared" si="12"/>
        <v>31</v>
      </c>
    </row>
    <row r="37" spans="1:10" x14ac:dyDescent="0.25">
      <c r="A37" s="6">
        <v>27</v>
      </c>
      <c r="B37" s="8">
        <f t="shared" si="9"/>
        <v>144336354.26027396</v>
      </c>
      <c r="C37" s="8">
        <f t="shared" si="10"/>
        <v>1008377</v>
      </c>
      <c r="D37" s="19">
        <f t="shared" si="6"/>
        <v>-1008377</v>
      </c>
      <c r="E37" s="20"/>
      <c r="F37" s="8">
        <f t="shared" si="7"/>
        <v>145344731.26027396</v>
      </c>
      <c r="G37" s="51">
        <v>8.5000000000000006E-2</v>
      </c>
      <c r="H37" s="22">
        <v>42705</v>
      </c>
      <c r="I37" s="23">
        <f t="shared" si="12"/>
        <v>30</v>
      </c>
    </row>
    <row r="38" spans="1:10" x14ac:dyDescent="0.25">
      <c r="A38" s="6">
        <v>28</v>
      </c>
      <c r="B38" s="8">
        <f t="shared" si="9"/>
        <v>145344731.26027396</v>
      </c>
      <c r="C38" s="8">
        <f t="shared" si="10"/>
        <v>1049269</v>
      </c>
      <c r="D38" s="19">
        <f t="shared" si="6"/>
        <v>-1049269</v>
      </c>
      <c r="E38" s="20"/>
      <c r="F38" s="8">
        <f t="shared" si="7"/>
        <v>146394000.26027396</v>
      </c>
      <c r="G38" s="51">
        <v>8.5000000000000006E-2</v>
      </c>
      <c r="H38" s="22">
        <v>42736</v>
      </c>
      <c r="I38" s="23">
        <f t="shared" si="12"/>
        <v>31</v>
      </c>
    </row>
    <row r="39" spans="1:10" x14ac:dyDescent="0.25">
      <c r="A39" s="57">
        <v>29</v>
      </c>
      <c r="B39" s="8">
        <f t="shared" si="9"/>
        <v>146394000.26027396</v>
      </c>
      <c r="C39" s="8">
        <f t="shared" si="10"/>
        <v>1056844</v>
      </c>
      <c r="D39" s="19">
        <f t="shared" si="6"/>
        <v>-1056844</v>
      </c>
      <c r="E39" s="20"/>
      <c r="F39" s="8">
        <f t="shared" si="7"/>
        <v>147450844.26027396</v>
      </c>
      <c r="G39" s="51">
        <v>8.5000000000000006E-2</v>
      </c>
      <c r="H39" s="22">
        <v>42767</v>
      </c>
      <c r="I39" s="23">
        <f t="shared" si="12"/>
        <v>31</v>
      </c>
    </row>
    <row r="40" spans="1:10" x14ac:dyDescent="0.25">
      <c r="A40" s="6">
        <v>30</v>
      </c>
      <c r="B40" s="8">
        <f t="shared" si="9"/>
        <v>147450844.26027396</v>
      </c>
      <c r="C40" s="8">
        <f t="shared" si="10"/>
        <v>961460</v>
      </c>
      <c r="D40" s="19">
        <f t="shared" si="6"/>
        <v>-961460</v>
      </c>
      <c r="E40" s="20"/>
      <c r="F40" s="8">
        <f t="shared" si="7"/>
        <v>148412304.26027396</v>
      </c>
      <c r="G40" s="51">
        <v>8.5000000000000006E-2</v>
      </c>
      <c r="H40" s="22">
        <v>42795</v>
      </c>
      <c r="I40" s="23">
        <f t="shared" si="12"/>
        <v>28</v>
      </c>
    </row>
    <row r="41" spans="1:10" x14ac:dyDescent="0.25">
      <c r="A41" s="57">
        <v>31</v>
      </c>
      <c r="B41" s="8">
        <f t="shared" si="9"/>
        <v>148412304.26027396</v>
      </c>
      <c r="C41" s="8">
        <f t="shared" si="10"/>
        <v>1071415</v>
      </c>
      <c r="D41" s="19">
        <f t="shared" si="6"/>
        <v>-1071415</v>
      </c>
      <c r="E41" s="20"/>
      <c r="F41" s="8">
        <f t="shared" si="7"/>
        <v>149483719.26027396</v>
      </c>
      <c r="G41" s="51">
        <v>8.5000000000000006E-2</v>
      </c>
      <c r="H41" s="22">
        <v>42826</v>
      </c>
      <c r="I41" s="23">
        <f t="shared" si="12"/>
        <v>31</v>
      </c>
    </row>
    <row r="42" spans="1:10" x14ac:dyDescent="0.25">
      <c r="A42" s="6">
        <v>32</v>
      </c>
      <c r="B42" s="8">
        <f t="shared" si="9"/>
        <v>149483719.26027396</v>
      </c>
      <c r="C42" s="8">
        <f t="shared" si="10"/>
        <v>1044338</v>
      </c>
      <c r="D42" s="19">
        <f t="shared" si="6"/>
        <v>-1044338</v>
      </c>
      <c r="E42" s="20"/>
      <c r="F42" s="8">
        <f t="shared" si="7"/>
        <v>150528057.26027396</v>
      </c>
      <c r="G42" s="51">
        <v>8.5000000000000006E-2</v>
      </c>
      <c r="H42" s="22">
        <v>42856</v>
      </c>
      <c r="I42" s="23">
        <f t="shared" si="12"/>
        <v>30</v>
      </c>
    </row>
    <row r="43" spans="1:10" x14ac:dyDescent="0.25">
      <c r="A43" s="6">
        <v>33</v>
      </c>
      <c r="B43" s="8">
        <f t="shared" si="9"/>
        <v>150528057.26027396</v>
      </c>
      <c r="C43" s="8">
        <f t="shared" si="10"/>
        <v>1086689</v>
      </c>
      <c r="D43" s="19">
        <f t="shared" si="6"/>
        <v>-1086689</v>
      </c>
      <c r="E43" s="20"/>
      <c r="F43" s="8">
        <f t="shared" si="7"/>
        <v>151614746.26027396</v>
      </c>
      <c r="G43" s="51">
        <v>8.5000000000000006E-2</v>
      </c>
      <c r="H43" s="22">
        <v>42887</v>
      </c>
      <c r="I43" s="23">
        <f t="shared" si="12"/>
        <v>31</v>
      </c>
    </row>
    <row r="44" spans="1:10" x14ac:dyDescent="0.25">
      <c r="A44" s="57">
        <v>34</v>
      </c>
      <c r="B44" s="8">
        <f t="shared" si="9"/>
        <v>151614746.26027396</v>
      </c>
      <c r="C44" s="8">
        <f t="shared" si="10"/>
        <v>1059226</v>
      </c>
      <c r="D44" s="19">
        <f t="shared" si="6"/>
        <v>-1059226</v>
      </c>
      <c r="E44" s="20"/>
      <c r="F44" s="8">
        <f t="shared" si="7"/>
        <v>152673972.26027396</v>
      </c>
      <c r="G44" s="51">
        <v>8.5000000000000006E-2</v>
      </c>
      <c r="H44" s="22">
        <v>42917</v>
      </c>
      <c r="I44" s="23">
        <f t="shared" si="12"/>
        <v>30</v>
      </c>
    </row>
    <row r="45" spans="1:10" x14ac:dyDescent="0.25">
      <c r="A45" s="6">
        <v>35</v>
      </c>
      <c r="B45" s="8">
        <f t="shared" si="9"/>
        <v>152673972.26027396</v>
      </c>
      <c r="C45" s="8">
        <f t="shared" si="10"/>
        <v>1102181</v>
      </c>
      <c r="D45" s="19">
        <f t="shared" si="6"/>
        <v>-1102181</v>
      </c>
      <c r="E45" s="20"/>
      <c r="F45" s="8">
        <f t="shared" si="7"/>
        <v>153776153.26027396</v>
      </c>
      <c r="G45" s="51">
        <v>8.5000000000000006E-2</v>
      </c>
      <c r="H45" s="22">
        <v>42948</v>
      </c>
      <c r="I45" s="23">
        <f t="shared" si="12"/>
        <v>31</v>
      </c>
    </row>
    <row r="46" spans="1:10" x14ac:dyDescent="0.25">
      <c r="A46" s="57">
        <v>36</v>
      </c>
      <c r="B46" s="8">
        <f t="shared" si="9"/>
        <v>153776153.26027396</v>
      </c>
      <c r="C46" s="8">
        <f t="shared" si="10"/>
        <v>1175440</v>
      </c>
      <c r="D46" s="19">
        <f t="shared" si="6"/>
        <v>-1175440</v>
      </c>
      <c r="E46" s="20"/>
      <c r="F46" s="8">
        <f t="shared" si="7"/>
        <v>154951593.26027396</v>
      </c>
      <c r="G46" s="52">
        <v>0.09</v>
      </c>
      <c r="H46" s="22">
        <v>42979</v>
      </c>
      <c r="I46" s="23">
        <f t="shared" si="12"/>
        <v>31</v>
      </c>
      <c r="J46" s="30" t="s">
        <v>50</v>
      </c>
    </row>
    <row r="47" spans="1:10" x14ac:dyDescent="0.25">
      <c r="A47" s="6">
        <v>37</v>
      </c>
      <c r="B47" s="8">
        <f t="shared" si="9"/>
        <v>154951593.26027396</v>
      </c>
      <c r="C47" s="8">
        <f t="shared" si="10"/>
        <v>1146217</v>
      </c>
      <c r="D47" s="19">
        <f t="shared" si="6"/>
        <v>-1146217</v>
      </c>
      <c r="E47" s="20"/>
      <c r="F47" s="8">
        <f t="shared" si="7"/>
        <v>156097810.26027396</v>
      </c>
      <c r="G47" s="52">
        <v>0.09</v>
      </c>
      <c r="H47" s="22">
        <v>43009</v>
      </c>
      <c r="I47" s="23">
        <f t="shared" si="12"/>
        <v>30</v>
      </c>
    </row>
    <row r="48" spans="1:10" x14ac:dyDescent="0.25">
      <c r="A48" s="6">
        <v>38</v>
      </c>
      <c r="B48" s="8">
        <f t="shared" si="9"/>
        <v>156097810.26027396</v>
      </c>
      <c r="C48" s="8">
        <f t="shared" si="10"/>
        <v>1193186</v>
      </c>
      <c r="D48" s="19">
        <f t="shared" si="6"/>
        <v>-1193186</v>
      </c>
      <c r="E48" s="20"/>
      <c r="F48" s="8">
        <f t="shared" si="7"/>
        <v>157290996.26027396</v>
      </c>
      <c r="G48" s="52">
        <v>0.09</v>
      </c>
      <c r="H48" s="22">
        <v>43040</v>
      </c>
      <c r="I48" s="23">
        <f t="shared" si="12"/>
        <v>31</v>
      </c>
    </row>
    <row r="49" spans="1:10" x14ac:dyDescent="0.25">
      <c r="A49" s="57">
        <v>39</v>
      </c>
      <c r="B49" s="8">
        <f t="shared" si="9"/>
        <v>157290996.26027396</v>
      </c>
      <c r="C49" s="8">
        <f t="shared" si="10"/>
        <v>1163522</v>
      </c>
      <c r="D49" s="19">
        <f t="shared" si="6"/>
        <v>-1163522</v>
      </c>
      <c r="E49" s="20"/>
      <c r="F49" s="8">
        <f t="shared" si="7"/>
        <v>158454518.26027396</v>
      </c>
      <c r="G49" s="52">
        <v>0.09</v>
      </c>
      <c r="H49" s="22">
        <v>43070</v>
      </c>
      <c r="I49" s="23">
        <f t="shared" si="12"/>
        <v>30</v>
      </c>
    </row>
    <row r="50" spans="1:10" x14ac:dyDescent="0.25">
      <c r="A50" s="6">
        <v>40</v>
      </c>
      <c r="B50" s="8">
        <f t="shared" si="9"/>
        <v>158454518.26027396</v>
      </c>
      <c r="C50" s="8">
        <f t="shared" si="10"/>
        <v>1211200</v>
      </c>
      <c r="D50" s="19">
        <f t="shared" si="6"/>
        <v>-1211200</v>
      </c>
      <c r="E50" s="20"/>
      <c r="F50" s="8">
        <f t="shared" si="7"/>
        <v>159665718.26027396</v>
      </c>
      <c r="G50" s="52">
        <v>0.09</v>
      </c>
      <c r="H50" s="22">
        <v>43101</v>
      </c>
      <c r="I50" s="23">
        <f t="shared" si="12"/>
        <v>31</v>
      </c>
    </row>
    <row r="51" spans="1:10" x14ac:dyDescent="0.25">
      <c r="A51" s="57">
        <v>41</v>
      </c>
      <c r="B51" s="8">
        <f t="shared" si="9"/>
        <v>159665718.26027396</v>
      </c>
      <c r="C51" s="8">
        <f t="shared" si="10"/>
        <v>1220459</v>
      </c>
      <c r="D51" s="19">
        <f t="shared" si="6"/>
        <v>-1220459</v>
      </c>
      <c r="E51" s="20"/>
      <c r="F51" s="8">
        <f t="shared" si="7"/>
        <v>160886177.26027396</v>
      </c>
      <c r="G51" s="52">
        <v>0.09</v>
      </c>
      <c r="H51" s="22">
        <v>43132</v>
      </c>
      <c r="I51" s="23">
        <f t="shared" si="12"/>
        <v>31</v>
      </c>
    </row>
    <row r="52" spans="1:10" x14ac:dyDescent="0.25">
      <c r="A52" s="6">
        <v>42</v>
      </c>
      <c r="B52" s="8">
        <f t="shared" si="9"/>
        <v>160886177.26027396</v>
      </c>
      <c r="C52" s="8">
        <f t="shared" si="10"/>
        <v>1110776</v>
      </c>
      <c r="D52" s="19">
        <f t="shared" si="6"/>
        <v>-1110776</v>
      </c>
      <c r="E52" s="20"/>
      <c r="F52" s="8">
        <f t="shared" si="7"/>
        <v>161996953.26027396</v>
      </c>
      <c r="G52" s="52">
        <v>0.09</v>
      </c>
      <c r="H52" s="22">
        <v>43160</v>
      </c>
      <c r="I52" s="23">
        <f t="shared" si="12"/>
        <v>28</v>
      </c>
    </row>
    <row r="53" spans="1:10" x14ac:dyDescent="0.25">
      <c r="A53" s="6">
        <v>43</v>
      </c>
      <c r="B53" s="8">
        <f t="shared" si="9"/>
        <v>161996953.26027396</v>
      </c>
      <c r="C53" s="8">
        <f t="shared" si="10"/>
        <v>1238278</v>
      </c>
      <c r="D53" s="19">
        <f t="shared" si="6"/>
        <v>-1238278</v>
      </c>
      <c r="E53" s="20"/>
      <c r="F53" s="8">
        <f t="shared" si="7"/>
        <v>163235231.26027396</v>
      </c>
      <c r="G53" s="52">
        <v>0.09</v>
      </c>
      <c r="H53" s="22">
        <v>43191</v>
      </c>
      <c r="I53" s="23">
        <f t="shared" si="12"/>
        <v>31</v>
      </c>
    </row>
    <row r="54" spans="1:10" x14ac:dyDescent="0.25">
      <c r="A54" s="57">
        <v>44</v>
      </c>
      <c r="B54" s="8">
        <f t="shared" si="9"/>
        <v>163235231.26027396</v>
      </c>
      <c r="C54" s="8">
        <f t="shared" si="10"/>
        <v>1207493</v>
      </c>
      <c r="D54" s="19">
        <f t="shared" si="6"/>
        <v>-1207493</v>
      </c>
      <c r="E54" s="20"/>
      <c r="F54" s="8">
        <f t="shared" si="7"/>
        <v>164442724.26027396</v>
      </c>
      <c r="G54" s="52">
        <v>0.09</v>
      </c>
      <c r="H54" s="22">
        <v>43221</v>
      </c>
      <c r="I54" s="23">
        <f t="shared" si="12"/>
        <v>30</v>
      </c>
    </row>
    <row r="55" spans="1:10" x14ac:dyDescent="0.25">
      <c r="A55" s="6">
        <v>45</v>
      </c>
      <c r="B55" s="8">
        <f t="shared" si="9"/>
        <v>164442724.26027396</v>
      </c>
      <c r="C55" s="8">
        <f t="shared" si="10"/>
        <v>1256973</v>
      </c>
      <c r="D55" s="19">
        <f t="shared" si="6"/>
        <v>-1256973</v>
      </c>
      <c r="E55" s="20"/>
      <c r="F55" s="8">
        <f t="shared" si="7"/>
        <v>165699697.26027396</v>
      </c>
      <c r="G55" s="52">
        <v>0.09</v>
      </c>
      <c r="H55" s="22">
        <v>43252</v>
      </c>
      <c r="I55" s="23">
        <f t="shared" si="12"/>
        <v>31</v>
      </c>
    </row>
    <row r="56" spans="1:10" x14ac:dyDescent="0.25">
      <c r="A56" s="57">
        <v>46</v>
      </c>
      <c r="B56" s="8">
        <f t="shared" si="9"/>
        <v>165699697.26027396</v>
      </c>
      <c r="C56" s="8">
        <f t="shared" si="10"/>
        <v>1225724</v>
      </c>
      <c r="D56" s="19">
        <f t="shared" si="6"/>
        <v>-1225724</v>
      </c>
      <c r="E56" s="20"/>
      <c r="F56" s="8">
        <f t="shared" si="7"/>
        <v>166925421.26027396</v>
      </c>
      <c r="G56" s="52">
        <v>0.09</v>
      </c>
      <c r="H56" s="22">
        <v>43282</v>
      </c>
      <c r="I56" s="23">
        <f t="shared" si="12"/>
        <v>30</v>
      </c>
    </row>
    <row r="57" spans="1:10" x14ac:dyDescent="0.25">
      <c r="A57" s="6">
        <v>47</v>
      </c>
      <c r="B57" s="8">
        <f t="shared" si="9"/>
        <v>166925421.26027396</v>
      </c>
      <c r="C57" s="8">
        <f t="shared" si="10"/>
        <v>1275950</v>
      </c>
      <c r="D57" s="19">
        <f t="shared" si="6"/>
        <v>-1275950</v>
      </c>
      <c r="E57" s="20"/>
      <c r="F57" s="8">
        <f t="shared" si="7"/>
        <v>168201371.26027396</v>
      </c>
      <c r="G57" s="52">
        <v>0.09</v>
      </c>
      <c r="H57" s="22">
        <v>43313</v>
      </c>
      <c r="I57" s="23">
        <f t="shared" si="12"/>
        <v>31</v>
      </c>
    </row>
    <row r="58" spans="1:10" x14ac:dyDescent="0.25">
      <c r="A58" s="6">
        <v>48</v>
      </c>
      <c r="B58" s="8">
        <f t="shared" si="9"/>
        <v>168201371.26027396</v>
      </c>
      <c r="C58" s="8">
        <f t="shared" si="10"/>
        <v>1142848</v>
      </c>
      <c r="D58" s="19">
        <f t="shared" si="6"/>
        <v>-1142848</v>
      </c>
      <c r="E58" s="20"/>
      <c r="F58" s="8">
        <f t="shared" si="7"/>
        <v>169344219.26027396</v>
      </c>
      <c r="G58" s="52">
        <v>0.08</v>
      </c>
      <c r="H58" s="22">
        <v>43344</v>
      </c>
      <c r="I58" s="23">
        <f t="shared" si="12"/>
        <v>31</v>
      </c>
      <c r="J58" s="30" t="s">
        <v>50</v>
      </c>
    </row>
    <row r="59" spans="1:10" x14ac:dyDescent="0.25">
      <c r="A59" s="57">
        <v>49</v>
      </c>
      <c r="B59" s="8">
        <f t="shared" si="9"/>
        <v>169344219.26027396</v>
      </c>
      <c r="C59" s="8">
        <f t="shared" si="10"/>
        <v>1113496</v>
      </c>
      <c r="D59" s="19">
        <f t="shared" si="6"/>
        <v>-1113496</v>
      </c>
      <c r="E59" s="20"/>
      <c r="F59" s="8">
        <f t="shared" si="7"/>
        <v>170457715.26027396</v>
      </c>
      <c r="G59" s="52">
        <v>0.08</v>
      </c>
      <c r="H59" s="22">
        <v>43374</v>
      </c>
      <c r="I59" s="23">
        <f t="shared" si="12"/>
        <v>30</v>
      </c>
    </row>
    <row r="60" spans="1:10" x14ac:dyDescent="0.25">
      <c r="A60" s="6">
        <v>50</v>
      </c>
      <c r="B60" s="8">
        <f t="shared" si="9"/>
        <v>170457715.26027396</v>
      </c>
      <c r="C60" s="8">
        <f t="shared" si="10"/>
        <v>1158178</v>
      </c>
      <c r="D60" s="19">
        <f t="shared" si="6"/>
        <v>-1158178</v>
      </c>
      <c r="E60" s="20"/>
      <c r="F60" s="8">
        <f t="shared" si="7"/>
        <v>171615893.26027396</v>
      </c>
      <c r="G60" s="52">
        <v>0.08</v>
      </c>
      <c r="H60" s="22">
        <v>43405</v>
      </c>
      <c r="I60" s="23">
        <f t="shared" si="12"/>
        <v>31</v>
      </c>
    </row>
    <row r="61" spans="1:10" x14ac:dyDescent="0.25">
      <c r="A61" s="57">
        <v>51</v>
      </c>
      <c r="B61" s="8">
        <f t="shared" si="9"/>
        <v>171615893.26027396</v>
      </c>
      <c r="C61" s="8">
        <f t="shared" si="10"/>
        <v>1128433</v>
      </c>
      <c r="D61" s="19">
        <f t="shared" si="6"/>
        <v>-1128433</v>
      </c>
      <c r="E61" s="20"/>
      <c r="F61" s="8">
        <f t="shared" si="7"/>
        <v>172744326.26027396</v>
      </c>
      <c r="G61" s="52">
        <v>0.08</v>
      </c>
      <c r="H61" s="22">
        <v>43435</v>
      </c>
      <c r="I61" s="23">
        <f t="shared" si="12"/>
        <v>30</v>
      </c>
    </row>
    <row r="62" spans="1:10" x14ac:dyDescent="0.25">
      <c r="A62" s="6">
        <v>52</v>
      </c>
      <c r="B62" s="8">
        <f t="shared" si="9"/>
        <v>172744326.26027396</v>
      </c>
      <c r="C62" s="8">
        <f t="shared" si="10"/>
        <v>1173715</v>
      </c>
      <c r="D62" s="19">
        <f t="shared" si="6"/>
        <v>-1173715</v>
      </c>
      <c r="E62" s="20"/>
      <c r="F62" s="8">
        <f t="shared" si="7"/>
        <v>173918041.26027396</v>
      </c>
      <c r="G62" s="52">
        <v>0.08</v>
      </c>
      <c r="H62" s="22">
        <v>43466</v>
      </c>
      <c r="I62" s="23">
        <f t="shared" si="12"/>
        <v>31</v>
      </c>
    </row>
    <row r="63" spans="1:10" x14ac:dyDescent="0.25">
      <c r="A63" s="6">
        <v>53</v>
      </c>
      <c r="B63" s="8">
        <f t="shared" si="9"/>
        <v>173918041.26027396</v>
      </c>
      <c r="C63" s="8">
        <f t="shared" si="10"/>
        <v>1181690</v>
      </c>
      <c r="D63" s="19">
        <f t="shared" si="6"/>
        <v>-1181690</v>
      </c>
      <c r="E63" s="20"/>
      <c r="F63" s="8">
        <f t="shared" si="7"/>
        <v>175099731.26027396</v>
      </c>
      <c r="G63" s="52">
        <v>0.08</v>
      </c>
      <c r="H63" s="22">
        <v>43497</v>
      </c>
      <c r="I63" s="23">
        <f t="shared" si="12"/>
        <v>31</v>
      </c>
    </row>
    <row r="64" spans="1:10" x14ac:dyDescent="0.25">
      <c r="A64" s="57">
        <v>54</v>
      </c>
      <c r="B64" s="8">
        <f t="shared" si="9"/>
        <v>175099731.26027396</v>
      </c>
      <c r="C64" s="8">
        <f t="shared" si="10"/>
        <v>1074585</v>
      </c>
      <c r="D64" s="19">
        <f t="shared" si="6"/>
        <v>-1074585</v>
      </c>
      <c r="E64" s="20"/>
      <c r="F64" s="8">
        <f t="shared" si="7"/>
        <v>176174316.26027396</v>
      </c>
      <c r="G64" s="52">
        <v>0.08</v>
      </c>
      <c r="H64" s="22">
        <v>43525</v>
      </c>
      <c r="I64" s="23">
        <f t="shared" si="12"/>
        <v>28</v>
      </c>
    </row>
    <row r="65" spans="1:10" x14ac:dyDescent="0.25">
      <c r="A65" s="6">
        <v>55</v>
      </c>
      <c r="B65" s="8">
        <f t="shared" si="9"/>
        <v>176174316.26027396</v>
      </c>
      <c r="C65" s="8">
        <f t="shared" si="10"/>
        <v>1197020</v>
      </c>
      <c r="D65" s="19">
        <f t="shared" si="6"/>
        <v>-1197020</v>
      </c>
      <c r="E65" s="20"/>
      <c r="F65" s="8">
        <f t="shared" si="7"/>
        <v>177371336.26027396</v>
      </c>
      <c r="G65" s="52">
        <v>0.08</v>
      </c>
      <c r="H65" s="22">
        <v>43556</v>
      </c>
      <c r="I65" s="23">
        <f t="shared" si="12"/>
        <v>31</v>
      </c>
    </row>
    <row r="66" spans="1:10" x14ac:dyDescent="0.25">
      <c r="A66" s="57">
        <v>56</v>
      </c>
      <c r="B66" s="8">
        <f t="shared" si="9"/>
        <v>177371336.26027396</v>
      </c>
      <c r="C66" s="8">
        <f t="shared" si="10"/>
        <v>1166277</v>
      </c>
      <c r="D66" s="19">
        <f t="shared" si="6"/>
        <v>-1166277</v>
      </c>
      <c r="E66" s="20"/>
      <c r="F66" s="8">
        <f t="shared" si="7"/>
        <v>178537613.26027396</v>
      </c>
      <c r="G66" s="52">
        <v>0.08</v>
      </c>
      <c r="H66" s="22">
        <v>43586</v>
      </c>
      <c r="I66" s="23">
        <f t="shared" si="12"/>
        <v>30</v>
      </c>
    </row>
    <row r="67" spans="1:10" x14ac:dyDescent="0.25">
      <c r="A67" s="6">
        <v>57</v>
      </c>
      <c r="B67" s="8">
        <f t="shared" si="9"/>
        <v>178537613.26027396</v>
      </c>
      <c r="C67" s="8">
        <f t="shared" si="10"/>
        <v>1213077</v>
      </c>
      <c r="D67" s="19">
        <f t="shared" si="6"/>
        <v>-1213077</v>
      </c>
      <c r="E67" s="20"/>
      <c r="F67" s="8">
        <f t="shared" si="7"/>
        <v>179750690.26027396</v>
      </c>
      <c r="G67" s="52">
        <v>0.08</v>
      </c>
      <c r="H67" s="22">
        <v>43617</v>
      </c>
      <c r="I67" s="23">
        <f t="shared" si="12"/>
        <v>31</v>
      </c>
    </row>
    <row r="68" spans="1:10" x14ac:dyDescent="0.25">
      <c r="A68" s="6">
        <v>58</v>
      </c>
      <c r="B68" s="8">
        <f t="shared" si="9"/>
        <v>179750690.26027396</v>
      </c>
      <c r="C68" s="8">
        <f t="shared" si="10"/>
        <v>1181922</v>
      </c>
      <c r="D68" s="19">
        <f t="shared" si="6"/>
        <v>-1181922</v>
      </c>
      <c r="E68" s="20"/>
      <c r="F68" s="8">
        <f t="shared" si="7"/>
        <v>180932612.26027396</v>
      </c>
      <c r="G68" s="52">
        <v>0.08</v>
      </c>
      <c r="H68" s="22">
        <v>43647</v>
      </c>
      <c r="I68" s="23">
        <f t="shared" si="12"/>
        <v>30</v>
      </c>
    </row>
    <row r="69" spans="1:10" x14ac:dyDescent="0.25">
      <c r="A69" s="57">
        <v>59</v>
      </c>
      <c r="B69" s="8">
        <f t="shared" si="9"/>
        <v>180932612.26027396</v>
      </c>
      <c r="C69" s="8">
        <f t="shared" si="10"/>
        <v>1229350</v>
      </c>
      <c r="D69" s="19">
        <f t="shared" si="6"/>
        <v>-1229350</v>
      </c>
      <c r="E69" s="20"/>
      <c r="F69" s="8">
        <f t="shared" si="7"/>
        <v>182161962.26027396</v>
      </c>
      <c r="G69" s="52">
        <v>0.08</v>
      </c>
      <c r="H69" s="22">
        <v>43678</v>
      </c>
      <c r="I69" s="23">
        <f t="shared" si="12"/>
        <v>31</v>
      </c>
    </row>
    <row r="70" spans="1:10" x14ac:dyDescent="0.25">
      <c r="A70" s="6">
        <v>60</v>
      </c>
      <c r="B70" s="8">
        <f t="shared" si="9"/>
        <v>182161962.26027396</v>
      </c>
      <c r="C70" s="8">
        <f t="shared" si="10"/>
        <v>1082990</v>
      </c>
      <c r="D70" s="19">
        <f t="shared" si="6"/>
        <v>-1082990</v>
      </c>
      <c r="E70" s="20"/>
      <c r="F70" s="8">
        <f t="shared" si="7"/>
        <v>183244952.26027396</v>
      </c>
      <c r="G70" s="52">
        <v>7.0000000000000007E-2</v>
      </c>
      <c r="H70" s="22">
        <v>43709</v>
      </c>
      <c r="I70" s="23">
        <f t="shared" si="12"/>
        <v>31</v>
      </c>
      <c r="J70" s="30" t="s">
        <v>50</v>
      </c>
    </row>
  </sheetData>
  <mergeCells count="1">
    <mergeCell ref="A1:I1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"/>
  <sheetViews>
    <sheetView workbookViewId="0">
      <selection activeCell="B24" sqref="B24"/>
    </sheetView>
  </sheetViews>
  <sheetFormatPr defaultRowHeight="15.75" x14ac:dyDescent="0.25"/>
  <cols>
    <col min="2" max="2" width="25.625" bestFit="1" customWidth="1"/>
    <col min="3" max="3" width="12.125" bestFit="1" customWidth="1"/>
    <col min="4" max="4" width="32.375" bestFit="1" customWidth="1"/>
    <col min="5" max="5" width="14" bestFit="1" customWidth="1"/>
  </cols>
  <sheetData>
    <row r="1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 no TD</vt:lpstr>
      <vt:lpstr>Bang tra no</vt:lpstr>
      <vt:lpstr>Sheet1</vt:lpstr>
    </vt:vector>
  </TitlesOfParts>
  <Company>Viettel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SonNT-FEG</dc:creator>
  <cp:lastModifiedBy>VyTKSE60964</cp:lastModifiedBy>
  <cp:lastPrinted>2014-11-19T03:14:37Z</cp:lastPrinted>
  <dcterms:created xsi:type="dcterms:W3CDTF">2012-06-27T03:37:59Z</dcterms:created>
  <dcterms:modified xsi:type="dcterms:W3CDTF">2015-09-09T17:26:11Z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ee277ce3-37d6-472d-a6ce-16ee0a657006</vt:lpwstr>
  </property>
</Properties>
</file>