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ellettc\OneDrive - South Carolina Department of Natural Resources\Documents\Rpackages\acresCOA\data-raw\"/>
    </mc:Choice>
  </mc:AlternateContent>
  <xr:revisionPtr revIDLastSave="0" documentId="13_ncr:1_{2B7DCA94-0521-493A-818B-0D243E3B139E}" xr6:coauthVersionLast="47" xr6:coauthVersionMax="47" xr10:uidLastSave="{00000000-0000-0000-0000-000000000000}"/>
  <bookViews>
    <workbookView xWindow="-28920" yWindow="-120" windowWidth="29040" windowHeight="15840" tabRatio="825" activeTab="14" xr2:uid="{00000000-000D-0000-FFFF-FFFF00000000}"/>
  </bookViews>
  <sheets>
    <sheet name="TableA" sheetId="14" r:id="rId1"/>
    <sheet name="Table2" sheetId="1" r:id="rId2"/>
    <sheet name="Table3" sheetId="2" r:id="rId3"/>
    <sheet name="Table4" sheetId="3" r:id="rId4"/>
    <sheet name="Table 6" sheetId="4" r:id="rId5"/>
    <sheet name="Table7" sheetId="5" r:id="rId6"/>
    <sheet name="Table8" sheetId="6" r:id="rId7"/>
    <sheet name="coaTable10" sheetId="15" r:id="rId8"/>
    <sheet name="Table9" sheetId="7" r:id="rId9"/>
    <sheet name="Table10" sheetId="8" r:id="rId10"/>
    <sheet name="Table11" sheetId="9" r:id="rId11"/>
    <sheet name="Table12" sheetId="10" r:id="rId12"/>
    <sheet name="Table13" sheetId="11" r:id="rId13"/>
    <sheet name="Table16" sheetId="12" r:id="rId14"/>
    <sheet name="Table18" sheetId="13" r:id="rId15"/>
    <sheet name="Table27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2" l="1"/>
  <c r="F10" i="12"/>
  <c r="F9" i="12"/>
  <c r="D5" i="12"/>
  <c r="D3" i="12"/>
  <c r="E8" i="7"/>
  <c r="E7" i="7"/>
  <c r="E6" i="7"/>
  <c r="E4" i="7"/>
  <c r="F5" i="6"/>
  <c r="F4" i="6"/>
  <c r="F9" i="5"/>
  <c r="F8" i="5"/>
  <c r="F7" i="5"/>
  <c r="F6" i="5"/>
  <c r="F5" i="5"/>
  <c r="F4" i="5"/>
  <c r="F3" i="5"/>
  <c r="D7" i="4"/>
  <c r="G37" i="3"/>
  <c r="F37" i="3"/>
  <c r="G36" i="3"/>
  <c r="F36" i="3"/>
  <c r="G35" i="3"/>
  <c r="H34" i="3"/>
  <c r="G33" i="3"/>
  <c r="F33" i="3"/>
  <c r="G32" i="3"/>
  <c r="H32" i="3" s="1"/>
  <c r="F32" i="3"/>
  <c r="G31" i="3"/>
  <c r="H30" i="3"/>
  <c r="G29" i="3"/>
  <c r="F29" i="3"/>
  <c r="G28" i="3"/>
  <c r="F28" i="3"/>
  <c r="G27" i="3"/>
  <c r="H26" i="3"/>
  <c r="G25" i="3"/>
  <c r="F25" i="3"/>
  <c r="F15" i="3"/>
  <c r="F11" i="3"/>
  <c r="F7" i="3"/>
  <c r="G14" i="3"/>
  <c r="G10" i="3"/>
  <c r="G6" i="3"/>
  <c r="F9" i="3"/>
  <c r="G9" i="3" s="1"/>
  <c r="F8" i="3"/>
  <c r="K7" i="3" s="1"/>
  <c r="F5" i="3"/>
  <c r="F12" i="3"/>
  <c r="F13" i="3"/>
  <c r="G13" i="3" s="1"/>
  <c r="F17" i="3"/>
  <c r="F16" i="3"/>
  <c r="E17" i="3"/>
  <c r="E16" i="3"/>
  <c r="E13" i="3"/>
  <c r="E12" i="3"/>
  <c r="E9" i="3"/>
  <c r="E8" i="3"/>
  <c r="G8" i="3" s="1"/>
  <c r="E5" i="3"/>
  <c r="F11" i="1"/>
  <c r="F10" i="1"/>
  <c r="F9" i="1"/>
  <c r="F8" i="1"/>
  <c r="F7" i="1"/>
  <c r="F6" i="1"/>
  <c r="F5" i="1"/>
  <c r="F4" i="1"/>
  <c r="E11" i="1"/>
  <c r="E10" i="1"/>
  <c r="E9" i="1"/>
  <c r="E8" i="1"/>
  <c r="E7" i="1"/>
  <c r="E6" i="1"/>
  <c r="E5" i="1"/>
  <c r="E4" i="1"/>
  <c r="G17" i="3" l="1"/>
  <c r="H37" i="3"/>
  <c r="G12" i="3"/>
  <c r="K8" i="3"/>
  <c r="G5" i="3"/>
  <c r="G16" i="3"/>
  <c r="H28" i="3"/>
  <c r="H29" i="3"/>
  <c r="H25" i="3"/>
  <c r="H36" i="3"/>
  <c r="H33" i="3"/>
</calcChain>
</file>

<file path=xl/sharedStrings.xml><?xml version="1.0" encoding="utf-8"?>
<sst xmlns="http://schemas.openxmlformats.org/spreadsheetml/2006/main" count="375" uniqueCount="244">
  <si>
    <t>1 to 49 acres</t>
  </si>
  <si>
    <t>50 to 99 acres</t>
  </si>
  <si>
    <t>100 to 199 acres</t>
  </si>
  <si>
    <t>Farms</t>
  </si>
  <si>
    <t>Land in farms (acres)</t>
  </si>
  <si>
    <t>Acres irrigated</t>
  </si>
  <si>
    <t>Total</t>
  </si>
  <si>
    <t>200 to 499 acres</t>
  </si>
  <si>
    <t>500 to 999 acres</t>
  </si>
  <si>
    <t>1,000 to 1,999 acres</t>
  </si>
  <si>
    <t>2,000 acres or more</t>
  </si>
  <si>
    <t>Average acres irrigated per irrigator</t>
  </si>
  <si>
    <t>Average percent of land irrigated</t>
  </si>
  <si>
    <t>Table 2. Irrigated Farms by Acres Irrigated (2018)</t>
  </si>
  <si>
    <t>Table 3. Land Use on Farms with Irrigation</t>
  </si>
  <si>
    <t>Acres</t>
  </si>
  <si>
    <t>Acres Irrigated</t>
  </si>
  <si>
    <t>Land in farms</t>
  </si>
  <si>
    <t>Total cropland</t>
  </si>
  <si>
    <t>Cropland harvested in the open</t>
  </si>
  <si>
    <t>Nursery, greenhouse, and other horticulture under protection</t>
  </si>
  <si>
    <t>Cropland not harvested or grazed</t>
  </si>
  <si>
    <t>Woodland pastured</t>
  </si>
  <si>
    <t>Permanent pasture and rangeland</t>
  </si>
  <si>
    <t>All other land</t>
  </si>
  <si>
    <t>D</t>
  </si>
  <si>
    <t>Table 4. Estimated Quantity of Water Applied by Source</t>
  </si>
  <si>
    <t>Water applied from all sources</t>
  </si>
  <si>
    <t>Total area</t>
  </si>
  <si>
    <t>Acres in the open</t>
  </si>
  <si>
    <t>Area under protection</t>
  </si>
  <si>
    <t>Acre-feet applied</t>
  </si>
  <si>
    <t>Average acre-feet per acre</t>
  </si>
  <si>
    <t>Ground water from wells</t>
  </si>
  <si>
    <t>Applied in the open</t>
  </si>
  <si>
    <t>Only source</t>
  </si>
  <si>
    <t>Applied under protection</t>
  </si>
  <si>
    <t>Only Source</t>
  </si>
  <si>
    <t>On-farm surface water</t>
  </si>
  <si>
    <t>Off-farm water from all suppliers</t>
  </si>
  <si>
    <t>In the open</t>
  </si>
  <si>
    <t>Under protection</t>
  </si>
  <si>
    <t>Table 5 indicates that no irrigators in South Carolina get their water from Federal sources such as the Bureau of Land Management.</t>
  </si>
  <si>
    <t>Table 6. Farms Using Recycled or Reclaimed Water</t>
  </si>
  <si>
    <t>Recycled water used</t>
  </si>
  <si>
    <t>Acres under protection</t>
  </si>
  <si>
    <t>Total acre-feet applied</t>
  </si>
  <si>
    <t>Reclaimed water used</t>
  </si>
  <si>
    <t>Sources of reclaimed water</t>
  </si>
  <si>
    <t>Municipal</t>
  </si>
  <si>
    <t>Industrial</t>
  </si>
  <si>
    <t>On-farm livestock operation</t>
  </si>
  <si>
    <t>Off-farm livestock operation</t>
  </si>
  <si>
    <t>Other</t>
  </si>
  <si>
    <t>Table 7. Irrigation by Estimated Quantity of Water Applied</t>
  </si>
  <si>
    <t>Acre-feet of water applied</t>
  </si>
  <si>
    <t>Acre-feet per Acre</t>
  </si>
  <si>
    <t>&lt;100 AF</t>
  </si>
  <si>
    <t>100-199 AF</t>
  </si>
  <si>
    <t>200-499 AF</t>
  </si>
  <si>
    <t>500-999 AF</t>
  </si>
  <si>
    <t>1,000-1,999 AF</t>
  </si>
  <si>
    <t>2,000+ AF</t>
  </si>
  <si>
    <t>1 AF = 0.326 Mgal</t>
  </si>
  <si>
    <t>Gallons applied (1,000)</t>
  </si>
  <si>
    <t>&lt;0.25 Mgal</t>
  </si>
  <si>
    <t>0.25-0.5 Mgal</t>
  </si>
  <si>
    <t>0.5-1 Mgal</t>
  </si>
  <si>
    <t>d</t>
  </si>
  <si>
    <t>1-2 Mgal</t>
  </si>
  <si>
    <t>2-5 Mgal</t>
  </si>
  <si>
    <t>5+ Mgal</t>
  </si>
  <si>
    <t>Table 8. Irrigation Wells Used on Farms</t>
  </si>
  <si>
    <t>Wells used</t>
  </si>
  <si>
    <t>Number</t>
  </si>
  <si>
    <t>Acres irrigated in the open</t>
  </si>
  <si>
    <t>Acres irrigated under protection</t>
  </si>
  <si>
    <t>With flow meters</t>
  </si>
  <si>
    <t>With backflow prevention devices</t>
  </si>
  <si>
    <t>1 well</t>
  </si>
  <si>
    <t>2 wells</t>
  </si>
  <si>
    <t>3 wells</t>
  </si>
  <si>
    <t>4 wells</t>
  </si>
  <si>
    <t>5 wells</t>
  </si>
  <si>
    <t>6 wells</t>
  </si>
  <si>
    <t>7-9 wells</t>
  </si>
  <si>
    <t>10-14 wells</t>
  </si>
  <si>
    <t>15-19 wells</t>
  </si>
  <si>
    <t>20+ wells</t>
  </si>
  <si>
    <t>This can be validated using the Water Use Database</t>
  </si>
  <si>
    <t>Table 9. Characteristics of Irrigation Wells Used on Farms: 2018</t>
  </si>
  <si>
    <t>All Wells Used</t>
  </si>
  <si>
    <t>Flowing wells</t>
  </si>
  <si>
    <t>-</t>
  </si>
  <si>
    <t>Change in average depth to water</t>
  </si>
  <si>
    <t>Did not change</t>
  </si>
  <si>
    <t>Increased</t>
  </si>
  <si>
    <t>Decreased</t>
  </si>
  <si>
    <t>Wells/Farm</t>
  </si>
  <si>
    <t>Average well depth (feet)</t>
  </si>
  <si>
    <t>Average depth to water at start of irrigation season (feet)</t>
  </si>
  <si>
    <t>Average depth to bowls or impellers (feet)</t>
  </si>
  <si>
    <t>Average pumping capacity (gpm)</t>
  </si>
  <si>
    <t>Average operating pressure (psi)</t>
  </si>
  <si>
    <t>Average engine size (hp)</t>
  </si>
  <si>
    <t>Average well depth</t>
  </si>
  <si>
    <t>For all pumped wells (feet)</t>
  </si>
  <si>
    <t>For farms with 1 well (feet)</t>
  </si>
  <si>
    <t>For farms with 2 wells (feet)</t>
  </si>
  <si>
    <t>For farms with 3 wells (feet)</t>
  </si>
  <si>
    <t>Number of wells with an average well depth of</t>
  </si>
  <si>
    <t>&lt;50 ft</t>
  </si>
  <si>
    <t>50-99 ft</t>
  </si>
  <si>
    <t>100-199 ft</t>
  </si>
  <si>
    <t>200-299 ft</t>
  </si>
  <si>
    <t>300-499 ft</t>
  </si>
  <si>
    <t>500+ ft</t>
  </si>
  <si>
    <t>Average depth to water at start of irrigation system</t>
  </si>
  <si>
    <t>All pumped wells</t>
  </si>
  <si>
    <t>Farms with 1 well</t>
  </si>
  <si>
    <t>Farms with 2 wells</t>
  </si>
  <si>
    <t>Farms with 3 wells</t>
  </si>
  <si>
    <t>Number of wells with an average depth to water of</t>
  </si>
  <si>
    <t>Average depth to bowls or impellers</t>
  </si>
  <si>
    <t xml:space="preserve">Number of wells with an average depth to bowls of - </t>
  </si>
  <si>
    <t>1 pump</t>
  </si>
  <si>
    <t>2 pumps</t>
  </si>
  <si>
    <t>3 pumps</t>
  </si>
  <si>
    <t xml:space="preserve">Farms with - </t>
  </si>
  <si>
    <t>4 pumps</t>
  </si>
  <si>
    <t>5 pumps</t>
  </si>
  <si>
    <t>6-7 pumps</t>
  </si>
  <si>
    <t>8-9 pumps</t>
  </si>
  <si>
    <t>10-19 pumps</t>
  </si>
  <si>
    <t>20-29 pumps</t>
  </si>
  <si>
    <t>30+ pumps</t>
  </si>
  <si>
    <t>Table 10. Irrigation Pumps on Farms</t>
  </si>
  <si>
    <t>Table 11. Irrigation Pumps Used on Farms for Wells Pumped: 2018</t>
  </si>
  <si>
    <t>Farms:</t>
  </si>
  <si>
    <t>Pumps:</t>
  </si>
  <si>
    <t xml:space="preserve">Average pumping capacity for - </t>
  </si>
  <si>
    <t>All pumped wells (gpm)</t>
  </si>
  <si>
    <t>Farms with 1 well (gpm)</t>
  </si>
  <si>
    <t>Farms with 2 wells (gpm)</t>
  </si>
  <si>
    <t>Farms with 3 wells (gpm)</t>
  </si>
  <si>
    <t xml:space="preserve">Well pumps with average pumping capacity of - </t>
  </si>
  <si>
    <t>&lt;500 gpm</t>
  </si>
  <si>
    <t>500-749 gpm</t>
  </si>
  <si>
    <t>750-999 gpm</t>
  </si>
  <si>
    <t>1,000-1,499 gpm</t>
  </si>
  <si>
    <t>1,500-1,999 gpm</t>
  </si>
  <si>
    <t>2,000+ gpm</t>
  </si>
  <si>
    <t>Average operating pressure for -</t>
  </si>
  <si>
    <t>All pumped wells (psi)</t>
  </si>
  <si>
    <t>Farms with 1 well (psi)</t>
  </si>
  <si>
    <t>Farms with 2 wells (psi)</t>
  </si>
  <si>
    <t>Farms with 3 wells (psi)</t>
  </si>
  <si>
    <t>Well pumps with average operating pressure of -</t>
  </si>
  <si>
    <t>&lt;30 psi</t>
  </si>
  <si>
    <t>30-59 psi</t>
  </si>
  <si>
    <t>60-79 psi</t>
  </si>
  <si>
    <t>80-99 psi</t>
  </si>
  <si>
    <t>100+ psi</t>
  </si>
  <si>
    <t>Average psi: 105</t>
  </si>
  <si>
    <t>Table 12. Irrigation Pumps Used on Farms Other Than for Wells</t>
  </si>
  <si>
    <t>Tailwater Pits</t>
  </si>
  <si>
    <t>Pumps</t>
  </si>
  <si>
    <t>Average pumping lift (feet)</t>
  </si>
  <si>
    <t>Average discharge capacity (gpm)</t>
  </si>
  <si>
    <t>Pumps by discharge capacity</t>
  </si>
  <si>
    <t>500-999 gpm</t>
  </si>
  <si>
    <t>2,000-2,999 gpm</t>
  </si>
  <si>
    <t>3,000+ gpm</t>
  </si>
  <si>
    <t>Average gpm: 5,400</t>
  </si>
  <si>
    <t>Pumps to discharge water from ponds, lakes, reservoirs, rivers, canals, etc.</t>
  </si>
  <si>
    <t>Relifting or boosting water within systems</t>
  </si>
  <si>
    <t>Pumps by average discharge operating pressure</t>
  </si>
  <si>
    <t>From tailwater pits</t>
  </si>
  <si>
    <t>From ponds, lakes, reservoirs, rivers, canals, etc.</t>
  </si>
  <si>
    <t>&lt;15 psi</t>
  </si>
  <si>
    <t>15-29 psi</t>
  </si>
  <si>
    <t>60+ psi</t>
  </si>
  <si>
    <t>Table 13. Energy expense for all well pumps and other irrigation pumps by type of energy used</t>
  </si>
  <si>
    <t>Expenses per irrigated acre for operations with only acres in the open</t>
  </si>
  <si>
    <t>Water from wells only</t>
  </si>
  <si>
    <t>Surface water only</t>
  </si>
  <si>
    <t>Expenses per irrigated acre for operations with only horticulture in the open (dollars)</t>
  </si>
  <si>
    <t>Expenses per 10,000 sq ft. for operations with only irrigated horticulture under protection</t>
  </si>
  <si>
    <t>There is a lot more info in table 13 regarding expenses for different energy sources, etc.</t>
  </si>
  <si>
    <t>Table 16. Expenditures for Irrigation Equipment, Facilities …</t>
  </si>
  <si>
    <t>New expansion</t>
  </si>
  <si>
    <t>Dollars</t>
  </si>
  <si>
    <t>Scheduled replacement of maintenance</t>
  </si>
  <si>
    <t>Clearing or leveling non-irrigated land for new irrigation acres (new expansion) during survey year</t>
  </si>
  <si>
    <t>Expenditures</t>
  </si>
  <si>
    <t>Average per farm</t>
  </si>
  <si>
    <t>Average per Acre</t>
  </si>
  <si>
    <t>Land leveling of previously irrigated land during survey year</t>
  </si>
  <si>
    <t>While the average cost per acre for new irrigation is $1,144, clearing &amp; leveling costs an average of $2,778 for ~1/3 of new irrigated area(?)</t>
  </si>
  <si>
    <t>Table 18. Farms with Diminished Crop Yields Resulting From Irrigation Interruption by Cause</t>
  </si>
  <si>
    <t>Acres affected by irrigation interruption</t>
  </si>
  <si>
    <t>Shortage of surface water</t>
  </si>
  <si>
    <t>Shortage of ground water</t>
  </si>
  <si>
    <t>Irrigation equipment failure</t>
  </si>
  <si>
    <t>Energy price increases or energy shortage</t>
  </si>
  <si>
    <t>Water salinity too high</t>
  </si>
  <si>
    <t>Loss of water rights</t>
  </si>
  <si>
    <t>Cost of purchased water</t>
  </si>
  <si>
    <t>Irrigated acres</t>
  </si>
  <si>
    <t>Sample</t>
  </si>
  <si>
    <t>Responses</t>
  </si>
  <si>
    <t>2017 Census</t>
  </si>
  <si>
    <t>Estimated result</t>
  </si>
  <si>
    <t>Target population</t>
  </si>
  <si>
    <t>Other pasture/grazing land that could have been cropped without additional improvements</t>
  </si>
  <si>
    <t>make a single bar chart for the acres irrigated info</t>
  </si>
  <si>
    <t>Same table, different format</t>
  </si>
  <si>
    <t>Compare this with DHEC data</t>
  </si>
  <si>
    <t>Total GW</t>
  </si>
  <si>
    <t>Total SW</t>
  </si>
  <si>
    <t>Land in irrigated farms</t>
  </si>
  <si>
    <t>Harvested cropland</t>
  </si>
  <si>
    <t>Other cropland, excluding cropland pastured</t>
  </si>
  <si>
    <t>Pastureland, excluding woodland pastured</t>
  </si>
  <si>
    <t>Irrigated land</t>
  </si>
  <si>
    <t>Pastureland and other land</t>
  </si>
  <si>
    <t>Land irrigated at least once in the past five years</t>
  </si>
  <si>
    <t>Irrigated acres by size of farm</t>
  </si>
  <si>
    <t>1-9 acres</t>
  </si>
  <si>
    <t>10-49 acres</t>
  </si>
  <si>
    <t>50-69 acres</t>
  </si>
  <si>
    <t>70-99 acres</t>
  </si>
  <si>
    <t>100-139 acres</t>
  </si>
  <si>
    <t>140-179 acres</t>
  </si>
  <si>
    <t>180-219 acres</t>
  </si>
  <si>
    <t>220-259 acres</t>
  </si>
  <si>
    <t>260-499 acres</t>
  </si>
  <si>
    <t>500-999 acres</t>
  </si>
  <si>
    <t>1,000-1,999 acres</t>
  </si>
  <si>
    <t>2,000+ acres</t>
  </si>
  <si>
    <t>Cost/Acre</t>
  </si>
  <si>
    <t>From Table A of IWMS 2018 Appendix</t>
  </si>
  <si>
    <t>2018 IWMS Results for South Carolina</t>
  </si>
  <si>
    <t>3 MGM = 9.2 AF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</si>
</sst>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164" fontId="0" fillId="0" borderId="0" xfId="0" applyNumberFormat="1"/>
    <xf numFmtId="164" fontId="2" fillId="0" borderId="0" xfId="0" applyNumberFormat="1" applyFont="1"/>
    <xf numFmtId="2" fontId="2" fillId="0" borderId="0" xfId="0" applyNumberFormat="1" applyFont="1"/>
    <xf numFmtId="2" fontId="2" fillId="0" borderId="1" xfId="0" applyNumberFormat="1" applyFont="1" applyBorder="1"/>
    <xf numFmtId="165" fontId="0" fillId="0" borderId="0" xfId="1" applyNumberFormat="1" applyFont="1" applyBorder="1"/>
    <xf numFmtId="165" fontId="0" fillId="0" borderId="1" xfId="1" applyNumberFormat="1" applyFont="1" applyBorder="1"/>
    <xf numFmtId="165" fontId="2" fillId="0" borderId="1" xfId="1" applyNumberFormat="1" applyFont="1" applyBorder="1"/>
    <xf numFmtId="165" fontId="0" fillId="0" borderId="3" xfId="1" applyNumberFormat="1" applyFont="1" applyBorder="1"/>
    <xf numFmtId="0" fontId="0" fillId="0" borderId="3" xfId="0" applyBorder="1"/>
    <xf numFmtId="164" fontId="2" fillId="0" borderId="2" xfId="0" applyNumberFormat="1" applyFont="1" applyBorder="1"/>
    <xf numFmtId="2" fontId="2" fillId="0" borderId="2" xfId="0" applyNumberFormat="1" applyFont="1" applyBorder="1"/>
    <xf numFmtId="164" fontId="2" fillId="0" borderId="3" xfId="0" applyNumberFormat="1" applyFont="1" applyBorder="1"/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5" fontId="0" fillId="0" borderId="0" xfId="1" applyNumberFormat="1" applyFont="1"/>
    <xf numFmtId="1" fontId="0" fillId="0" borderId="0" xfId="0" applyNumberFormat="1"/>
    <xf numFmtId="44" fontId="0" fillId="0" borderId="0" xfId="2" applyFont="1"/>
    <xf numFmtId="9" fontId="0" fillId="0" borderId="0" xfId="3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43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D9"/>
  <sheetViews>
    <sheetView workbookViewId="0">
      <selection activeCell="B1" sqref="B1:D9"/>
    </sheetView>
  </sheetViews>
  <sheetFormatPr defaultRowHeight="14.5" x14ac:dyDescent="0.35"/>
  <cols>
    <col min="2" max="2" width="16.54296875" customWidth="1"/>
    <col min="3" max="3" width="6.81640625" customWidth="1"/>
    <col min="4" max="4" width="12.81640625" customWidth="1"/>
  </cols>
  <sheetData>
    <row r="1" spans="2:4" x14ac:dyDescent="0.35">
      <c r="B1" t="s">
        <v>242</v>
      </c>
    </row>
    <row r="2" spans="2:4" x14ac:dyDescent="0.35">
      <c r="C2" t="s">
        <v>3</v>
      </c>
      <c r="D2" t="s">
        <v>208</v>
      </c>
    </row>
    <row r="3" spans="2:4" x14ac:dyDescent="0.35">
      <c r="B3" t="s">
        <v>211</v>
      </c>
      <c r="C3" s="20">
        <v>2167</v>
      </c>
      <c r="D3" s="20">
        <v>210437</v>
      </c>
    </row>
    <row r="4" spans="2:4" x14ac:dyDescent="0.35">
      <c r="B4" t="s">
        <v>213</v>
      </c>
      <c r="C4" s="20">
        <v>1597</v>
      </c>
      <c r="D4" s="20">
        <v>161606</v>
      </c>
    </row>
    <row r="5" spans="2:4" x14ac:dyDescent="0.35">
      <c r="B5" t="s">
        <v>209</v>
      </c>
      <c r="C5" s="20">
        <v>274</v>
      </c>
      <c r="D5" s="20">
        <v>74563</v>
      </c>
    </row>
    <row r="6" spans="2:4" x14ac:dyDescent="0.35">
      <c r="B6" t="s">
        <v>210</v>
      </c>
      <c r="C6" s="20">
        <v>129</v>
      </c>
      <c r="D6" s="20">
        <v>73298</v>
      </c>
    </row>
    <row r="7" spans="2:4" x14ac:dyDescent="0.35">
      <c r="B7" t="s">
        <v>212</v>
      </c>
      <c r="C7" s="20">
        <v>1489</v>
      </c>
      <c r="D7" s="20">
        <v>252720</v>
      </c>
    </row>
    <row r="9" spans="2:4" x14ac:dyDescent="0.35">
      <c r="B9" t="s">
        <v>241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B13"/>
  <sheetViews>
    <sheetView workbookViewId="0">
      <selection activeCell="Q30" sqref="Q30"/>
    </sheetView>
  </sheetViews>
  <sheetFormatPr defaultRowHeight="14.5" x14ac:dyDescent="0.35"/>
  <sheetData>
    <row r="1" spans="1:2" x14ac:dyDescent="0.35">
      <c r="A1" t="s">
        <v>136</v>
      </c>
    </row>
    <row r="3" spans="1:2" x14ac:dyDescent="0.35">
      <c r="A3" t="s">
        <v>128</v>
      </c>
    </row>
    <row r="4" spans="1:2" x14ac:dyDescent="0.35">
      <c r="A4" t="s">
        <v>125</v>
      </c>
      <c r="B4">
        <v>826</v>
      </c>
    </row>
    <row r="5" spans="1:2" x14ac:dyDescent="0.35">
      <c r="A5" t="s">
        <v>126</v>
      </c>
      <c r="B5">
        <v>198</v>
      </c>
    </row>
    <row r="6" spans="1:2" x14ac:dyDescent="0.35">
      <c r="A6" t="s">
        <v>127</v>
      </c>
      <c r="B6">
        <v>73</v>
      </c>
    </row>
    <row r="7" spans="1:2" x14ac:dyDescent="0.35">
      <c r="A7" t="s">
        <v>129</v>
      </c>
      <c r="B7">
        <v>51</v>
      </c>
    </row>
    <row r="8" spans="1:2" x14ac:dyDescent="0.35">
      <c r="A8" t="s">
        <v>130</v>
      </c>
      <c r="B8">
        <v>27</v>
      </c>
    </row>
    <row r="9" spans="1:2" x14ac:dyDescent="0.35">
      <c r="A9" t="s">
        <v>131</v>
      </c>
      <c r="B9">
        <v>65</v>
      </c>
    </row>
    <row r="10" spans="1:2" x14ac:dyDescent="0.35">
      <c r="A10" t="s">
        <v>132</v>
      </c>
      <c r="B10">
        <v>27</v>
      </c>
    </row>
    <row r="11" spans="1:2" x14ac:dyDescent="0.35">
      <c r="A11" t="s">
        <v>133</v>
      </c>
      <c r="B11">
        <v>64</v>
      </c>
    </row>
    <row r="12" spans="1:2" x14ac:dyDescent="0.35">
      <c r="A12" t="s">
        <v>134</v>
      </c>
      <c r="B12">
        <v>11</v>
      </c>
    </row>
    <row r="13" spans="1:2" x14ac:dyDescent="0.35">
      <c r="A13" t="s">
        <v>135</v>
      </c>
      <c r="B13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31"/>
  <sheetViews>
    <sheetView workbookViewId="0">
      <selection activeCell="Q31" sqref="Q31"/>
    </sheetView>
  </sheetViews>
  <sheetFormatPr defaultRowHeight="14.5" x14ac:dyDescent="0.35"/>
  <sheetData>
    <row r="1" spans="1:2" x14ac:dyDescent="0.35">
      <c r="A1" t="s">
        <v>137</v>
      </c>
    </row>
    <row r="3" spans="1:2" x14ac:dyDescent="0.35">
      <c r="A3" t="s">
        <v>138</v>
      </c>
      <c r="B3">
        <v>1144</v>
      </c>
    </row>
    <row r="4" spans="1:2" x14ac:dyDescent="0.35">
      <c r="A4" t="s">
        <v>139</v>
      </c>
      <c r="B4">
        <v>3296</v>
      </c>
    </row>
    <row r="6" spans="1:2" x14ac:dyDescent="0.35">
      <c r="B6" t="s">
        <v>140</v>
      </c>
    </row>
    <row r="7" spans="1:2" x14ac:dyDescent="0.35">
      <c r="A7" t="s">
        <v>141</v>
      </c>
      <c r="B7">
        <v>336</v>
      </c>
    </row>
    <row r="8" spans="1:2" x14ac:dyDescent="0.35">
      <c r="A8" t="s">
        <v>142</v>
      </c>
      <c r="B8">
        <v>126</v>
      </c>
    </row>
    <row r="9" spans="1:2" x14ac:dyDescent="0.35">
      <c r="A9" t="s">
        <v>143</v>
      </c>
      <c r="B9">
        <v>199</v>
      </c>
    </row>
    <row r="10" spans="1:2" x14ac:dyDescent="0.35">
      <c r="A10" t="s">
        <v>144</v>
      </c>
      <c r="B10">
        <v>219</v>
      </c>
    </row>
    <row r="12" spans="1:2" x14ac:dyDescent="0.35">
      <c r="B12" t="s">
        <v>145</v>
      </c>
    </row>
    <row r="13" spans="1:2" x14ac:dyDescent="0.35">
      <c r="A13" t="s">
        <v>146</v>
      </c>
      <c r="B13">
        <v>2044</v>
      </c>
    </row>
    <row r="14" spans="1:2" x14ac:dyDescent="0.35">
      <c r="A14" t="s">
        <v>147</v>
      </c>
      <c r="B14">
        <v>953</v>
      </c>
    </row>
    <row r="15" spans="1:2" x14ac:dyDescent="0.35">
      <c r="A15" t="s">
        <v>148</v>
      </c>
      <c r="B15" t="s">
        <v>25</v>
      </c>
    </row>
    <row r="16" spans="1:2" x14ac:dyDescent="0.35">
      <c r="A16" t="s">
        <v>149</v>
      </c>
      <c r="B16" t="s">
        <v>25</v>
      </c>
    </row>
    <row r="17" spans="1:3" x14ac:dyDescent="0.35">
      <c r="A17" t="s">
        <v>150</v>
      </c>
      <c r="B17">
        <v>0</v>
      </c>
    </row>
    <row r="18" spans="1:3" x14ac:dyDescent="0.35">
      <c r="A18" t="s">
        <v>151</v>
      </c>
      <c r="B18">
        <v>0</v>
      </c>
    </row>
    <row r="20" spans="1:3" x14ac:dyDescent="0.35">
      <c r="B20" t="s">
        <v>152</v>
      </c>
    </row>
    <row r="21" spans="1:3" x14ac:dyDescent="0.35">
      <c r="A21" t="s">
        <v>153</v>
      </c>
      <c r="B21">
        <v>49</v>
      </c>
    </row>
    <row r="22" spans="1:3" x14ac:dyDescent="0.35">
      <c r="A22" t="s">
        <v>154</v>
      </c>
      <c r="B22">
        <v>45</v>
      </c>
    </row>
    <row r="23" spans="1:3" x14ac:dyDescent="0.35">
      <c r="A23" t="s">
        <v>155</v>
      </c>
      <c r="B23">
        <v>50</v>
      </c>
    </row>
    <row r="24" spans="1:3" x14ac:dyDescent="0.35">
      <c r="A24" t="s">
        <v>156</v>
      </c>
      <c r="B24">
        <v>55</v>
      </c>
    </row>
    <row r="26" spans="1:3" x14ac:dyDescent="0.35">
      <c r="B26" t="s">
        <v>157</v>
      </c>
    </row>
    <row r="27" spans="1:3" x14ac:dyDescent="0.35">
      <c r="A27" t="s">
        <v>158</v>
      </c>
      <c r="B27">
        <v>171</v>
      </c>
    </row>
    <row r="28" spans="1:3" x14ac:dyDescent="0.35">
      <c r="A28" t="s">
        <v>159</v>
      </c>
      <c r="B28">
        <v>2191</v>
      </c>
    </row>
    <row r="29" spans="1:3" x14ac:dyDescent="0.35">
      <c r="A29" t="s">
        <v>160</v>
      </c>
      <c r="B29">
        <v>358</v>
      </c>
    </row>
    <row r="30" spans="1:3" x14ac:dyDescent="0.35">
      <c r="A30" t="s">
        <v>161</v>
      </c>
      <c r="B30">
        <v>573</v>
      </c>
    </row>
    <row r="31" spans="1:3" x14ac:dyDescent="0.35">
      <c r="A31" t="s">
        <v>162</v>
      </c>
      <c r="B31">
        <v>3</v>
      </c>
      <c r="C31" t="s">
        <v>163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G51"/>
  <sheetViews>
    <sheetView topLeftCell="A31" workbookViewId="0">
      <selection activeCell="Q61" sqref="Q61"/>
    </sheetView>
  </sheetViews>
  <sheetFormatPr defaultRowHeight="14.5" x14ac:dyDescent="0.35"/>
  <sheetData>
    <row r="1" spans="1:3" x14ac:dyDescent="0.35">
      <c r="A1" t="s">
        <v>164</v>
      </c>
    </row>
    <row r="3" spans="1:3" x14ac:dyDescent="0.35">
      <c r="A3" t="s">
        <v>165</v>
      </c>
      <c r="B3" t="s">
        <v>3</v>
      </c>
      <c r="C3">
        <v>3</v>
      </c>
    </row>
    <row r="4" spans="1:3" x14ac:dyDescent="0.35">
      <c r="B4" t="s">
        <v>166</v>
      </c>
      <c r="C4">
        <v>6</v>
      </c>
    </row>
    <row r="5" spans="1:3" x14ac:dyDescent="0.35">
      <c r="B5" t="s">
        <v>167</v>
      </c>
      <c r="C5">
        <v>2</v>
      </c>
    </row>
    <row r="6" spans="1:3" x14ac:dyDescent="0.35">
      <c r="B6" t="s">
        <v>103</v>
      </c>
      <c r="C6">
        <v>100</v>
      </c>
    </row>
    <row r="7" spans="1:3" x14ac:dyDescent="0.35">
      <c r="B7" t="s">
        <v>168</v>
      </c>
      <c r="C7">
        <v>500</v>
      </c>
    </row>
    <row r="9" spans="1:3" x14ac:dyDescent="0.35">
      <c r="C9" t="s">
        <v>169</v>
      </c>
    </row>
    <row r="10" spans="1:3" x14ac:dyDescent="0.35">
      <c r="B10" t="s">
        <v>146</v>
      </c>
      <c r="C10">
        <v>0</v>
      </c>
    </row>
    <row r="11" spans="1:3" x14ac:dyDescent="0.35">
      <c r="B11" t="s">
        <v>170</v>
      </c>
      <c r="C11">
        <v>6</v>
      </c>
    </row>
    <row r="12" spans="1:3" x14ac:dyDescent="0.35">
      <c r="B12" t="s">
        <v>149</v>
      </c>
      <c r="C12">
        <v>0</v>
      </c>
    </row>
    <row r="13" spans="1:3" x14ac:dyDescent="0.35">
      <c r="B13" t="s">
        <v>150</v>
      </c>
      <c r="C13">
        <v>0</v>
      </c>
    </row>
    <row r="14" spans="1:3" x14ac:dyDescent="0.35">
      <c r="B14" t="s">
        <v>171</v>
      </c>
      <c r="C14">
        <v>0</v>
      </c>
    </row>
    <row r="15" spans="1:3" x14ac:dyDescent="0.35">
      <c r="B15" t="s">
        <v>172</v>
      </c>
      <c r="C15">
        <v>0</v>
      </c>
    </row>
    <row r="17" spans="1:4" x14ac:dyDescent="0.35">
      <c r="A17" t="s">
        <v>174</v>
      </c>
      <c r="B17" t="s">
        <v>3</v>
      </c>
      <c r="C17">
        <v>304</v>
      </c>
    </row>
    <row r="18" spans="1:4" x14ac:dyDescent="0.35">
      <c r="B18" t="s">
        <v>166</v>
      </c>
      <c r="C18">
        <v>601</v>
      </c>
    </row>
    <row r="19" spans="1:4" x14ac:dyDescent="0.35">
      <c r="B19" t="s">
        <v>167</v>
      </c>
      <c r="C19">
        <v>48</v>
      </c>
    </row>
    <row r="20" spans="1:4" x14ac:dyDescent="0.35">
      <c r="B20" t="s">
        <v>103</v>
      </c>
      <c r="C20">
        <v>65</v>
      </c>
    </row>
    <row r="21" spans="1:4" x14ac:dyDescent="0.35">
      <c r="B21" t="s">
        <v>168</v>
      </c>
      <c r="C21">
        <v>955</v>
      </c>
    </row>
    <row r="23" spans="1:4" x14ac:dyDescent="0.35">
      <c r="C23" t="s">
        <v>169</v>
      </c>
    </row>
    <row r="24" spans="1:4" x14ac:dyDescent="0.35">
      <c r="B24" t="s">
        <v>146</v>
      </c>
      <c r="C24">
        <v>207</v>
      </c>
    </row>
    <row r="25" spans="1:4" x14ac:dyDescent="0.35">
      <c r="B25" t="s">
        <v>170</v>
      </c>
      <c r="C25">
        <v>284</v>
      </c>
    </row>
    <row r="26" spans="1:4" x14ac:dyDescent="0.35">
      <c r="B26" t="s">
        <v>149</v>
      </c>
      <c r="C26">
        <v>50</v>
      </c>
    </row>
    <row r="27" spans="1:4" x14ac:dyDescent="0.35">
      <c r="B27" t="s">
        <v>150</v>
      </c>
      <c r="C27">
        <v>0</v>
      </c>
    </row>
    <row r="28" spans="1:4" x14ac:dyDescent="0.35">
      <c r="B28" t="s">
        <v>171</v>
      </c>
      <c r="C28">
        <v>0</v>
      </c>
    </row>
    <row r="29" spans="1:4" x14ac:dyDescent="0.35">
      <c r="B29" t="s">
        <v>172</v>
      </c>
      <c r="C29">
        <v>60</v>
      </c>
      <c r="D29" t="s">
        <v>173</v>
      </c>
    </row>
    <row r="31" spans="1:4" x14ac:dyDescent="0.35">
      <c r="A31" t="s">
        <v>175</v>
      </c>
    </row>
    <row r="32" spans="1:4" x14ac:dyDescent="0.35">
      <c r="B32" t="s">
        <v>3</v>
      </c>
      <c r="C32">
        <v>3</v>
      </c>
    </row>
    <row r="33" spans="1:7" x14ac:dyDescent="0.35">
      <c r="B33" t="s">
        <v>166</v>
      </c>
      <c r="C33">
        <v>6</v>
      </c>
    </row>
    <row r="34" spans="1:7" x14ac:dyDescent="0.35">
      <c r="B34" t="s">
        <v>167</v>
      </c>
      <c r="C34">
        <v>10</v>
      </c>
    </row>
    <row r="35" spans="1:7" x14ac:dyDescent="0.35">
      <c r="B35" t="s">
        <v>103</v>
      </c>
      <c r="C35" t="s">
        <v>68</v>
      </c>
    </row>
    <row r="36" spans="1:7" x14ac:dyDescent="0.35">
      <c r="B36" t="s">
        <v>168</v>
      </c>
      <c r="C36">
        <v>500</v>
      </c>
    </row>
    <row r="39" spans="1:7" x14ac:dyDescent="0.35">
      <c r="B39" t="s">
        <v>146</v>
      </c>
      <c r="C39">
        <v>0</v>
      </c>
    </row>
    <row r="40" spans="1:7" x14ac:dyDescent="0.35">
      <c r="B40" t="s">
        <v>170</v>
      </c>
      <c r="C40">
        <v>6</v>
      </c>
    </row>
    <row r="41" spans="1:7" x14ac:dyDescent="0.35">
      <c r="B41" t="s">
        <v>149</v>
      </c>
      <c r="C41">
        <v>0</v>
      </c>
    </row>
    <row r="42" spans="1:7" x14ac:dyDescent="0.35">
      <c r="B42" t="s">
        <v>150</v>
      </c>
      <c r="C42">
        <v>0</v>
      </c>
    </row>
    <row r="43" spans="1:7" x14ac:dyDescent="0.35">
      <c r="B43" t="s">
        <v>171</v>
      </c>
      <c r="C43">
        <v>0</v>
      </c>
    </row>
    <row r="44" spans="1:7" x14ac:dyDescent="0.35">
      <c r="B44" t="s">
        <v>172</v>
      </c>
      <c r="C44">
        <v>0</v>
      </c>
    </row>
    <row r="47" spans="1:7" x14ac:dyDescent="0.35">
      <c r="A47" t="s">
        <v>176</v>
      </c>
    </row>
    <row r="48" spans="1:7" x14ac:dyDescent="0.35">
      <c r="D48" t="s">
        <v>179</v>
      </c>
      <c r="E48" t="s">
        <v>180</v>
      </c>
      <c r="F48" t="s">
        <v>159</v>
      </c>
      <c r="G48" t="s">
        <v>181</v>
      </c>
    </row>
    <row r="49" spans="2:7" x14ac:dyDescent="0.35">
      <c r="B49" t="s">
        <v>177</v>
      </c>
      <c r="D49">
        <v>0</v>
      </c>
      <c r="E49">
        <v>0</v>
      </c>
      <c r="F49">
        <v>0</v>
      </c>
      <c r="G49">
        <v>6</v>
      </c>
    </row>
    <row r="50" spans="2:7" x14ac:dyDescent="0.35">
      <c r="B50" t="s">
        <v>178</v>
      </c>
      <c r="D50">
        <v>0</v>
      </c>
      <c r="E50">
        <v>46</v>
      </c>
      <c r="F50">
        <v>258</v>
      </c>
      <c r="G50">
        <v>297</v>
      </c>
    </row>
    <row r="51" spans="2:7" x14ac:dyDescent="0.35">
      <c r="B51" t="s">
        <v>175</v>
      </c>
      <c r="D51">
        <v>0</v>
      </c>
      <c r="E51">
        <v>0</v>
      </c>
      <c r="F51">
        <v>6</v>
      </c>
      <c r="G5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-0.249977111117893"/>
  </sheetPr>
  <dimension ref="A1:D8"/>
  <sheetViews>
    <sheetView workbookViewId="0">
      <selection activeCell="I30" sqref="I30"/>
    </sheetView>
  </sheetViews>
  <sheetFormatPr defaultRowHeight="14.5" x14ac:dyDescent="0.35"/>
  <cols>
    <col min="2" max="2" width="74.81640625" customWidth="1"/>
  </cols>
  <sheetData>
    <row r="1" spans="1:4" x14ac:dyDescent="0.35">
      <c r="A1" t="s">
        <v>182</v>
      </c>
    </row>
    <row r="3" spans="1:4" x14ac:dyDescent="0.35">
      <c r="C3" t="s">
        <v>184</v>
      </c>
      <c r="D3" t="s">
        <v>185</v>
      </c>
    </row>
    <row r="4" spans="1:4" x14ac:dyDescent="0.35">
      <c r="B4" t="s">
        <v>183</v>
      </c>
      <c r="C4" s="22">
        <v>44.07</v>
      </c>
      <c r="D4" s="22">
        <v>48.95</v>
      </c>
    </row>
    <row r="5" spans="1:4" x14ac:dyDescent="0.35">
      <c r="B5" t="s">
        <v>186</v>
      </c>
      <c r="C5" s="22">
        <v>41.68</v>
      </c>
      <c r="D5" s="22">
        <v>69.47</v>
      </c>
    </row>
    <row r="6" spans="1:4" x14ac:dyDescent="0.35">
      <c r="B6" t="s">
        <v>187</v>
      </c>
      <c r="C6" s="22">
        <v>415.58</v>
      </c>
      <c r="D6" s="22">
        <v>0</v>
      </c>
    </row>
    <row r="8" spans="1:4" x14ac:dyDescent="0.35">
      <c r="B8" t="s">
        <v>188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-0.249977111117893"/>
  </sheetPr>
  <dimension ref="A1:F10"/>
  <sheetViews>
    <sheetView workbookViewId="0">
      <selection activeCell="A5" sqref="A5"/>
    </sheetView>
  </sheetViews>
  <sheetFormatPr defaultRowHeight="14.5" x14ac:dyDescent="0.35"/>
  <cols>
    <col min="1" max="1" width="14.1796875" customWidth="1"/>
    <col min="2" max="2" width="10.08984375" bestFit="1" customWidth="1"/>
    <col min="3" max="3" width="13.81640625" bestFit="1" customWidth="1"/>
    <col min="4" max="4" width="10.08984375" bestFit="1" customWidth="1"/>
    <col min="6" max="6" width="10.08984375" bestFit="1" customWidth="1"/>
  </cols>
  <sheetData>
    <row r="1" spans="1:6" x14ac:dyDescent="0.35">
      <c r="A1" t="s">
        <v>189</v>
      </c>
    </row>
    <row r="2" spans="1:6" x14ac:dyDescent="0.35">
      <c r="B2" t="s">
        <v>15</v>
      </c>
      <c r="C2" t="s">
        <v>191</v>
      </c>
      <c r="D2" t="s">
        <v>240</v>
      </c>
    </row>
    <row r="3" spans="1:6" x14ac:dyDescent="0.35">
      <c r="A3" t="s">
        <v>190</v>
      </c>
      <c r="B3" s="20">
        <v>2286</v>
      </c>
      <c r="C3" s="22">
        <v>2614400</v>
      </c>
      <c r="D3" s="22">
        <f>C3/B3</f>
        <v>1143.6570428696414</v>
      </c>
      <c r="F3" t="s">
        <v>198</v>
      </c>
    </row>
    <row r="5" spans="1:6" x14ac:dyDescent="0.35">
      <c r="A5" t="s">
        <v>192</v>
      </c>
      <c r="B5" s="20">
        <v>10472</v>
      </c>
      <c r="C5" s="22">
        <v>2477233</v>
      </c>
      <c r="D5" s="22">
        <f>C5/B5</f>
        <v>236.5577731092437</v>
      </c>
    </row>
    <row r="6" spans="1:6" x14ac:dyDescent="0.35">
      <c r="F6">
        <f>837/2286</f>
        <v>0.36614173228346458</v>
      </c>
    </row>
    <row r="8" spans="1:6" x14ac:dyDescent="0.35">
      <c r="B8" t="s">
        <v>3</v>
      </c>
      <c r="C8" t="s">
        <v>15</v>
      </c>
      <c r="D8" t="s">
        <v>194</v>
      </c>
      <c r="E8" t="s">
        <v>195</v>
      </c>
      <c r="F8" t="s">
        <v>196</v>
      </c>
    </row>
    <row r="9" spans="1:6" x14ac:dyDescent="0.35">
      <c r="A9" t="s">
        <v>193</v>
      </c>
      <c r="B9">
        <v>10</v>
      </c>
      <c r="C9">
        <v>837</v>
      </c>
      <c r="D9">
        <v>2325000</v>
      </c>
      <c r="E9">
        <v>23250</v>
      </c>
      <c r="F9" s="22">
        <f>D9/C9</f>
        <v>2777.7777777777778</v>
      </c>
    </row>
    <row r="10" spans="1:6" x14ac:dyDescent="0.35">
      <c r="A10" t="s">
        <v>197</v>
      </c>
      <c r="B10">
        <v>24</v>
      </c>
      <c r="C10">
        <v>2316</v>
      </c>
      <c r="D10">
        <v>141000</v>
      </c>
      <c r="E10">
        <v>5875</v>
      </c>
      <c r="F10" s="22">
        <f>D10/C10</f>
        <v>60.880829015544045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-0.249977111117893"/>
  </sheetPr>
  <dimension ref="A1:C12"/>
  <sheetViews>
    <sheetView tabSelected="1" workbookViewId="0">
      <selection activeCell="A3" sqref="A3:C12"/>
    </sheetView>
  </sheetViews>
  <sheetFormatPr defaultRowHeight="14.5" x14ac:dyDescent="0.35"/>
  <cols>
    <col min="1" max="1" width="25.08984375" customWidth="1"/>
  </cols>
  <sheetData>
    <row r="1" spans="1:3" x14ac:dyDescent="0.35">
      <c r="A1" t="s">
        <v>199</v>
      </c>
    </row>
    <row r="3" spans="1:3" x14ac:dyDescent="0.35">
      <c r="B3" t="s">
        <v>3</v>
      </c>
      <c r="C3" t="s">
        <v>200</v>
      </c>
    </row>
    <row r="4" spans="1:3" x14ac:dyDescent="0.35">
      <c r="A4" t="s">
        <v>6</v>
      </c>
      <c r="B4">
        <v>41</v>
      </c>
      <c r="C4">
        <v>2343</v>
      </c>
    </row>
    <row r="5" spans="1:3" x14ac:dyDescent="0.35">
      <c r="A5" t="s">
        <v>201</v>
      </c>
      <c r="B5">
        <v>0</v>
      </c>
      <c r="C5">
        <v>0</v>
      </c>
    </row>
    <row r="6" spans="1:3" x14ac:dyDescent="0.35">
      <c r="A6" t="s">
        <v>202</v>
      </c>
      <c r="B6">
        <v>0</v>
      </c>
      <c r="C6">
        <v>0</v>
      </c>
    </row>
    <row r="7" spans="1:3" x14ac:dyDescent="0.35">
      <c r="A7" t="s">
        <v>203</v>
      </c>
      <c r="B7">
        <v>9</v>
      </c>
      <c r="C7">
        <v>1635</v>
      </c>
    </row>
    <row r="8" spans="1:3" x14ac:dyDescent="0.35">
      <c r="A8" t="s">
        <v>204</v>
      </c>
      <c r="B8">
        <v>0</v>
      </c>
      <c r="C8">
        <v>0</v>
      </c>
    </row>
    <row r="9" spans="1:3" x14ac:dyDescent="0.35">
      <c r="A9" t="s">
        <v>205</v>
      </c>
      <c r="B9">
        <v>0</v>
      </c>
      <c r="C9">
        <v>0</v>
      </c>
    </row>
    <row r="10" spans="1:3" x14ac:dyDescent="0.35">
      <c r="A10" t="s">
        <v>206</v>
      </c>
      <c r="B10">
        <v>0</v>
      </c>
      <c r="C10">
        <v>0</v>
      </c>
    </row>
    <row r="11" spans="1:3" x14ac:dyDescent="0.35">
      <c r="A11" t="s">
        <v>207</v>
      </c>
      <c r="B11">
        <v>0</v>
      </c>
      <c r="C11">
        <v>0</v>
      </c>
    </row>
    <row r="12" spans="1:3" x14ac:dyDescent="0.35">
      <c r="A12" t="s">
        <v>53</v>
      </c>
      <c r="B12">
        <v>29</v>
      </c>
      <c r="C12">
        <v>108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35E6-C318-4407-9981-B1781B39B849}">
  <sheetPr>
    <tabColor rgb="FF92D050"/>
  </sheetPr>
  <dimension ref="A1"/>
  <sheetViews>
    <sheetView workbookViewId="0">
      <selection activeCell="Q34" sqref="Q34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E4" sqref="E4"/>
    </sheetView>
  </sheetViews>
  <sheetFormatPr defaultRowHeight="14.5" x14ac:dyDescent="0.35"/>
  <cols>
    <col min="1" max="1" width="18" customWidth="1"/>
    <col min="2" max="2" width="9.08984375" bestFit="1" customWidth="1"/>
    <col min="3" max="3" width="12" customWidth="1"/>
    <col min="4" max="4" width="13.1796875" customWidth="1"/>
    <col min="5" max="5" width="12.90625" customWidth="1"/>
    <col min="6" max="6" width="14.6328125" customWidth="1"/>
  </cols>
  <sheetData>
    <row r="1" spans="1:6" x14ac:dyDescent="0.35">
      <c r="A1" t="s">
        <v>13</v>
      </c>
    </row>
    <row r="3" spans="1:6" ht="43.5" x14ac:dyDescent="0.35">
      <c r="B3" s="25" t="s">
        <v>3</v>
      </c>
      <c r="C3" s="25" t="s">
        <v>4</v>
      </c>
      <c r="D3" s="25" t="s">
        <v>5</v>
      </c>
      <c r="E3" s="25" t="s">
        <v>11</v>
      </c>
      <c r="F3" s="25" t="s">
        <v>12</v>
      </c>
    </row>
    <row r="4" spans="1:6" x14ac:dyDescent="0.35">
      <c r="A4" t="s">
        <v>6</v>
      </c>
      <c r="B4" s="20">
        <v>1489</v>
      </c>
      <c r="C4" s="20">
        <v>985917</v>
      </c>
      <c r="D4" s="20">
        <v>252720</v>
      </c>
      <c r="E4" s="20">
        <f>D4/B4</f>
        <v>169.72464741437207</v>
      </c>
      <c r="F4" s="23">
        <f>D4/C4</f>
        <v>0.25632989389573363</v>
      </c>
    </row>
    <row r="5" spans="1:6" x14ac:dyDescent="0.35">
      <c r="A5" t="s">
        <v>0</v>
      </c>
      <c r="B5" s="20">
        <v>1053</v>
      </c>
      <c r="C5" s="20">
        <v>140798</v>
      </c>
      <c r="D5" s="20">
        <v>11033</v>
      </c>
      <c r="E5" s="20">
        <f t="shared" ref="E5:E11" si="0">D5/B5</f>
        <v>10.477682811016145</v>
      </c>
      <c r="F5" s="23">
        <f t="shared" ref="F5:F11" si="1">D5/C5</f>
        <v>7.8360488075114698E-2</v>
      </c>
    </row>
    <row r="6" spans="1:6" x14ac:dyDescent="0.35">
      <c r="A6" t="s">
        <v>1</v>
      </c>
      <c r="B6" s="20">
        <v>84</v>
      </c>
      <c r="C6" s="20">
        <v>30062</v>
      </c>
      <c r="D6" s="20">
        <v>5750</v>
      </c>
      <c r="E6" s="20">
        <f t="shared" si="0"/>
        <v>68.452380952380949</v>
      </c>
      <c r="F6" s="23">
        <f t="shared" si="1"/>
        <v>0.19127137249683987</v>
      </c>
    </row>
    <row r="7" spans="1:6" x14ac:dyDescent="0.35">
      <c r="A7" t="s">
        <v>2</v>
      </c>
      <c r="B7" s="20">
        <v>87</v>
      </c>
      <c r="C7" s="20">
        <v>105732</v>
      </c>
      <c r="D7" s="20">
        <v>12999</v>
      </c>
      <c r="E7" s="20">
        <f t="shared" si="0"/>
        <v>149.41379310344828</v>
      </c>
      <c r="F7" s="23">
        <f t="shared" si="1"/>
        <v>0.12294291226875496</v>
      </c>
    </row>
    <row r="8" spans="1:6" x14ac:dyDescent="0.35">
      <c r="A8" t="s">
        <v>7</v>
      </c>
      <c r="B8" s="20">
        <v>65</v>
      </c>
      <c r="C8" s="20">
        <v>60459</v>
      </c>
      <c r="D8" s="20">
        <v>19165</v>
      </c>
      <c r="E8" s="20">
        <f t="shared" si="0"/>
        <v>294.84615384615387</v>
      </c>
      <c r="F8" s="23">
        <f t="shared" si="1"/>
        <v>0.31699168031227776</v>
      </c>
    </row>
    <row r="9" spans="1:6" x14ac:dyDescent="0.35">
      <c r="A9" t="s">
        <v>8</v>
      </c>
      <c r="B9" s="20">
        <v>162</v>
      </c>
      <c r="C9" s="20">
        <v>506925</v>
      </c>
      <c r="D9" s="20">
        <v>115150</v>
      </c>
      <c r="E9" s="20">
        <f t="shared" si="0"/>
        <v>710.80246913580243</v>
      </c>
      <c r="F9" s="23">
        <f t="shared" si="1"/>
        <v>0.22715391823248016</v>
      </c>
    </row>
    <row r="10" spans="1:6" x14ac:dyDescent="0.35">
      <c r="A10" t="s">
        <v>9</v>
      </c>
      <c r="B10" s="20">
        <v>27</v>
      </c>
      <c r="C10" s="20">
        <v>74253</v>
      </c>
      <c r="D10" s="20">
        <v>38231</v>
      </c>
      <c r="E10" s="20">
        <f t="shared" si="0"/>
        <v>1415.962962962963</v>
      </c>
      <c r="F10" s="23">
        <f t="shared" si="1"/>
        <v>0.51487481987259776</v>
      </c>
    </row>
    <row r="11" spans="1:6" x14ac:dyDescent="0.35">
      <c r="A11" t="s">
        <v>10</v>
      </c>
      <c r="B11" s="20">
        <v>11</v>
      </c>
      <c r="C11" s="20">
        <v>67688</v>
      </c>
      <c r="D11" s="20">
        <v>50392</v>
      </c>
      <c r="E11" s="20">
        <f t="shared" si="0"/>
        <v>4581.090909090909</v>
      </c>
      <c r="F11" s="23">
        <f t="shared" si="1"/>
        <v>0.74447464838671551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D16"/>
  <sheetViews>
    <sheetView workbookViewId="0">
      <selection activeCell="A31" sqref="A31"/>
    </sheetView>
  </sheetViews>
  <sheetFormatPr defaultRowHeight="14.5" x14ac:dyDescent="0.35"/>
  <cols>
    <col min="1" max="1" width="74.6328125" customWidth="1"/>
  </cols>
  <sheetData>
    <row r="1" spans="1:4" x14ac:dyDescent="0.35">
      <c r="A1" t="s">
        <v>14</v>
      </c>
    </row>
    <row r="3" spans="1:4" x14ac:dyDescent="0.35">
      <c r="B3" t="s">
        <v>3</v>
      </c>
      <c r="C3" t="s">
        <v>15</v>
      </c>
      <c r="D3" t="s">
        <v>16</v>
      </c>
    </row>
    <row r="4" spans="1:4" x14ac:dyDescent="0.35">
      <c r="A4" s="24" t="s">
        <v>17</v>
      </c>
      <c r="B4">
        <v>1489</v>
      </c>
      <c r="C4">
        <v>985917</v>
      </c>
      <c r="D4">
        <v>252720</v>
      </c>
    </row>
    <row r="5" spans="1:4" x14ac:dyDescent="0.35">
      <c r="A5" s="24" t="s">
        <v>18</v>
      </c>
      <c r="B5">
        <v>1464</v>
      </c>
      <c r="C5">
        <v>760326</v>
      </c>
      <c r="D5">
        <v>248576</v>
      </c>
    </row>
    <row r="6" spans="1:4" x14ac:dyDescent="0.35">
      <c r="A6" s="24" t="s">
        <v>19</v>
      </c>
      <c r="B6">
        <v>1415</v>
      </c>
      <c r="C6">
        <v>708242</v>
      </c>
      <c r="D6">
        <v>247065</v>
      </c>
    </row>
    <row r="7" spans="1:4" x14ac:dyDescent="0.35">
      <c r="A7" s="24" t="s">
        <v>20</v>
      </c>
      <c r="B7">
        <v>241</v>
      </c>
      <c r="C7">
        <v>311</v>
      </c>
      <c r="D7">
        <v>311</v>
      </c>
    </row>
    <row r="8" spans="1:4" x14ac:dyDescent="0.35">
      <c r="A8" s="24" t="s">
        <v>214</v>
      </c>
      <c r="B8">
        <v>160</v>
      </c>
      <c r="C8">
        <v>9708</v>
      </c>
      <c r="D8" t="s">
        <v>25</v>
      </c>
    </row>
    <row r="9" spans="1:4" x14ac:dyDescent="0.35">
      <c r="A9" s="24" t="s">
        <v>21</v>
      </c>
      <c r="B9">
        <v>422</v>
      </c>
      <c r="C9">
        <v>42065</v>
      </c>
      <c r="D9">
        <v>1200</v>
      </c>
    </row>
    <row r="10" spans="1:4" x14ac:dyDescent="0.35">
      <c r="A10" s="24" t="s">
        <v>22</v>
      </c>
      <c r="B10">
        <v>329</v>
      </c>
      <c r="C10">
        <v>7866</v>
      </c>
    </row>
    <row r="11" spans="1:4" x14ac:dyDescent="0.35">
      <c r="A11" s="24" t="s">
        <v>23</v>
      </c>
      <c r="B11">
        <v>635</v>
      </c>
      <c r="C11">
        <v>45569</v>
      </c>
      <c r="D11">
        <v>4144</v>
      </c>
    </row>
    <row r="12" spans="1:4" x14ac:dyDescent="0.35">
      <c r="A12" s="24" t="s">
        <v>24</v>
      </c>
      <c r="B12">
        <v>1005</v>
      </c>
      <c r="C12">
        <v>172156</v>
      </c>
    </row>
    <row r="16" spans="1:4" x14ac:dyDescent="0.35">
      <c r="D16" t="s">
        <v>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K3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30" sqref="G30"/>
    </sheetView>
  </sheetViews>
  <sheetFormatPr defaultRowHeight="14.5" x14ac:dyDescent="0.35"/>
  <cols>
    <col min="1" max="1" width="12.08984375" customWidth="1"/>
    <col min="2" max="2" width="13.1796875" customWidth="1"/>
    <col min="3" max="3" width="10.90625" customWidth="1"/>
    <col min="4" max="4" width="9.08984375" bestFit="1" customWidth="1"/>
    <col min="5" max="6" width="11.08984375" bestFit="1" customWidth="1"/>
    <col min="11" max="11" width="11.08984375" bestFit="1" customWidth="1"/>
  </cols>
  <sheetData>
    <row r="1" spans="1:11" x14ac:dyDescent="0.35">
      <c r="A1" s="29" t="s">
        <v>26</v>
      </c>
      <c r="B1" s="29"/>
      <c r="C1" s="29"/>
      <c r="D1" s="29"/>
      <c r="E1" s="29"/>
      <c r="F1" s="29"/>
      <c r="G1" s="29"/>
    </row>
    <row r="2" spans="1:11" ht="44" thickBot="1" x14ac:dyDescent="0.4">
      <c r="A2" s="2"/>
      <c r="B2" s="2"/>
      <c r="C2" s="2"/>
      <c r="D2" s="3" t="s">
        <v>3</v>
      </c>
      <c r="E2" s="3" t="s">
        <v>5</v>
      </c>
      <c r="F2" s="3" t="s">
        <v>31</v>
      </c>
      <c r="G2" s="3" t="s">
        <v>32</v>
      </c>
      <c r="J2" t="s">
        <v>42</v>
      </c>
    </row>
    <row r="3" spans="1:11" x14ac:dyDescent="0.35">
      <c r="A3" s="31" t="s">
        <v>27</v>
      </c>
      <c r="B3" s="31" t="s">
        <v>28</v>
      </c>
      <c r="C3" s="31"/>
      <c r="D3" s="11">
        <v>1489</v>
      </c>
      <c r="E3" s="11">
        <v>252720</v>
      </c>
      <c r="F3" s="11">
        <v>203411</v>
      </c>
      <c r="G3" s="12">
        <v>0.8</v>
      </c>
    </row>
    <row r="4" spans="1:11" ht="14.4" customHeight="1" x14ac:dyDescent="0.35">
      <c r="A4" s="32"/>
      <c r="B4" s="29" t="s">
        <v>29</v>
      </c>
      <c r="C4" s="29"/>
      <c r="D4" s="8"/>
      <c r="E4" s="8">
        <v>252409</v>
      </c>
      <c r="F4" s="8">
        <v>203351</v>
      </c>
      <c r="G4">
        <v>0.8</v>
      </c>
    </row>
    <row r="5" spans="1:11" ht="15" thickBot="1" x14ac:dyDescent="0.4">
      <c r="A5" s="33"/>
      <c r="B5" s="30" t="s">
        <v>30</v>
      </c>
      <c r="C5" s="30"/>
      <c r="D5" s="2">
        <v>241</v>
      </c>
      <c r="E5" s="13">
        <f>5365322/43560</f>
        <v>123.17084481175391</v>
      </c>
      <c r="F5" s="13">
        <f>19596*0.00306889</f>
        <v>60.137968439999995</v>
      </c>
      <c r="G5" s="14">
        <f>F5/E5</f>
        <v>0.48824840433554589</v>
      </c>
    </row>
    <row r="6" spans="1:11" x14ac:dyDescent="0.35">
      <c r="A6" s="31" t="s">
        <v>33</v>
      </c>
      <c r="B6" s="31" t="s">
        <v>34</v>
      </c>
      <c r="C6" s="12" t="s">
        <v>6</v>
      </c>
      <c r="D6" s="11">
        <v>1109</v>
      </c>
      <c r="E6" s="11">
        <v>216564</v>
      </c>
      <c r="F6" s="11">
        <v>175732</v>
      </c>
      <c r="G6" s="15">
        <f>F6/E6</f>
        <v>0.81145527419146302</v>
      </c>
    </row>
    <row r="7" spans="1:11" x14ac:dyDescent="0.35">
      <c r="A7" s="32"/>
      <c r="B7" s="34"/>
      <c r="C7" s="1" t="s">
        <v>35</v>
      </c>
      <c r="D7" s="9">
        <v>983</v>
      </c>
      <c r="E7" s="9">
        <v>142008</v>
      </c>
      <c r="F7" s="10">
        <f>E7*G7</f>
        <v>113606.40000000001</v>
      </c>
      <c r="G7" s="1">
        <v>0.8</v>
      </c>
      <c r="J7" t="s">
        <v>218</v>
      </c>
      <c r="K7" s="26">
        <f>F8+F6</f>
        <v>175783.05712293001</v>
      </c>
    </row>
    <row r="8" spans="1:11" x14ac:dyDescent="0.35">
      <c r="A8" s="32"/>
      <c r="B8" s="32" t="s">
        <v>36</v>
      </c>
      <c r="C8" t="s">
        <v>6</v>
      </c>
      <c r="D8">
        <v>195</v>
      </c>
      <c r="E8" s="5">
        <f>5281636/43560</f>
        <v>121.24967860422406</v>
      </c>
      <c r="F8" s="5">
        <f>16637*0.00306889</f>
        <v>51.057122929999998</v>
      </c>
      <c r="G8" s="6">
        <f>F8/E8</f>
        <v>0.42109078982928771</v>
      </c>
      <c r="J8" t="s">
        <v>219</v>
      </c>
      <c r="K8" s="26">
        <f>F12+F10</f>
        <v>26320.319302650001</v>
      </c>
    </row>
    <row r="9" spans="1:11" ht="15" thickBot="1" x14ac:dyDescent="0.4">
      <c r="A9" s="33"/>
      <c r="B9" s="33"/>
      <c r="C9" s="2" t="s">
        <v>37</v>
      </c>
      <c r="D9" s="2">
        <v>174</v>
      </c>
      <c r="E9" s="13">
        <f>4046836/43560</f>
        <v>92.902571166207537</v>
      </c>
      <c r="F9" s="13">
        <f>14322*0.00306889</f>
        <v>43.952642579999996</v>
      </c>
      <c r="G9" s="14">
        <f>F9/E9</f>
        <v>0.47310469482449985</v>
      </c>
    </row>
    <row r="10" spans="1:11" x14ac:dyDescent="0.35">
      <c r="A10" s="32" t="s">
        <v>38</v>
      </c>
      <c r="B10" s="32" t="s">
        <v>34</v>
      </c>
      <c r="C10" t="s">
        <v>6</v>
      </c>
      <c r="D10" s="8">
        <v>272</v>
      </c>
      <c r="E10" s="8">
        <v>43332</v>
      </c>
      <c r="F10" s="8">
        <v>26313</v>
      </c>
      <c r="G10" s="5">
        <f>F10/E10</f>
        <v>0.60724176128496266</v>
      </c>
    </row>
    <row r="11" spans="1:11" x14ac:dyDescent="0.35">
      <c r="A11" s="32"/>
      <c r="B11" s="34"/>
      <c r="C11" s="1" t="s">
        <v>35</v>
      </c>
      <c r="D11" s="9">
        <v>167</v>
      </c>
      <c r="E11" s="9">
        <v>14219</v>
      </c>
      <c r="F11" s="10">
        <f>E11*G11</f>
        <v>5687.6</v>
      </c>
      <c r="G11" s="1">
        <v>0.4</v>
      </c>
    </row>
    <row r="12" spans="1:11" x14ac:dyDescent="0.35">
      <c r="A12" s="32"/>
      <c r="B12" s="32" t="s">
        <v>36</v>
      </c>
      <c r="C12" t="s">
        <v>6</v>
      </c>
      <c r="D12">
        <v>22</v>
      </c>
      <c r="E12" s="5">
        <f>1237136/43560</f>
        <v>28.400734618916438</v>
      </c>
      <c r="F12" s="5">
        <f>2385*0.00306889</f>
        <v>7.31930265</v>
      </c>
      <c r="G12" s="6">
        <f>F12/E12</f>
        <v>0.25771525801043699</v>
      </c>
    </row>
    <row r="13" spans="1:11" ht="15" thickBot="1" x14ac:dyDescent="0.4">
      <c r="A13" s="33"/>
      <c r="B13" s="33"/>
      <c r="C13" s="2" t="s">
        <v>35</v>
      </c>
      <c r="D13" s="2">
        <v>8</v>
      </c>
      <c r="E13" s="13">
        <f>19136/43560</f>
        <v>0.43930211202938474</v>
      </c>
      <c r="F13" s="13">
        <f>104*0.00306889</f>
        <v>0.31916455999999999</v>
      </c>
      <c r="G13" s="14">
        <f>F13/E13</f>
        <v>0.72652634999999999</v>
      </c>
    </row>
    <row r="14" spans="1:11" x14ac:dyDescent="0.35">
      <c r="A14" s="32" t="s">
        <v>39</v>
      </c>
      <c r="B14" s="32" t="s">
        <v>34</v>
      </c>
      <c r="C14" t="s">
        <v>6</v>
      </c>
      <c r="D14" s="8">
        <v>186</v>
      </c>
      <c r="E14" s="8">
        <v>1488</v>
      </c>
      <c r="F14" s="8">
        <v>1306</v>
      </c>
      <c r="G14" s="4">
        <f>F14/E14</f>
        <v>0.87768817204301075</v>
      </c>
    </row>
    <row r="15" spans="1:11" x14ac:dyDescent="0.35">
      <c r="A15" s="32"/>
      <c r="B15" s="34"/>
      <c r="C15" s="1" t="s">
        <v>35</v>
      </c>
      <c r="D15" s="9">
        <v>164</v>
      </c>
      <c r="E15" s="9">
        <v>1225</v>
      </c>
      <c r="F15" s="10">
        <f>E15*G15</f>
        <v>857.5</v>
      </c>
      <c r="G15" s="1">
        <v>0.7</v>
      </c>
    </row>
    <row r="16" spans="1:11" x14ac:dyDescent="0.35">
      <c r="A16" s="32"/>
      <c r="B16" s="32" t="s">
        <v>36</v>
      </c>
      <c r="C16" t="s">
        <v>6</v>
      </c>
      <c r="D16">
        <v>45</v>
      </c>
      <c r="E16" s="6">
        <f>81350/43560</f>
        <v>1.8675390266299357</v>
      </c>
      <c r="F16" s="6">
        <f>575*0.00306889</f>
        <v>1.76461175</v>
      </c>
      <c r="G16" s="6">
        <f>F16/E16</f>
        <v>0.94488614419176409</v>
      </c>
    </row>
    <row r="17" spans="1:8" x14ac:dyDescent="0.35">
      <c r="A17" s="34"/>
      <c r="B17" s="34"/>
      <c r="C17" s="1" t="s">
        <v>35</v>
      </c>
      <c r="D17" s="1">
        <v>38</v>
      </c>
      <c r="E17" s="7">
        <f>64550/43560</f>
        <v>1.4818640955004592</v>
      </c>
      <c r="F17" s="7">
        <f>563*0.00306889</f>
        <v>1.7277850699999999</v>
      </c>
      <c r="G17" s="7">
        <f>F17/E17</f>
        <v>1.1659537978187451</v>
      </c>
    </row>
    <row r="19" spans="1:8" x14ac:dyDescent="0.35">
      <c r="B19" t="s">
        <v>217</v>
      </c>
    </row>
    <row r="20" spans="1:8" x14ac:dyDescent="0.35">
      <c r="B20" t="s">
        <v>216</v>
      </c>
    </row>
    <row r="21" spans="1:8" x14ac:dyDescent="0.35">
      <c r="B21" t="s">
        <v>26</v>
      </c>
    </row>
    <row r="22" spans="1:8" ht="44" thickBot="1" x14ac:dyDescent="0.4">
      <c r="B22" s="2"/>
      <c r="C22" s="2"/>
      <c r="D22" s="2"/>
      <c r="E22" s="3" t="s">
        <v>3</v>
      </c>
      <c r="F22" s="3" t="s">
        <v>5</v>
      </c>
      <c r="G22" s="3" t="s">
        <v>31</v>
      </c>
      <c r="H22" s="3" t="s">
        <v>32</v>
      </c>
    </row>
    <row r="23" spans="1:8" ht="14.4" customHeight="1" x14ac:dyDescent="0.35">
      <c r="B23" s="16" t="s">
        <v>27</v>
      </c>
      <c r="C23" s="16" t="s">
        <v>28</v>
      </c>
      <c r="D23" s="16"/>
      <c r="E23" s="11">
        <v>1489</v>
      </c>
      <c r="F23" s="11">
        <v>252720</v>
      </c>
      <c r="G23" s="11">
        <v>203411</v>
      </c>
      <c r="H23" s="12">
        <v>0.8</v>
      </c>
    </row>
    <row r="24" spans="1:8" x14ac:dyDescent="0.35">
      <c r="A24" t="s">
        <v>40</v>
      </c>
      <c r="B24" s="17"/>
      <c r="C24" t="s">
        <v>29</v>
      </c>
      <c r="E24" s="8"/>
      <c r="F24" s="8">
        <v>252409</v>
      </c>
      <c r="G24" s="8">
        <v>203351</v>
      </c>
      <c r="H24">
        <v>0.8</v>
      </c>
    </row>
    <row r="25" spans="1:8" ht="15" thickBot="1" x14ac:dyDescent="0.4">
      <c r="B25" s="18"/>
      <c r="C25" s="2" t="s">
        <v>30</v>
      </c>
      <c r="D25" s="2"/>
      <c r="E25" s="2">
        <v>241</v>
      </c>
      <c r="F25" s="13">
        <f>5365322/43560</f>
        <v>123.17084481175391</v>
      </c>
      <c r="G25" s="13">
        <f>19596*0.00306889</f>
        <v>60.137968439999995</v>
      </c>
      <c r="H25" s="14">
        <f>G25/F25</f>
        <v>0.48824840433554589</v>
      </c>
    </row>
    <row r="26" spans="1:8" ht="14.4" customHeight="1" x14ac:dyDescent="0.35">
      <c r="B26" s="16" t="s">
        <v>33</v>
      </c>
      <c r="C26" s="16" t="s">
        <v>34</v>
      </c>
      <c r="D26" s="12" t="s">
        <v>6</v>
      </c>
      <c r="E26" s="11">
        <v>1109</v>
      </c>
      <c r="F26" s="11">
        <v>216564</v>
      </c>
      <c r="G26" s="11">
        <v>175732</v>
      </c>
      <c r="H26" s="15">
        <f>G26/F26</f>
        <v>0.81145527419146302</v>
      </c>
    </row>
    <row r="27" spans="1:8" x14ac:dyDescent="0.35">
      <c r="B27" s="17"/>
      <c r="C27" s="19"/>
      <c r="D27" s="1" t="s">
        <v>35</v>
      </c>
      <c r="E27" s="9">
        <v>983</v>
      </c>
      <c r="F27" s="9">
        <v>142008</v>
      </c>
      <c r="G27" s="10">
        <f>F27*H27</f>
        <v>113606.40000000001</v>
      </c>
      <c r="H27" s="1">
        <v>0.8</v>
      </c>
    </row>
    <row r="28" spans="1:8" ht="14.4" customHeight="1" x14ac:dyDescent="0.35">
      <c r="B28" s="17"/>
      <c r="C28" s="17" t="s">
        <v>36</v>
      </c>
      <c r="D28" t="s">
        <v>6</v>
      </c>
      <c r="E28">
        <v>195</v>
      </c>
      <c r="F28" s="5">
        <f>5281636/43560</f>
        <v>121.24967860422406</v>
      </c>
      <c r="G28" s="5">
        <f>16637*0.00306889</f>
        <v>51.057122929999998</v>
      </c>
      <c r="H28" s="6">
        <f>G28/F28</f>
        <v>0.42109078982928771</v>
      </c>
    </row>
    <row r="29" spans="1:8" ht="15" thickBot="1" x14ac:dyDescent="0.4">
      <c r="B29" s="18"/>
      <c r="C29" s="18"/>
      <c r="D29" s="2" t="s">
        <v>37</v>
      </c>
      <c r="E29" s="2">
        <v>174</v>
      </c>
      <c r="F29" s="13">
        <f>4046836/43560</f>
        <v>92.902571166207537</v>
      </c>
      <c r="G29" s="13">
        <f>14322*0.00306889</f>
        <v>43.952642579999996</v>
      </c>
      <c r="H29" s="14">
        <f>G29/F29</f>
        <v>0.47310469482449985</v>
      </c>
    </row>
    <row r="30" spans="1:8" ht="14.4" customHeight="1" x14ac:dyDescent="0.35">
      <c r="B30" s="17" t="s">
        <v>38</v>
      </c>
      <c r="C30" s="17" t="s">
        <v>34</v>
      </c>
      <c r="D30" t="s">
        <v>6</v>
      </c>
      <c r="E30" s="8">
        <v>272</v>
      </c>
      <c r="F30" s="8">
        <v>43332</v>
      </c>
      <c r="G30" s="8">
        <v>26313</v>
      </c>
      <c r="H30" s="5">
        <f>G30/F30</f>
        <v>0.60724176128496266</v>
      </c>
    </row>
    <row r="31" spans="1:8" x14ac:dyDescent="0.35">
      <c r="A31" t="s">
        <v>41</v>
      </c>
      <c r="B31" s="17"/>
      <c r="C31" s="19"/>
      <c r="D31" s="1" t="s">
        <v>35</v>
      </c>
      <c r="E31" s="9">
        <v>167</v>
      </c>
      <c r="F31" s="9">
        <v>14219</v>
      </c>
      <c r="G31" s="10">
        <f>F31*H31</f>
        <v>5687.6</v>
      </c>
      <c r="H31" s="1">
        <v>0.4</v>
      </c>
    </row>
    <row r="32" spans="1:8" ht="14.4" customHeight="1" x14ac:dyDescent="0.35">
      <c r="B32" s="17"/>
      <c r="C32" s="17" t="s">
        <v>36</v>
      </c>
      <c r="D32" t="s">
        <v>6</v>
      </c>
      <c r="E32">
        <v>22</v>
      </c>
      <c r="F32" s="5">
        <f>1237136/43560</f>
        <v>28.400734618916438</v>
      </c>
      <c r="G32" s="5">
        <f>2385*0.00306889</f>
        <v>7.31930265</v>
      </c>
      <c r="H32" s="6">
        <f>G32/F32</f>
        <v>0.25771525801043699</v>
      </c>
    </row>
    <row r="33" spans="2:8" ht="15" thickBot="1" x14ac:dyDescent="0.4">
      <c r="B33" s="18"/>
      <c r="C33" s="18"/>
      <c r="D33" s="2" t="s">
        <v>35</v>
      </c>
      <c r="E33" s="2">
        <v>8</v>
      </c>
      <c r="F33" s="13">
        <f>19136/43560</f>
        <v>0.43930211202938474</v>
      </c>
      <c r="G33" s="13">
        <f>104*0.00306889</f>
        <v>0.31916455999999999</v>
      </c>
      <c r="H33" s="14">
        <f>G33/F33</f>
        <v>0.72652634999999999</v>
      </c>
    </row>
    <row r="34" spans="2:8" ht="14.4" customHeight="1" x14ac:dyDescent="0.35">
      <c r="B34" s="17" t="s">
        <v>39</v>
      </c>
      <c r="C34" s="17" t="s">
        <v>34</v>
      </c>
      <c r="D34" t="s">
        <v>6</v>
      </c>
      <c r="E34" s="8">
        <v>186</v>
      </c>
      <c r="F34" s="8">
        <v>1488</v>
      </c>
      <c r="G34" s="8">
        <v>1306</v>
      </c>
      <c r="H34" s="4">
        <f>G34/F34</f>
        <v>0.87768817204301075</v>
      </c>
    </row>
    <row r="35" spans="2:8" x14ac:dyDescent="0.35">
      <c r="B35" s="17"/>
      <c r="C35" s="19"/>
      <c r="D35" s="1" t="s">
        <v>35</v>
      </c>
      <c r="E35" s="9">
        <v>164</v>
      </c>
      <c r="F35" s="9">
        <v>1225</v>
      </c>
      <c r="G35" s="10">
        <f>F35*H35</f>
        <v>857.5</v>
      </c>
      <c r="H35" s="1">
        <v>0.7</v>
      </c>
    </row>
    <row r="36" spans="2:8" ht="14.4" customHeight="1" x14ac:dyDescent="0.35">
      <c r="B36" s="17"/>
      <c r="C36" s="17" t="s">
        <v>36</v>
      </c>
      <c r="D36" t="s">
        <v>6</v>
      </c>
      <c r="E36">
        <v>45</v>
      </c>
      <c r="F36" s="6">
        <f>81350/43560</f>
        <v>1.8675390266299357</v>
      </c>
      <c r="G36" s="6">
        <f>575*0.00306889</f>
        <v>1.76461175</v>
      </c>
      <c r="H36" s="6">
        <f>G36/F36</f>
        <v>0.94488614419176409</v>
      </c>
    </row>
    <row r="37" spans="2:8" x14ac:dyDescent="0.35">
      <c r="B37" s="19"/>
      <c r="C37" s="19"/>
      <c r="D37" s="1" t="s">
        <v>35</v>
      </c>
      <c r="E37" s="1">
        <v>38</v>
      </c>
      <c r="F37" s="7">
        <f>64550/43560</f>
        <v>1.4818640955004592</v>
      </c>
      <c r="G37" s="7">
        <f>563*0.00306889</f>
        <v>1.7277850699999999</v>
      </c>
      <c r="H37" s="7">
        <f>G37/F37</f>
        <v>1.1659537978187451</v>
      </c>
    </row>
  </sheetData>
  <mergeCells count="14">
    <mergeCell ref="A6:A9"/>
    <mergeCell ref="A10:A13"/>
    <mergeCell ref="A14:A17"/>
    <mergeCell ref="B6:B7"/>
    <mergeCell ref="B8:B9"/>
    <mergeCell ref="B10:B11"/>
    <mergeCell ref="B12:B13"/>
    <mergeCell ref="B14:B15"/>
    <mergeCell ref="B16:B17"/>
    <mergeCell ref="B4:C4"/>
    <mergeCell ref="B5:C5"/>
    <mergeCell ref="B3:C3"/>
    <mergeCell ref="A1:G1"/>
    <mergeCell ref="A3:A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E14"/>
  <sheetViews>
    <sheetView workbookViewId="0">
      <selection activeCell="A12" sqref="A12"/>
    </sheetView>
  </sheetViews>
  <sheetFormatPr defaultRowHeight="14.5" x14ac:dyDescent="0.35"/>
  <cols>
    <col min="1" max="1" width="20.6328125" customWidth="1"/>
    <col min="2" max="2" width="22" customWidth="1"/>
    <col min="4" max="4" width="12.90625" customWidth="1"/>
  </cols>
  <sheetData>
    <row r="1" spans="1:5" x14ac:dyDescent="0.35">
      <c r="A1" t="s">
        <v>43</v>
      </c>
    </row>
    <row r="2" spans="1:5" x14ac:dyDescent="0.35">
      <c r="C2" t="s">
        <v>3</v>
      </c>
      <c r="D2" t="s">
        <v>5</v>
      </c>
      <c r="E2" t="s">
        <v>46</v>
      </c>
    </row>
    <row r="3" spans="1:5" x14ac:dyDescent="0.35">
      <c r="A3" s="36" t="s">
        <v>44</v>
      </c>
      <c r="B3" t="s">
        <v>29</v>
      </c>
      <c r="C3">
        <v>38</v>
      </c>
      <c r="D3">
        <v>5710</v>
      </c>
    </row>
    <row r="4" spans="1:5" x14ac:dyDescent="0.35">
      <c r="A4" s="36"/>
      <c r="B4" t="s">
        <v>45</v>
      </c>
      <c r="C4">
        <v>0</v>
      </c>
      <c r="D4">
        <v>0</v>
      </c>
    </row>
    <row r="6" spans="1:5" x14ac:dyDescent="0.35">
      <c r="A6" s="36" t="s">
        <v>47</v>
      </c>
      <c r="B6" t="s">
        <v>29</v>
      </c>
      <c r="C6">
        <v>25</v>
      </c>
      <c r="D6">
        <v>100</v>
      </c>
      <c r="E6" s="35">
        <v>17575</v>
      </c>
    </row>
    <row r="7" spans="1:5" x14ac:dyDescent="0.35">
      <c r="A7" s="36"/>
      <c r="B7" t="s">
        <v>45</v>
      </c>
      <c r="C7">
        <v>14</v>
      </c>
      <c r="D7">
        <f>17500/43560</f>
        <v>0.4017447199265381</v>
      </c>
      <c r="E7" s="35"/>
    </row>
    <row r="9" spans="1:5" x14ac:dyDescent="0.35">
      <c r="A9" t="s">
        <v>48</v>
      </c>
    </row>
    <row r="10" spans="1:5" x14ac:dyDescent="0.35">
      <c r="A10" t="s">
        <v>49</v>
      </c>
      <c r="B10">
        <v>14</v>
      </c>
    </row>
    <row r="11" spans="1:5" x14ac:dyDescent="0.35">
      <c r="A11" t="s">
        <v>50</v>
      </c>
      <c r="B11">
        <v>0</v>
      </c>
    </row>
    <row r="12" spans="1:5" x14ac:dyDescent="0.35">
      <c r="A12" t="s">
        <v>51</v>
      </c>
      <c r="B12">
        <v>25</v>
      </c>
    </row>
    <row r="13" spans="1:5" x14ac:dyDescent="0.35">
      <c r="A13" t="s">
        <v>52</v>
      </c>
      <c r="B13">
        <v>0</v>
      </c>
    </row>
    <row r="14" spans="1:5" x14ac:dyDescent="0.35">
      <c r="A14" t="s">
        <v>53</v>
      </c>
      <c r="B14">
        <v>0</v>
      </c>
    </row>
  </sheetData>
  <mergeCells count="3">
    <mergeCell ref="E6:E7"/>
    <mergeCell ref="A3:A4"/>
    <mergeCell ref="A6:A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J18"/>
  <sheetViews>
    <sheetView workbookViewId="0">
      <selection activeCell="I32" sqref="I32"/>
    </sheetView>
  </sheetViews>
  <sheetFormatPr defaultRowHeight="14.5" x14ac:dyDescent="0.35"/>
  <cols>
    <col min="1" max="1" width="9.90625" customWidth="1"/>
    <col min="2" max="2" width="10.08984375" customWidth="1"/>
    <col min="3" max="3" width="9.08984375" bestFit="1" customWidth="1"/>
    <col min="4" max="4" width="11.08984375" bestFit="1" customWidth="1"/>
    <col min="5" max="5" width="13.36328125" customWidth="1"/>
  </cols>
  <sheetData>
    <row r="1" spans="1:10" x14ac:dyDescent="0.35">
      <c r="A1" t="s">
        <v>54</v>
      </c>
      <c r="G1" t="s">
        <v>63</v>
      </c>
      <c r="J1" t="s">
        <v>243</v>
      </c>
    </row>
    <row r="2" spans="1:10" x14ac:dyDescent="0.35">
      <c r="C2" t="s">
        <v>3</v>
      </c>
      <c r="D2" t="s">
        <v>5</v>
      </c>
      <c r="E2" t="s">
        <v>55</v>
      </c>
      <c r="F2" t="s">
        <v>56</v>
      </c>
      <c r="I2" t="s">
        <v>217</v>
      </c>
    </row>
    <row r="3" spans="1:10" x14ac:dyDescent="0.35">
      <c r="A3" s="32" t="s">
        <v>29</v>
      </c>
      <c r="B3" t="s">
        <v>6</v>
      </c>
      <c r="C3" s="20">
        <v>1440</v>
      </c>
      <c r="D3" s="20">
        <v>252409</v>
      </c>
      <c r="E3" s="20">
        <v>203351</v>
      </c>
      <c r="F3" s="6">
        <f>E3/D3</f>
        <v>0.80564084481932108</v>
      </c>
    </row>
    <row r="4" spans="1:10" x14ac:dyDescent="0.35">
      <c r="A4" s="32"/>
      <c r="B4" t="s">
        <v>57</v>
      </c>
      <c r="C4" s="20">
        <v>1156</v>
      </c>
      <c r="D4" s="20">
        <v>28486</v>
      </c>
      <c r="E4" s="20">
        <v>13065</v>
      </c>
      <c r="F4" s="6">
        <f t="shared" ref="F4:F9" si="0">E4/D4</f>
        <v>0.45864635259425685</v>
      </c>
    </row>
    <row r="5" spans="1:10" x14ac:dyDescent="0.35">
      <c r="A5" s="32"/>
      <c r="B5" t="s">
        <v>58</v>
      </c>
      <c r="C5" s="20">
        <v>50</v>
      </c>
      <c r="D5" s="20">
        <v>11006</v>
      </c>
      <c r="E5" s="20">
        <v>6581</v>
      </c>
      <c r="F5" s="6">
        <f t="shared" si="0"/>
        <v>0.59794657459567513</v>
      </c>
    </row>
    <row r="6" spans="1:10" x14ac:dyDescent="0.35">
      <c r="A6" s="32"/>
      <c r="B6" t="s">
        <v>59</v>
      </c>
      <c r="C6" s="20">
        <v>114</v>
      </c>
      <c r="D6" s="20">
        <v>71104</v>
      </c>
      <c r="E6" s="20">
        <v>44263</v>
      </c>
      <c r="F6" s="6">
        <f t="shared" si="0"/>
        <v>0.62251068856885694</v>
      </c>
    </row>
    <row r="7" spans="1:10" x14ac:dyDescent="0.35">
      <c r="A7" s="32"/>
      <c r="B7" t="s">
        <v>60</v>
      </c>
      <c r="C7" s="20">
        <v>68</v>
      </c>
      <c r="D7" s="20">
        <v>51064</v>
      </c>
      <c r="E7" s="20">
        <v>45656</v>
      </c>
      <c r="F7" s="6">
        <f t="shared" si="0"/>
        <v>0.8940936863543788</v>
      </c>
    </row>
    <row r="8" spans="1:10" x14ac:dyDescent="0.35">
      <c r="A8" s="32"/>
      <c r="B8" t="s">
        <v>61</v>
      </c>
      <c r="C8" s="20">
        <v>41</v>
      </c>
      <c r="D8" s="20">
        <v>40557</v>
      </c>
      <c r="E8" s="20">
        <v>46350</v>
      </c>
      <c r="F8" s="6">
        <f t="shared" si="0"/>
        <v>1.1428360085805163</v>
      </c>
    </row>
    <row r="9" spans="1:10" x14ac:dyDescent="0.35">
      <c r="A9" s="32"/>
      <c r="B9" t="s">
        <v>62</v>
      </c>
      <c r="C9" s="20">
        <v>11</v>
      </c>
      <c r="D9" s="20">
        <v>50192</v>
      </c>
      <c r="E9" s="20">
        <v>47436</v>
      </c>
      <c r="F9" s="6">
        <f t="shared" si="0"/>
        <v>0.94509085113165447</v>
      </c>
    </row>
    <row r="11" spans="1:10" x14ac:dyDescent="0.35">
      <c r="C11" t="s">
        <v>3</v>
      </c>
      <c r="D11" t="s">
        <v>5</v>
      </c>
      <c r="E11" t="s">
        <v>64</v>
      </c>
    </row>
    <row r="12" spans="1:10" x14ac:dyDescent="0.35">
      <c r="A12" s="32" t="s">
        <v>30</v>
      </c>
      <c r="B12" t="s">
        <v>6</v>
      </c>
      <c r="C12" s="20">
        <v>241</v>
      </c>
      <c r="D12" s="20">
        <v>123</v>
      </c>
      <c r="E12" s="20">
        <v>19596</v>
      </c>
    </row>
    <row r="13" spans="1:10" x14ac:dyDescent="0.35">
      <c r="A13" s="32"/>
      <c r="B13" t="s">
        <v>65</v>
      </c>
      <c r="C13" s="20">
        <v>225</v>
      </c>
      <c r="D13" s="20">
        <v>39</v>
      </c>
      <c r="E13" s="20">
        <v>7565</v>
      </c>
    </row>
    <row r="14" spans="1:10" x14ac:dyDescent="0.35">
      <c r="A14" s="32"/>
      <c r="B14" t="s">
        <v>66</v>
      </c>
      <c r="C14" s="20">
        <v>14</v>
      </c>
      <c r="D14" s="24" t="s">
        <v>68</v>
      </c>
      <c r="E14" s="24" t="s">
        <v>68</v>
      </c>
    </row>
    <row r="15" spans="1:10" x14ac:dyDescent="0.35">
      <c r="A15" s="32"/>
      <c r="B15" t="s">
        <v>67</v>
      </c>
      <c r="C15" s="20">
        <v>1</v>
      </c>
      <c r="D15" s="24" t="s">
        <v>68</v>
      </c>
      <c r="E15" s="24" t="s">
        <v>68</v>
      </c>
    </row>
    <row r="16" spans="1:10" x14ac:dyDescent="0.35">
      <c r="A16" s="32"/>
      <c r="B16" t="s">
        <v>69</v>
      </c>
      <c r="C16" s="20">
        <v>0</v>
      </c>
      <c r="D16">
        <v>0</v>
      </c>
      <c r="E16">
        <v>0</v>
      </c>
    </row>
    <row r="17" spans="1:5" x14ac:dyDescent="0.35">
      <c r="A17" s="32"/>
      <c r="B17" t="s">
        <v>70</v>
      </c>
      <c r="C17" s="20">
        <v>0</v>
      </c>
      <c r="D17">
        <v>0</v>
      </c>
      <c r="E17">
        <v>0</v>
      </c>
    </row>
    <row r="18" spans="1:5" x14ac:dyDescent="0.35">
      <c r="A18" s="32"/>
      <c r="B18" t="s">
        <v>71</v>
      </c>
      <c r="C18" s="20">
        <v>1</v>
      </c>
      <c r="D18" s="24" t="s">
        <v>68</v>
      </c>
      <c r="E18" s="24" t="s">
        <v>68</v>
      </c>
    </row>
  </sheetData>
  <mergeCells count="2">
    <mergeCell ref="A3:A9"/>
    <mergeCell ref="A12:A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H16"/>
  <sheetViews>
    <sheetView workbookViewId="0">
      <selection sqref="A1:F16"/>
    </sheetView>
  </sheetViews>
  <sheetFormatPr defaultRowHeight="14.5" x14ac:dyDescent="0.35"/>
  <cols>
    <col min="2" max="2" width="17" customWidth="1"/>
    <col min="3" max="4" width="9.08984375" bestFit="1" customWidth="1"/>
    <col min="5" max="5" width="11.08984375" bestFit="1" customWidth="1"/>
  </cols>
  <sheetData>
    <row r="1" spans="1:8" x14ac:dyDescent="0.35">
      <c r="A1" t="s">
        <v>72</v>
      </c>
    </row>
    <row r="2" spans="1:8" x14ac:dyDescent="0.35">
      <c r="C2" t="s">
        <v>3</v>
      </c>
      <c r="D2" t="s">
        <v>74</v>
      </c>
      <c r="E2" t="s">
        <v>75</v>
      </c>
      <c r="F2" t="s">
        <v>76</v>
      </c>
    </row>
    <row r="3" spans="1:8" x14ac:dyDescent="0.35">
      <c r="A3" t="s">
        <v>73</v>
      </c>
      <c r="B3" t="s">
        <v>6</v>
      </c>
      <c r="C3" s="20">
        <v>1144</v>
      </c>
      <c r="D3" s="20">
        <v>3296</v>
      </c>
      <c r="E3" s="20"/>
    </row>
    <row r="4" spans="1:8" x14ac:dyDescent="0.35">
      <c r="B4" t="s">
        <v>77</v>
      </c>
      <c r="C4" s="20">
        <v>251</v>
      </c>
      <c r="D4" s="20">
        <v>844</v>
      </c>
      <c r="E4" s="20">
        <v>63949</v>
      </c>
      <c r="F4" s="21">
        <f>1218000/43560</f>
        <v>27.961432506887054</v>
      </c>
    </row>
    <row r="5" spans="1:8" x14ac:dyDescent="0.35">
      <c r="B5" t="s">
        <v>78</v>
      </c>
      <c r="C5" s="20">
        <v>786</v>
      </c>
      <c r="D5" s="20">
        <v>2499</v>
      </c>
      <c r="E5" s="20">
        <v>140346</v>
      </c>
      <c r="F5" s="21">
        <f>3915995/43560</f>
        <v>89.898875114784204</v>
      </c>
    </row>
    <row r="7" spans="1:8" x14ac:dyDescent="0.35">
      <c r="B7" t="s">
        <v>79</v>
      </c>
      <c r="C7" s="20">
        <v>709</v>
      </c>
      <c r="H7" t="s">
        <v>89</v>
      </c>
    </row>
    <row r="8" spans="1:8" x14ac:dyDescent="0.35">
      <c r="B8" t="s">
        <v>80</v>
      </c>
      <c r="C8" s="20">
        <v>143</v>
      </c>
    </row>
    <row r="9" spans="1:8" x14ac:dyDescent="0.35">
      <c r="B9" t="s">
        <v>81</v>
      </c>
      <c r="C9" s="20">
        <v>82</v>
      </c>
    </row>
    <row r="10" spans="1:8" x14ac:dyDescent="0.35">
      <c r="B10" t="s">
        <v>82</v>
      </c>
      <c r="C10" s="20">
        <v>42</v>
      </c>
    </row>
    <row r="11" spans="1:8" x14ac:dyDescent="0.35">
      <c r="B11" t="s">
        <v>83</v>
      </c>
      <c r="C11" s="20">
        <v>15</v>
      </c>
    </row>
    <row r="12" spans="1:8" x14ac:dyDescent="0.35">
      <c r="B12" t="s">
        <v>84</v>
      </c>
      <c r="C12" s="20">
        <v>52</v>
      </c>
    </row>
    <row r="13" spans="1:8" x14ac:dyDescent="0.35">
      <c r="B13" t="s">
        <v>85</v>
      </c>
      <c r="C13" s="20">
        <v>36</v>
      </c>
    </row>
    <row r="14" spans="1:8" x14ac:dyDescent="0.35">
      <c r="B14" t="s">
        <v>86</v>
      </c>
      <c r="C14" s="20">
        <v>20</v>
      </c>
    </row>
    <row r="15" spans="1:8" x14ac:dyDescent="0.35">
      <c r="B15" t="s">
        <v>87</v>
      </c>
      <c r="C15" s="20">
        <v>32</v>
      </c>
    </row>
    <row r="16" spans="1:8" x14ac:dyDescent="0.35">
      <c r="B16" t="s">
        <v>88</v>
      </c>
      <c r="C16" s="20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26"/>
  <sheetViews>
    <sheetView workbookViewId="0">
      <selection activeCell="A27" sqref="A27"/>
    </sheetView>
  </sheetViews>
  <sheetFormatPr defaultRowHeight="14.5" x14ac:dyDescent="0.35"/>
  <sheetData>
    <row r="2" spans="1:1" x14ac:dyDescent="0.35">
      <c r="A2" t="s">
        <v>3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8" spans="1:1" x14ac:dyDescent="0.35">
      <c r="A8" t="s">
        <v>224</v>
      </c>
    </row>
    <row r="9" spans="1:1" x14ac:dyDescent="0.35">
      <c r="A9" t="s">
        <v>221</v>
      </c>
    </row>
    <row r="10" spans="1:1" x14ac:dyDescent="0.35">
      <c r="A10" t="s">
        <v>225</v>
      </c>
    </row>
    <row r="12" spans="1:1" x14ac:dyDescent="0.35">
      <c r="A12" t="s">
        <v>226</v>
      </c>
    </row>
    <row r="14" spans="1:1" x14ac:dyDescent="0.35">
      <c r="A14" t="s">
        <v>227</v>
      </c>
    </row>
    <row r="15" spans="1:1" x14ac:dyDescent="0.35">
      <c r="A15" s="27" t="s">
        <v>228</v>
      </c>
    </row>
    <row r="16" spans="1:1" x14ac:dyDescent="0.35">
      <c r="A16" s="28" t="s">
        <v>229</v>
      </c>
    </row>
    <row r="17" spans="1:1" x14ac:dyDescent="0.35">
      <c r="A17" t="s">
        <v>230</v>
      </c>
    </row>
    <row r="18" spans="1:1" x14ac:dyDescent="0.35">
      <c r="A18" t="s">
        <v>231</v>
      </c>
    </row>
    <row r="19" spans="1:1" x14ac:dyDescent="0.35">
      <c r="A19" t="s">
        <v>232</v>
      </c>
    </row>
    <row r="20" spans="1:1" x14ac:dyDescent="0.35">
      <c r="A20" t="s">
        <v>233</v>
      </c>
    </row>
    <row r="21" spans="1:1" x14ac:dyDescent="0.35">
      <c r="A21" t="s">
        <v>234</v>
      </c>
    </row>
    <row r="22" spans="1:1" x14ac:dyDescent="0.35">
      <c r="A22" t="s">
        <v>235</v>
      </c>
    </row>
    <row r="23" spans="1:1" x14ac:dyDescent="0.35">
      <c r="A23" t="s">
        <v>236</v>
      </c>
    </row>
    <row r="24" spans="1:1" x14ac:dyDescent="0.35">
      <c r="A24" t="s">
        <v>237</v>
      </c>
    </row>
    <row r="25" spans="1:1" x14ac:dyDescent="0.35">
      <c r="A25" t="s">
        <v>238</v>
      </c>
    </row>
    <row r="26" spans="1:1" x14ac:dyDescent="0.35">
      <c r="A26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E61"/>
  <sheetViews>
    <sheetView workbookViewId="0">
      <selection activeCell="N32" sqref="N32"/>
    </sheetView>
  </sheetViews>
  <sheetFormatPr defaultRowHeight="14.5" x14ac:dyDescent="0.35"/>
  <cols>
    <col min="1" max="1" width="13.6328125" customWidth="1"/>
    <col min="2" max="2" width="13.1796875" customWidth="1"/>
  </cols>
  <sheetData>
    <row r="1" spans="1:5" x14ac:dyDescent="0.35">
      <c r="A1" t="s">
        <v>90</v>
      </c>
    </row>
    <row r="3" spans="1:5" x14ac:dyDescent="0.35">
      <c r="C3" t="s">
        <v>3</v>
      </c>
      <c r="D3" t="s">
        <v>74</v>
      </c>
      <c r="E3" t="s">
        <v>98</v>
      </c>
    </row>
    <row r="4" spans="1:5" x14ac:dyDescent="0.35">
      <c r="A4" s="29" t="s">
        <v>91</v>
      </c>
      <c r="B4" s="29"/>
      <c r="C4">
        <v>1144</v>
      </c>
      <c r="D4">
        <v>3296</v>
      </c>
      <c r="E4" s="4">
        <f>D4/C4</f>
        <v>2.8811188811188813</v>
      </c>
    </row>
    <row r="5" spans="1:5" x14ac:dyDescent="0.35">
      <c r="A5" s="29" t="s">
        <v>92</v>
      </c>
      <c r="B5" s="29"/>
      <c r="C5" t="s">
        <v>93</v>
      </c>
      <c r="D5" t="s">
        <v>93</v>
      </c>
      <c r="E5" s="4"/>
    </row>
    <row r="6" spans="1:5" x14ac:dyDescent="0.35">
      <c r="A6" s="32" t="s">
        <v>94</v>
      </c>
      <c r="B6" t="s">
        <v>95</v>
      </c>
      <c r="C6">
        <v>1048</v>
      </c>
      <c r="D6">
        <v>2770</v>
      </c>
      <c r="E6" s="4">
        <f t="shared" ref="E6:E8" si="0">D6/C6</f>
        <v>2.6431297709923665</v>
      </c>
    </row>
    <row r="7" spans="1:5" x14ac:dyDescent="0.35">
      <c r="A7" s="32"/>
      <c r="B7" t="s">
        <v>96</v>
      </c>
      <c r="C7">
        <v>36</v>
      </c>
      <c r="D7">
        <v>350</v>
      </c>
      <c r="E7" s="4">
        <f t="shared" si="0"/>
        <v>9.7222222222222214</v>
      </c>
    </row>
    <row r="8" spans="1:5" x14ac:dyDescent="0.35">
      <c r="A8" s="32"/>
      <c r="B8" t="s">
        <v>97</v>
      </c>
      <c r="C8">
        <v>60</v>
      </c>
      <c r="D8">
        <v>176</v>
      </c>
      <c r="E8" s="4">
        <f t="shared" si="0"/>
        <v>2.9333333333333331</v>
      </c>
    </row>
    <row r="10" spans="1:5" x14ac:dyDescent="0.35">
      <c r="A10" t="s">
        <v>3</v>
      </c>
      <c r="B10">
        <v>1144</v>
      </c>
    </row>
    <row r="11" spans="1:5" x14ac:dyDescent="0.35">
      <c r="A11" t="s">
        <v>74</v>
      </c>
      <c r="B11">
        <v>3296</v>
      </c>
    </row>
    <row r="12" spans="1:5" x14ac:dyDescent="0.35">
      <c r="A12" t="s">
        <v>99</v>
      </c>
      <c r="B12">
        <v>367</v>
      </c>
    </row>
    <row r="13" spans="1:5" x14ac:dyDescent="0.35">
      <c r="A13" t="s">
        <v>100</v>
      </c>
      <c r="B13">
        <v>130</v>
      </c>
    </row>
    <row r="14" spans="1:5" x14ac:dyDescent="0.35">
      <c r="A14" t="s">
        <v>101</v>
      </c>
      <c r="B14">
        <v>209</v>
      </c>
    </row>
    <row r="15" spans="1:5" x14ac:dyDescent="0.35">
      <c r="A15" t="s">
        <v>102</v>
      </c>
      <c r="B15">
        <v>336</v>
      </c>
    </row>
    <row r="16" spans="1:5" x14ac:dyDescent="0.35">
      <c r="A16" t="s">
        <v>103</v>
      </c>
      <c r="B16">
        <v>49</v>
      </c>
    </row>
    <row r="17" spans="1:2" x14ac:dyDescent="0.35">
      <c r="A17" t="s">
        <v>104</v>
      </c>
      <c r="B17">
        <v>48</v>
      </c>
    </row>
    <row r="20" spans="1:2" x14ac:dyDescent="0.35">
      <c r="B20" t="s">
        <v>105</v>
      </c>
    </row>
    <row r="21" spans="1:2" x14ac:dyDescent="0.35">
      <c r="A21" t="s">
        <v>106</v>
      </c>
      <c r="B21">
        <v>367</v>
      </c>
    </row>
    <row r="22" spans="1:2" x14ac:dyDescent="0.35">
      <c r="A22" t="s">
        <v>107</v>
      </c>
      <c r="B22">
        <v>329</v>
      </c>
    </row>
    <row r="23" spans="1:2" x14ac:dyDescent="0.35">
      <c r="A23" t="s">
        <v>108</v>
      </c>
      <c r="B23">
        <v>323</v>
      </c>
    </row>
    <row r="24" spans="1:2" x14ac:dyDescent="0.35">
      <c r="A24" t="s">
        <v>109</v>
      </c>
      <c r="B24">
        <v>264</v>
      </c>
    </row>
    <row r="26" spans="1:2" x14ac:dyDescent="0.35">
      <c r="B26" t="s">
        <v>110</v>
      </c>
    </row>
    <row r="27" spans="1:2" x14ac:dyDescent="0.35">
      <c r="A27" t="s">
        <v>111</v>
      </c>
      <c r="B27">
        <v>6</v>
      </c>
    </row>
    <row r="28" spans="1:2" x14ac:dyDescent="0.35">
      <c r="A28" t="s">
        <v>112</v>
      </c>
      <c r="B28">
        <v>369</v>
      </c>
    </row>
    <row r="29" spans="1:2" x14ac:dyDescent="0.35">
      <c r="A29" t="s">
        <v>113</v>
      </c>
      <c r="B29">
        <v>808</v>
      </c>
    </row>
    <row r="30" spans="1:2" x14ac:dyDescent="0.35">
      <c r="A30" t="s">
        <v>114</v>
      </c>
      <c r="B30">
        <v>323</v>
      </c>
    </row>
    <row r="31" spans="1:2" x14ac:dyDescent="0.35">
      <c r="A31" t="s">
        <v>115</v>
      </c>
      <c r="B31">
        <v>666</v>
      </c>
    </row>
    <row r="32" spans="1:2" x14ac:dyDescent="0.35">
      <c r="A32" t="s">
        <v>116</v>
      </c>
      <c r="B32">
        <v>1124</v>
      </c>
    </row>
    <row r="34" spans="1:2" x14ac:dyDescent="0.35">
      <c r="A34" t="s">
        <v>117</v>
      </c>
    </row>
    <row r="35" spans="1:2" x14ac:dyDescent="0.35">
      <c r="A35" t="s">
        <v>118</v>
      </c>
      <c r="B35">
        <v>130</v>
      </c>
    </row>
    <row r="36" spans="1:2" x14ac:dyDescent="0.35">
      <c r="A36" t="s">
        <v>119</v>
      </c>
      <c r="B36">
        <v>139</v>
      </c>
    </row>
    <row r="37" spans="1:2" x14ac:dyDescent="0.35">
      <c r="A37" t="s">
        <v>120</v>
      </c>
      <c r="B37">
        <v>129</v>
      </c>
    </row>
    <row r="38" spans="1:2" x14ac:dyDescent="0.35">
      <c r="A38" t="s">
        <v>121</v>
      </c>
      <c r="B38">
        <v>73</v>
      </c>
    </row>
    <row r="40" spans="1:2" x14ac:dyDescent="0.35">
      <c r="B40" t="s">
        <v>122</v>
      </c>
    </row>
    <row r="41" spans="1:2" x14ac:dyDescent="0.35">
      <c r="A41" t="s">
        <v>111</v>
      </c>
      <c r="B41">
        <v>1270</v>
      </c>
    </row>
    <row r="42" spans="1:2" x14ac:dyDescent="0.35">
      <c r="A42" t="s">
        <v>112</v>
      </c>
      <c r="B42">
        <v>608</v>
      </c>
    </row>
    <row r="43" spans="1:2" x14ac:dyDescent="0.35">
      <c r="A43" t="s">
        <v>113</v>
      </c>
      <c r="B43">
        <v>550</v>
      </c>
    </row>
    <row r="44" spans="1:2" x14ac:dyDescent="0.35">
      <c r="A44" t="s">
        <v>114</v>
      </c>
      <c r="B44">
        <v>514</v>
      </c>
    </row>
    <row r="45" spans="1:2" x14ac:dyDescent="0.35">
      <c r="A45" t="s">
        <v>115</v>
      </c>
      <c r="B45">
        <v>329</v>
      </c>
    </row>
    <row r="46" spans="1:2" x14ac:dyDescent="0.35">
      <c r="A46" t="s">
        <v>116</v>
      </c>
      <c r="B46">
        <v>25</v>
      </c>
    </row>
    <row r="49" spans="1:2" x14ac:dyDescent="0.35">
      <c r="B49" t="s">
        <v>123</v>
      </c>
    </row>
    <row r="50" spans="1:2" x14ac:dyDescent="0.35">
      <c r="A50" t="s">
        <v>118</v>
      </c>
      <c r="B50">
        <v>209</v>
      </c>
    </row>
    <row r="51" spans="1:2" x14ac:dyDescent="0.35">
      <c r="A51" t="s">
        <v>119</v>
      </c>
      <c r="B51">
        <v>215</v>
      </c>
    </row>
    <row r="52" spans="1:2" x14ac:dyDescent="0.35">
      <c r="A52" t="s">
        <v>120</v>
      </c>
      <c r="B52">
        <v>192</v>
      </c>
    </row>
    <row r="53" spans="1:2" x14ac:dyDescent="0.35">
      <c r="A53" t="s">
        <v>121</v>
      </c>
      <c r="B53">
        <v>167</v>
      </c>
    </row>
    <row r="55" spans="1:2" x14ac:dyDescent="0.35">
      <c r="B55" t="s">
        <v>124</v>
      </c>
    </row>
    <row r="56" spans="1:2" x14ac:dyDescent="0.35">
      <c r="A56" t="s">
        <v>111</v>
      </c>
      <c r="B56">
        <v>373</v>
      </c>
    </row>
    <row r="57" spans="1:2" x14ac:dyDescent="0.35">
      <c r="A57" t="s">
        <v>112</v>
      </c>
      <c r="B57">
        <v>277</v>
      </c>
    </row>
    <row r="58" spans="1:2" x14ac:dyDescent="0.35">
      <c r="A58" t="s">
        <v>113</v>
      </c>
      <c r="B58">
        <v>1373</v>
      </c>
    </row>
    <row r="59" spans="1:2" x14ac:dyDescent="0.35">
      <c r="A59" t="s">
        <v>114</v>
      </c>
      <c r="B59">
        <v>404</v>
      </c>
    </row>
    <row r="60" spans="1:2" x14ac:dyDescent="0.35">
      <c r="A60" t="s">
        <v>115</v>
      </c>
      <c r="B60">
        <v>818</v>
      </c>
    </row>
    <row r="61" spans="1:2" x14ac:dyDescent="0.35">
      <c r="A61" t="s">
        <v>116</v>
      </c>
      <c r="B61">
        <v>51</v>
      </c>
    </row>
  </sheetData>
  <mergeCells count="3">
    <mergeCell ref="A6:A8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TableA</vt:lpstr>
      <vt:lpstr>Table2</vt:lpstr>
      <vt:lpstr>Table3</vt:lpstr>
      <vt:lpstr>Table4</vt:lpstr>
      <vt:lpstr>Table 6</vt:lpstr>
      <vt:lpstr>Table7</vt:lpstr>
      <vt:lpstr>Table8</vt:lpstr>
      <vt:lpstr>coaTable10</vt:lpstr>
      <vt:lpstr>Table9</vt:lpstr>
      <vt:lpstr>Table10</vt:lpstr>
      <vt:lpstr>Table11</vt:lpstr>
      <vt:lpstr>Table12</vt:lpstr>
      <vt:lpstr>Table13</vt:lpstr>
      <vt:lpstr>Table16</vt:lpstr>
      <vt:lpstr>Table18</vt:lpstr>
      <vt:lpstr>Table27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Pellett</dc:creator>
  <cp:lastModifiedBy>Alex Pellett</cp:lastModifiedBy>
  <dcterms:created xsi:type="dcterms:W3CDTF">2020-11-07T14:16:56Z</dcterms:created>
  <dcterms:modified xsi:type="dcterms:W3CDTF">2023-05-04T22:59:00Z</dcterms:modified>
</cp:coreProperties>
</file>