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llettc\Desktop\"/>
    </mc:Choice>
  </mc:AlternateContent>
  <bookViews>
    <workbookView xWindow="912" yWindow="216" windowWidth="17340" windowHeight="11052" tabRatio="730" activeTab="4"/>
  </bookViews>
  <sheets>
    <sheet name="5%Table" sheetId="1" r:id="rId1"/>
    <sheet name="14DAvg" sheetId="2" r:id="rId2"/>
    <sheet name="Sheet1" sheetId="26" r:id="rId3"/>
    <sheet name="Lake Levels" sheetId="4" r:id="rId4"/>
    <sheet name="Export" sheetId="5" r:id="rId5"/>
    <sheet name="Export2" sheetId="25" r:id="rId6"/>
  </sheets>
  <definedNames>
    <definedName name="Export_Output" localSheetId="2">Sheet1!#REF!</definedName>
    <definedName name="Export_Output_1" localSheetId="2">Sheet1!$A$1:$Q$29</definedName>
  </definedNames>
  <calcPr calcId="152511"/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5" i="2" s="1"/>
  <c r="I31" i="2" l="1"/>
  <c r="I32" i="2"/>
  <c r="I33" i="2"/>
  <c r="I34" i="2"/>
  <c r="F3" i="2"/>
  <c r="F4" i="2"/>
  <c r="F5" i="2"/>
  <c r="F6" i="2"/>
  <c r="F7" i="2"/>
  <c r="F8" i="2"/>
  <c r="F9" i="2"/>
  <c r="F10" i="2"/>
  <c r="G10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27" i="2" s="1"/>
  <c r="F28" i="2"/>
  <c r="G28" i="2" s="1"/>
  <c r="F29" i="2"/>
  <c r="F2" i="2"/>
  <c r="H27" i="2"/>
  <c r="H28" i="2"/>
  <c r="H10" i="2"/>
  <c r="G29" i="2" l="1"/>
  <c r="G17" i="2"/>
  <c r="H17" i="2"/>
  <c r="G26" i="2"/>
  <c r="H26" i="2"/>
  <c r="G18" i="2"/>
  <c r="H18" i="2"/>
  <c r="G15" i="2"/>
  <c r="H15" i="2"/>
  <c r="G21" i="2"/>
  <c r="H21" i="2"/>
  <c r="H7" i="5" l="1"/>
  <c r="E11" i="4" l="1"/>
  <c r="F13" i="4" l="1"/>
  <c r="E13" i="4"/>
  <c r="F12" i="4"/>
  <c r="E12" i="4"/>
  <c r="F11" i="4"/>
  <c r="F10" i="4"/>
  <c r="E10" i="4"/>
  <c r="F9" i="4"/>
  <c r="E9" i="4"/>
  <c r="F8" i="4"/>
  <c r="F7" i="4"/>
  <c r="F6" i="4"/>
  <c r="E6" i="4"/>
  <c r="F5" i="4"/>
  <c r="E5" i="4"/>
  <c r="F4" i="4"/>
  <c r="E4" i="4"/>
  <c r="G5" i="5" l="1"/>
  <c r="H5" i="5"/>
  <c r="I5" i="5"/>
  <c r="G6" i="5"/>
  <c r="H6" i="5"/>
  <c r="I6" i="5"/>
  <c r="G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22" i="2"/>
  <c r="J5" i="5"/>
  <c r="K5" i="5"/>
  <c r="J7" i="5"/>
  <c r="G3" i="2"/>
  <c r="G4" i="2"/>
  <c r="D5" i="5" s="1"/>
  <c r="G5" i="2"/>
  <c r="D6" i="5" s="1"/>
  <c r="G6" i="2"/>
  <c r="D7" i="5" s="1"/>
  <c r="G7" i="2"/>
  <c r="D8" i="5" s="1"/>
  <c r="G8" i="2"/>
  <c r="D9" i="5" s="1"/>
  <c r="G9" i="2"/>
  <c r="D10" i="5" s="1"/>
  <c r="G11" i="2"/>
  <c r="D11" i="5" s="1"/>
  <c r="G12" i="2"/>
  <c r="D12" i="5" s="1"/>
  <c r="G13" i="2"/>
  <c r="D13" i="5" s="1"/>
  <c r="G14" i="2"/>
  <c r="D14" i="5" s="1"/>
  <c r="G16" i="2"/>
  <c r="D15" i="5" s="1"/>
  <c r="G19" i="2"/>
  <c r="D16" i="5" s="1"/>
  <c r="G20" i="2"/>
  <c r="D17" i="5" s="1"/>
  <c r="G23" i="2"/>
  <c r="D19" i="5" s="1"/>
  <c r="G24" i="2"/>
  <c r="D20" i="5" s="1"/>
  <c r="G25" i="2"/>
  <c r="D21" i="5" s="1"/>
  <c r="D22" i="5"/>
  <c r="D23" i="5"/>
  <c r="G2" i="2"/>
  <c r="K6" i="5"/>
  <c r="K7" i="5"/>
  <c r="K8" i="5"/>
  <c r="K9" i="5"/>
  <c r="K10" i="5"/>
  <c r="K11" i="5"/>
  <c r="K12" i="5"/>
  <c r="K13" i="5"/>
  <c r="K14" i="5"/>
  <c r="J6" i="5"/>
  <c r="J10" i="5"/>
  <c r="J11" i="5"/>
  <c r="J12" i="5"/>
  <c r="J13" i="5"/>
  <c r="J14" i="5"/>
  <c r="H19" i="2"/>
  <c r="H9" i="2"/>
  <c r="H11" i="2"/>
  <c r="H4" i="2"/>
  <c r="H3" i="2"/>
  <c r="F4" i="25"/>
  <c r="F5" i="25"/>
  <c r="F6" i="25"/>
  <c r="F7" i="25"/>
  <c r="F8" i="25"/>
  <c r="F9" i="25"/>
  <c r="F10" i="25"/>
  <c r="F11" i="25"/>
  <c r="F12" i="25"/>
  <c r="F3" i="25"/>
  <c r="H8" i="2"/>
  <c r="H13" i="2"/>
  <c r="H12" i="2"/>
  <c r="H29" i="2"/>
  <c r="H25" i="2"/>
  <c r="H23" i="2"/>
  <c r="H20" i="2"/>
  <c r="H24" i="2"/>
  <c r="H16" i="2"/>
  <c r="H14" i="2"/>
  <c r="H7" i="2"/>
  <c r="H6" i="2"/>
  <c r="H5" i="2"/>
  <c r="H2" i="2"/>
  <c r="G22" i="2" l="1"/>
  <c r="D18" i="5" s="1"/>
  <c r="H34" i="2"/>
  <c r="H33" i="2"/>
  <c r="H35" i="2"/>
  <c r="H31" i="2"/>
  <c r="H32" i="2"/>
  <c r="D4" i="5"/>
  <c r="D3" i="5"/>
  <c r="G35" i="2" l="1"/>
  <c r="G33" i="2"/>
  <c r="G31" i="2"/>
  <c r="G34" i="2"/>
  <c r="G32" i="2"/>
</calcChain>
</file>

<file path=xl/connections.xml><?xml version="1.0" encoding="utf-8"?>
<connections xmlns="http://schemas.openxmlformats.org/spreadsheetml/2006/main">
  <connection id="1" name="Export_Output1" type="6" refreshedVersion="5" background="1" saveData="1">
    <textPr codePage="437" sourceFile="C:\Users\HarderS\Documents\Topics\Drought-Monitoring\DroughtStatus_presentations\Export_Output.txt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<sst xmlns="http://schemas.openxmlformats.org/spreadsheetml/2006/main" count="471" uniqueCount="205">
  <si>
    <t>NE</t>
  </si>
  <si>
    <t>Waccamaw_Longs</t>
  </si>
  <si>
    <t>PeeDee_PeeDee</t>
  </si>
  <si>
    <t>Lynches_Effingham</t>
  </si>
  <si>
    <t>BlackCreek_McBee</t>
  </si>
  <si>
    <t>Catawba_Catawba</t>
  </si>
  <si>
    <t>Broad_Carlisle</t>
  </si>
  <si>
    <t>NC</t>
  </si>
  <si>
    <t>GillsCreek_Columbia</t>
  </si>
  <si>
    <t>RockyCreek_GreatFalls</t>
  </si>
  <si>
    <t>Black_Kingstree</t>
  </si>
  <si>
    <t>W</t>
  </si>
  <si>
    <t>Saluda_Greenville</t>
  </si>
  <si>
    <t>Salkehatchie_Miley</t>
  </si>
  <si>
    <t>TwelveMileCreek_Liberty</t>
  </si>
  <si>
    <t>Little_MtCarmel</t>
  </si>
  <si>
    <t>StevensCreek_Modoc</t>
  </si>
  <si>
    <t>Coosawhatchie_Hampton</t>
  </si>
  <si>
    <t>SC</t>
  </si>
  <si>
    <t>NorthForkEdisto_Orangeburg</t>
  </si>
  <si>
    <t>Edisto_Givhans</t>
  </si>
  <si>
    <t>Month</t>
  </si>
  <si>
    <t>14DAvg</t>
  </si>
  <si>
    <t>Greenwood</t>
  </si>
  <si>
    <t>Murray</t>
  </si>
  <si>
    <t>Moultrie</t>
  </si>
  <si>
    <t>Jocassee</t>
  </si>
  <si>
    <t>Keowee</t>
  </si>
  <si>
    <t>Wateree</t>
  </si>
  <si>
    <t>Hartwell</t>
  </si>
  <si>
    <t>Thurmond</t>
  </si>
  <si>
    <t>Lake</t>
  </si>
  <si>
    <t>Elevation</t>
  </si>
  <si>
    <t>Target</t>
  </si>
  <si>
    <t>Status</t>
  </si>
  <si>
    <t>Stream Gage</t>
  </si>
  <si>
    <t>Region</t>
  </si>
  <si>
    <t>STREAMS</t>
  </si>
  <si>
    <t>LAKE LEVELS</t>
  </si>
  <si>
    <t>Elevation (ft)</t>
  </si>
  <si>
    <t>Target (ft)</t>
  </si>
  <si>
    <t>14D%</t>
  </si>
  <si>
    <t>Date</t>
  </si>
  <si>
    <t>Blalock</t>
  </si>
  <si>
    <t>Wylie</t>
  </si>
  <si>
    <t>Test 1:</t>
  </si>
  <si>
    <t>incipient</t>
  </si>
  <si>
    <t>moderate</t>
  </si>
  <si>
    <t>severe</t>
  </si>
  <si>
    <t xml:space="preserve"> &lt;2</t>
  </si>
  <si>
    <t>extreme</t>
  </si>
  <si>
    <t>no drought</t>
  </si>
  <si>
    <t>Current Method</t>
  </si>
  <si>
    <t xml:space="preserve"> 10th-5th</t>
  </si>
  <si>
    <t xml:space="preserve"> 5th-2nd</t>
  </si>
  <si>
    <t>28DAvg</t>
  </si>
  <si>
    <t>Full Pool</t>
  </si>
  <si>
    <t>Monthly 5%</t>
  </si>
  <si>
    <t>28D%</t>
  </si>
  <si>
    <t xml:space="preserve">20th-10th </t>
  </si>
  <si>
    <t>Test 2 Bins definition has slightly different rule than Test 1 and 3 for severe and extreme.</t>
  </si>
  <si>
    <t xml:space="preserve">14 day average determined </t>
  </si>
  <si>
    <t>from USGS map</t>
  </si>
  <si>
    <t>Test 3:</t>
  </si>
  <si>
    <t>&gt;20th %</t>
  </si>
  <si>
    <t>Deviation from</t>
  </si>
  <si>
    <t>Other Notes:</t>
  </si>
  <si>
    <t>Change from</t>
  </si>
  <si>
    <t>Sept. 20</t>
  </si>
  <si>
    <t>Sept. 28</t>
  </si>
  <si>
    <t>Sept. 20 (ft)</t>
  </si>
  <si>
    <t>Little PeeDee_Galivants</t>
  </si>
  <si>
    <t>North Pacolet_Fingerville</t>
  </si>
  <si>
    <t>Enoree_Whitmire</t>
  </si>
  <si>
    <t>Chattooga_Clayton</t>
  </si>
  <si>
    <t>Curve</t>
  </si>
  <si>
    <t>Deviation</t>
  </si>
  <si>
    <t>from Full</t>
  </si>
  <si>
    <t>Pool</t>
  </si>
  <si>
    <t>Full Pool (ft)</t>
  </si>
  <si>
    <t>Guide Curve</t>
  </si>
  <si>
    <t>PeeDee_Pee Dee</t>
  </si>
  <si>
    <t>Little Pee Dee_Galivants Ferry</t>
  </si>
  <si>
    <t>from Guide</t>
  </si>
  <si>
    <t>based on 28 day average</t>
  </si>
  <si>
    <t xml:space="preserve">Same as Test 1, but </t>
  </si>
  <si>
    <t>Uses 5th percentiles</t>
  </si>
  <si>
    <t>14DAvg %</t>
  </si>
  <si>
    <t>Test 1 and 3:</t>
  </si>
  <si>
    <t>5th percentiles</t>
  </si>
  <si>
    <t>Do not use monthly</t>
  </si>
  <si>
    <t>Method:</t>
  </si>
  <si>
    <t xml:space="preserve">Current </t>
  </si>
  <si>
    <t>Gage, through 2013</t>
  </si>
  <si>
    <t>Through 2009WY</t>
  </si>
  <si>
    <t>NA</t>
  </si>
  <si>
    <t>Gage</t>
  </si>
  <si>
    <t>RockyRiver_Starr</t>
  </si>
  <si>
    <t>Middle Saluda</t>
  </si>
  <si>
    <t>Bush River</t>
  </si>
  <si>
    <t>McTier Creek</t>
  </si>
  <si>
    <t>South Rabun</t>
  </si>
  <si>
    <t>South Rabon</t>
  </si>
  <si>
    <t>South Pacolet_Campobello</t>
  </si>
  <si>
    <t>South Pacolet_campobello</t>
  </si>
  <si>
    <t>South Fork Edisto_Denmark</t>
  </si>
  <si>
    <t>Waccamaw</t>
  </si>
  <si>
    <t>Pee Dee River at Pee Dee</t>
  </si>
  <si>
    <t>Lynches River at Effingham</t>
  </si>
  <si>
    <t>Black Creek near McBee</t>
  </si>
  <si>
    <t>Catawba River below Catawba</t>
  </si>
  <si>
    <t>Rocky Creek at Great Falls</t>
  </si>
  <si>
    <t>North Pacolet River at Fingerville</t>
  </si>
  <si>
    <t>South Pacolet River near Campobello</t>
  </si>
  <si>
    <t>Enoree River at Whitmire</t>
  </si>
  <si>
    <t>Broad River near Carlisle</t>
  </si>
  <si>
    <t>Gills Creek at Columbia</t>
  </si>
  <si>
    <t>Black River at Kingstree</t>
  </si>
  <si>
    <t>Middle Saluda River near Cleveland</t>
  </si>
  <si>
    <t>Saluda River near Greenville</t>
  </si>
  <si>
    <t>South Rabon Creek near Gray Court</t>
  </si>
  <si>
    <t>Bush River near Prosperity</t>
  </si>
  <si>
    <t>Chattooga River near Clayton</t>
  </si>
  <si>
    <t>Twelve Mile Creek near Liberty</t>
  </si>
  <si>
    <t>Rocky River near Starr</t>
  </si>
  <si>
    <t>Little River near Mt. Carmel</t>
  </si>
  <si>
    <t>Stevens Creek near Modoc</t>
  </si>
  <si>
    <t>Salkehatchie River near Miley</t>
  </si>
  <si>
    <t>Coosawhatchie River near Hampton</t>
  </si>
  <si>
    <t>McTier Creek near Monetta</t>
  </si>
  <si>
    <t>South Fork Edisto near Denmark</t>
  </si>
  <si>
    <t>North Fork Edisto at Orangeburg</t>
  </si>
  <si>
    <t>Edisto River near Givhans</t>
  </si>
  <si>
    <t>Site_No</t>
  </si>
  <si>
    <t>OBJECTID</t>
  </si>
  <si>
    <t>Site_Name</t>
  </si>
  <si>
    <t>Lat</t>
  </si>
  <si>
    <t>Lon</t>
  </si>
  <si>
    <t>Drainage_A</t>
  </si>
  <si>
    <t>Label</t>
  </si>
  <si>
    <t>Basin</t>
  </si>
  <si>
    <t>Begin_</t>
  </si>
  <si>
    <t>Type</t>
  </si>
  <si>
    <t>Years</t>
  </si>
  <si>
    <t>Basin_Plan</t>
  </si>
  <si>
    <t>End_</t>
  </si>
  <si>
    <t>Map_ID</t>
  </si>
  <si>
    <t>D_Status</t>
  </si>
  <si>
    <t>BLACK CREEK NEAR MCBEE, SC</t>
  </si>
  <si>
    <t>Pee Dee</t>
  </si>
  <si>
    <t>Discharge</t>
  </si>
  <si>
    <t>Active</t>
  </si>
  <si>
    <t xml:space="preserve"> </t>
  </si>
  <si>
    <t>Extreme</t>
  </si>
  <si>
    <t>WACCAMAW RIVER NEAR LONGS, SC</t>
  </si>
  <si>
    <t>Severe</t>
  </si>
  <si>
    <t>PEE DEE RIVER AT PEEDEE, SC</t>
  </si>
  <si>
    <t>LYNCHES RIVER AT EFFINGHAM, SC</t>
  </si>
  <si>
    <t>LITTLE PEE DEE R. AT GALIVANTS FERRY, SC</t>
  </si>
  <si>
    <t>BLACK RIVER AT KINGSTREE, SC</t>
  </si>
  <si>
    <t>CATAWBA RIVER BELOW CATAWBA, SC</t>
  </si>
  <si>
    <t>Catawba</t>
  </si>
  <si>
    <t>ROCKY CREEK AT GREAT FALLS, SC</t>
  </si>
  <si>
    <t>NORTH PACOLET RIVER AT FINGERVILLE, SC</t>
  </si>
  <si>
    <t>Broad</t>
  </si>
  <si>
    <t>BROAD RIVER NEAR CARLISLE, SC</t>
  </si>
  <si>
    <t>ENOREE RIVER AT WHITMIRE, SC</t>
  </si>
  <si>
    <t>SALUDA RIVER NEAR GREENVILLE, SC</t>
  </si>
  <si>
    <t>Saluda</t>
  </si>
  <si>
    <t>GILLS CREEK AT COLUMBIA, SC</t>
  </si>
  <si>
    <t>Congaree</t>
  </si>
  <si>
    <t>NORTH FORK EDISTO RIVER AT ORANGEBURG, SC</t>
  </si>
  <si>
    <t>Edisto</t>
  </si>
  <si>
    <t>EDISTO RIVER NR GIVHANS, SC</t>
  </si>
  <si>
    <t>SALKEHATCHIE RIVER NEAR MILEY, SC</t>
  </si>
  <si>
    <t>Salkehatchie</t>
  </si>
  <si>
    <t>COOSAWHATCHIE RIVER NEAR HAMPTON, SC</t>
  </si>
  <si>
    <t>CHATTOOGA RIVER NEAR CLAYTON, GA</t>
  </si>
  <si>
    <t>Savannah</t>
  </si>
  <si>
    <t>TWELVEMILE CREEK NEAR LIBERTY, SC</t>
  </si>
  <si>
    <t>LITTLE RIVER NEAR MT. CARMEL, SC</t>
  </si>
  <si>
    <t>STEVENS CREEK NEAR MODOC, SC</t>
  </si>
  <si>
    <t>McTier Creek Near Monetta</t>
  </si>
  <si>
    <t>No Drought</t>
  </si>
  <si>
    <t>Bush River Near Prosperity</t>
  </si>
  <si>
    <t>MIddle Saluda River near Cleveland</t>
  </si>
  <si>
    <t>South Rabon Creek near Gray court</t>
  </si>
  <si>
    <t>South Fork Edisto River near Denmark</t>
  </si>
  <si>
    <t>South Pacolet River near Campobellow</t>
  </si>
  <si>
    <t>Little Pee Dee River at Galivants Ferry</t>
  </si>
  <si>
    <t>USGS ID</t>
  </si>
  <si>
    <t>Gage Name</t>
  </si>
  <si>
    <t>14-Day Average Percentile</t>
  </si>
  <si>
    <t>28-Day Average Percentile</t>
  </si>
  <si>
    <t>Drought Status</t>
  </si>
  <si>
    <t>duke website</t>
  </si>
  <si>
    <t>02172001</t>
  </si>
  <si>
    <t>02171635</t>
  </si>
  <si>
    <t>02172000</t>
  </si>
  <si>
    <t>02187010</t>
  </si>
  <si>
    <t>02193900</t>
  </si>
  <si>
    <t>02185145</t>
  </si>
  <si>
    <t>02166500</t>
  </si>
  <si>
    <t>02168500</t>
  </si>
  <si>
    <t>021556524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</si>
</sst>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right"/>
    </xf>
    <xf numFmtId="0" fontId="1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16" fontId="3" fillId="0" borderId="0" xfId="0" applyNumberFormat="1" applyFont="1" applyBorder="1"/>
    <xf numFmtId="0" fontId="3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5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8" xfId="0" applyFont="1" applyBorder="1"/>
    <xf numFmtId="0" fontId="3" fillId="0" borderId="19" xfId="0" applyFont="1" applyBorder="1"/>
    <xf numFmtId="0" fontId="4" fillId="0" borderId="0" xfId="0" applyFont="1" applyBorder="1" applyAlignment="1">
      <alignment horizontal="right"/>
    </xf>
    <xf numFmtId="164" fontId="3" fillId="0" borderId="20" xfId="0" applyNumberFormat="1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2" borderId="5" xfId="0" applyFont="1" applyFill="1" applyBorder="1" applyAlignment="1">
      <alignment horizontal="right"/>
    </xf>
    <xf numFmtId="0" fontId="6" fillId="2" borderId="0" xfId="0" applyFont="1" applyFill="1" applyBorder="1"/>
    <xf numFmtId="0" fontId="4" fillId="0" borderId="18" xfId="0" applyFont="1" applyBorder="1" applyAlignment="1">
      <alignment horizontal="right"/>
    </xf>
    <xf numFmtId="0" fontId="0" fillId="0" borderId="20" xfId="0" applyBorder="1"/>
    <xf numFmtId="164" fontId="0" fillId="0" borderId="20" xfId="0" applyNumberFormat="1" applyBorder="1"/>
    <xf numFmtId="0" fontId="0" fillId="0" borderId="20" xfId="0" applyBorder="1" applyAlignment="1">
      <alignment horizontal="right"/>
    </xf>
    <xf numFmtId="0" fontId="0" fillId="0" borderId="25" xfId="0" applyBorder="1"/>
    <xf numFmtId="2" fontId="0" fillId="0" borderId="25" xfId="0" applyNumberFormat="1" applyBorder="1"/>
    <xf numFmtId="164" fontId="0" fillId="0" borderId="25" xfId="0" applyNumberFormat="1" applyBorder="1"/>
    <xf numFmtId="0" fontId="0" fillId="0" borderId="26" xfId="0" applyBorder="1"/>
    <xf numFmtId="0" fontId="2" fillId="0" borderId="25" xfId="0" applyFont="1" applyBorder="1"/>
    <xf numFmtId="0" fontId="2" fillId="0" borderId="26" xfId="0" applyFont="1" applyBorder="1"/>
    <xf numFmtId="0" fontId="0" fillId="0" borderId="27" xfId="0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14" fontId="3" fillId="0" borderId="5" xfId="0" applyNumberFormat="1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2" fillId="0" borderId="15" xfId="0" applyFont="1" applyBorder="1"/>
    <xf numFmtId="0" fontId="2" fillId="0" borderId="27" xfId="0" applyFont="1" applyBorder="1"/>
    <xf numFmtId="0" fontId="2" fillId="0" borderId="0" xfId="0" applyFont="1" applyAlignment="1">
      <alignment horizontal="center"/>
    </xf>
    <xf numFmtId="0" fontId="2" fillId="0" borderId="28" xfId="0" applyFont="1" applyBorder="1"/>
    <xf numFmtId="0" fontId="0" fillId="0" borderId="29" xfId="0" applyBorder="1"/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0" fillId="0" borderId="20" xfId="0" applyNumberFormat="1" applyBorder="1"/>
    <xf numFmtId="0" fontId="7" fillId="0" borderId="0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" fillId="0" borderId="32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0" xfId="0"/>
    <xf numFmtId="0" fontId="0" fillId="0" borderId="0" xfId="0"/>
    <xf numFmtId="14" fontId="3" fillId="0" borderId="5" xfId="0" applyNumberFormat="1" applyFont="1" applyBorder="1"/>
    <xf numFmtId="0" fontId="4" fillId="0" borderId="24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2" fontId="0" fillId="0" borderId="0" xfId="0" applyNumberFormat="1"/>
    <xf numFmtId="0" fontId="4" fillId="0" borderId="33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0" fillId="0" borderId="0" xfId="0" applyNumberForma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164" fontId="3" fillId="0" borderId="32" xfId="0" applyNumberFormat="1" applyFont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center"/>
    </xf>
    <xf numFmtId="0" fontId="0" fillId="2" borderId="0" xfId="0" quotePrefix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ort_Outpu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B1" workbookViewId="0">
      <selection activeCell="I1" sqref="I1"/>
    </sheetView>
  </sheetViews>
  <sheetFormatPr defaultRowHeight="14.4" x14ac:dyDescent="0.3"/>
  <cols>
    <col min="2" max="2" width="27.44140625" bestFit="1" customWidth="1"/>
    <col min="9" max="9" width="10.6640625" bestFit="1" customWidth="1"/>
  </cols>
  <sheetData>
    <row r="1" spans="1:16" x14ac:dyDescent="0.3">
      <c r="B1" s="80" t="s">
        <v>93</v>
      </c>
      <c r="C1" s="2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6" x14ac:dyDescent="0.3">
      <c r="A2" t="s">
        <v>0</v>
      </c>
      <c r="B2" s="1" t="s">
        <v>1</v>
      </c>
      <c r="C2" s="97">
        <v>100.09999999999945</v>
      </c>
      <c r="D2" s="97">
        <v>289</v>
      </c>
      <c r="E2" s="97">
        <v>596.99999999999955</v>
      </c>
      <c r="F2" s="97">
        <v>151.09999999999991</v>
      </c>
      <c r="G2" s="97">
        <v>38.249999999999773</v>
      </c>
      <c r="H2" s="97">
        <v>23</v>
      </c>
      <c r="I2" s="97">
        <v>18</v>
      </c>
      <c r="J2" s="97">
        <v>22</v>
      </c>
      <c r="K2" s="97">
        <v>15</v>
      </c>
      <c r="L2" s="97">
        <v>14.699999999999818</v>
      </c>
      <c r="M2" s="97">
        <v>11</v>
      </c>
      <c r="N2" s="97">
        <v>30</v>
      </c>
    </row>
    <row r="3" spans="1:16" x14ac:dyDescent="0.3">
      <c r="B3" s="1" t="s">
        <v>2</v>
      </c>
      <c r="C3" s="97">
        <v>3595.9999999999945</v>
      </c>
      <c r="D3" s="97">
        <v>4209.9999999999982</v>
      </c>
      <c r="E3" s="97">
        <v>5050</v>
      </c>
      <c r="F3" s="97">
        <v>3465.4999999999973</v>
      </c>
      <c r="G3" s="97">
        <v>2440</v>
      </c>
      <c r="H3" s="97">
        <v>2115.4999999999973</v>
      </c>
      <c r="I3" s="97">
        <v>1852.5</v>
      </c>
      <c r="J3" s="97">
        <v>1652.9999999999973</v>
      </c>
      <c r="K3" s="97">
        <v>1425</v>
      </c>
      <c r="L3" s="97">
        <v>1382.9999999999973</v>
      </c>
      <c r="M3" s="97">
        <v>1675.4999999999973</v>
      </c>
      <c r="N3" s="97">
        <v>2391.9999999999891</v>
      </c>
    </row>
    <row r="4" spans="1:16" x14ac:dyDescent="0.3">
      <c r="B4" s="1" t="s">
        <v>71</v>
      </c>
      <c r="C4" s="97">
        <v>1210</v>
      </c>
      <c r="D4" s="97">
        <v>1480</v>
      </c>
      <c r="E4" s="97">
        <v>1776.4999999999964</v>
      </c>
      <c r="F4" s="97">
        <v>966.09999999999945</v>
      </c>
      <c r="G4" s="97">
        <v>524</v>
      </c>
      <c r="H4" s="97">
        <v>367.14999999999918</v>
      </c>
      <c r="I4" s="97">
        <v>286.64999999999964</v>
      </c>
      <c r="J4" s="97">
        <v>274.29999999999927</v>
      </c>
      <c r="K4" s="97">
        <v>253.04999999999973</v>
      </c>
      <c r="L4" s="97">
        <v>333</v>
      </c>
      <c r="M4" s="97">
        <v>413.09999999999945</v>
      </c>
      <c r="N4" s="97">
        <v>678.59999999999854</v>
      </c>
    </row>
    <row r="5" spans="1:16" x14ac:dyDescent="0.3">
      <c r="B5" s="1" t="s">
        <v>3</v>
      </c>
      <c r="C5" s="97">
        <v>402.25</v>
      </c>
      <c r="D5" s="97">
        <v>496.69999999999982</v>
      </c>
      <c r="E5" s="97">
        <v>548.25</v>
      </c>
      <c r="F5" s="97">
        <v>390.04999999999973</v>
      </c>
      <c r="G5" s="97">
        <v>223</v>
      </c>
      <c r="H5" s="97">
        <v>159</v>
      </c>
      <c r="I5" s="97">
        <v>147.5</v>
      </c>
      <c r="J5" s="97">
        <v>150</v>
      </c>
      <c r="K5" s="97">
        <v>135</v>
      </c>
      <c r="L5" s="97">
        <v>154</v>
      </c>
      <c r="M5" s="97">
        <v>197.04999999999973</v>
      </c>
      <c r="N5" s="97">
        <v>287.25</v>
      </c>
    </row>
    <row r="6" spans="1:16" x14ac:dyDescent="0.3">
      <c r="B6" s="1" t="s">
        <v>4</v>
      </c>
      <c r="C6" s="97">
        <v>79</v>
      </c>
      <c r="D6" s="97">
        <v>81</v>
      </c>
      <c r="E6" s="97">
        <v>84</v>
      </c>
      <c r="F6" s="97">
        <v>64</v>
      </c>
      <c r="G6" s="97">
        <v>39</v>
      </c>
      <c r="H6" s="97">
        <v>24</v>
      </c>
      <c r="I6" s="97">
        <v>21</v>
      </c>
      <c r="J6" s="97">
        <v>23</v>
      </c>
      <c r="K6" s="97">
        <v>25</v>
      </c>
      <c r="L6" s="97">
        <v>31</v>
      </c>
      <c r="M6" s="97">
        <v>45</v>
      </c>
      <c r="N6" s="97">
        <v>61</v>
      </c>
    </row>
    <row r="7" spans="1:16" x14ac:dyDescent="0.3">
      <c r="A7" t="s">
        <v>7</v>
      </c>
      <c r="B7" s="1" t="s">
        <v>5</v>
      </c>
      <c r="C7" s="97">
        <v>1083.9999999999998</v>
      </c>
      <c r="D7" s="97">
        <v>1160</v>
      </c>
      <c r="E7" s="97">
        <v>1455.4999999999995</v>
      </c>
      <c r="F7" s="97">
        <v>1390</v>
      </c>
      <c r="G7" s="97">
        <v>1105.9999999999991</v>
      </c>
      <c r="H7" s="97">
        <v>975.55</v>
      </c>
      <c r="I7" s="97">
        <v>953.59999999999945</v>
      </c>
      <c r="J7" s="97">
        <v>962.59999999999945</v>
      </c>
      <c r="K7" s="97">
        <v>883</v>
      </c>
      <c r="L7" s="97">
        <v>861</v>
      </c>
      <c r="M7" s="97">
        <v>851.19999999999982</v>
      </c>
      <c r="N7" s="97">
        <v>941.09999999999991</v>
      </c>
    </row>
    <row r="8" spans="1:16" x14ac:dyDescent="0.3">
      <c r="B8" s="1" t="s">
        <v>9</v>
      </c>
      <c r="C8" s="97">
        <v>24</v>
      </c>
      <c r="D8" s="97">
        <v>38</v>
      </c>
      <c r="E8" s="97">
        <v>48</v>
      </c>
      <c r="F8" s="97">
        <v>32</v>
      </c>
      <c r="G8" s="97">
        <v>14</v>
      </c>
      <c r="H8" s="97">
        <v>6.6049999999999951</v>
      </c>
      <c r="I8" s="97">
        <v>4.5</v>
      </c>
      <c r="J8" s="97">
        <v>1.8</v>
      </c>
      <c r="K8" s="97">
        <v>0.38999999999999546</v>
      </c>
      <c r="L8" s="97">
        <v>3.1349999999999909</v>
      </c>
      <c r="M8" s="97">
        <v>6.9</v>
      </c>
      <c r="N8" s="97">
        <v>14</v>
      </c>
    </row>
    <row r="9" spans="1:16" x14ac:dyDescent="0.3">
      <c r="B9" s="1" t="s">
        <v>72</v>
      </c>
      <c r="C9" s="97">
        <v>89</v>
      </c>
      <c r="D9" s="97">
        <v>95.299999999999727</v>
      </c>
      <c r="E9" s="97">
        <v>112</v>
      </c>
      <c r="F9" s="97">
        <v>107</v>
      </c>
      <c r="G9" s="97">
        <v>80</v>
      </c>
      <c r="H9" s="97">
        <v>62</v>
      </c>
      <c r="I9" s="97">
        <v>49</v>
      </c>
      <c r="J9" s="97">
        <v>39</v>
      </c>
      <c r="K9" s="97">
        <v>41</v>
      </c>
      <c r="L9" s="97">
        <v>44</v>
      </c>
      <c r="M9" s="97">
        <v>59</v>
      </c>
      <c r="N9" s="97">
        <v>73</v>
      </c>
    </row>
    <row r="10" spans="1:16" x14ac:dyDescent="0.3">
      <c r="B10" s="1" t="s">
        <v>103</v>
      </c>
      <c r="C10" s="97">
        <v>38.299999999999997</v>
      </c>
      <c r="D10" s="97">
        <v>36</v>
      </c>
      <c r="E10" s="97">
        <v>48.3</v>
      </c>
      <c r="F10" s="97">
        <v>46.509999999999991</v>
      </c>
      <c r="G10" s="97">
        <v>33</v>
      </c>
      <c r="H10" s="97">
        <v>20.064999999999987</v>
      </c>
      <c r="I10" s="97">
        <v>15.89999999999999</v>
      </c>
      <c r="J10" s="97">
        <v>11.89999999999999</v>
      </c>
      <c r="K10" s="97">
        <v>12.254999999999995</v>
      </c>
      <c r="L10" s="97">
        <v>18</v>
      </c>
      <c r="M10" s="97">
        <v>24.3</v>
      </c>
      <c r="N10" s="97">
        <v>30.289999999999985</v>
      </c>
    </row>
    <row r="11" spans="1:16" x14ac:dyDescent="0.3">
      <c r="B11" s="1" t="s">
        <v>73</v>
      </c>
      <c r="C11" s="97">
        <v>214</v>
      </c>
      <c r="D11" s="97">
        <v>226</v>
      </c>
      <c r="E11" s="97">
        <v>307</v>
      </c>
      <c r="F11" s="97">
        <v>266.04999999999995</v>
      </c>
      <c r="G11" s="97">
        <v>184</v>
      </c>
      <c r="H11" s="97">
        <v>109</v>
      </c>
      <c r="I11" s="97">
        <v>85</v>
      </c>
      <c r="J11" s="97">
        <v>63.049999999999955</v>
      </c>
      <c r="K11" s="97">
        <v>69</v>
      </c>
      <c r="L11" s="97">
        <v>82</v>
      </c>
      <c r="M11" s="97">
        <v>106</v>
      </c>
      <c r="N11" s="97">
        <v>175</v>
      </c>
    </row>
    <row r="12" spans="1:16" x14ac:dyDescent="0.3">
      <c r="B12" s="1" t="s">
        <v>6</v>
      </c>
      <c r="C12" s="97">
        <v>1312.9999999999973</v>
      </c>
      <c r="D12" s="97">
        <v>1589.9999999999955</v>
      </c>
      <c r="E12" s="97">
        <v>2050</v>
      </c>
      <c r="F12" s="97">
        <v>1865.4999999999973</v>
      </c>
      <c r="G12" s="97">
        <v>1232.9999999999973</v>
      </c>
      <c r="H12" s="97">
        <v>845.54999999999973</v>
      </c>
      <c r="I12" s="97">
        <v>674</v>
      </c>
      <c r="J12" s="97">
        <v>471.89999999999918</v>
      </c>
      <c r="K12" s="97">
        <v>515.54999999999973</v>
      </c>
      <c r="L12" s="97">
        <v>610.29999999999973</v>
      </c>
      <c r="M12" s="97">
        <v>737.09999999999945</v>
      </c>
      <c r="N12" s="97">
        <v>1042.9999999999973</v>
      </c>
    </row>
    <row r="13" spans="1:16" x14ac:dyDescent="0.3">
      <c r="B13" s="1" t="s">
        <v>8</v>
      </c>
      <c r="C13" s="97">
        <v>30</v>
      </c>
      <c r="D13" s="97">
        <v>26</v>
      </c>
      <c r="E13" s="97">
        <v>15</v>
      </c>
      <c r="F13" s="97">
        <v>13</v>
      </c>
      <c r="G13" s="97">
        <v>7.9</v>
      </c>
      <c r="H13" s="97">
        <v>8.0549999999999944</v>
      </c>
      <c r="I13" s="97">
        <v>6.5</v>
      </c>
      <c r="J13" s="97">
        <v>6.1899999999999862</v>
      </c>
      <c r="K13" s="97">
        <v>5.8</v>
      </c>
      <c r="L13" s="97">
        <v>6.8</v>
      </c>
      <c r="M13" s="97">
        <v>8.9549999999999947</v>
      </c>
      <c r="N13" s="97">
        <v>22</v>
      </c>
    </row>
    <row r="14" spans="1:16" x14ac:dyDescent="0.3">
      <c r="A14" t="s">
        <v>11</v>
      </c>
      <c r="B14" s="1" t="s">
        <v>10</v>
      </c>
      <c r="C14" s="97">
        <v>247.75</v>
      </c>
      <c r="D14" s="97">
        <v>317</v>
      </c>
      <c r="E14" s="97">
        <v>388</v>
      </c>
      <c r="F14" s="97">
        <v>186.04999999999973</v>
      </c>
      <c r="G14" s="97">
        <v>40.25</v>
      </c>
      <c r="H14" s="97">
        <v>16</v>
      </c>
      <c r="I14" s="97">
        <v>12</v>
      </c>
      <c r="J14" s="97">
        <v>11</v>
      </c>
      <c r="K14" s="97">
        <v>15</v>
      </c>
      <c r="L14" s="97">
        <v>12</v>
      </c>
      <c r="M14" s="97">
        <v>13.049999999999727</v>
      </c>
      <c r="N14" s="97">
        <v>64</v>
      </c>
      <c r="O14" s="97"/>
      <c r="P14" s="97"/>
    </row>
    <row r="15" spans="1:16" x14ac:dyDescent="0.3">
      <c r="B15" s="1" t="s">
        <v>98</v>
      </c>
      <c r="C15" s="97">
        <v>20</v>
      </c>
      <c r="D15" s="97">
        <v>23</v>
      </c>
      <c r="E15" s="97">
        <v>30</v>
      </c>
      <c r="F15" s="97">
        <v>34</v>
      </c>
      <c r="G15" s="97">
        <v>26</v>
      </c>
      <c r="H15" s="97">
        <v>19</v>
      </c>
      <c r="I15" s="97">
        <v>16</v>
      </c>
      <c r="J15" s="97">
        <v>12</v>
      </c>
      <c r="K15" s="97">
        <v>10.554999999999994</v>
      </c>
      <c r="L15" s="97">
        <v>11</v>
      </c>
      <c r="M15" s="97">
        <v>13</v>
      </c>
      <c r="N15" s="97">
        <v>18</v>
      </c>
    </row>
    <row r="16" spans="1:16" x14ac:dyDescent="0.3">
      <c r="B16" s="1" t="s">
        <v>12</v>
      </c>
      <c r="C16" s="97">
        <v>243</v>
      </c>
      <c r="D16" s="97">
        <v>292</v>
      </c>
      <c r="E16" s="97">
        <v>340.59999999999991</v>
      </c>
      <c r="F16" s="97">
        <v>328.54999999999995</v>
      </c>
      <c r="G16" s="97">
        <v>252</v>
      </c>
      <c r="H16" s="97">
        <v>166.54999999999995</v>
      </c>
      <c r="I16" s="97">
        <v>148.59999999999991</v>
      </c>
      <c r="J16" s="97">
        <v>109</v>
      </c>
      <c r="K16" s="97">
        <v>97</v>
      </c>
      <c r="L16" s="97">
        <v>96</v>
      </c>
      <c r="M16" s="97">
        <v>129.09999999999991</v>
      </c>
      <c r="N16" s="97">
        <v>195.99999999999955</v>
      </c>
    </row>
    <row r="17" spans="1:16" x14ac:dyDescent="0.3">
      <c r="B17" s="1" t="s">
        <v>101</v>
      </c>
      <c r="C17" s="97">
        <v>11.7</v>
      </c>
      <c r="D17" s="97">
        <v>13.679999999999973</v>
      </c>
      <c r="E17" s="97">
        <v>17.614999999999988</v>
      </c>
      <c r="F17" s="97">
        <v>15.804999999999996</v>
      </c>
      <c r="G17" s="97">
        <v>9.0599999999999952</v>
      </c>
      <c r="H17" s="97">
        <v>4.5324999999999926</v>
      </c>
      <c r="I17" s="97">
        <v>2.5849999999999911</v>
      </c>
      <c r="J17" s="97">
        <v>0.76999999999998181</v>
      </c>
      <c r="K17" s="97">
        <v>2.3609999999999993</v>
      </c>
      <c r="L17" s="97">
        <v>2.7</v>
      </c>
      <c r="M17" s="97">
        <v>4.1699999999999937</v>
      </c>
      <c r="N17" s="97">
        <v>8.0059999999999985</v>
      </c>
    </row>
    <row r="18" spans="1:16" x14ac:dyDescent="0.3">
      <c r="B18" s="1" t="s">
        <v>99</v>
      </c>
      <c r="C18" s="97">
        <v>22</v>
      </c>
      <c r="D18" s="97">
        <v>20.649999999999977</v>
      </c>
      <c r="E18" s="97">
        <v>32.044999999999995</v>
      </c>
      <c r="F18" s="97">
        <v>21.70999999999999</v>
      </c>
      <c r="G18" s="97">
        <v>13.589999999999986</v>
      </c>
      <c r="H18" s="97">
        <v>7.463999999999996</v>
      </c>
      <c r="I18" s="97">
        <v>4.9679999999999973</v>
      </c>
      <c r="J18" s="97">
        <v>4.4769999999999959</v>
      </c>
      <c r="K18" s="97">
        <v>5</v>
      </c>
      <c r="L18" s="97">
        <v>4.5279999999999969</v>
      </c>
      <c r="M18" s="97">
        <v>8.5309999999999988</v>
      </c>
      <c r="N18" s="97">
        <v>11.989999999999998</v>
      </c>
    </row>
    <row r="19" spans="1:16" x14ac:dyDescent="0.3">
      <c r="B19" s="1" t="s">
        <v>74</v>
      </c>
      <c r="C19" s="97">
        <v>251</v>
      </c>
      <c r="D19" s="97">
        <v>330.59999999999991</v>
      </c>
      <c r="E19" s="97">
        <v>390</v>
      </c>
      <c r="F19" s="97">
        <v>386</v>
      </c>
      <c r="G19" s="97">
        <v>288.75</v>
      </c>
      <c r="H19" s="97">
        <v>209</v>
      </c>
      <c r="I19" s="97">
        <v>191</v>
      </c>
      <c r="J19" s="97">
        <v>149</v>
      </c>
      <c r="K19" s="97">
        <v>132</v>
      </c>
      <c r="L19" s="97">
        <v>123</v>
      </c>
      <c r="M19" s="97">
        <v>151</v>
      </c>
      <c r="N19" s="97">
        <v>195</v>
      </c>
    </row>
    <row r="20" spans="1:16" x14ac:dyDescent="0.3">
      <c r="B20" s="1" t="s">
        <v>14</v>
      </c>
      <c r="C20" s="97">
        <v>75</v>
      </c>
      <c r="D20" s="97">
        <v>85</v>
      </c>
      <c r="E20" s="97">
        <v>107</v>
      </c>
      <c r="F20" s="97">
        <v>96</v>
      </c>
      <c r="G20" s="97">
        <v>71</v>
      </c>
      <c r="H20" s="97">
        <v>49</v>
      </c>
      <c r="I20" s="97">
        <v>34</v>
      </c>
      <c r="J20" s="97">
        <v>30</v>
      </c>
      <c r="K20" s="97">
        <v>30.549999999999955</v>
      </c>
      <c r="L20" s="97">
        <v>33</v>
      </c>
      <c r="M20" s="97">
        <v>41</v>
      </c>
      <c r="N20" s="97">
        <v>57</v>
      </c>
    </row>
    <row r="21" spans="1:16" x14ac:dyDescent="0.3">
      <c r="A21" t="s">
        <v>18</v>
      </c>
      <c r="B21" s="1" t="s">
        <v>97</v>
      </c>
      <c r="C21" s="97">
        <v>56.034999999999989</v>
      </c>
      <c r="D21" s="97">
        <v>59</v>
      </c>
      <c r="E21" s="97">
        <v>61.9</v>
      </c>
      <c r="F21" s="97">
        <v>61.254999999999995</v>
      </c>
      <c r="G21" s="97">
        <v>34.714999999999996</v>
      </c>
      <c r="H21" s="97">
        <v>21.6</v>
      </c>
      <c r="I21" s="97">
        <v>15.439999999999964</v>
      </c>
      <c r="J21" s="97">
        <v>8.9</v>
      </c>
      <c r="K21" s="97">
        <v>9.8010000000000002</v>
      </c>
      <c r="L21" s="97">
        <v>13.1</v>
      </c>
      <c r="M21" s="97">
        <v>15</v>
      </c>
      <c r="N21" s="97">
        <v>35.974999999999952</v>
      </c>
    </row>
    <row r="22" spans="1:16" x14ac:dyDescent="0.3">
      <c r="B22" s="1" t="s">
        <v>15</v>
      </c>
      <c r="C22" s="97">
        <v>49</v>
      </c>
      <c r="D22" s="97">
        <v>60</v>
      </c>
      <c r="E22" s="97">
        <v>89</v>
      </c>
      <c r="F22" s="97">
        <v>81</v>
      </c>
      <c r="G22" s="97">
        <v>42</v>
      </c>
      <c r="H22" s="97">
        <v>18</v>
      </c>
      <c r="I22" s="97">
        <v>7.5</v>
      </c>
      <c r="J22" s="97">
        <v>1.8299999999999954</v>
      </c>
      <c r="K22" s="97">
        <v>2.8</v>
      </c>
      <c r="L22" s="97">
        <v>2.8099999999999907</v>
      </c>
      <c r="M22" s="97">
        <v>9.614999999999986</v>
      </c>
      <c r="N22" s="97">
        <v>34</v>
      </c>
    </row>
    <row r="23" spans="1:16" x14ac:dyDescent="0.3">
      <c r="B23" s="1" t="s">
        <v>16</v>
      </c>
      <c r="C23" s="97">
        <v>29</v>
      </c>
      <c r="D23" s="97">
        <v>58.649999999999864</v>
      </c>
      <c r="E23" s="97">
        <v>91</v>
      </c>
      <c r="F23" s="97">
        <v>60.549999999999955</v>
      </c>
      <c r="G23" s="97">
        <v>20</v>
      </c>
      <c r="H23" s="97">
        <v>9.5549999999999944</v>
      </c>
      <c r="I23" s="97">
        <v>5.9</v>
      </c>
      <c r="J23" s="97">
        <v>3.7</v>
      </c>
      <c r="K23" s="97">
        <v>2.4</v>
      </c>
      <c r="L23" s="97">
        <v>1.3</v>
      </c>
      <c r="M23" s="97">
        <v>1.7</v>
      </c>
      <c r="N23" s="97">
        <v>11.549999999999727</v>
      </c>
    </row>
    <row r="24" spans="1:16" x14ac:dyDescent="0.3">
      <c r="B24" s="1" t="s">
        <v>13</v>
      </c>
      <c r="C24" s="97">
        <v>165.79999999999995</v>
      </c>
      <c r="D24" s="97">
        <v>176.79999999999995</v>
      </c>
      <c r="E24" s="97">
        <v>192</v>
      </c>
      <c r="F24" s="97">
        <v>112.04999999999995</v>
      </c>
      <c r="G24" s="97">
        <v>50</v>
      </c>
      <c r="H24" s="97">
        <v>37</v>
      </c>
      <c r="I24" s="97">
        <v>34.399999999999864</v>
      </c>
      <c r="J24" s="97">
        <v>40</v>
      </c>
      <c r="K24" s="97">
        <v>39</v>
      </c>
      <c r="L24" s="97">
        <v>56</v>
      </c>
      <c r="M24" s="97">
        <v>83</v>
      </c>
      <c r="N24" s="97">
        <v>142.69999999999982</v>
      </c>
      <c r="O24" s="97"/>
      <c r="P24" s="97"/>
    </row>
    <row r="25" spans="1:16" x14ac:dyDescent="0.3">
      <c r="B25" s="1" t="s">
        <v>17</v>
      </c>
      <c r="C25" s="97">
        <v>22</v>
      </c>
      <c r="D25" s="97">
        <v>33</v>
      </c>
      <c r="E25" s="97">
        <v>38</v>
      </c>
      <c r="F25" s="97">
        <v>8.8000000000000007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9.8149999999999871</v>
      </c>
    </row>
    <row r="26" spans="1:16" x14ac:dyDescent="0.3">
      <c r="B26" s="1" t="s">
        <v>100</v>
      </c>
      <c r="C26" s="97">
        <v>6.8129999999999935</v>
      </c>
      <c r="D26" s="97">
        <v>8.1819999999999951</v>
      </c>
      <c r="E26" s="97">
        <v>9.4600000000000009</v>
      </c>
      <c r="F26" s="97">
        <v>6.8164999999999987</v>
      </c>
      <c r="G26" s="97">
        <v>3.6349999999999998</v>
      </c>
      <c r="H26" s="97">
        <v>2.2000000000000002</v>
      </c>
      <c r="I26" s="97">
        <v>1.9049999999999998</v>
      </c>
      <c r="J26" s="97">
        <v>1.9649999999999999</v>
      </c>
      <c r="K26" s="97">
        <v>2.4809999999999994</v>
      </c>
      <c r="L26" s="97">
        <v>3.2954999999999997</v>
      </c>
      <c r="M26" s="97">
        <v>4.2744999999999953</v>
      </c>
      <c r="N26" s="97">
        <v>6.0389999999999988</v>
      </c>
    </row>
    <row r="27" spans="1:16" x14ac:dyDescent="0.3">
      <c r="B27" s="1" t="s">
        <v>105</v>
      </c>
      <c r="C27" s="97">
        <v>447.59999999999854</v>
      </c>
      <c r="D27" s="97">
        <v>486</v>
      </c>
      <c r="E27" s="97">
        <v>528.39999999999964</v>
      </c>
      <c r="F27" s="97">
        <v>396.54999999999973</v>
      </c>
      <c r="G27" s="97">
        <v>251</v>
      </c>
      <c r="H27" s="97">
        <v>197.54999999999973</v>
      </c>
      <c r="I27" s="97">
        <v>177</v>
      </c>
      <c r="J27" s="97">
        <v>192</v>
      </c>
      <c r="K27" s="97">
        <v>200</v>
      </c>
      <c r="L27" s="97">
        <v>229</v>
      </c>
      <c r="M27" s="97">
        <v>278</v>
      </c>
      <c r="N27" s="97">
        <v>391.39999999999964</v>
      </c>
    </row>
    <row r="28" spans="1:16" x14ac:dyDescent="0.3">
      <c r="B28" s="1" t="s">
        <v>19</v>
      </c>
      <c r="C28" s="97">
        <v>425.09999999999945</v>
      </c>
      <c r="D28" s="97">
        <v>462.99999999999977</v>
      </c>
      <c r="E28" s="97">
        <v>510.29999999999973</v>
      </c>
      <c r="F28" s="97">
        <v>402</v>
      </c>
      <c r="G28" s="97">
        <v>270</v>
      </c>
      <c r="H28" s="97">
        <v>227.09999999999945</v>
      </c>
      <c r="I28" s="97">
        <v>213</v>
      </c>
      <c r="J28" s="97">
        <v>218</v>
      </c>
      <c r="K28" s="97">
        <v>223</v>
      </c>
      <c r="L28" s="97">
        <v>248.75</v>
      </c>
      <c r="M28" s="97">
        <v>289.04999999999973</v>
      </c>
      <c r="N28" s="97">
        <v>362</v>
      </c>
      <c r="O28" s="79"/>
    </row>
    <row r="29" spans="1:16" x14ac:dyDescent="0.3">
      <c r="B29" s="1" t="s">
        <v>20</v>
      </c>
      <c r="C29" s="97">
        <v>1050</v>
      </c>
      <c r="D29" s="97">
        <v>1239.9999999999955</v>
      </c>
      <c r="E29" s="97">
        <v>1400</v>
      </c>
      <c r="F29" s="97">
        <v>914</v>
      </c>
      <c r="G29" s="97">
        <v>536.29999999999973</v>
      </c>
      <c r="H29" s="97">
        <v>408.54999999999973</v>
      </c>
      <c r="I29" s="97">
        <v>339.59999999999945</v>
      </c>
      <c r="J29" s="97">
        <v>358.59999999999945</v>
      </c>
      <c r="K29" s="97">
        <v>378</v>
      </c>
      <c r="L29" s="97">
        <v>420</v>
      </c>
      <c r="M29" s="97">
        <v>495.14999999999918</v>
      </c>
      <c r="N29" s="97">
        <v>697.5</v>
      </c>
    </row>
    <row r="30" spans="1:16" x14ac:dyDescent="0.3">
      <c r="B30" s="1"/>
    </row>
    <row r="31" spans="1:16" x14ac:dyDescent="0.3">
      <c r="B31" s="1" t="s">
        <v>94</v>
      </c>
    </row>
    <row r="32" spans="1:16" x14ac:dyDescent="0.3">
      <c r="B32" s="1" t="s">
        <v>1</v>
      </c>
      <c r="C32" s="80">
        <v>111</v>
      </c>
      <c r="D32" s="80">
        <v>328</v>
      </c>
      <c r="E32" s="80">
        <v>622</v>
      </c>
      <c r="F32" s="80">
        <v>168</v>
      </c>
      <c r="G32" s="80">
        <v>40</v>
      </c>
      <c r="H32" s="80">
        <v>24</v>
      </c>
      <c r="I32" s="80">
        <v>20</v>
      </c>
      <c r="J32" s="80">
        <v>22</v>
      </c>
      <c r="K32" s="80">
        <v>16</v>
      </c>
      <c r="L32" s="80">
        <v>14</v>
      </c>
      <c r="M32" s="80">
        <v>11</v>
      </c>
      <c r="N32" s="80">
        <v>29</v>
      </c>
    </row>
    <row r="33" spans="2:14" x14ac:dyDescent="0.3">
      <c r="B33" s="1" t="s">
        <v>2</v>
      </c>
      <c r="C33" s="80">
        <v>3730</v>
      </c>
      <c r="D33" s="80">
        <v>4380</v>
      </c>
      <c r="E33" s="80">
        <v>5160</v>
      </c>
      <c r="F33" s="80">
        <v>3460</v>
      </c>
      <c r="G33" s="80">
        <v>2430</v>
      </c>
      <c r="H33" s="80">
        <v>2100</v>
      </c>
      <c r="I33" s="80">
        <v>1830</v>
      </c>
      <c r="J33" s="80">
        <v>1590</v>
      </c>
      <c r="K33" s="80">
        <v>1480</v>
      </c>
      <c r="L33" s="80">
        <v>1360</v>
      </c>
      <c r="M33" s="80">
        <v>1670</v>
      </c>
      <c r="N33" s="80">
        <v>2450</v>
      </c>
    </row>
    <row r="34" spans="2:14" x14ac:dyDescent="0.3">
      <c r="B34" s="1" t="s">
        <v>71</v>
      </c>
      <c r="C34" s="80">
        <v>1270</v>
      </c>
      <c r="D34" s="80">
        <v>1550</v>
      </c>
      <c r="E34" s="80">
        <v>1790</v>
      </c>
      <c r="F34" s="80">
        <v>984</v>
      </c>
      <c r="G34" s="80">
        <v>520</v>
      </c>
      <c r="H34" s="80">
        <v>384</v>
      </c>
      <c r="I34" s="80">
        <v>294</v>
      </c>
      <c r="J34" s="80">
        <v>273</v>
      </c>
      <c r="K34" s="80">
        <v>251</v>
      </c>
      <c r="L34" s="80">
        <v>331</v>
      </c>
      <c r="M34" s="80">
        <v>452</v>
      </c>
      <c r="N34" s="80">
        <v>690</v>
      </c>
    </row>
    <row r="35" spans="2:14" x14ac:dyDescent="0.3">
      <c r="B35" s="1" t="s">
        <v>3</v>
      </c>
      <c r="C35" s="80">
        <v>430</v>
      </c>
      <c r="D35" s="80">
        <v>519</v>
      </c>
      <c r="E35" s="80">
        <v>572</v>
      </c>
      <c r="F35" s="80">
        <v>406</v>
      </c>
      <c r="G35" s="80">
        <v>232</v>
      </c>
      <c r="H35" s="80">
        <v>167</v>
      </c>
      <c r="I35" s="80">
        <v>156</v>
      </c>
      <c r="J35" s="80">
        <v>150</v>
      </c>
      <c r="K35" s="80">
        <v>145</v>
      </c>
      <c r="L35" s="80">
        <v>156</v>
      </c>
      <c r="M35" s="80">
        <v>212</v>
      </c>
      <c r="N35" s="80">
        <v>319</v>
      </c>
    </row>
    <row r="36" spans="2:14" x14ac:dyDescent="0.3">
      <c r="B36" s="1" t="s">
        <v>4</v>
      </c>
      <c r="C36" s="80">
        <v>84</v>
      </c>
      <c r="D36" s="80">
        <v>87</v>
      </c>
      <c r="E36" s="80">
        <v>92</v>
      </c>
      <c r="F36" s="80">
        <v>67</v>
      </c>
      <c r="G36" s="80">
        <v>39</v>
      </c>
      <c r="H36" s="80">
        <v>25</v>
      </c>
      <c r="I36" s="80">
        <v>22</v>
      </c>
      <c r="J36" s="80">
        <v>23</v>
      </c>
      <c r="K36" s="80">
        <v>25</v>
      </c>
      <c r="L36" s="80">
        <v>32</v>
      </c>
      <c r="M36" s="80">
        <v>46</v>
      </c>
      <c r="N36" s="80">
        <v>73</v>
      </c>
    </row>
    <row r="37" spans="2:14" x14ac:dyDescent="0.3">
      <c r="B37" s="1" t="s">
        <v>5</v>
      </c>
      <c r="C37" s="80">
        <v>1060</v>
      </c>
      <c r="D37" s="80">
        <v>1120</v>
      </c>
      <c r="E37" s="80">
        <v>1410</v>
      </c>
      <c r="F37" s="80">
        <v>1340</v>
      </c>
      <c r="G37" s="80">
        <v>1030</v>
      </c>
      <c r="H37" s="80">
        <v>918</v>
      </c>
      <c r="I37" s="80">
        <v>925</v>
      </c>
      <c r="J37" s="80">
        <v>936</v>
      </c>
      <c r="K37" s="80">
        <v>875</v>
      </c>
      <c r="L37" s="80">
        <v>845</v>
      </c>
      <c r="M37" s="80">
        <v>835</v>
      </c>
      <c r="N37" s="80">
        <v>931</v>
      </c>
    </row>
    <row r="38" spans="2:14" x14ac:dyDescent="0.3">
      <c r="B38" s="1" t="s">
        <v>9</v>
      </c>
      <c r="C38" s="80">
        <v>27</v>
      </c>
      <c r="D38" s="80">
        <v>44</v>
      </c>
      <c r="E38" s="80">
        <v>54</v>
      </c>
      <c r="F38" s="80">
        <v>36</v>
      </c>
      <c r="G38" s="80">
        <v>16</v>
      </c>
      <c r="H38" s="80">
        <v>8.1</v>
      </c>
      <c r="I38" s="80">
        <v>5.3</v>
      </c>
      <c r="J38" s="80">
        <v>2.1</v>
      </c>
      <c r="K38" s="80">
        <v>1.1000000000000001</v>
      </c>
      <c r="L38" s="80">
        <v>4.7</v>
      </c>
      <c r="M38" s="80">
        <v>11</v>
      </c>
      <c r="N38" s="80">
        <v>20</v>
      </c>
    </row>
    <row r="39" spans="2:14" x14ac:dyDescent="0.3">
      <c r="B39" s="1" t="s">
        <v>72</v>
      </c>
      <c r="C39" s="80">
        <v>89</v>
      </c>
      <c r="D39" s="80">
        <v>96</v>
      </c>
      <c r="E39" s="80">
        <v>115</v>
      </c>
      <c r="F39" s="80">
        <v>110</v>
      </c>
      <c r="G39" s="80">
        <v>81</v>
      </c>
      <c r="H39" s="80">
        <v>62</v>
      </c>
      <c r="I39" s="80">
        <v>50</v>
      </c>
      <c r="J39" s="80">
        <v>39</v>
      </c>
      <c r="K39" s="80">
        <v>41</v>
      </c>
      <c r="L39" s="80">
        <v>45</v>
      </c>
      <c r="M39" s="80">
        <v>60</v>
      </c>
      <c r="N39" s="80">
        <v>75</v>
      </c>
    </row>
    <row r="40" spans="2:14" x14ac:dyDescent="0.3">
      <c r="B40" s="1" t="s">
        <v>73</v>
      </c>
      <c r="C40" s="80">
        <v>213</v>
      </c>
      <c r="D40" s="80">
        <v>226</v>
      </c>
      <c r="E40" s="80">
        <v>317</v>
      </c>
      <c r="F40" s="80">
        <v>278</v>
      </c>
      <c r="G40" s="80">
        <v>188</v>
      </c>
      <c r="H40" s="80">
        <v>111</v>
      </c>
      <c r="I40" s="80">
        <v>86</v>
      </c>
      <c r="J40" s="80">
        <v>62</v>
      </c>
      <c r="K40" s="80">
        <v>67</v>
      </c>
      <c r="L40" s="80">
        <v>89</v>
      </c>
      <c r="M40" s="80">
        <v>119</v>
      </c>
      <c r="N40" s="80">
        <v>182</v>
      </c>
    </row>
    <row r="41" spans="2:14" x14ac:dyDescent="0.3">
      <c r="B41" s="1" t="s">
        <v>6</v>
      </c>
      <c r="C41" s="80">
        <v>1330</v>
      </c>
      <c r="D41" s="80">
        <v>1630</v>
      </c>
      <c r="E41" s="80">
        <v>2100</v>
      </c>
      <c r="F41" s="80">
        <v>1900</v>
      </c>
      <c r="G41" s="80">
        <v>1230</v>
      </c>
      <c r="H41" s="80">
        <v>843</v>
      </c>
      <c r="I41" s="80">
        <v>707</v>
      </c>
      <c r="J41" s="80">
        <v>481</v>
      </c>
      <c r="K41" s="80">
        <v>552</v>
      </c>
      <c r="L41" s="80">
        <v>615</v>
      </c>
      <c r="M41" s="80">
        <v>775</v>
      </c>
      <c r="N41" s="80">
        <v>1090</v>
      </c>
    </row>
    <row r="42" spans="2:14" x14ac:dyDescent="0.3">
      <c r="B42" s="1" t="s">
        <v>8</v>
      </c>
      <c r="C42" s="80">
        <v>32</v>
      </c>
      <c r="D42" s="80">
        <v>27</v>
      </c>
      <c r="E42" s="80">
        <v>16</v>
      </c>
      <c r="F42" s="80">
        <v>13</v>
      </c>
      <c r="G42" s="80">
        <v>7.7</v>
      </c>
      <c r="H42" s="80">
        <v>8.1</v>
      </c>
      <c r="I42" s="80">
        <v>6.6</v>
      </c>
      <c r="J42" s="80">
        <v>6.4</v>
      </c>
      <c r="K42" s="80">
        <v>7.2</v>
      </c>
      <c r="L42" s="80">
        <v>7.1</v>
      </c>
      <c r="M42" s="80">
        <v>10</v>
      </c>
      <c r="N42" s="80">
        <v>25</v>
      </c>
    </row>
    <row r="43" spans="2:14" x14ac:dyDescent="0.3">
      <c r="B43" s="1" t="s">
        <v>10</v>
      </c>
      <c r="C43" s="80">
        <v>260</v>
      </c>
      <c r="D43" s="80">
        <v>343</v>
      </c>
      <c r="E43" s="80">
        <v>401</v>
      </c>
      <c r="F43" s="80">
        <v>201</v>
      </c>
      <c r="G43" s="80">
        <v>40</v>
      </c>
      <c r="H43" s="80">
        <v>16</v>
      </c>
      <c r="I43" s="80">
        <v>12</v>
      </c>
      <c r="J43" s="80">
        <v>11</v>
      </c>
      <c r="K43" s="80">
        <v>15</v>
      </c>
      <c r="L43" s="80">
        <v>12</v>
      </c>
      <c r="M43" s="80">
        <v>13</v>
      </c>
      <c r="N43" s="80">
        <v>63</v>
      </c>
    </row>
    <row r="44" spans="2:14" x14ac:dyDescent="0.3">
      <c r="B44" s="1" t="s">
        <v>12</v>
      </c>
      <c r="C44" s="80">
        <v>239</v>
      </c>
      <c r="D44" s="80">
        <v>290</v>
      </c>
      <c r="E44" s="80">
        <v>342</v>
      </c>
      <c r="F44" s="80">
        <v>328</v>
      </c>
      <c r="G44" s="80">
        <v>250</v>
      </c>
      <c r="H44" s="80">
        <v>168</v>
      </c>
      <c r="I44" s="80">
        <v>147</v>
      </c>
      <c r="J44" s="80">
        <v>108</v>
      </c>
      <c r="K44" s="80">
        <v>99</v>
      </c>
      <c r="L44" s="80">
        <v>96</v>
      </c>
      <c r="M44" s="80">
        <v>132</v>
      </c>
      <c r="N44" s="80">
        <v>194</v>
      </c>
    </row>
    <row r="45" spans="2:14" x14ac:dyDescent="0.3">
      <c r="B45" s="1" t="s">
        <v>74</v>
      </c>
      <c r="C45" s="80">
        <v>247</v>
      </c>
      <c r="D45" s="80">
        <v>330</v>
      </c>
      <c r="E45" s="80">
        <v>392</v>
      </c>
      <c r="F45" s="80">
        <v>390</v>
      </c>
      <c r="G45" s="80">
        <v>288</v>
      </c>
      <c r="H45" s="80">
        <v>209</v>
      </c>
      <c r="I45" s="80">
        <v>192</v>
      </c>
      <c r="J45" s="80">
        <v>148</v>
      </c>
      <c r="K45" s="80">
        <v>132</v>
      </c>
      <c r="L45" s="80">
        <v>123</v>
      </c>
      <c r="M45" s="80">
        <v>153</v>
      </c>
      <c r="N45" s="80">
        <v>194</v>
      </c>
    </row>
    <row r="46" spans="2:14" x14ac:dyDescent="0.3">
      <c r="B46" s="1" t="s">
        <v>14</v>
      </c>
      <c r="C46" s="80">
        <v>72</v>
      </c>
      <c r="D46" s="80">
        <v>85</v>
      </c>
      <c r="E46" s="80">
        <v>109</v>
      </c>
      <c r="F46" s="80">
        <v>103</v>
      </c>
      <c r="G46" s="80">
        <v>71</v>
      </c>
      <c r="H46" s="80">
        <v>48</v>
      </c>
      <c r="I46" s="80">
        <v>32</v>
      </c>
      <c r="J46" s="80">
        <v>34</v>
      </c>
      <c r="K46" s="80">
        <v>31</v>
      </c>
      <c r="L46" s="80">
        <v>33</v>
      </c>
      <c r="M46" s="80">
        <v>40</v>
      </c>
      <c r="N46" s="80">
        <v>56</v>
      </c>
    </row>
    <row r="47" spans="2:14" x14ac:dyDescent="0.3">
      <c r="B47" s="1" t="s">
        <v>15</v>
      </c>
      <c r="C47" s="80">
        <v>58</v>
      </c>
      <c r="D47" s="80">
        <v>70</v>
      </c>
      <c r="E47" s="80">
        <v>98</v>
      </c>
      <c r="F47" s="80">
        <v>88</v>
      </c>
      <c r="G47" s="80">
        <v>47</v>
      </c>
      <c r="H47" s="80">
        <v>23</v>
      </c>
      <c r="I47" s="80">
        <v>10</v>
      </c>
      <c r="J47" s="80">
        <v>3.1</v>
      </c>
      <c r="K47" s="80">
        <v>4.0999999999999996</v>
      </c>
      <c r="L47" s="80">
        <v>7.7</v>
      </c>
      <c r="M47" s="80">
        <v>25</v>
      </c>
      <c r="N47" s="80">
        <v>39</v>
      </c>
    </row>
    <row r="48" spans="2:14" x14ac:dyDescent="0.3">
      <c r="B48" s="1" t="s">
        <v>16</v>
      </c>
      <c r="C48" s="80">
        <v>42</v>
      </c>
      <c r="D48" s="80">
        <v>74</v>
      </c>
      <c r="E48" s="80">
        <v>104</v>
      </c>
      <c r="F48" s="80">
        <v>67</v>
      </c>
      <c r="G48" s="80">
        <v>24</v>
      </c>
      <c r="H48" s="80">
        <v>10</v>
      </c>
      <c r="I48" s="80">
        <v>6.4</v>
      </c>
      <c r="J48" s="80">
        <v>4.2</v>
      </c>
      <c r="K48" s="80">
        <v>3.1</v>
      </c>
      <c r="L48" s="80">
        <v>1.8</v>
      </c>
      <c r="M48" s="80">
        <v>2.6</v>
      </c>
      <c r="N48" s="80">
        <v>15</v>
      </c>
    </row>
    <row r="49" spans="2:14" x14ac:dyDescent="0.3">
      <c r="B49" s="1" t="s">
        <v>13</v>
      </c>
      <c r="C49" s="80">
        <v>191</v>
      </c>
      <c r="D49" s="80">
        <v>192</v>
      </c>
      <c r="E49" s="80">
        <v>204</v>
      </c>
      <c r="F49" s="80">
        <v>122</v>
      </c>
      <c r="G49" s="80">
        <v>54</v>
      </c>
      <c r="H49" s="80">
        <v>44</v>
      </c>
      <c r="I49" s="80">
        <v>37</v>
      </c>
      <c r="J49" s="80">
        <v>41</v>
      </c>
      <c r="K49" s="80">
        <v>44</v>
      </c>
      <c r="L49" s="80">
        <v>59</v>
      </c>
      <c r="M49" s="80">
        <v>96</v>
      </c>
      <c r="N49" s="80">
        <v>169</v>
      </c>
    </row>
    <row r="50" spans="2:14" x14ac:dyDescent="0.3">
      <c r="B50" s="1" t="s">
        <v>17</v>
      </c>
      <c r="C50" s="80">
        <v>26</v>
      </c>
      <c r="D50" s="80">
        <v>41</v>
      </c>
      <c r="E50" s="80">
        <v>42</v>
      </c>
      <c r="F50" s="80">
        <v>10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10</v>
      </c>
    </row>
    <row r="51" spans="2:14" x14ac:dyDescent="0.3">
      <c r="B51" s="1" t="s">
        <v>19</v>
      </c>
      <c r="C51" s="80">
        <v>470</v>
      </c>
      <c r="D51" s="80">
        <v>500</v>
      </c>
      <c r="E51" s="80">
        <v>550</v>
      </c>
      <c r="F51" s="80">
        <v>416</v>
      </c>
      <c r="G51" s="80">
        <v>283</v>
      </c>
      <c r="H51" s="80">
        <v>245</v>
      </c>
      <c r="I51" s="3">
        <v>227</v>
      </c>
      <c r="J51" s="80">
        <v>223</v>
      </c>
      <c r="K51" s="80">
        <v>240</v>
      </c>
      <c r="L51" s="80">
        <v>264</v>
      </c>
      <c r="M51" s="80">
        <v>307</v>
      </c>
      <c r="N51" s="80">
        <v>408</v>
      </c>
    </row>
    <row r="52" spans="2:14" x14ac:dyDescent="0.3">
      <c r="B52" s="1" t="s">
        <v>20</v>
      </c>
      <c r="C52" s="80">
        <v>1210</v>
      </c>
      <c r="D52" s="80">
        <v>1370</v>
      </c>
      <c r="E52" s="80">
        <v>1590</v>
      </c>
      <c r="F52" s="80">
        <v>961</v>
      </c>
      <c r="G52" s="80">
        <v>574</v>
      </c>
      <c r="H52" s="80">
        <v>435</v>
      </c>
      <c r="I52" s="80">
        <v>392</v>
      </c>
      <c r="J52" s="80">
        <v>365</v>
      </c>
      <c r="K52" s="80">
        <v>407</v>
      </c>
      <c r="L52" s="80">
        <v>434</v>
      </c>
      <c r="M52" s="80">
        <v>582</v>
      </c>
      <c r="N52" s="80">
        <v>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zoomScaleNormal="100" workbookViewId="0">
      <selection activeCell="I2" sqref="I2"/>
    </sheetView>
  </sheetViews>
  <sheetFormatPr defaultColWidth="9.109375" defaultRowHeight="13.8" x14ac:dyDescent="0.3"/>
  <cols>
    <col min="1" max="1" width="25.44140625" style="28" customWidth="1"/>
    <col min="2" max="5" width="11.44140625" style="28" customWidth="1"/>
    <col min="6" max="6" width="12.88671875" style="28" customWidth="1"/>
    <col min="7" max="7" width="14" style="28" bestFit="1" customWidth="1"/>
    <col min="8" max="8" width="12.33203125" style="28" customWidth="1"/>
    <col min="9" max="9" width="12" style="28" customWidth="1"/>
    <col min="10" max="10" width="13.6640625" style="28" customWidth="1"/>
    <col min="11" max="11" width="8" style="28" bestFit="1" customWidth="1"/>
    <col min="12" max="12" width="30.88671875" style="29" bestFit="1" customWidth="1"/>
    <col min="13" max="13" width="22.109375" style="29" bestFit="1" customWidth="1"/>
    <col min="14" max="14" width="21.88671875" style="28" bestFit="1" customWidth="1"/>
    <col min="15" max="16384" width="9.109375" style="28"/>
  </cols>
  <sheetData>
    <row r="1" spans="1:17" ht="12.75" customHeight="1" x14ac:dyDescent="0.3">
      <c r="A1" s="33" t="s">
        <v>96</v>
      </c>
      <c r="B1" s="34" t="s">
        <v>22</v>
      </c>
      <c r="C1" s="34" t="s">
        <v>41</v>
      </c>
      <c r="D1" s="34" t="s">
        <v>55</v>
      </c>
      <c r="E1" s="34" t="s">
        <v>58</v>
      </c>
      <c r="F1" s="34" t="s">
        <v>57</v>
      </c>
      <c r="G1" s="34" t="s">
        <v>52</v>
      </c>
      <c r="H1" s="34" t="s">
        <v>41</v>
      </c>
      <c r="I1" s="34" t="s">
        <v>58</v>
      </c>
      <c r="J1" s="98"/>
      <c r="O1" s="106" t="s">
        <v>194</v>
      </c>
      <c r="P1" s="106"/>
      <c r="Q1" s="106"/>
    </row>
    <row r="2" spans="1:17" ht="12.75" customHeight="1" x14ac:dyDescent="0.3">
      <c r="A2" s="95" t="s">
        <v>1</v>
      </c>
      <c r="B2" s="32">
        <v>659</v>
      </c>
      <c r="C2" s="32">
        <v>66</v>
      </c>
      <c r="D2" s="32">
        <v>853</v>
      </c>
      <c r="E2" s="32">
        <v>72</v>
      </c>
      <c r="F2" s="41">
        <f>HLOOKUP('14DAvg'!$B$46,'5%Table'!$C$1:$O$29,ROW('5%Table'!I2),FALSE)</f>
        <v>11</v>
      </c>
      <c r="G2" s="83" t="str">
        <f>IF(ISNUMBER(B2),IF(AND(1.1*F2&lt;=B2,B2&lt;1.2*F2),"Incipient",IF(AND('14DAvg'!B2&gt;=F2,'14DAvg'!B2&lt;1.1*F2),"moderate",IF(AND('14DAvg'!B2&lt;F2,'14DAvg'!B2&gt;=0.9*F2),"severe",IF('14DAvg'!B2&lt;0.9*F2,"extreme","no drought")))), "insufficient data")</f>
        <v>no drought</v>
      </c>
      <c r="H2" s="83" t="str">
        <f t="shared" ref="H2:H29" si="0">IF(ISNUMBER(C2),IF(AND(C2&lt;20,C2&gt;=10),"incipient", IF(AND(C2&lt;10,C2&gt;=5), "moderate", IF(AND(C2&lt;5,C2&gt;=2),"severe",IF(C2&lt;2, "extreme", "no drought")))), "insufficient data")</f>
        <v>no drought</v>
      </c>
      <c r="I2" s="82" t="str">
        <f t="shared" ref="I2:I29" si="1">IF(ISNUMBER(E2),IF(AND(E2&lt;20,E2&gt;=10),"incipient", IF(AND(E2&lt;10,E2&gt;=5), "moderate", IF(AND(E2&lt;5,E2&gt;=2),"severe",IF(E2&lt;2, "extreme", "no drought")))), "insufficient data")</f>
        <v>no drought</v>
      </c>
      <c r="J2" s="100"/>
      <c r="K2" s="28" t="s">
        <v>190</v>
      </c>
      <c r="L2" s="98" t="s">
        <v>191</v>
      </c>
      <c r="M2" s="98" t="s">
        <v>192</v>
      </c>
      <c r="N2" s="101" t="s">
        <v>193</v>
      </c>
    </row>
    <row r="3" spans="1:17" ht="12.75" customHeight="1" x14ac:dyDescent="0.3">
      <c r="A3" s="95" t="s">
        <v>2</v>
      </c>
      <c r="B3" s="32">
        <v>4155</v>
      </c>
      <c r="C3" s="32">
        <v>37</v>
      </c>
      <c r="D3" s="32">
        <v>3543</v>
      </c>
      <c r="E3" s="32">
        <v>26</v>
      </c>
      <c r="F3" s="41">
        <f>HLOOKUP('14DAvg'!$B$46,'5%Table'!$C$1:$O$29,ROW('5%Table'!I3),FALSE)</f>
        <v>1675.4999999999973</v>
      </c>
      <c r="G3" s="83" t="str">
        <f>IF(ISNUMBER(B3),IF(AND(1.1*F3&lt;='14DAvg'!B3,'14DAvg'!B3&lt;1.2*F3),"Incipient",IF(AND('14DAvg'!B3&gt;=F3,'14DAvg'!B3&lt;1.1*F3),"moderate",IF(AND('14DAvg'!B3&lt;F3,'14DAvg'!B3&gt;=0.9*F3),"severe",IF('14DAvg'!B3&lt;0.9*F3,"extreme","no drought")))), "insufficient data")</f>
        <v>no drought</v>
      </c>
      <c r="H3" s="83" t="str">
        <f t="shared" si="0"/>
        <v>no drought</v>
      </c>
      <c r="I3" s="82" t="str">
        <f t="shared" si="1"/>
        <v>no drought</v>
      </c>
      <c r="J3" s="100"/>
      <c r="K3" s="28">
        <v>2110500</v>
      </c>
      <c r="L3" s="99" t="s">
        <v>106</v>
      </c>
      <c r="M3" s="99"/>
    </row>
    <row r="4" spans="1:17" ht="12.75" customHeight="1" x14ac:dyDescent="0.3">
      <c r="A4" s="95" t="s">
        <v>71</v>
      </c>
      <c r="B4" s="32">
        <v>608</v>
      </c>
      <c r="C4" s="32">
        <v>17</v>
      </c>
      <c r="D4" s="32">
        <v>704</v>
      </c>
      <c r="E4" s="32">
        <v>22</v>
      </c>
      <c r="F4" s="41">
        <f>HLOOKUP('14DAvg'!$B$46,'5%Table'!$C$1:$O$29,ROW('5%Table'!I4),FALSE)</f>
        <v>413.09999999999945</v>
      </c>
      <c r="G4" s="83" t="str">
        <f>IF(ISNUMBER(B4),IF(AND(1.1*F4&lt;='14DAvg'!B4,'14DAvg'!B4&lt;1.2*F4),"Incipient",IF(AND('14DAvg'!B4&gt;=F4,'14DAvg'!B4&lt;1.1*F4),"moderate",IF(AND('14DAvg'!B4&lt;F4,'14DAvg'!B4&gt;=0.9*F4),"severe",IF('14DAvg'!B4&lt;0.9*F4,"extreme","no drought")))), "insufficient data")</f>
        <v>no drought</v>
      </c>
      <c r="H4" s="92" t="str">
        <f t="shared" si="0"/>
        <v>incipient</v>
      </c>
      <c r="I4" s="82" t="str">
        <f t="shared" si="1"/>
        <v>no drought</v>
      </c>
      <c r="J4" s="100"/>
      <c r="K4" s="28">
        <v>2131000</v>
      </c>
      <c r="L4" s="99" t="s">
        <v>107</v>
      </c>
      <c r="M4" s="99"/>
    </row>
    <row r="5" spans="1:17" ht="12.75" customHeight="1" x14ac:dyDescent="0.3">
      <c r="A5" s="95" t="s">
        <v>3</v>
      </c>
      <c r="B5" s="32">
        <v>363</v>
      </c>
      <c r="C5" s="32">
        <v>33</v>
      </c>
      <c r="D5" s="32">
        <v>707</v>
      </c>
      <c r="E5" s="32">
        <v>42</v>
      </c>
      <c r="F5" s="41">
        <f>HLOOKUP('14DAvg'!$B$46,'5%Table'!$C$1:$O$29,ROW('5%Table'!I5),FALSE)</f>
        <v>197.04999999999973</v>
      </c>
      <c r="G5" s="83" t="str">
        <f>IF(ISNUMBER(B5),IF(AND(1.1*F5&lt;='14DAvg'!B5,'14DAvg'!B5&lt;1.2*F5),"Incipient",IF(AND('14DAvg'!B5&gt;=F5,'14DAvg'!B5&lt;1.1*F5),"moderate",IF(AND('14DAvg'!B5&lt;F5,'14DAvg'!B5&gt;=0.9*F5),"severe",IF('14DAvg'!B5&lt;0.9*F5,"extreme","no drought")))), "insufficient data")</f>
        <v>no drought</v>
      </c>
      <c r="H5" s="83" t="str">
        <f t="shared" si="0"/>
        <v>no drought</v>
      </c>
      <c r="I5" s="82" t="str">
        <f t="shared" si="1"/>
        <v>no drought</v>
      </c>
      <c r="J5" s="100"/>
      <c r="K5" s="28">
        <v>2135000</v>
      </c>
      <c r="L5" s="99" t="s">
        <v>189</v>
      </c>
      <c r="M5" s="99"/>
    </row>
    <row r="6" spans="1:17" ht="12.75" customHeight="1" x14ac:dyDescent="0.3">
      <c r="A6" s="95" t="s">
        <v>4</v>
      </c>
      <c r="B6" s="32">
        <v>51.1</v>
      </c>
      <c r="C6" s="32">
        <v>6</v>
      </c>
      <c r="D6" s="32">
        <v>48.1</v>
      </c>
      <c r="E6" s="32">
        <v>4</v>
      </c>
      <c r="F6" s="41">
        <f>HLOOKUP('14DAvg'!$B$46,'5%Table'!$C$1:$O$29,ROW('5%Table'!I6),FALSE)</f>
        <v>45</v>
      </c>
      <c r="G6" s="92" t="str">
        <f>IF(ISNUMBER(B6),IF(AND(1.1*F6&lt;='14DAvg'!B6,'14DAvg'!B6&lt;1.2*F6),"Incipient",IF(AND('14DAvg'!B6&gt;=F6,'14DAvg'!B6&lt;1.1*F6),"moderate",IF(AND('14DAvg'!B6&lt;F6,'14DAvg'!B6&gt;=0.9*F6),"severe",IF('14DAvg'!B6&lt;0.9*F6,"extreme","no drought")))), "insufficient data")</f>
        <v>Incipient</v>
      </c>
      <c r="H6" s="91" t="str">
        <f t="shared" si="0"/>
        <v>moderate</v>
      </c>
      <c r="I6" s="104" t="str">
        <f t="shared" si="1"/>
        <v>severe</v>
      </c>
      <c r="J6" s="100"/>
      <c r="K6" s="28">
        <v>2132000</v>
      </c>
      <c r="L6" s="99" t="s">
        <v>108</v>
      </c>
      <c r="M6" s="99"/>
    </row>
    <row r="7" spans="1:17" ht="12.75" customHeight="1" x14ac:dyDescent="0.3">
      <c r="A7" s="95" t="s">
        <v>5</v>
      </c>
      <c r="B7" s="32">
        <v>4818</v>
      </c>
      <c r="C7" s="32">
        <v>77</v>
      </c>
      <c r="D7" s="32">
        <v>3989</v>
      </c>
      <c r="E7" s="32">
        <v>77</v>
      </c>
      <c r="F7" s="41">
        <f>HLOOKUP('14DAvg'!$B$46,'5%Table'!$C$1:$O$29,ROW('5%Table'!I7),FALSE)</f>
        <v>851.19999999999982</v>
      </c>
      <c r="G7" s="83" t="str">
        <f>IF(ISNUMBER(B7),IF(AND(1.1*F7&lt;='14DAvg'!B7,'14DAvg'!B7&lt;1.2*F7),"Incipient",IF(AND('14DAvg'!B7&gt;=F7,'14DAvg'!B7&lt;1.1*F7),"moderate",IF(AND('14DAvg'!B7&lt;F7,'14DAvg'!B7&gt;=0.9*F7),"severe",IF('14DAvg'!B7&lt;0.9*F7,"extreme","no drought")))), "insufficient data")</f>
        <v>no drought</v>
      </c>
      <c r="H7" s="83" t="str">
        <f t="shared" si="0"/>
        <v>no drought</v>
      </c>
      <c r="I7" s="82" t="str">
        <f t="shared" si="1"/>
        <v>no drought</v>
      </c>
      <c r="J7" s="100"/>
      <c r="K7" s="28">
        <v>2130900</v>
      </c>
      <c r="L7" s="99" t="s">
        <v>109</v>
      </c>
      <c r="M7" s="99"/>
    </row>
    <row r="8" spans="1:17" ht="12.75" customHeight="1" x14ac:dyDescent="0.3">
      <c r="A8" s="95" t="s">
        <v>9</v>
      </c>
      <c r="B8" s="32">
        <v>12</v>
      </c>
      <c r="C8" s="32">
        <v>10</v>
      </c>
      <c r="D8" s="32">
        <v>8.5</v>
      </c>
      <c r="E8" s="32">
        <v>9</v>
      </c>
      <c r="F8" s="41">
        <f>HLOOKUP('14DAvg'!$B$46,'5%Table'!$C$1:$O$29,ROW('5%Table'!I8),FALSE)</f>
        <v>6.9</v>
      </c>
      <c r="G8" s="83" t="str">
        <f>IF(ISNUMBER(B8),IF(AND(1.1*F8&lt;='14DAvg'!B8,'14DAvg'!B8&lt;1.2*F8),"Incipient",IF(AND('14DAvg'!B8&gt;=F8,'14DAvg'!B8&lt;1.1*F8),"moderate",IF(AND('14DAvg'!B8&lt;F8,'14DAvg'!B8&gt;=0.9*F8),"severe",IF('14DAvg'!B8&lt;0.9*F8,"extreme","no drought")))), "insufficient data")</f>
        <v>no drought</v>
      </c>
      <c r="H8" s="92" t="str">
        <f t="shared" si="0"/>
        <v>incipient</v>
      </c>
      <c r="I8" s="103" t="str">
        <f t="shared" si="1"/>
        <v>moderate</v>
      </c>
      <c r="J8" s="100"/>
      <c r="K8" s="28">
        <v>2147020</v>
      </c>
      <c r="L8" s="99" t="s">
        <v>110</v>
      </c>
      <c r="M8" s="99"/>
    </row>
    <row r="9" spans="1:17" ht="12.75" customHeight="1" x14ac:dyDescent="0.3">
      <c r="A9" s="95" t="s">
        <v>72</v>
      </c>
      <c r="B9" s="32">
        <v>118</v>
      </c>
      <c r="C9" s="32">
        <v>41</v>
      </c>
      <c r="D9" s="32">
        <v>145</v>
      </c>
      <c r="E9" s="32">
        <v>57</v>
      </c>
      <c r="F9" s="41">
        <f>HLOOKUP('14DAvg'!$B$46,'5%Table'!$C$1:$O$29,ROW('5%Table'!I9),FALSE)</f>
        <v>59</v>
      </c>
      <c r="G9" s="83" t="str">
        <f>IF(ISNUMBER(B9),IF(AND(1.1*F9&lt;='14DAvg'!B9,'14DAvg'!B9&lt;1.2*F9),"Incipient",IF(AND('14DAvg'!B9&gt;=F9,'14DAvg'!B9&lt;1.1*F9),"moderate",IF(AND('14DAvg'!B9&lt;F9,'14DAvg'!B9&gt;=0.9*F9),"severe",IF('14DAvg'!B9&lt;0.9*F9,"extreme","no drought")))), "insufficient data")</f>
        <v>no drought</v>
      </c>
      <c r="H9" s="83" t="str">
        <f t="shared" si="0"/>
        <v>no drought</v>
      </c>
      <c r="I9" s="82" t="str">
        <f t="shared" si="1"/>
        <v>no drought</v>
      </c>
      <c r="J9" s="100"/>
      <c r="K9" s="28">
        <v>2147500</v>
      </c>
      <c r="L9" s="99" t="s">
        <v>111</v>
      </c>
      <c r="M9" s="99"/>
    </row>
    <row r="10" spans="1:17" ht="12.75" customHeight="1" x14ac:dyDescent="0.3">
      <c r="A10" s="95" t="s">
        <v>104</v>
      </c>
      <c r="B10" s="32">
        <v>50</v>
      </c>
      <c r="C10" s="32">
        <v>36</v>
      </c>
      <c r="D10" s="32">
        <v>59.6</v>
      </c>
      <c r="E10" s="32">
        <v>48</v>
      </c>
      <c r="F10" s="41">
        <f>HLOOKUP('14DAvg'!$B$46,'5%Table'!$C$1:$O$29,ROW('5%Table'!I10),FALSE)</f>
        <v>24.3</v>
      </c>
      <c r="G10" s="83" t="str">
        <f>IF(ISNUMBER(B10),IF(AND(1.1*F10&lt;='14DAvg'!B10,'14DAvg'!B10&lt;1.2*F10),"Incipient",IF(AND('14DAvg'!B10&gt;=F10,'14DAvg'!B10&lt;1.1*F10),"moderate",IF(AND('14DAvg'!B10&lt;F10,'14DAvg'!B10&gt;=0.9*F10),"severe",IF('14DAvg'!B10&lt;0.9*F10,"extreme","no drought")))), "insufficient data")</f>
        <v>no drought</v>
      </c>
      <c r="H10" s="83" t="str">
        <f t="shared" ref="H10" si="2">IF(ISNUMBER(C10),IF(AND(C10&lt;20,C10&gt;=10),"incipient", IF(AND(C10&lt;10,C10&gt;=5), "moderate", IF(AND(C10&lt;5,C10&gt;=2),"severe",IF(C10&lt;2, "extreme", "no drought")))), "insufficient data")</f>
        <v>no drought</v>
      </c>
      <c r="I10" s="82" t="str">
        <f t="shared" ref="I10" si="3">IF(ISNUMBER(E10),IF(AND(E10&lt;20,E10&gt;=10),"incipient", IF(AND(E10&lt;10,E10&gt;=5), "moderate", IF(AND(E10&lt;5,E10&gt;=2),"severe",IF(E10&lt;2, "extreme", "no drought")))), "insufficient data")</f>
        <v>no drought</v>
      </c>
      <c r="J10" s="100"/>
      <c r="K10" s="28">
        <v>2154500</v>
      </c>
      <c r="L10" s="99" t="s">
        <v>112</v>
      </c>
      <c r="M10" s="99"/>
    </row>
    <row r="11" spans="1:17" ht="12.75" customHeight="1" x14ac:dyDescent="0.3">
      <c r="A11" s="95" t="s">
        <v>73</v>
      </c>
      <c r="B11" s="32">
        <v>203</v>
      </c>
      <c r="C11" s="32">
        <v>23</v>
      </c>
      <c r="D11" s="32">
        <v>308</v>
      </c>
      <c r="E11" s="32">
        <v>54</v>
      </c>
      <c r="F11" s="41">
        <f>HLOOKUP('14DAvg'!$B$46,'5%Table'!$C$1:$O$29,ROW('5%Table'!I11),FALSE)</f>
        <v>106</v>
      </c>
      <c r="G11" s="83" t="str">
        <f>IF(ISNUMBER(B11),IF(AND(1.1*F11&lt;='14DAvg'!B11,'14DAvg'!B11&lt;1.2*F11),"Incipient",IF(AND('14DAvg'!B11&gt;=F11,'14DAvg'!B11&lt;1.1*F11),"moderate",IF(AND('14DAvg'!B11&lt;F11,'14DAvg'!B11&gt;=0.9*F11),"severe",IF('14DAvg'!B11&lt;0.9*F11,"extreme","no drought")))), "insufficient data")</f>
        <v>no drought</v>
      </c>
      <c r="H11" s="83" t="str">
        <f t="shared" si="0"/>
        <v>no drought</v>
      </c>
      <c r="I11" s="82" t="str">
        <f t="shared" si="1"/>
        <v>no drought</v>
      </c>
      <c r="J11" s="100"/>
      <c r="K11" s="28">
        <v>2154790</v>
      </c>
      <c r="L11" s="99" t="s">
        <v>113</v>
      </c>
      <c r="M11" s="99"/>
    </row>
    <row r="12" spans="1:17" ht="12.75" customHeight="1" x14ac:dyDescent="0.3">
      <c r="A12" s="95" t="s">
        <v>6</v>
      </c>
      <c r="B12" s="32">
        <v>1815</v>
      </c>
      <c r="C12" s="32">
        <v>33</v>
      </c>
      <c r="D12" s="32">
        <v>2468</v>
      </c>
      <c r="E12" s="32">
        <v>57</v>
      </c>
      <c r="F12" s="41">
        <f>HLOOKUP('14DAvg'!$B$46,'5%Table'!$C$1:$O$29,ROW('5%Table'!I12),FALSE)</f>
        <v>737.09999999999945</v>
      </c>
      <c r="G12" s="83" t="str">
        <f>IF(ISNUMBER(B12),IF(AND(1.1*F12&lt;='14DAvg'!B12,'14DAvg'!B12&lt;1.2*F12),"Incipient",IF(AND('14DAvg'!B12&gt;=F12,'14DAvg'!B12&lt;1.1*F12),"moderate",IF(AND('14DAvg'!B12&lt;F12,'14DAvg'!B12&gt;=0.9*F12),"severe",IF('14DAvg'!B12&lt;0.9*F12,"extreme","no drought")))), "insufficient data")</f>
        <v>no drought</v>
      </c>
      <c r="H12" s="83" t="str">
        <f t="shared" si="0"/>
        <v>no drought</v>
      </c>
      <c r="I12" s="82" t="str">
        <f t="shared" si="1"/>
        <v>no drought</v>
      </c>
      <c r="J12" s="100"/>
      <c r="K12" s="28">
        <v>2160700</v>
      </c>
      <c r="L12" s="99" t="s">
        <v>114</v>
      </c>
      <c r="M12" s="99"/>
    </row>
    <row r="13" spans="1:17" ht="12.75" customHeight="1" x14ac:dyDescent="0.3">
      <c r="A13" s="95" t="s">
        <v>8</v>
      </c>
      <c r="B13" s="32">
        <v>34.200000000000003</v>
      </c>
      <c r="C13" s="32">
        <v>29</v>
      </c>
      <c r="D13" s="32">
        <v>32.5</v>
      </c>
      <c r="E13" s="32">
        <v>27</v>
      </c>
      <c r="F13" s="41">
        <f>HLOOKUP('14DAvg'!$B$46,'5%Table'!$C$1:$O$29,ROW('5%Table'!I13),FALSE)</f>
        <v>8.9549999999999947</v>
      </c>
      <c r="G13" s="83" t="str">
        <f>IF(ISNUMBER(B13),IF(AND(1.1*F13&lt;='14DAvg'!B13,'14DAvg'!B13&lt;1.2*F13),"Incipient",IF(AND('14DAvg'!B13&gt;=F13,'14DAvg'!B13&lt;1.1*F13),"moderate",IF(AND('14DAvg'!B13&lt;F13,'14DAvg'!B13&gt;=0.9*F13),"severe",IF('14DAvg'!B13&lt;0.9*F13,"extreme","no drought")))), "insufficient data")</f>
        <v>no drought</v>
      </c>
      <c r="H13" s="83" t="str">
        <f t="shared" si="0"/>
        <v>no drought</v>
      </c>
      <c r="I13" s="82" t="str">
        <f t="shared" si="1"/>
        <v>no drought</v>
      </c>
      <c r="J13" s="100"/>
      <c r="K13" s="28">
        <v>2156500</v>
      </c>
      <c r="L13" s="99" t="s">
        <v>115</v>
      </c>
      <c r="M13" s="99"/>
    </row>
    <row r="14" spans="1:17" ht="12.75" customHeight="1" x14ac:dyDescent="0.3">
      <c r="A14" s="95" t="s">
        <v>10</v>
      </c>
      <c r="B14" s="32">
        <v>287</v>
      </c>
      <c r="C14" s="32">
        <v>60</v>
      </c>
      <c r="D14" s="32">
        <v>362</v>
      </c>
      <c r="E14" s="32">
        <v>73</v>
      </c>
      <c r="F14" s="41">
        <f>HLOOKUP('14DAvg'!$B$46,'5%Table'!$C$1:$O$29,ROW('5%Table'!I14),FALSE)</f>
        <v>13.049999999999727</v>
      </c>
      <c r="G14" s="83" t="str">
        <f>IF(ISNUMBER(B14),IF(AND(1.1*F14&lt;='14DAvg'!B14,'14DAvg'!B14&lt;1.2*F14),"Incipient",IF(AND('14DAvg'!B14&gt;=F14,'14DAvg'!B14&lt;1.1*F14),"moderate",IF(AND('14DAvg'!B14&lt;F14,'14DAvg'!B14&gt;=0.9*F14),"severe",IF('14DAvg'!B14&lt;0.9*F14,"extreme","no drought")))), "insufficient data")</f>
        <v>no drought</v>
      </c>
      <c r="H14" s="83" t="str">
        <f t="shared" si="0"/>
        <v>no drought</v>
      </c>
      <c r="I14" s="82" t="str">
        <f t="shared" si="1"/>
        <v>no drought</v>
      </c>
      <c r="J14" s="100"/>
      <c r="K14" s="28">
        <v>2169570</v>
      </c>
      <c r="L14" s="99" t="s">
        <v>116</v>
      </c>
      <c r="M14" s="99"/>
    </row>
    <row r="15" spans="1:17" ht="12.75" customHeight="1" x14ac:dyDescent="0.3">
      <c r="A15" s="95" t="s">
        <v>98</v>
      </c>
      <c r="B15" s="32">
        <v>42.9</v>
      </c>
      <c r="C15" s="32">
        <v>67</v>
      </c>
      <c r="D15" s="32">
        <v>60.7</v>
      </c>
      <c r="E15" s="32">
        <v>80</v>
      </c>
      <c r="F15" s="41">
        <f>HLOOKUP('14DAvg'!$B$46,'5%Table'!$C$1:$O$29,ROW('5%Table'!I15),FALSE)</f>
        <v>13</v>
      </c>
      <c r="G15" s="83" t="str">
        <f>IF(ISNUMBER(B15),IF(AND(1.1*F15&lt;='14DAvg'!B15,'14DAvg'!B15&lt;1.2*F15),"Incipient",IF(AND('14DAvg'!B15&gt;=F15,'14DAvg'!B15&lt;1.1*F15),"moderate",IF(AND('14DAvg'!B15&lt;F15,'14DAvg'!B15&gt;=0.9*F15),"severe",IF('14DAvg'!B15&lt;0.9*F15,"extreme","no drought")))), "insufficient data")</f>
        <v>no drought</v>
      </c>
      <c r="H15" s="83" t="str">
        <f t="shared" ref="H15" si="4">IF(ISNUMBER(C15),IF(AND(C15&lt;20,C15&gt;=10),"incipient", IF(AND(C15&lt;10,C15&gt;=5), "moderate", IF(AND(C15&lt;5,C15&gt;=2),"severe",IF(C15&lt;2, "extreme", "no drought")))), "insufficient data")</f>
        <v>no drought</v>
      </c>
      <c r="I15" s="82" t="str">
        <f t="shared" ref="I15" si="5">IF(ISNUMBER(E15),IF(AND(E15&lt;20,E15&gt;=10),"incipient", IF(AND(E15&lt;10,E15&gt;=5), "moderate", IF(AND(E15&lt;5,E15&gt;=2),"severe",IF(E15&lt;2, "extreme", "no drought")))), "insufficient data")</f>
        <v>no drought</v>
      </c>
      <c r="J15" s="100"/>
      <c r="K15" s="28">
        <v>2136000</v>
      </c>
      <c r="L15" s="99" t="s">
        <v>117</v>
      </c>
      <c r="M15" s="99"/>
    </row>
    <row r="16" spans="1:17" ht="12.75" customHeight="1" x14ac:dyDescent="0.3">
      <c r="A16" s="95" t="s">
        <v>12</v>
      </c>
      <c r="B16" s="32">
        <v>377</v>
      </c>
      <c r="C16" s="32">
        <v>45</v>
      </c>
      <c r="D16" s="32">
        <v>589</v>
      </c>
      <c r="E16" s="32">
        <v>75</v>
      </c>
      <c r="F16" s="41">
        <f>HLOOKUP('14DAvg'!$B$46,'5%Table'!$C$1:$O$29,ROW('5%Table'!I16),FALSE)</f>
        <v>129.09999999999991</v>
      </c>
      <c r="G16" s="83" t="str">
        <f>IF(ISNUMBER(B16),IF(AND(1.1*F16&lt;='14DAvg'!B16,'14DAvg'!B16&lt;1.2*F16),"Incipient",IF(AND('14DAvg'!B16&gt;=F16,'14DAvg'!B16&lt;1.1*F16),"moderate",IF(AND('14DAvg'!B16&lt;F16,'14DAvg'!B16&gt;=0.9*F16),"severe",IF('14DAvg'!B16&lt;0.9*F16,"extreme","no drought")))), "insufficient data")</f>
        <v>no drought</v>
      </c>
      <c r="H16" s="83" t="str">
        <f t="shared" si="0"/>
        <v>no drought</v>
      </c>
      <c r="I16" s="82" t="str">
        <f t="shared" si="1"/>
        <v>no drought</v>
      </c>
      <c r="J16" s="100"/>
      <c r="K16" s="28">
        <v>2162350</v>
      </c>
      <c r="L16" s="99" t="s">
        <v>118</v>
      </c>
      <c r="M16" s="99"/>
    </row>
    <row r="17" spans="1:13" ht="12.75" customHeight="1" x14ac:dyDescent="0.3">
      <c r="A17" s="95" t="s">
        <v>102</v>
      </c>
      <c r="B17" s="32">
        <v>11.1</v>
      </c>
      <c r="C17" s="32">
        <v>19</v>
      </c>
      <c r="D17" s="32">
        <v>13.6</v>
      </c>
      <c r="E17" s="32">
        <v>31</v>
      </c>
      <c r="F17" s="41">
        <f>HLOOKUP('14DAvg'!$B$46,'5%Table'!$C$1:$O$29,ROW('5%Table'!I17),FALSE)</f>
        <v>4.1699999999999937</v>
      </c>
      <c r="G17" s="83" t="str">
        <f>IF(ISNUMBER(B17),IF(AND(1.1*F17&lt;='14DAvg'!B17,'14DAvg'!B17&lt;1.2*F17),"Incipient",IF(AND('14DAvg'!B17&gt;=F17,'14DAvg'!B17&lt;1.1*F17),"moderate",IF(AND('14DAvg'!B17&lt;F17,'14DAvg'!B17&gt;=0.9*F17),"severe",IF('14DAvg'!B17&lt;0.9*F17,"extreme","no drought")))), "insufficient data")</f>
        <v>no drought</v>
      </c>
      <c r="H17" s="92" t="str">
        <f t="shared" ref="H17" si="6">IF(ISNUMBER(C17),IF(AND(C17&lt;20,C17&gt;=10),"incipient", IF(AND(C17&lt;10,C17&gt;=5), "moderate", IF(AND(C17&lt;5,C17&gt;=2),"severe",IF(C17&lt;2, "extreme", "no drought")))), "insufficient data")</f>
        <v>incipient</v>
      </c>
      <c r="I17" s="82" t="str">
        <f t="shared" ref="I17" si="7">IF(ISNUMBER(E17),IF(AND(E17&lt;20,E17&gt;=10),"incipient", IF(AND(E17&lt;10,E17&gt;=5), "moderate", IF(AND(E17&lt;5,E17&gt;=2),"severe",IF(E17&lt;2, "extreme", "no drought")))), "insufficient data")</f>
        <v>no drought</v>
      </c>
      <c r="J17" s="100"/>
      <c r="K17" s="28">
        <v>2162500</v>
      </c>
      <c r="L17" s="99" t="s">
        <v>119</v>
      </c>
      <c r="M17" s="99"/>
    </row>
    <row r="18" spans="1:13" ht="12.75" customHeight="1" x14ac:dyDescent="0.3">
      <c r="A18" s="95" t="s">
        <v>99</v>
      </c>
      <c r="B18" s="32">
        <v>14.4</v>
      </c>
      <c r="C18" s="32">
        <v>15</v>
      </c>
      <c r="D18" s="32">
        <v>10.5</v>
      </c>
      <c r="E18" s="32">
        <v>15</v>
      </c>
      <c r="F18" s="41">
        <f>HLOOKUP('14DAvg'!$B$46,'5%Table'!$C$1:$O$29,ROW('5%Table'!I18),FALSE)</f>
        <v>8.5309999999999988</v>
      </c>
      <c r="G18" s="83" t="str">
        <f>IF(ISNUMBER(B18),IF(AND(1.1*F18&lt;='14DAvg'!B18,'14DAvg'!B18&lt;1.2*F18),"Incipient",IF(AND('14DAvg'!B18&gt;=F18,'14DAvg'!B18&lt;1.1*F18),"moderate",IF(AND('14DAvg'!B18&lt;F18,'14DAvg'!B18&gt;=0.9*F18),"severe",IF('14DAvg'!B18&lt;0.9*F18,"extreme","no drought")))), "insufficient data")</f>
        <v>no drought</v>
      </c>
      <c r="H18" s="92" t="str">
        <f t="shared" ref="H18" si="8">IF(ISNUMBER(C18),IF(AND(C18&lt;20,C18&gt;=10),"incipient", IF(AND(C18&lt;10,C18&gt;=5), "moderate", IF(AND(C18&lt;5,C18&gt;=2),"severe",IF(C18&lt;2, "extreme", "no drought")))), "insufficient data")</f>
        <v>incipient</v>
      </c>
      <c r="I18" s="93" t="str">
        <f t="shared" ref="I18" si="9">IF(ISNUMBER(E18),IF(AND(E18&lt;20,E18&gt;=10),"incipient", IF(AND(E18&lt;10,E18&gt;=5), "moderate", IF(AND(E18&lt;5,E18&gt;=2),"severe",IF(E18&lt;2, "extreme", "no drought")))), "insufficient data")</f>
        <v>incipient</v>
      </c>
      <c r="J18" s="100"/>
      <c r="K18" s="28">
        <v>2165200</v>
      </c>
      <c r="L18" s="99" t="s">
        <v>120</v>
      </c>
      <c r="M18" s="99"/>
    </row>
    <row r="19" spans="1:13" ht="12.75" customHeight="1" x14ac:dyDescent="0.3">
      <c r="A19" s="95" t="s">
        <v>74</v>
      </c>
      <c r="B19" s="32">
        <v>588</v>
      </c>
      <c r="C19" s="32">
        <v>75</v>
      </c>
      <c r="D19" s="32">
        <v>758</v>
      </c>
      <c r="E19" s="32">
        <v>83</v>
      </c>
      <c r="F19" s="41">
        <f>HLOOKUP('14DAvg'!$B$46,'5%Table'!$C$1:$O$29,ROW('5%Table'!I19),FALSE)</f>
        <v>151</v>
      </c>
      <c r="G19" s="83" t="str">
        <f>IF(ISNUMBER(B19),IF(AND(1.1*F19&lt;='14DAvg'!B19,'14DAvg'!B19&lt;1.2*F19),"Incipient",IF(AND('14DAvg'!B19&gt;=F19,'14DAvg'!B19&lt;1.1*F19),"moderate",IF(AND('14DAvg'!B19&lt;F19,'14DAvg'!B19&gt;=0.9*F19),"severe",IF('14DAvg'!B19&lt;0.9*F19,"extreme","no drought")))), "insufficient data")</f>
        <v>no drought</v>
      </c>
      <c r="H19" s="83" t="str">
        <f t="shared" si="0"/>
        <v>no drought</v>
      </c>
      <c r="I19" s="82" t="str">
        <f t="shared" si="1"/>
        <v>no drought</v>
      </c>
      <c r="J19" s="100"/>
      <c r="K19" s="28">
        <v>2167582</v>
      </c>
      <c r="L19" s="99" t="s">
        <v>121</v>
      </c>
      <c r="M19" s="99"/>
    </row>
    <row r="20" spans="1:13" ht="12.75" customHeight="1" x14ac:dyDescent="0.3">
      <c r="A20" s="95" t="s">
        <v>14</v>
      </c>
      <c r="B20" s="32">
        <v>83.1</v>
      </c>
      <c r="C20" s="32">
        <v>27</v>
      </c>
      <c r="D20" s="32">
        <v>125</v>
      </c>
      <c r="E20" s="32">
        <v>62</v>
      </c>
      <c r="F20" s="41">
        <f>HLOOKUP('14DAvg'!$B$46,'5%Table'!$C$1:$O$29,ROW('5%Table'!I20),FALSE)</f>
        <v>41</v>
      </c>
      <c r="G20" s="83" t="str">
        <f>IF(ISNUMBER(B20),IF(AND(1.1*F20&lt;='14DAvg'!B20,'14DAvg'!B20&lt;1.2*F20),"Incipient",IF(AND('14DAvg'!B20&gt;=F20,'14DAvg'!B20&lt;1.1*F20),"moderate",IF(AND('14DAvg'!B20&lt;F20,'14DAvg'!B20&gt;=0.9*F20),"severe",IF('14DAvg'!B20&lt;0.9*F20,"extreme","no drought")))), "insufficient data")</f>
        <v>no drought</v>
      </c>
      <c r="H20" s="83" t="str">
        <f t="shared" si="0"/>
        <v>no drought</v>
      </c>
      <c r="I20" s="82" t="str">
        <f t="shared" si="1"/>
        <v>no drought</v>
      </c>
      <c r="J20" s="100"/>
      <c r="K20" s="28">
        <v>2177000</v>
      </c>
      <c r="L20" s="99" t="s">
        <v>122</v>
      </c>
      <c r="M20" s="99"/>
    </row>
    <row r="21" spans="1:13" ht="12.75" customHeight="1" x14ac:dyDescent="0.3">
      <c r="A21" s="95" t="s">
        <v>97</v>
      </c>
      <c r="B21" s="32">
        <v>68.400000000000006</v>
      </c>
      <c r="C21" s="32">
        <v>45</v>
      </c>
      <c r="D21" s="32">
        <v>92.9</v>
      </c>
      <c r="E21" s="32">
        <v>66</v>
      </c>
      <c r="F21" s="41">
        <f>HLOOKUP('14DAvg'!$B$46,'5%Table'!$C$1:$O$29,ROW('5%Table'!I21),FALSE)</f>
        <v>15</v>
      </c>
      <c r="G21" s="83" t="str">
        <f>IF(ISNUMBER(B21),IF(AND(1.1*F21&lt;='14DAvg'!B21,'14DAvg'!B21&lt;1.2*F21),"Incipient",IF(AND('14DAvg'!B21&gt;=F21,'14DAvg'!B21&lt;1.1*F21),"moderate",IF(AND('14DAvg'!B21&lt;F21,'14DAvg'!B21&gt;=0.9*F21),"severe",IF('14DAvg'!B21&lt;0.9*F21,"extreme","no drought")))), "insufficient data")</f>
        <v>no drought</v>
      </c>
      <c r="H21" s="83" t="str">
        <f t="shared" ref="H21" si="10">IF(ISNUMBER(C21),IF(AND(C21&lt;20,C21&gt;=10),"incipient", IF(AND(C21&lt;10,C21&gt;=5), "moderate", IF(AND(C21&lt;5,C21&gt;=2),"severe",IF(C21&lt;2, "extreme", "no drought")))), "insufficient data")</f>
        <v>no drought</v>
      </c>
      <c r="I21" s="82" t="str">
        <f t="shared" ref="I21" si="11">IF(ISNUMBER(E21),IF(AND(E21&lt;20,E21&gt;=10),"incipient", IF(AND(E21&lt;10,E21&gt;=5), "moderate", IF(AND(E21&lt;5,E21&gt;=2),"severe",IF(E21&lt;2, "extreme", "no drought")))), "insufficient data")</f>
        <v>no drought</v>
      </c>
      <c r="J21" s="100"/>
      <c r="K21" s="28">
        <v>2186000</v>
      </c>
      <c r="L21" s="99" t="s">
        <v>123</v>
      </c>
      <c r="M21" s="99"/>
    </row>
    <row r="22" spans="1:13" ht="12.75" customHeight="1" x14ac:dyDescent="0.3">
      <c r="A22" s="95" t="s">
        <v>15</v>
      </c>
      <c r="B22" s="32">
        <v>38</v>
      </c>
      <c r="C22" s="32">
        <v>20</v>
      </c>
      <c r="D22" s="32">
        <v>38</v>
      </c>
      <c r="E22" s="32">
        <v>26</v>
      </c>
      <c r="F22" s="41">
        <f>HLOOKUP('14DAvg'!$B$46,'5%Table'!$C$1:$O$29,ROW('5%Table'!I22),FALSE)</f>
        <v>9.614999999999986</v>
      </c>
      <c r="G22" s="83" t="str">
        <f>IF(ISNUMBER(B22),IF(AND(1.1*F22&lt;='14DAvg'!B22,'14DAvg'!B22&lt;1.2*F22),"Incipient",IF(AND('14DAvg'!B22&gt;=F22,'14DAvg'!B22&lt;1.1*F22),"moderate",IF(AND('14DAvg'!B22&lt;F22,'14DAvg'!B22&gt;=0.9*F22),"severe",IF('14DAvg'!B22&lt;0.9*F22,"extreme","no drought")))), "insufficient data")</f>
        <v>no drought</v>
      </c>
      <c r="H22" s="83" t="str">
        <f t="shared" si="0"/>
        <v>no drought</v>
      </c>
      <c r="I22" s="82" t="str">
        <f t="shared" si="1"/>
        <v>no drought</v>
      </c>
      <c r="J22" s="100"/>
      <c r="K22" s="28">
        <v>2187910</v>
      </c>
      <c r="L22" s="99" t="s">
        <v>124</v>
      </c>
      <c r="M22" s="99"/>
    </row>
    <row r="23" spans="1:13" ht="12.75" customHeight="1" x14ac:dyDescent="0.3">
      <c r="A23" s="95" t="s">
        <v>16</v>
      </c>
      <c r="B23" s="32">
        <v>18.2</v>
      </c>
      <c r="C23" s="32">
        <v>22</v>
      </c>
      <c r="D23" s="32">
        <v>14.1</v>
      </c>
      <c r="E23" s="32">
        <v>21</v>
      </c>
      <c r="F23" s="41">
        <f>HLOOKUP('14DAvg'!$B$46,'5%Table'!$C$1:$O$29,ROW('5%Table'!I23),FALSE)</f>
        <v>1.7</v>
      </c>
      <c r="G23" s="83" t="str">
        <f>IF(ISNUMBER(B23),IF(AND(1.1*F23&lt;='14DAvg'!B23,'14DAvg'!B23&lt;1.2*F23),"Incipient",IF(AND('14DAvg'!B23&gt;=F23,'14DAvg'!B23&lt;1.1*F23),"moderate",IF(AND('14DAvg'!B23&lt;F23,'14DAvg'!B23&gt;=0.9*F23),"severe",IF('14DAvg'!B23&lt;0.9*F23,"extreme","no drought")))), "insufficient data")</f>
        <v>no drought</v>
      </c>
      <c r="H23" s="83" t="str">
        <f t="shared" si="0"/>
        <v>no drought</v>
      </c>
      <c r="I23" s="82" t="str">
        <f t="shared" si="1"/>
        <v>no drought</v>
      </c>
      <c r="J23" s="100"/>
      <c r="K23" s="28">
        <v>2192500</v>
      </c>
      <c r="L23" s="99" t="s">
        <v>125</v>
      </c>
      <c r="M23" s="99"/>
    </row>
    <row r="24" spans="1:13" ht="12.75" customHeight="1" x14ac:dyDescent="0.3">
      <c r="A24" s="95" t="s">
        <v>13</v>
      </c>
      <c r="B24" s="32">
        <v>231</v>
      </c>
      <c r="C24" s="32">
        <v>57</v>
      </c>
      <c r="D24" s="32">
        <v>238</v>
      </c>
      <c r="E24" s="32">
        <v>66</v>
      </c>
      <c r="F24" s="41">
        <f>HLOOKUP('14DAvg'!$B$46,'5%Table'!$C$1:$O$29,ROW('5%Table'!I24),FALSE)</f>
        <v>83</v>
      </c>
      <c r="G24" s="83" t="str">
        <f>IF(ISNUMBER(B24),IF(AND(1.1*F24&lt;='14DAvg'!B24,'14DAvg'!B24&lt;1.2*F24),"Incipient",IF(AND('14DAvg'!B24&gt;=F24,'14DAvg'!B24&lt;1.1*F24),"moderate",IF(AND('14DAvg'!B24&lt;F24,'14DAvg'!B24&gt;=0.9*F24),"severe",IF('14DAvg'!B24&lt;0.9*F24,"extreme","no drought")))), "insufficient data")</f>
        <v>no drought</v>
      </c>
      <c r="H24" s="83" t="str">
        <f t="shared" si="0"/>
        <v>no drought</v>
      </c>
      <c r="I24" s="82" t="str">
        <f t="shared" si="1"/>
        <v>no drought</v>
      </c>
      <c r="J24" s="100"/>
      <c r="K24" s="28">
        <v>2196000</v>
      </c>
      <c r="L24" s="99" t="s">
        <v>126</v>
      </c>
      <c r="M24" s="99"/>
    </row>
    <row r="25" spans="1:13" ht="12.75" customHeight="1" x14ac:dyDescent="0.3">
      <c r="A25" s="95" t="s">
        <v>17</v>
      </c>
      <c r="B25" s="32">
        <v>47.2</v>
      </c>
      <c r="C25" s="32">
        <v>64</v>
      </c>
      <c r="D25" s="32">
        <v>47</v>
      </c>
      <c r="E25" s="32">
        <v>67</v>
      </c>
      <c r="F25" s="41">
        <f>HLOOKUP('14DAvg'!$B$46,'5%Table'!$C$1:$O$29,ROW('5%Table'!I25),FALSE)</f>
        <v>0</v>
      </c>
      <c r="G25" s="83" t="str">
        <f>IF(ISNUMBER(B25),IF(B25=0,"insufficient data",IF(AND(1.1*F25&lt;='14DAvg'!B25,'14DAvg'!B25&lt;1.2*F25),"Incipient",IF(AND('14DAvg'!B25&gt;=F25,'14DAvg'!B25&lt;1.1*F25),"moderate",IF(AND('14DAvg'!B25&lt;F25,'14DAvg'!B25&gt;=0.9*F25),"severe",IF('14DAvg'!B25&lt;0.9*F25,"extreme","no drought"))))), "insufficient data")</f>
        <v>no drought</v>
      </c>
      <c r="H25" s="83" t="str">
        <f t="shared" si="0"/>
        <v>no drought</v>
      </c>
      <c r="I25" s="82" t="str">
        <f t="shared" si="1"/>
        <v>no drought</v>
      </c>
      <c r="J25" s="100"/>
      <c r="K25" s="28">
        <v>2175500</v>
      </c>
      <c r="L25" s="99" t="s">
        <v>127</v>
      </c>
      <c r="M25" s="99"/>
    </row>
    <row r="26" spans="1:13" ht="12.75" customHeight="1" x14ac:dyDescent="0.3">
      <c r="A26" s="95" t="s">
        <v>100</v>
      </c>
      <c r="B26" s="32">
        <v>17.3</v>
      </c>
      <c r="C26" s="32">
        <v>62</v>
      </c>
      <c r="D26" s="32">
        <v>14</v>
      </c>
      <c r="E26" s="32">
        <v>65</v>
      </c>
      <c r="F26" s="41">
        <f>HLOOKUP('14DAvg'!$B$46,'5%Table'!$C$1:$O$29,ROW('5%Table'!I26),FALSE)</f>
        <v>4.2744999999999953</v>
      </c>
      <c r="G26" s="83" t="str">
        <f>IF(ISNUMBER(B26),IF(B26=0,"insufficient data",IF(AND(1.1*F26&lt;='14DAvg'!B26,'14DAvg'!B26&lt;1.2*F26),"Incipient",IF(AND('14DAvg'!B26&gt;=F26,'14DAvg'!B26&lt;1.1*F26),"moderate",IF(AND('14DAvg'!B26&lt;F26,'14DAvg'!B26&gt;=0.9*F26),"severe",IF('14DAvg'!B26&lt;0.9*F26,"extreme","no drought"))))), "insufficient data")</f>
        <v>no drought</v>
      </c>
      <c r="H26" s="83" t="str">
        <f t="shared" ref="H26" si="12">IF(ISNUMBER(C26),IF(AND(C26&lt;20,C26&gt;=10),"incipient", IF(AND(C26&lt;10,C26&gt;=5), "moderate", IF(AND(C26&lt;5,C26&gt;=2),"severe",IF(C26&lt;2, "extreme", "no drought")))), "insufficient data")</f>
        <v>no drought</v>
      </c>
      <c r="I26" s="82" t="str">
        <f t="shared" ref="I26" si="13">IF(ISNUMBER(E26),IF(AND(E26&lt;20,E26&gt;=10),"incipient", IF(AND(E26&lt;10,E26&gt;=5), "moderate", IF(AND(E26&lt;5,E26&gt;=2),"severe",IF(E26&lt;2, "extreme", "no drought")))), "insufficient data")</f>
        <v>no drought</v>
      </c>
      <c r="J26" s="100"/>
      <c r="K26" s="28">
        <v>2176500</v>
      </c>
      <c r="L26" s="99" t="s">
        <v>128</v>
      </c>
      <c r="M26" s="99"/>
    </row>
    <row r="27" spans="1:13" ht="12.75" customHeight="1" x14ac:dyDescent="0.3">
      <c r="A27" s="95" t="s">
        <v>105</v>
      </c>
      <c r="B27" s="32">
        <v>498</v>
      </c>
      <c r="C27" s="32">
        <v>46</v>
      </c>
      <c r="D27" s="32">
        <v>437</v>
      </c>
      <c r="E27" s="32">
        <v>35</v>
      </c>
      <c r="F27" s="41">
        <f>HLOOKUP('14DAvg'!$B$46,'5%Table'!$C$1:$O$29,ROW('5%Table'!I27),FALSE)</f>
        <v>278</v>
      </c>
      <c r="G27" s="83" t="str">
        <f>IF(ISNUMBER(B27),IF(B27=0,"insufficient data",IF(AND(1.1*F27&lt;='14DAvg'!B27,'14DAvg'!B27&lt;1.2*F27),"Incipient",IF(AND('14DAvg'!B27&gt;=F27,'14DAvg'!B27&lt;1.1*F27),"moderate",IF(AND('14DAvg'!B27&lt;F27,'14DAvg'!B27&gt;=0.9*F27),"severe",IF('14DAvg'!B27&lt;0.9*F27,"extreme","no drought"))))), "insufficient data")</f>
        <v>no drought</v>
      </c>
      <c r="H27" s="83" t="str">
        <f t="shared" ref="H27:H28" si="14">IF(ISNUMBER(C27),IF(AND(C27&lt;20,C27&gt;=10),"incipient", IF(AND(C27&lt;10,C27&gt;=5), "moderate", IF(AND(C27&lt;5,C27&gt;=2),"severe",IF(C27&lt;2, "extreme", "no drought")))), "insufficient data")</f>
        <v>no drought</v>
      </c>
      <c r="I27" s="82" t="str">
        <f t="shared" ref="I27:I28" si="15">IF(ISNUMBER(E27),IF(AND(E27&lt;20,E27&gt;=10),"incipient", IF(AND(E27&lt;10,E27&gt;=5), "moderate", IF(AND(E27&lt;5,E27&gt;=2),"severe",IF(E27&lt;2, "extreme", "no drought")))), "insufficient data")</f>
        <v>no drought</v>
      </c>
      <c r="J27" s="100"/>
      <c r="K27" s="28">
        <v>2172300</v>
      </c>
      <c r="L27" s="99" t="s">
        <v>129</v>
      </c>
      <c r="M27" s="99"/>
    </row>
    <row r="28" spans="1:13" ht="12.75" customHeight="1" x14ac:dyDescent="0.3">
      <c r="A28" s="95" t="s">
        <v>19</v>
      </c>
      <c r="B28" s="32">
        <v>459</v>
      </c>
      <c r="C28" s="32">
        <v>31</v>
      </c>
      <c r="D28" s="32">
        <v>413</v>
      </c>
      <c r="E28" s="32">
        <v>26</v>
      </c>
      <c r="F28" s="41">
        <f>HLOOKUP('14DAvg'!$B$46,'5%Table'!$C$1:$O$29,ROW('5%Table'!I28),FALSE)</f>
        <v>289.04999999999973</v>
      </c>
      <c r="G28" s="83" t="str">
        <f>IF(ISNUMBER(B28),IF(B28=0,"insufficient data",IF(AND(1.1*F28&lt;='14DAvg'!B28,'14DAvg'!B28&lt;1.2*F28),"Incipient",IF(AND('14DAvg'!B28&gt;=F28,'14DAvg'!B28&lt;1.1*F28),"moderate",IF(AND('14DAvg'!B28&lt;F28,'14DAvg'!B28&gt;=0.9*F28),"severe",IF('14DAvg'!B28&lt;0.9*F28,"extreme","no drought"))))), "insufficient data")</f>
        <v>no drought</v>
      </c>
      <c r="H28" s="83" t="str">
        <f t="shared" si="14"/>
        <v>no drought</v>
      </c>
      <c r="I28" s="82" t="str">
        <f t="shared" si="15"/>
        <v>no drought</v>
      </c>
      <c r="J28" s="100"/>
      <c r="K28" s="28">
        <v>2173000</v>
      </c>
      <c r="L28" s="99" t="s">
        <v>130</v>
      </c>
      <c r="M28" s="99"/>
    </row>
    <row r="29" spans="1:13" ht="12.75" customHeight="1" thickBot="1" x14ac:dyDescent="0.35">
      <c r="A29" s="96" t="s">
        <v>20</v>
      </c>
      <c r="B29" s="74">
        <v>969</v>
      </c>
      <c r="C29" s="74">
        <v>43</v>
      </c>
      <c r="D29" s="74">
        <v>960</v>
      </c>
      <c r="E29" s="74">
        <v>44</v>
      </c>
      <c r="F29" s="102">
        <f>HLOOKUP('14DAvg'!$B$46,'5%Table'!$C$1:$O$29,ROW('5%Table'!I29),FALSE)</f>
        <v>495.14999999999918</v>
      </c>
      <c r="G29" s="84" t="str">
        <f>IF(ISNUMBER(B29),IF(AND(1.1*F29&lt;='14DAvg'!B29,'14DAvg'!B29&lt;1.2*F29),"Incipient",IF(AND('14DAvg'!B29&gt;=F29,'14DAvg'!B29&lt;1.1*F29),"moderate",IF(AND('14DAvg'!B29&lt;F29,'14DAvg'!B29&gt;=0.9*F29),"severe",IF('14DAvg'!B29&lt;0.9*F29,"extreme","no drought")))), "insufficient data")</f>
        <v>no drought</v>
      </c>
      <c r="H29" s="84" t="str">
        <f t="shared" si="0"/>
        <v>no drought</v>
      </c>
      <c r="I29" s="90" t="str">
        <f t="shared" si="1"/>
        <v>no drought</v>
      </c>
      <c r="J29" s="100"/>
      <c r="K29" s="28">
        <v>2173500</v>
      </c>
      <c r="L29" s="99" t="s">
        <v>131</v>
      </c>
      <c r="M29" s="99"/>
    </row>
    <row r="30" spans="1:13" ht="12.75" customHeight="1" x14ac:dyDescent="0.3">
      <c r="A30" s="35"/>
      <c r="B30" s="29"/>
      <c r="C30" s="29"/>
      <c r="D30" s="29"/>
      <c r="E30" s="29"/>
      <c r="F30" s="29"/>
      <c r="G30" s="29"/>
      <c r="H30" s="29"/>
      <c r="I30" s="36"/>
      <c r="J30" s="29"/>
      <c r="K30" s="28">
        <v>2175000</v>
      </c>
      <c r="L30" s="99" t="s">
        <v>132</v>
      </c>
      <c r="M30" s="99"/>
    </row>
    <row r="31" spans="1:13" ht="12.75" customHeight="1" x14ac:dyDescent="0.3">
      <c r="A31" s="73"/>
      <c r="B31" s="40" t="s">
        <v>92</v>
      </c>
      <c r="C31" s="29"/>
      <c r="D31" s="29"/>
      <c r="E31" s="29"/>
      <c r="F31" s="72" t="s">
        <v>51</v>
      </c>
      <c r="G31" s="77">
        <f>COUNTIF(G2:G29,"no drought")</f>
        <v>27</v>
      </c>
      <c r="H31" s="77">
        <f>COUNTIF(H2:H29,"no drought")</f>
        <v>23</v>
      </c>
      <c r="I31" s="78">
        <f>COUNTIF(I2:I29,"no drought")</f>
        <v>25</v>
      </c>
      <c r="J31" s="77"/>
    </row>
    <row r="32" spans="1:13" ht="12.75" customHeight="1" x14ac:dyDescent="0.3">
      <c r="A32" s="35"/>
      <c r="B32" s="40" t="s">
        <v>91</v>
      </c>
      <c r="C32" s="29" t="s">
        <v>86</v>
      </c>
      <c r="D32" s="29"/>
      <c r="E32" s="29"/>
      <c r="F32" s="85" t="s">
        <v>46</v>
      </c>
      <c r="G32" s="77">
        <f>COUNTIF(G2:G29, "incipient")</f>
        <v>1</v>
      </c>
      <c r="H32" s="77">
        <f>COUNTIF(H2:H29, "incipient")</f>
        <v>4</v>
      </c>
      <c r="I32" s="78">
        <f>COUNTIF(I2:I29, "incipient")</f>
        <v>1</v>
      </c>
      <c r="J32" s="77"/>
    </row>
    <row r="33" spans="1:11" ht="12.75" customHeight="1" x14ac:dyDescent="0.3">
      <c r="A33" s="81">
        <v>43061</v>
      </c>
      <c r="B33" s="29"/>
      <c r="C33" s="29"/>
      <c r="D33" s="29"/>
      <c r="E33" s="29"/>
      <c r="F33" s="86" t="s">
        <v>47</v>
      </c>
      <c r="G33" s="77">
        <f>COUNTIF(G2:G29, "moderate")</f>
        <v>0</v>
      </c>
      <c r="H33" s="77">
        <f>COUNTIF(H2:H29, "moderate")</f>
        <v>1</v>
      </c>
      <c r="I33" s="78">
        <f>COUNTIF(I2:I29, "moderate")</f>
        <v>1</v>
      </c>
      <c r="J33" s="77"/>
    </row>
    <row r="34" spans="1:11" ht="12.75" customHeight="1" x14ac:dyDescent="0.3">
      <c r="A34" s="58"/>
      <c r="B34" s="29"/>
      <c r="C34" s="30" t="s">
        <v>87</v>
      </c>
      <c r="D34" s="30" t="s">
        <v>34</v>
      </c>
      <c r="E34" s="29"/>
      <c r="F34" s="88" t="s">
        <v>48</v>
      </c>
      <c r="G34" s="77">
        <f>COUNTIF(G2:G29, "severe")</f>
        <v>0</v>
      </c>
      <c r="H34" s="77">
        <f>COUNTIF(H2:H29, "severe")</f>
        <v>0</v>
      </c>
      <c r="I34" s="78">
        <f>COUNTIF(I2:I29, "severe")</f>
        <v>1</v>
      </c>
      <c r="J34" s="77"/>
    </row>
    <row r="35" spans="1:11" ht="12.75" customHeight="1" x14ac:dyDescent="0.3">
      <c r="A35" s="35" t="s">
        <v>61</v>
      </c>
      <c r="B35" s="40" t="s">
        <v>45</v>
      </c>
      <c r="C35" s="29" t="s">
        <v>64</v>
      </c>
      <c r="D35" s="29" t="s">
        <v>51</v>
      </c>
      <c r="E35" s="29"/>
      <c r="F35" s="87" t="s">
        <v>50</v>
      </c>
      <c r="G35" s="77">
        <f>COUNTIF(G2:G29, "extreme")</f>
        <v>0</v>
      </c>
      <c r="H35" s="94">
        <f>COUNTIF(H2:H29, "extreme")</f>
        <v>0</v>
      </c>
      <c r="I35" s="78">
        <f>COUNTIF(I2:I29, "extreme")</f>
        <v>0</v>
      </c>
      <c r="J35" s="77"/>
    </row>
    <row r="36" spans="1:11" ht="12.75" customHeight="1" x14ac:dyDescent="0.3">
      <c r="A36" s="35" t="s">
        <v>62</v>
      </c>
      <c r="B36" s="29"/>
      <c r="C36" s="29" t="s">
        <v>59</v>
      </c>
      <c r="D36" s="29" t="s">
        <v>46</v>
      </c>
      <c r="E36" s="29"/>
      <c r="F36" s="29"/>
      <c r="G36" s="29"/>
      <c r="H36" s="29"/>
      <c r="I36" s="36"/>
      <c r="J36" s="29"/>
    </row>
    <row r="37" spans="1:11" x14ac:dyDescent="0.3">
      <c r="A37" s="35"/>
      <c r="B37" s="29"/>
      <c r="C37" s="31" t="s">
        <v>53</v>
      </c>
      <c r="D37" s="29" t="s">
        <v>47</v>
      </c>
      <c r="E37" s="29"/>
      <c r="F37" s="29"/>
      <c r="G37" s="29"/>
      <c r="H37" s="29"/>
      <c r="I37" s="36"/>
      <c r="J37" s="29"/>
    </row>
    <row r="38" spans="1:11" x14ac:dyDescent="0.3">
      <c r="A38" s="35" t="s">
        <v>88</v>
      </c>
      <c r="B38" s="29"/>
      <c r="C38" s="31" t="s">
        <v>54</v>
      </c>
      <c r="D38" s="29" t="s">
        <v>48</v>
      </c>
      <c r="E38" s="29"/>
      <c r="F38" s="29"/>
      <c r="G38" s="29"/>
      <c r="H38" s="29"/>
      <c r="I38" s="36"/>
      <c r="J38" s="29"/>
      <c r="K38" s="29"/>
    </row>
    <row r="39" spans="1:11" x14ac:dyDescent="0.3">
      <c r="A39" s="35" t="s">
        <v>90</v>
      </c>
      <c r="B39" s="29"/>
      <c r="C39" s="29" t="s">
        <v>49</v>
      </c>
      <c r="D39" s="29" t="s">
        <v>50</v>
      </c>
      <c r="E39" s="29"/>
      <c r="F39" s="29"/>
      <c r="G39" s="29"/>
      <c r="H39" s="29"/>
      <c r="I39" s="36"/>
      <c r="J39" s="29"/>
      <c r="K39" s="29"/>
    </row>
    <row r="40" spans="1:11" x14ac:dyDescent="0.3">
      <c r="A40" s="35" t="s">
        <v>89</v>
      </c>
      <c r="B40" s="29"/>
      <c r="C40" s="29"/>
      <c r="D40" s="29"/>
      <c r="E40" s="29"/>
      <c r="F40" s="29"/>
      <c r="G40" s="29"/>
      <c r="H40" s="29"/>
      <c r="I40" s="36"/>
      <c r="J40" s="29"/>
      <c r="K40" s="29"/>
    </row>
    <row r="41" spans="1:11" x14ac:dyDescent="0.3">
      <c r="A41" s="35"/>
      <c r="B41" s="40" t="s">
        <v>63</v>
      </c>
      <c r="C41" s="29" t="s">
        <v>85</v>
      </c>
      <c r="D41" s="29"/>
      <c r="E41" s="29"/>
      <c r="F41" s="29"/>
      <c r="G41" s="29"/>
      <c r="H41" s="29"/>
      <c r="I41" s="36"/>
      <c r="J41" s="29"/>
      <c r="K41" s="29"/>
    </row>
    <row r="42" spans="1:11" x14ac:dyDescent="0.3">
      <c r="A42" s="35"/>
      <c r="B42" s="29"/>
      <c r="C42" s="29" t="s">
        <v>84</v>
      </c>
      <c r="D42" s="29"/>
      <c r="E42" s="29"/>
      <c r="F42" s="29"/>
      <c r="G42" s="29"/>
      <c r="H42" s="29"/>
      <c r="I42" s="36"/>
      <c r="J42" s="29"/>
      <c r="K42" s="29"/>
    </row>
    <row r="43" spans="1:11" ht="14.4" thickBot="1" x14ac:dyDescent="0.35">
      <c r="A43" s="37"/>
      <c r="B43" s="45"/>
      <c r="C43" s="38"/>
      <c r="D43" s="38"/>
      <c r="E43" s="38"/>
      <c r="F43" s="38"/>
      <c r="G43" s="38"/>
      <c r="H43" s="38"/>
      <c r="I43" s="39"/>
      <c r="J43" s="29"/>
      <c r="K43" s="29"/>
    </row>
    <row r="44" spans="1:11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x14ac:dyDescent="0.3">
      <c r="A45" s="29"/>
      <c r="B45" s="29"/>
      <c r="C45" s="29"/>
      <c r="D45" s="29"/>
      <c r="E45" s="29"/>
      <c r="F45" s="29" t="s">
        <v>60</v>
      </c>
      <c r="G45" s="29"/>
      <c r="H45" s="29"/>
      <c r="I45" s="29"/>
      <c r="J45" s="29"/>
      <c r="K45" s="29"/>
    </row>
    <row r="46" spans="1:11" x14ac:dyDescent="0.3">
      <c r="A46" s="43" t="s">
        <v>21</v>
      </c>
      <c r="B46" s="44">
        <v>11</v>
      </c>
      <c r="C46" s="29"/>
      <c r="D46" s="29"/>
      <c r="E46" s="29"/>
      <c r="F46" s="29"/>
      <c r="G46" s="29"/>
      <c r="H46" s="29"/>
      <c r="I46" s="29"/>
      <c r="J46" s="29"/>
    </row>
    <row r="47" spans="1:11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</row>
    <row r="48" spans="1:11" x14ac:dyDescent="0.3">
      <c r="A48" s="29"/>
      <c r="B48" s="29"/>
      <c r="C48" s="29"/>
      <c r="D48" s="29"/>
      <c r="F48" s="29"/>
      <c r="G48" s="29"/>
      <c r="H48" s="29"/>
      <c r="I48" s="29"/>
      <c r="J48" s="29"/>
    </row>
    <row r="49" spans="1:10" x14ac:dyDescent="0.3">
      <c r="A49" s="29"/>
      <c r="B49" s="29"/>
      <c r="C49" s="29"/>
      <c r="D49" s="29"/>
      <c r="F49" s="29"/>
      <c r="G49" s="29"/>
      <c r="H49" s="29"/>
      <c r="I49" s="29"/>
      <c r="J49" s="29"/>
    </row>
    <row r="50" spans="1:10" x14ac:dyDescent="0.3">
      <c r="A50" s="29"/>
      <c r="B50" s="29"/>
      <c r="C50" s="29"/>
      <c r="D50" s="29"/>
      <c r="F50" s="29"/>
      <c r="G50" s="29"/>
      <c r="H50" s="29"/>
      <c r="I50" s="29"/>
      <c r="J50" s="29"/>
    </row>
    <row r="51" spans="1:10" x14ac:dyDescent="0.3">
      <c r="A51" s="29"/>
      <c r="B51" s="29"/>
      <c r="C51" s="29"/>
      <c r="D51" s="29"/>
      <c r="F51" s="29"/>
      <c r="G51" s="29"/>
      <c r="H51" s="29"/>
      <c r="I51" s="29"/>
      <c r="J51" s="29"/>
    </row>
    <row r="63" spans="1:10" x14ac:dyDescent="0.3">
      <c r="E63" s="29"/>
    </row>
    <row r="64" spans="1:10" x14ac:dyDescent="0.3">
      <c r="E64" s="29"/>
    </row>
  </sheetData>
  <sortState ref="L2:L29">
    <sortCondition ref="L1"/>
  </sortState>
  <mergeCells count="1">
    <mergeCell ref="O1:Q1"/>
  </mergeCells>
  <printOptions gridLines="1"/>
  <pageMargins left="0.7" right="0.7" top="0.75" bottom="0.75" header="0.3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A30" sqref="A30"/>
    </sheetView>
  </sheetViews>
  <sheetFormatPr defaultRowHeight="14.4" x14ac:dyDescent="0.3"/>
  <cols>
    <col min="1" max="1" width="9.33203125" bestFit="1" customWidth="1"/>
    <col min="2" max="2" width="8" bestFit="1" customWidth="1"/>
    <col min="3" max="3" width="44.5546875" bestFit="1" customWidth="1"/>
    <col min="4" max="4" width="10" bestFit="1" customWidth="1"/>
    <col min="5" max="5" width="10.6640625" bestFit="1" customWidth="1"/>
    <col min="6" max="6" width="9.33203125" bestFit="1" customWidth="1"/>
    <col min="7" max="7" width="11.109375" bestFit="1" customWidth="1"/>
    <col min="8" max="8" width="5.6640625" bestFit="1" customWidth="1"/>
    <col min="9" max="9" width="12.33203125" bestFit="1" customWidth="1"/>
    <col min="10" max="10" width="9.6640625" bestFit="1" customWidth="1"/>
    <col min="11" max="11" width="9.5546875" bestFit="1" customWidth="1"/>
    <col min="12" max="12" width="5.6640625" bestFit="1" customWidth="1"/>
    <col min="13" max="13" width="12.33203125" bestFit="1" customWidth="1"/>
    <col min="14" max="14" width="6.5546875" bestFit="1" customWidth="1"/>
    <col min="15" max="15" width="5.33203125" bestFit="1" customWidth="1"/>
    <col min="16" max="16" width="7.6640625" bestFit="1" customWidth="1"/>
    <col min="17" max="17" width="11.109375" bestFit="1" customWidth="1"/>
  </cols>
  <sheetData>
    <row r="1" spans="1:17" x14ac:dyDescent="0.3">
      <c r="A1" t="s">
        <v>134</v>
      </c>
      <c r="B1" t="s">
        <v>133</v>
      </c>
      <c r="C1" t="s">
        <v>135</v>
      </c>
      <c r="D1" t="s">
        <v>136</v>
      </c>
      <c r="E1" t="s">
        <v>137</v>
      </c>
      <c r="F1" t="s">
        <v>32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34</v>
      </c>
      <c r="O1" t="s">
        <v>145</v>
      </c>
      <c r="P1" t="s">
        <v>146</v>
      </c>
      <c r="Q1" t="s">
        <v>147</v>
      </c>
    </row>
    <row r="2" spans="1:17" x14ac:dyDescent="0.3">
      <c r="A2">
        <v>1</v>
      </c>
      <c r="B2">
        <v>2130900</v>
      </c>
      <c r="C2" t="s">
        <v>148</v>
      </c>
      <c r="D2">
        <v>34.514042000000003</v>
      </c>
      <c r="E2">
        <v>-80.183124000000007</v>
      </c>
      <c r="F2">
        <v>224.72</v>
      </c>
      <c r="G2">
        <v>108</v>
      </c>
      <c r="H2">
        <v>82</v>
      </c>
      <c r="I2" t="s">
        <v>149</v>
      </c>
      <c r="J2" s="24">
        <v>21824</v>
      </c>
      <c r="K2" t="s">
        <v>150</v>
      </c>
      <c r="L2">
        <v>0</v>
      </c>
      <c r="M2" t="s">
        <v>149</v>
      </c>
      <c r="N2" t="s">
        <v>151</v>
      </c>
      <c r="O2" t="s">
        <v>152</v>
      </c>
      <c r="P2">
        <v>104</v>
      </c>
      <c r="Q2" t="s">
        <v>153</v>
      </c>
    </row>
    <row r="3" spans="1:17" x14ac:dyDescent="0.3">
      <c r="A3">
        <v>7</v>
      </c>
      <c r="B3">
        <v>2136000</v>
      </c>
      <c r="C3" t="s">
        <v>159</v>
      </c>
      <c r="D3">
        <v>33.661275000000003</v>
      </c>
      <c r="E3">
        <v>-79.8359039999999</v>
      </c>
      <c r="F3">
        <v>25.66</v>
      </c>
      <c r="G3">
        <v>1252</v>
      </c>
      <c r="H3">
        <v>91</v>
      </c>
      <c r="I3" t="s">
        <v>149</v>
      </c>
      <c r="J3" s="24">
        <v>10867</v>
      </c>
      <c r="K3" t="s">
        <v>150</v>
      </c>
      <c r="L3">
        <v>0</v>
      </c>
      <c r="M3" t="s">
        <v>149</v>
      </c>
      <c r="N3" t="s">
        <v>151</v>
      </c>
      <c r="O3" t="s">
        <v>152</v>
      </c>
      <c r="P3">
        <v>126</v>
      </c>
      <c r="Q3" t="s">
        <v>155</v>
      </c>
    </row>
    <row r="4" spans="1:17" x14ac:dyDescent="0.3">
      <c r="A4">
        <v>11</v>
      </c>
      <c r="B4">
        <v>2156500</v>
      </c>
      <c r="C4" t="s">
        <v>165</v>
      </c>
      <c r="D4">
        <v>34.595139000000003</v>
      </c>
      <c r="E4">
        <v>-81.421209000000005</v>
      </c>
      <c r="F4">
        <v>290.79000000000002</v>
      </c>
      <c r="G4">
        <v>2790</v>
      </c>
      <c r="H4">
        <v>52</v>
      </c>
      <c r="I4" t="s">
        <v>164</v>
      </c>
      <c r="J4" s="24">
        <v>14154</v>
      </c>
      <c r="K4" t="s">
        <v>150</v>
      </c>
      <c r="L4">
        <v>0</v>
      </c>
      <c r="M4" t="s">
        <v>164</v>
      </c>
      <c r="N4" t="s">
        <v>151</v>
      </c>
      <c r="O4" t="s">
        <v>152</v>
      </c>
      <c r="P4">
        <v>19</v>
      </c>
      <c r="Q4" t="s">
        <v>153</v>
      </c>
    </row>
    <row r="5" spans="1:17" x14ac:dyDescent="0.3">
      <c r="A5">
        <v>33</v>
      </c>
      <c r="B5">
        <v>2167582</v>
      </c>
      <c r="C5" t="s">
        <v>184</v>
      </c>
      <c r="D5">
        <v>0</v>
      </c>
      <c r="E5">
        <v>0</v>
      </c>
      <c r="F5">
        <v>0</v>
      </c>
      <c r="G5">
        <v>115</v>
      </c>
      <c r="I5" t="s">
        <v>168</v>
      </c>
      <c r="J5" s="24">
        <v>32931</v>
      </c>
      <c r="K5" t="s">
        <v>150</v>
      </c>
      <c r="L5">
        <v>0</v>
      </c>
      <c r="M5" t="s">
        <v>168</v>
      </c>
      <c r="N5" t="s">
        <v>151</v>
      </c>
      <c r="O5">
        <v>0</v>
      </c>
      <c r="P5">
        <v>156</v>
      </c>
      <c r="Q5" t="s">
        <v>183</v>
      </c>
    </row>
    <row r="6" spans="1:17" x14ac:dyDescent="0.3">
      <c r="A6">
        <v>8</v>
      </c>
      <c r="B6">
        <v>2147020</v>
      </c>
      <c r="C6" t="s">
        <v>160</v>
      </c>
      <c r="D6">
        <v>34.836257000000003</v>
      </c>
      <c r="E6">
        <v>-80.879518000000004</v>
      </c>
      <c r="F6">
        <v>442</v>
      </c>
      <c r="G6">
        <v>3540</v>
      </c>
      <c r="H6">
        <v>69</v>
      </c>
      <c r="I6" t="s">
        <v>161</v>
      </c>
      <c r="J6" s="24">
        <v>33628</v>
      </c>
      <c r="K6" t="s">
        <v>150</v>
      </c>
      <c r="L6">
        <v>0</v>
      </c>
      <c r="M6" t="s">
        <v>161</v>
      </c>
      <c r="N6" t="s">
        <v>151</v>
      </c>
      <c r="O6" t="s">
        <v>152</v>
      </c>
      <c r="P6">
        <v>65</v>
      </c>
      <c r="Q6" t="s">
        <v>153</v>
      </c>
    </row>
    <row r="7" spans="1:17" x14ac:dyDescent="0.3">
      <c r="A7">
        <v>19</v>
      </c>
      <c r="B7">
        <v>2177000</v>
      </c>
      <c r="C7" t="s">
        <v>177</v>
      </c>
      <c r="D7">
        <v>34.813980999999899</v>
      </c>
      <c r="E7">
        <v>-83.305993000000001</v>
      </c>
      <c r="F7">
        <v>1165.5999999999899</v>
      </c>
      <c r="G7">
        <v>207</v>
      </c>
      <c r="H7">
        <v>3</v>
      </c>
      <c r="I7" t="s">
        <v>178</v>
      </c>
      <c r="J7" s="24">
        <v>14519</v>
      </c>
      <c r="K7" t="s">
        <v>150</v>
      </c>
      <c r="L7">
        <v>0</v>
      </c>
      <c r="M7" t="s">
        <v>178</v>
      </c>
      <c r="N7" t="s">
        <v>151</v>
      </c>
      <c r="O7" t="s">
        <v>152</v>
      </c>
      <c r="P7">
        <v>185</v>
      </c>
      <c r="Q7" t="s">
        <v>155</v>
      </c>
    </row>
    <row r="8" spans="1:17" x14ac:dyDescent="0.3">
      <c r="A8">
        <v>18</v>
      </c>
      <c r="B8">
        <v>2176500</v>
      </c>
      <c r="C8" t="s">
        <v>176</v>
      </c>
      <c r="D8">
        <v>32.836278</v>
      </c>
      <c r="E8">
        <v>-81.131771999999899</v>
      </c>
      <c r="F8">
        <v>47.299999999999898</v>
      </c>
      <c r="G8">
        <v>203</v>
      </c>
      <c r="H8">
        <v>102</v>
      </c>
      <c r="I8" t="s">
        <v>175</v>
      </c>
      <c r="J8" s="24">
        <v>18672</v>
      </c>
      <c r="K8" t="s">
        <v>150</v>
      </c>
      <c r="L8">
        <v>0</v>
      </c>
      <c r="M8" t="s">
        <v>175</v>
      </c>
      <c r="N8" t="s">
        <v>151</v>
      </c>
      <c r="O8" t="s">
        <v>152</v>
      </c>
      <c r="P8">
        <v>132</v>
      </c>
      <c r="Q8" t="s">
        <v>153</v>
      </c>
    </row>
    <row r="9" spans="1:17" x14ac:dyDescent="0.3">
      <c r="A9">
        <v>16</v>
      </c>
      <c r="B9">
        <v>2175000</v>
      </c>
      <c r="C9" t="s">
        <v>173</v>
      </c>
      <c r="D9">
        <v>33.027946</v>
      </c>
      <c r="E9">
        <v>-80.391487999999896</v>
      </c>
      <c r="F9">
        <v>20.46</v>
      </c>
      <c r="G9">
        <v>2730</v>
      </c>
      <c r="H9">
        <v>100</v>
      </c>
      <c r="I9" t="s">
        <v>172</v>
      </c>
      <c r="J9" s="24">
        <v>14246</v>
      </c>
      <c r="K9" t="s">
        <v>150</v>
      </c>
      <c r="L9">
        <v>0</v>
      </c>
      <c r="M9" t="s">
        <v>172</v>
      </c>
      <c r="N9" t="s">
        <v>151</v>
      </c>
      <c r="O9" t="s">
        <v>152</v>
      </c>
      <c r="P9">
        <v>92</v>
      </c>
      <c r="Q9" t="s">
        <v>153</v>
      </c>
    </row>
    <row r="10" spans="1:17" x14ac:dyDescent="0.3">
      <c r="A10">
        <v>12</v>
      </c>
      <c r="B10">
        <v>2160700</v>
      </c>
      <c r="C10" t="s">
        <v>166</v>
      </c>
      <c r="D10">
        <v>34.509304</v>
      </c>
      <c r="E10">
        <v>-81.598158999999896</v>
      </c>
      <c r="F10">
        <v>300</v>
      </c>
      <c r="G10">
        <v>444</v>
      </c>
      <c r="H10">
        <v>60</v>
      </c>
      <c r="I10" t="s">
        <v>164</v>
      </c>
      <c r="J10" s="24">
        <v>26938</v>
      </c>
      <c r="K10" t="s">
        <v>150</v>
      </c>
      <c r="L10">
        <v>0</v>
      </c>
      <c r="M10" t="s">
        <v>164</v>
      </c>
      <c r="N10" t="s">
        <v>151</v>
      </c>
      <c r="O10" t="s">
        <v>152</v>
      </c>
      <c r="P10">
        <v>43</v>
      </c>
      <c r="Q10" t="s">
        <v>153</v>
      </c>
    </row>
    <row r="11" spans="1:17" x14ac:dyDescent="0.3">
      <c r="A11">
        <v>14</v>
      </c>
      <c r="B11">
        <v>2169570</v>
      </c>
      <c r="C11" t="s">
        <v>169</v>
      </c>
      <c r="D11">
        <v>33.989600000000003</v>
      </c>
      <c r="E11">
        <v>-80.974256999999895</v>
      </c>
      <c r="F11">
        <v>137.38</v>
      </c>
      <c r="G11">
        <v>59.6</v>
      </c>
      <c r="H11">
        <v>33</v>
      </c>
      <c r="I11" t="s">
        <v>170</v>
      </c>
      <c r="J11" s="24">
        <v>24381</v>
      </c>
      <c r="K11" t="s">
        <v>150</v>
      </c>
      <c r="L11">
        <v>0</v>
      </c>
      <c r="M11" t="s">
        <v>168</v>
      </c>
      <c r="N11" t="s">
        <v>151</v>
      </c>
      <c r="O11" t="s">
        <v>152</v>
      </c>
      <c r="P11">
        <v>163</v>
      </c>
      <c r="Q11" t="s">
        <v>153</v>
      </c>
    </row>
    <row r="12" spans="1:17" x14ac:dyDescent="0.3">
      <c r="A12">
        <v>6</v>
      </c>
      <c r="B12">
        <v>2135000</v>
      </c>
      <c r="C12" t="s">
        <v>158</v>
      </c>
      <c r="D12">
        <v>34.0571079999999</v>
      </c>
      <c r="E12">
        <v>-79.246989999999897</v>
      </c>
      <c r="F12">
        <v>23.9499999999999</v>
      </c>
      <c r="G12">
        <v>2790</v>
      </c>
      <c r="H12">
        <v>89</v>
      </c>
      <c r="I12" t="s">
        <v>149</v>
      </c>
      <c r="J12" s="24">
        <v>15342</v>
      </c>
      <c r="K12" t="s">
        <v>150</v>
      </c>
      <c r="L12">
        <v>0</v>
      </c>
      <c r="M12" t="s">
        <v>149</v>
      </c>
      <c r="N12" t="s">
        <v>151</v>
      </c>
      <c r="O12" t="s">
        <v>152</v>
      </c>
      <c r="P12">
        <v>117</v>
      </c>
      <c r="Q12" t="s">
        <v>155</v>
      </c>
    </row>
    <row r="13" spans="1:17" x14ac:dyDescent="0.3">
      <c r="A13">
        <v>21</v>
      </c>
      <c r="B13">
        <v>2192500</v>
      </c>
      <c r="C13" t="s">
        <v>180</v>
      </c>
      <c r="D13">
        <v>34.0715059999999</v>
      </c>
      <c r="E13">
        <v>-82.500685000000004</v>
      </c>
      <c r="F13">
        <v>355.02999999999901</v>
      </c>
      <c r="G13">
        <v>217</v>
      </c>
      <c r="H13">
        <v>6</v>
      </c>
      <c r="I13" t="s">
        <v>178</v>
      </c>
      <c r="J13" s="24">
        <v>14611</v>
      </c>
      <c r="K13" t="s">
        <v>150</v>
      </c>
      <c r="L13">
        <v>0</v>
      </c>
      <c r="M13" t="s">
        <v>178</v>
      </c>
      <c r="N13" t="s">
        <v>151</v>
      </c>
      <c r="O13" t="s">
        <v>152</v>
      </c>
      <c r="P13">
        <v>202</v>
      </c>
      <c r="Q13" t="s">
        <v>153</v>
      </c>
    </row>
    <row r="14" spans="1:17" x14ac:dyDescent="0.3">
      <c r="A14">
        <v>5</v>
      </c>
      <c r="B14">
        <v>2132000</v>
      </c>
      <c r="C14" t="s">
        <v>157</v>
      </c>
      <c r="D14">
        <v>34.051547999999897</v>
      </c>
      <c r="E14">
        <v>-79.753955000000005</v>
      </c>
      <c r="F14">
        <v>58.49</v>
      </c>
      <c r="G14">
        <v>1030</v>
      </c>
      <c r="H14">
        <v>88</v>
      </c>
      <c r="I14" t="s">
        <v>149</v>
      </c>
      <c r="J14" s="24">
        <v>10867</v>
      </c>
      <c r="K14" t="s">
        <v>150</v>
      </c>
      <c r="L14">
        <v>0</v>
      </c>
      <c r="M14" t="s">
        <v>149</v>
      </c>
      <c r="N14" t="s">
        <v>151</v>
      </c>
      <c r="O14" t="s">
        <v>152</v>
      </c>
      <c r="P14">
        <v>115</v>
      </c>
      <c r="Q14" t="s">
        <v>153</v>
      </c>
    </row>
    <row r="15" spans="1:17" x14ac:dyDescent="0.3">
      <c r="A15">
        <v>30</v>
      </c>
      <c r="B15">
        <v>2172300</v>
      </c>
      <c r="C15" t="s">
        <v>182</v>
      </c>
      <c r="D15">
        <v>0</v>
      </c>
      <c r="E15">
        <v>0</v>
      </c>
      <c r="F15">
        <v>0</v>
      </c>
      <c r="G15">
        <v>15.6</v>
      </c>
      <c r="J15" s="24">
        <v>34973</v>
      </c>
      <c r="K15" t="s">
        <v>150</v>
      </c>
      <c r="L15">
        <v>0</v>
      </c>
      <c r="M15" t="s">
        <v>172</v>
      </c>
      <c r="N15" t="s">
        <v>151</v>
      </c>
      <c r="O15">
        <v>0</v>
      </c>
      <c r="P15">
        <v>80</v>
      </c>
      <c r="Q15" t="s">
        <v>183</v>
      </c>
    </row>
    <row r="16" spans="1:17" x14ac:dyDescent="0.3">
      <c r="A16">
        <v>35</v>
      </c>
      <c r="B16">
        <v>2162350</v>
      </c>
      <c r="C16" t="s">
        <v>185</v>
      </c>
      <c r="D16">
        <v>0</v>
      </c>
      <c r="E16">
        <v>0</v>
      </c>
      <c r="F16">
        <v>0</v>
      </c>
      <c r="G16">
        <v>21</v>
      </c>
      <c r="I16" t="s">
        <v>168</v>
      </c>
      <c r="J16" s="24">
        <v>29495</v>
      </c>
      <c r="K16" t="s">
        <v>150</v>
      </c>
      <c r="L16">
        <v>0</v>
      </c>
      <c r="M16" t="s">
        <v>168</v>
      </c>
      <c r="N16" t="s">
        <v>151</v>
      </c>
      <c r="O16">
        <v>0</v>
      </c>
      <c r="P16">
        <v>139</v>
      </c>
      <c r="Q16" t="s">
        <v>183</v>
      </c>
    </row>
    <row r="17" spans="1:17" x14ac:dyDescent="0.3">
      <c r="A17">
        <v>15</v>
      </c>
      <c r="B17">
        <v>2173500</v>
      </c>
      <c r="C17" t="s">
        <v>171</v>
      </c>
      <c r="D17">
        <v>33.483486999999897</v>
      </c>
      <c r="E17">
        <v>-80.873425999999895</v>
      </c>
      <c r="F17">
        <v>149.02000000000001</v>
      </c>
      <c r="G17">
        <v>683</v>
      </c>
      <c r="H17">
        <v>98</v>
      </c>
      <c r="I17" t="s">
        <v>172</v>
      </c>
      <c r="J17" s="24">
        <v>14215</v>
      </c>
      <c r="K17" t="s">
        <v>150</v>
      </c>
      <c r="L17">
        <v>0</v>
      </c>
      <c r="M17" t="s">
        <v>172</v>
      </c>
      <c r="N17" t="s">
        <v>151</v>
      </c>
      <c r="O17" t="s">
        <v>152</v>
      </c>
      <c r="P17">
        <v>89</v>
      </c>
      <c r="Q17" t="s">
        <v>153</v>
      </c>
    </row>
    <row r="18" spans="1:17" x14ac:dyDescent="0.3">
      <c r="A18">
        <v>10</v>
      </c>
      <c r="B18">
        <v>2154500</v>
      </c>
      <c r="C18" t="s">
        <v>163</v>
      </c>
      <c r="D18">
        <v>35.120952000000003</v>
      </c>
      <c r="E18">
        <v>-81.9859399999999</v>
      </c>
      <c r="F18">
        <v>715.55999999999904</v>
      </c>
      <c r="G18">
        <v>116</v>
      </c>
      <c r="H18">
        <v>48</v>
      </c>
      <c r="I18" t="s">
        <v>164</v>
      </c>
      <c r="J18" s="24">
        <v>11049</v>
      </c>
      <c r="K18" t="s">
        <v>150</v>
      </c>
      <c r="L18">
        <v>0</v>
      </c>
      <c r="M18" t="s">
        <v>164</v>
      </c>
      <c r="N18" t="s">
        <v>151</v>
      </c>
      <c r="O18" t="s">
        <v>152</v>
      </c>
      <c r="P18">
        <v>9</v>
      </c>
      <c r="Q18" t="s">
        <v>155</v>
      </c>
    </row>
    <row r="19" spans="1:17" x14ac:dyDescent="0.3">
      <c r="A19">
        <v>4</v>
      </c>
      <c r="B19">
        <v>2131000</v>
      </c>
      <c r="C19" t="s">
        <v>156</v>
      </c>
      <c r="D19">
        <v>34.204324999999898</v>
      </c>
      <c r="E19">
        <v>-79.548389999999898</v>
      </c>
      <c r="F19">
        <v>24.73</v>
      </c>
      <c r="G19">
        <v>8830</v>
      </c>
      <c r="H19">
        <v>85</v>
      </c>
      <c r="I19" t="s">
        <v>149</v>
      </c>
      <c r="J19" s="24">
        <v>14154</v>
      </c>
      <c r="K19" t="s">
        <v>150</v>
      </c>
      <c r="L19">
        <v>0</v>
      </c>
      <c r="M19" t="s">
        <v>149</v>
      </c>
      <c r="N19" t="s">
        <v>151</v>
      </c>
      <c r="O19" t="s">
        <v>152</v>
      </c>
      <c r="P19">
        <v>107</v>
      </c>
      <c r="Q19" t="s">
        <v>153</v>
      </c>
    </row>
    <row r="20" spans="1:17" x14ac:dyDescent="0.3">
      <c r="A20">
        <v>9</v>
      </c>
      <c r="B20">
        <v>2147500</v>
      </c>
      <c r="C20" t="s">
        <v>162</v>
      </c>
      <c r="D20">
        <v>34.565421999999899</v>
      </c>
      <c r="E20">
        <v>-80.919803000000002</v>
      </c>
      <c r="F20">
        <v>297</v>
      </c>
      <c r="G20">
        <v>194</v>
      </c>
      <c r="H20">
        <v>72</v>
      </c>
      <c r="I20" t="s">
        <v>161</v>
      </c>
      <c r="J20" s="24">
        <v>18688</v>
      </c>
      <c r="K20" t="s">
        <v>150</v>
      </c>
      <c r="L20">
        <v>0</v>
      </c>
      <c r="M20" t="s">
        <v>161</v>
      </c>
      <c r="N20" t="s">
        <v>151</v>
      </c>
      <c r="O20" t="s">
        <v>152</v>
      </c>
      <c r="P20">
        <v>68</v>
      </c>
      <c r="Q20" t="s">
        <v>153</v>
      </c>
    </row>
    <row r="21" spans="1:17" x14ac:dyDescent="0.3">
      <c r="A21">
        <v>36</v>
      </c>
      <c r="B21">
        <v>2187910</v>
      </c>
      <c r="C21" t="s">
        <v>124</v>
      </c>
      <c r="D21">
        <v>0</v>
      </c>
      <c r="E21">
        <v>0</v>
      </c>
      <c r="F21">
        <v>0</v>
      </c>
      <c r="G21">
        <v>111</v>
      </c>
      <c r="I21" t="s">
        <v>178</v>
      </c>
      <c r="J21" s="24">
        <v>32653</v>
      </c>
      <c r="K21" t="s">
        <v>150</v>
      </c>
      <c r="L21">
        <v>0</v>
      </c>
      <c r="M21" t="s">
        <v>178</v>
      </c>
      <c r="N21" t="s">
        <v>151</v>
      </c>
      <c r="O21">
        <v>0</v>
      </c>
      <c r="P21">
        <v>199</v>
      </c>
      <c r="Q21" t="s">
        <v>183</v>
      </c>
    </row>
    <row r="22" spans="1:17" x14ac:dyDescent="0.3">
      <c r="A22">
        <v>17</v>
      </c>
      <c r="B22">
        <v>2175500</v>
      </c>
      <c r="C22" t="s">
        <v>174</v>
      </c>
      <c r="D22">
        <v>32.989049999999899</v>
      </c>
      <c r="E22">
        <v>-81.052604000000002</v>
      </c>
      <c r="F22">
        <v>64.349999999999895</v>
      </c>
      <c r="G22">
        <v>341</v>
      </c>
      <c r="H22">
        <v>101</v>
      </c>
      <c r="I22" t="s">
        <v>175</v>
      </c>
      <c r="J22" s="24">
        <v>18673</v>
      </c>
      <c r="K22" t="s">
        <v>150</v>
      </c>
      <c r="L22">
        <v>0</v>
      </c>
      <c r="M22" t="s">
        <v>175</v>
      </c>
      <c r="N22" t="s">
        <v>151</v>
      </c>
      <c r="O22" t="s">
        <v>152</v>
      </c>
      <c r="P22">
        <v>130</v>
      </c>
      <c r="Q22" t="s">
        <v>155</v>
      </c>
    </row>
    <row r="23" spans="1:17" x14ac:dyDescent="0.3">
      <c r="A23">
        <v>13</v>
      </c>
      <c r="B23">
        <v>2162500</v>
      </c>
      <c r="C23" t="s">
        <v>167</v>
      </c>
      <c r="D23">
        <v>34.84234</v>
      </c>
      <c r="E23">
        <v>-82.480681000000004</v>
      </c>
      <c r="F23">
        <v>797.48</v>
      </c>
      <c r="G23">
        <v>295</v>
      </c>
      <c r="H23">
        <v>16</v>
      </c>
      <c r="I23" t="s">
        <v>168</v>
      </c>
      <c r="J23" s="24">
        <v>15350</v>
      </c>
      <c r="K23" t="s">
        <v>150</v>
      </c>
      <c r="L23">
        <v>0</v>
      </c>
      <c r="M23" t="s">
        <v>168</v>
      </c>
      <c r="N23" t="s">
        <v>151</v>
      </c>
      <c r="O23" t="s">
        <v>152</v>
      </c>
      <c r="P23">
        <v>140</v>
      </c>
      <c r="Q23" t="s">
        <v>155</v>
      </c>
    </row>
    <row r="24" spans="1:17" x14ac:dyDescent="0.3">
      <c r="A24">
        <v>39</v>
      </c>
      <c r="B24">
        <v>2173000</v>
      </c>
      <c r="C24" t="s">
        <v>187</v>
      </c>
      <c r="D24">
        <v>0</v>
      </c>
      <c r="E24">
        <v>0</v>
      </c>
      <c r="F24">
        <v>0</v>
      </c>
      <c r="G24">
        <v>720</v>
      </c>
      <c r="I24" t="s">
        <v>172</v>
      </c>
      <c r="J24" s="24">
        <v>11539</v>
      </c>
      <c r="K24" t="s">
        <v>150</v>
      </c>
      <c r="L24">
        <v>0</v>
      </c>
      <c r="M24" t="s">
        <v>172</v>
      </c>
      <c r="N24" t="s">
        <v>151</v>
      </c>
      <c r="O24">
        <v>0</v>
      </c>
      <c r="P24">
        <v>84</v>
      </c>
      <c r="Q24" t="s">
        <v>183</v>
      </c>
    </row>
    <row r="25" spans="1:17" x14ac:dyDescent="0.3">
      <c r="A25">
        <v>40</v>
      </c>
      <c r="B25">
        <v>2154790</v>
      </c>
      <c r="C25" t="s">
        <v>188</v>
      </c>
      <c r="D25">
        <v>0</v>
      </c>
      <c r="E25">
        <v>0</v>
      </c>
      <c r="F25">
        <v>0</v>
      </c>
      <c r="G25">
        <v>55.399999999999899</v>
      </c>
      <c r="I25" t="s">
        <v>164</v>
      </c>
      <c r="J25" s="24">
        <v>32514</v>
      </c>
      <c r="K25" t="s">
        <v>150</v>
      </c>
      <c r="L25">
        <v>0</v>
      </c>
      <c r="M25" t="s">
        <v>164</v>
      </c>
      <c r="N25" t="s">
        <v>151</v>
      </c>
      <c r="O25">
        <v>0</v>
      </c>
      <c r="P25">
        <v>10</v>
      </c>
      <c r="Q25" t="s">
        <v>183</v>
      </c>
    </row>
    <row r="26" spans="1:17" x14ac:dyDescent="0.3">
      <c r="A26">
        <v>38</v>
      </c>
      <c r="B26">
        <v>2165200</v>
      </c>
      <c r="C26" t="s">
        <v>186</v>
      </c>
      <c r="D26">
        <v>0</v>
      </c>
      <c r="E26">
        <v>0</v>
      </c>
      <c r="F26">
        <v>0</v>
      </c>
      <c r="G26">
        <v>29.5</v>
      </c>
      <c r="I26" t="s">
        <v>168</v>
      </c>
      <c r="J26" s="24">
        <v>24497</v>
      </c>
      <c r="K26" t="s">
        <v>150</v>
      </c>
      <c r="L26">
        <v>0</v>
      </c>
      <c r="M26" t="s">
        <v>168</v>
      </c>
      <c r="N26" t="s">
        <v>151</v>
      </c>
      <c r="O26">
        <v>0</v>
      </c>
      <c r="P26">
        <v>149</v>
      </c>
      <c r="Q26" t="s">
        <v>183</v>
      </c>
    </row>
    <row r="27" spans="1:17" x14ac:dyDescent="0.3">
      <c r="A27">
        <v>22</v>
      </c>
      <c r="B27">
        <v>2196000</v>
      </c>
      <c r="C27" t="s">
        <v>181</v>
      </c>
      <c r="D27">
        <v>33.729297000000003</v>
      </c>
      <c r="E27">
        <v>-82.181787</v>
      </c>
      <c r="F27">
        <v>196.34</v>
      </c>
      <c r="G27">
        <v>545</v>
      </c>
      <c r="H27">
        <v>7</v>
      </c>
      <c r="I27" t="s">
        <v>178</v>
      </c>
      <c r="J27" s="24">
        <v>10898</v>
      </c>
      <c r="K27" t="s">
        <v>150</v>
      </c>
      <c r="L27">
        <v>0</v>
      </c>
      <c r="M27" t="s">
        <v>178</v>
      </c>
      <c r="N27" t="s">
        <v>151</v>
      </c>
      <c r="O27" t="s">
        <v>152</v>
      </c>
      <c r="P27">
        <v>205</v>
      </c>
      <c r="Q27" t="s">
        <v>153</v>
      </c>
    </row>
    <row r="28" spans="1:17" x14ac:dyDescent="0.3">
      <c r="A28">
        <v>20</v>
      </c>
      <c r="B28">
        <v>2186000</v>
      </c>
      <c r="C28" t="s">
        <v>179</v>
      </c>
      <c r="D28">
        <v>34.801501000000002</v>
      </c>
      <c r="E28">
        <v>-82.748473000000004</v>
      </c>
      <c r="F28">
        <v>822.17999999999904</v>
      </c>
      <c r="G28">
        <v>106</v>
      </c>
      <c r="H28">
        <v>4</v>
      </c>
      <c r="I28" t="s">
        <v>178</v>
      </c>
      <c r="J28" s="24">
        <v>19937</v>
      </c>
      <c r="K28" t="s">
        <v>150</v>
      </c>
      <c r="L28">
        <v>0</v>
      </c>
      <c r="M28" t="s">
        <v>178</v>
      </c>
      <c r="N28" t="s">
        <v>151</v>
      </c>
      <c r="O28" t="s">
        <v>152</v>
      </c>
      <c r="P28">
        <v>191</v>
      </c>
      <c r="Q28" t="s">
        <v>155</v>
      </c>
    </row>
    <row r="29" spans="1:17" x14ac:dyDescent="0.3">
      <c r="A29">
        <v>3</v>
      </c>
      <c r="B29">
        <v>2110500</v>
      </c>
      <c r="C29" t="s">
        <v>154</v>
      </c>
      <c r="D29">
        <v>33.912672000000001</v>
      </c>
      <c r="E29">
        <v>-78.715018000000001</v>
      </c>
      <c r="F29">
        <v>5.28</v>
      </c>
      <c r="G29">
        <v>1110</v>
      </c>
      <c r="H29">
        <v>79</v>
      </c>
      <c r="I29" t="s">
        <v>149</v>
      </c>
      <c r="J29" s="24">
        <v>18336</v>
      </c>
      <c r="K29" t="s">
        <v>150</v>
      </c>
      <c r="L29">
        <v>0</v>
      </c>
      <c r="M29" t="s">
        <v>149</v>
      </c>
      <c r="N29" t="s">
        <v>151</v>
      </c>
      <c r="O29" t="s">
        <v>152</v>
      </c>
      <c r="P29">
        <v>94</v>
      </c>
      <c r="Q29" t="s">
        <v>155</v>
      </c>
    </row>
  </sheetData>
  <sortState ref="A2:Q29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H13" sqref="H13"/>
    </sheetView>
  </sheetViews>
  <sheetFormatPr defaultRowHeight="14.4" x14ac:dyDescent="0.3"/>
  <cols>
    <col min="1" max="1" width="11.88671875" customWidth="1"/>
    <col min="2" max="2" width="10.6640625" bestFit="1" customWidth="1"/>
    <col min="3" max="3" width="8.44140625" customWidth="1"/>
    <col min="4" max="4" width="8.6640625" bestFit="1" customWidth="1"/>
    <col min="5" max="5" width="11.88671875" bestFit="1" customWidth="1"/>
    <col min="6" max="6" width="9.5546875" bestFit="1" customWidth="1"/>
    <col min="7" max="7" width="9.5546875" customWidth="1"/>
    <col min="8" max="8" width="15.33203125" bestFit="1" customWidth="1"/>
    <col min="9" max="9" width="11.33203125" customWidth="1"/>
    <col min="10" max="11" width="10.6640625" bestFit="1" customWidth="1"/>
    <col min="12" max="13" width="9.6640625" bestFit="1" customWidth="1"/>
    <col min="14" max="14" width="10.6640625" bestFit="1" customWidth="1"/>
    <col min="16" max="16" width="9.6640625" bestFit="1" customWidth="1"/>
  </cols>
  <sheetData>
    <row r="1" spans="1:10" x14ac:dyDescent="0.3">
      <c r="A1" s="59"/>
      <c r="B1" s="52"/>
      <c r="C1" s="52"/>
      <c r="D1" s="52"/>
      <c r="E1" s="54" t="s">
        <v>76</v>
      </c>
      <c r="F1" s="54" t="s">
        <v>76</v>
      </c>
    </row>
    <row r="2" spans="1:10" x14ac:dyDescent="0.3">
      <c r="A2" s="60"/>
      <c r="B2" s="55"/>
      <c r="C2" s="55"/>
      <c r="D2" s="55"/>
      <c r="E2" s="62" t="s">
        <v>83</v>
      </c>
      <c r="F2" s="62" t="s">
        <v>77</v>
      </c>
    </row>
    <row r="3" spans="1:10" x14ac:dyDescent="0.3">
      <c r="A3" s="61" t="s">
        <v>31</v>
      </c>
      <c r="B3" s="53" t="s">
        <v>32</v>
      </c>
      <c r="C3" s="53" t="s">
        <v>33</v>
      </c>
      <c r="D3" s="53" t="s">
        <v>56</v>
      </c>
      <c r="E3" s="53" t="s">
        <v>75</v>
      </c>
      <c r="F3" s="53" t="s">
        <v>78</v>
      </c>
    </row>
    <row r="4" spans="1:10" x14ac:dyDescent="0.3">
      <c r="A4" s="49" t="s">
        <v>23</v>
      </c>
      <c r="B4" s="49">
        <v>437.67</v>
      </c>
      <c r="C4" s="89">
        <v>437.7</v>
      </c>
      <c r="D4" s="51">
        <v>439</v>
      </c>
      <c r="E4" s="50">
        <f>B4-C4</f>
        <v>-2.9999999999972715E-2</v>
      </c>
      <c r="F4" s="50">
        <f t="shared" ref="F4:F13" si="0">B4-D4</f>
        <v>-1.3299999999999841</v>
      </c>
      <c r="H4" s="107" t="s">
        <v>202</v>
      </c>
    </row>
    <row r="5" spans="1:10" x14ac:dyDescent="0.3">
      <c r="A5" s="46" t="s">
        <v>24</v>
      </c>
      <c r="B5" s="46">
        <v>354.63</v>
      </c>
      <c r="C5" s="71">
        <v>356.2</v>
      </c>
      <c r="D5" s="47">
        <v>360</v>
      </c>
      <c r="E5" s="50">
        <f>B5-C5</f>
        <v>-1.5699999999999932</v>
      </c>
      <c r="F5" s="50">
        <f t="shared" si="0"/>
        <v>-5.3700000000000045</v>
      </c>
      <c r="H5" s="107" t="s">
        <v>203</v>
      </c>
    </row>
    <row r="6" spans="1:10" x14ac:dyDescent="0.3">
      <c r="A6" s="46" t="s">
        <v>25</v>
      </c>
      <c r="B6" s="46">
        <v>74.59</v>
      </c>
      <c r="C6" s="46">
        <v>74.27</v>
      </c>
      <c r="D6" s="47">
        <v>75.599999999999994</v>
      </c>
      <c r="E6" s="50">
        <f>B6-C6</f>
        <v>0.32000000000000739</v>
      </c>
      <c r="F6" s="50">
        <f t="shared" si="0"/>
        <v>-1.0099999999999909</v>
      </c>
      <c r="H6" s="105" t="s">
        <v>196</v>
      </c>
      <c r="I6" s="105" t="s">
        <v>197</v>
      </c>
      <c r="J6" s="107" t="s">
        <v>198</v>
      </c>
    </row>
    <row r="7" spans="1:10" x14ac:dyDescent="0.3">
      <c r="A7" s="46" t="s">
        <v>26</v>
      </c>
      <c r="B7" s="46">
        <v>90.8</v>
      </c>
      <c r="C7" s="46" t="s">
        <v>95</v>
      </c>
      <c r="D7" s="47">
        <v>100</v>
      </c>
      <c r="E7" s="50" t="s">
        <v>95</v>
      </c>
      <c r="F7" s="50">
        <f t="shared" si="0"/>
        <v>-9.2000000000000028</v>
      </c>
      <c r="G7" t="s">
        <v>195</v>
      </c>
    </row>
    <row r="8" spans="1:10" x14ac:dyDescent="0.3">
      <c r="A8" s="46" t="s">
        <v>27</v>
      </c>
      <c r="B8" s="46">
        <v>97.1</v>
      </c>
      <c r="C8" s="46" t="s">
        <v>95</v>
      </c>
      <c r="D8" s="47">
        <v>100</v>
      </c>
      <c r="E8" s="50" t="s">
        <v>95</v>
      </c>
      <c r="F8" s="50">
        <f t="shared" si="0"/>
        <v>-2.9000000000000057</v>
      </c>
      <c r="G8" s="80" t="s">
        <v>195</v>
      </c>
      <c r="H8" s="105" t="s">
        <v>201</v>
      </c>
    </row>
    <row r="9" spans="1:10" x14ac:dyDescent="0.3">
      <c r="A9" s="46" t="s">
        <v>28</v>
      </c>
      <c r="B9" s="46">
        <v>96.7</v>
      </c>
      <c r="C9" s="46">
        <v>97</v>
      </c>
      <c r="D9" s="47">
        <v>100</v>
      </c>
      <c r="E9" s="50">
        <f>B9-C9</f>
        <v>-0.29999999999999716</v>
      </c>
      <c r="F9" s="50">
        <f t="shared" si="0"/>
        <v>-3.2999999999999972</v>
      </c>
      <c r="G9" s="80" t="s">
        <v>195</v>
      </c>
    </row>
    <row r="10" spans="1:10" x14ac:dyDescent="0.3">
      <c r="A10" s="46" t="s">
        <v>44</v>
      </c>
      <c r="B10" s="46">
        <v>97.2</v>
      </c>
      <c r="C10" s="46">
        <v>97</v>
      </c>
      <c r="D10" s="47">
        <v>100</v>
      </c>
      <c r="E10" s="50">
        <f>B10-C10</f>
        <v>0.20000000000000284</v>
      </c>
      <c r="F10" s="50">
        <f t="shared" si="0"/>
        <v>-2.7999999999999972</v>
      </c>
      <c r="G10" s="80" t="s">
        <v>195</v>
      </c>
    </row>
    <row r="11" spans="1:10" x14ac:dyDescent="0.3">
      <c r="A11" s="46" t="s">
        <v>29</v>
      </c>
      <c r="B11" s="46">
        <v>652.75</v>
      </c>
      <c r="C11" s="46">
        <v>657.51</v>
      </c>
      <c r="D11" s="47">
        <v>660</v>
      </c>
      <c r="E11" s="50">
        <f>B11-C11</f>
        <v>-4.7599999999999909</v>
      </c>
      <c r="F11" s="50">
        <f t="shared" si="0"/>
        <v>-7.25</v>
      </c>
      <c r="H11" s="107" t="s">
        <v>199</v>
      </c>
    </row>
    <row r="12" spans="1:10" x14ac:dyDescent="0.3">
      <c r="A12" s="46" t="s">
        <v>30</v>
      </c>
      <c r="B12" s="46">
        <v>321.26</v>
      </c>
      <c r="C12" s="48">
        <v>327.51</v>
      </c>
      <c r="D12" s="47">
        <v>330</v>
      </c>
      <c r="E12" s="50">
        <f>B12-C12</f>
        <v>-6.25</v>
      </c>
      <c r="F12" s="50">
        <f t="shared" si="0"/>
        <v>-8.7400000000000091</v>
      </c>
      <c r="H12" s="107" t="s">
        <v>200</v>
      </c>
    </row>
    <row r="13" spans="1:10" x14ac:dyDescent="0.3">
      <c r="A13" s="46" t="s">
        <v>43</v>
      </c>
      <c r="B13" s="46">
        <v>709.82</v>
      </c>
      <c r="C13" s="46">
        <v>710</v>
      </c>
      <c r="D13" s="47">
        <v>710</v>
      </c>
      <c r="E13" s="50">
        <f>B13-C13</f>
        <v>-0.17999999999994998</v>
      </c>
      <c r="F13" s="50">
        <f t="shared" si="0"/>
        <v>-0.17999999999994998</v>
      </c>
      <c r="H13" s="107" t="s">
        <v>204</v>
      </c>
    </row>
    <row r="15" spans="1:10" x14ac:dyDescent="0.3">
      <c r="A15" t="s">
        <v>42</v>
      </c>
      <c r="B15" s="24">
        <v>42891</v>
      </c>
    </row>
    <row r="16" spans="1:10" x14ac:dyDescent="0.3">
      <c r="B16" s="24"/>
    </row>
    <row r="17" spans="1:1" x14ac:dyDescent="0.3">
      <c r="A17" t="s">
        <v>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F3" sqref="F3:K14"/>
    </sheetView>
  </sheetViews>
  <sheetFormatPr defaultRowHeight="14.4" x14ac:dyDescent="0.3"/>
  <cols>
    <col min="1" max="1" width="11.6640625" bestFit="1" customWidth="1"/>
    <col min="2" max="2" width="28.109375" bestFit="1" customWidth="1"/>
    <col min="3" max="3" width="15.44140625" customWidth="1"/>
    <col min="4" max="4" width="15.5546875" bestFit="1" customWidth="1"/>
    <col min="5" max="6" width="14.44140625" bestFit="1" customWidth="1"/>
    <col min="7" max="7" width="12.5546875" bestFit="1" customWidth="1"/>
    <col min="8" max="8" width="9.88671875" bestFit="1" customWidth="1"/>
    <col min="9" max="9" width="12" bestFit="1" customWidth="1"/>
    <col min="10" max="11" width="14.44140625" bestFit="1" customWidth="1"/>
  </cols>
  <sheetData>
    <row r="1" spans="1:11" ht="15" thickBot="1" x14ac:dyDescent="0.35">
      <c r="A1" s="3" t="s">
        <v>37</v>
      </c>
    </row>
    <row r="2" spans="1:11" ht="15" thickBot="1" x14ac:dyDescent="0.35">
      <c r="A2" s="4" t="s">
        <v>36</v>
      </c>
      <c r="B2" s="5" t="s">
        <v>35</v>
      </c>
      <c r="C2" s="6"/>
      <c r="D2" s="7" t="s">
        <v>34</v>
      </c>
      <c r="F2" s="3" t="s">
        <v>38</v>
      </c>
    </row>
    <row r="3" spans="1:11" x14ac:dyDescent="0.3">
      <c r="A3" s="13" t="s">
        <v>0</v>
      </c>
      <c r="B3" s="9" t="s">
        <v>1</v>
      </c>
      <c r="C3" s="14"/>
      <c r="D3" s="15" t="str">
        <f>'14DAvg'!G2</f>
        <v>no drought</v>
      </c>
      <c r="F3" s="64"/>
      <c r="G3" s="65"/>
      <c r="H3" s="65"/>
      <c r="I3" s="65"/>
      <c r="J3" s="66" t="s">
        <v>65</v>
      </c>
      <c r="K3" s="67" t="s">
        <v>65</v>
      </c>
    </row>
    <row r="4" spans="1:11" x14ac:dyDescent="0.3">
      <c r="A4" s="8"/>
      <c r="B4" s="10" t="s">
        <v>81</v>
      </c>
      <c r="C4" s="16"/>
      <c r="D4" s="17" t="str">
        <f>'14DAvg'!G3</f>
        <v>no drought</v>
      </c>
      <c r="F4" s="68" t="s">
        <v>31</v>
      </c>
      <c r="G4" s="69" t="s">
        <v>39</v>
      </c>
      <c r="H4" s="69" t="s">
        <v>40</v>
      </c>
      <c r="I4" s="69" t="s">
        <v>79</v>
      </c>
      <c r="J4" s="69" t="s">
        <v>80</v>
      </c>
      <c r="K4" s="70" t="s">
        <v>56</v>
      </c>
    </row>
    <row r="5" spans="1:11" x14ac:dyDescent="0.3">
      <c r="A5" s="8"/>
      <c r="B5" s="10" t="s">
        <v>82</v>
      </c>
      <c r="C5" s="16"/>
      <c r="D5" s="17" t="str">
        <f>'14DAvg'!G4</f>
        <v>no drought</v>
      </c>
      <c r="F5" s="8" t="s">
        <v>23</v>
      </c>
      <c r="G5" s="25">
        <f>'Lake Levels'!B4</f>
        <v>437.67</v>
      </c>
      <c r="H5" s="25">
        <f>'Lake Levels'!C4</f>
        <v>437.7</v>
      </c>
      <c r="I5" s="25">
        <f>'Lake Levels'!D4</f>
        <v>439</v>
      </c>
      <c r="J5" s="25">
        <f>'Lake Levels'!E4</f>
        <v>-2.9999999999972715E-2</v>
      </c>
      <c r="K5" s="75">
        <f>'Lake Levels'!F4</f>
        <v>-1.3299999999999841</v>
      </c>
    </row>
    <row r="6" spans="1:11" x14ac:dyDescent="0.3">
      <c r="A6" s="8"/>
      <c r="B6" s="10" t="s">
        <v>3</v>
      </c>
      <c r="C6" s="16"/>
      <c r="D6" s="17" t="str">
        <f>'14DAvg'!G5</f>
        <v>no drought</v>
      </c>
      <c r="F6" s="8" t="s">
        <v>24</v>
      </c>
      <c r="G6" s="25">
        <f>'Lake Levels'!B5</f>
        <v>354.63</v>
      </c>
      <c r="H6" s="25">
        <f>'Lake Levels'!C5</f>
        <v>356.2</v>
      </c>
      <c r="I6" s="25">
        <f>'Lake Levels'!D5</f>
        <v>360</v>
      </c>
      <c r="J6" s="25">
        <f>'Lake Levels'!E5</f>
        <v>-1.5699999999999932</v>
      </c>
      <c r="K6" s="75">
        <f>'Lake Levels'!F5</f>
        <v>-5.3700000000000045</v>
      </c>
    </row>
    <row r="7" spans="1:11" x14ac:dyDescent="0.3">
      <c r="A7" s="18"/>
      <c r="B7" s="19" t="s">
        <v>4</v>
      </c>
      <c r="C7" s="20"/>
      <c r="D7" s="21" t="str">
        <f>'14DAvg'!G6</f>
        <v>Incipient</v>
      </c>
      <c r="F7" s="8" t="s">
        <v>25</v>
      </c>
      <c r="G7" s="25">
        <f>'Lake Levels'!B6</f>
        <v>74.59</v>
      </c>
      <c r="H7" s="25">
        <f>'Lake Levels'!C6</f>
        <v>74.27</v>
      </c>
      <c r="I7" s="25">
        <f>'Lake Levels'!D6</f>
        <v>75.599999999999994</v>
      </c>
      <c r="J7" s="25">
        <f>'Lake Levels'!E6</f>
        <v>0.32000000000000739</v>
      </c>
      <c r="K7" s="75">
        <f>'Lake Levels'!F6</f>
        <v>-1.0099999999999909</v>
      </c>
    </row>
    <row r="8" spans="1:11" x14ac:dyDescent="0.3">
      <c r="A8" s="13" t="s">
        <v>7</v>
      </c>
      <c r="B8" s="9" t="s">
        <v>5</v>
      </c>
      <c r="C8" s="14"/>
      <c r="D8" s="15" t="str">
        <f>'14DAvg'!G7</f>
        <v>no drought</v>
      </c>
      <c r="F8" s="8" t="s">
        <v>26</v>
      </c>
      <c r="G8" s="25">
        <f>'Lake Levels'!B7</f>
        <v>90.8</v>
      </c>
      <c r="H8" s="25" t="str">
        <f>'Lake Levels'!C7</f>
        <v>NA</v>
      </c>
      <c r="I8" s="25">
        <f>'Lake Levels'!D7</f>
        <v>100</v>
      </c>
      <c r="J8" s="25" t="s">
        <v>95</v>
      </c>
      <c r="K8" s="75">
        <f>'Lake Levels'!F7</f>
        <v>-9.2000000000000028</v>
      </c>
    </row>
    <row r="9" spans="1:11" x14ac:dyDescent="0.3">
      <c r="A9" s="8"/>
      <c r="B9" s="10" t="s">
        <v>9</v>
      </c>
      <c r="C9" s="16"/>
      <c r="D9" s="17" t="str">
        <f>'14DAvg'!G8</f>
        <v>no drought</v>
      </c>
      <c r="F9" s="8" t="s">
        <v>27</v>
      </c>
      <c r="G9" s="25">
        <f>'Lake Levels'!B8</f>
        <v>97.1</v>
      </c>
      <c r="H9" s="25" t="str">
        <f>'Lake Levels'!C8</f>
        <v>NA</v>
      </c>
      <c r="I9" s="25">
        <f>'Lake Levels'!D8</f>
        <v>100</v>
      </c>
      <c r="J9" s="25" t="s">
        <v>95</v>
      </c>
      <c r="K9" s="75">
        <f>'Lake Levels'!F8</f>
        <v>-2.9000000000000057</v>
      </c>
    </row>
    <row r="10" spans="1:11" x14ac:dyDescent="0.3">
      <c r="A10" s="8"/>
      <c r="B10" s="10" t="s">
        <v>72</v>
      </c>
      <c r="C10" s="16"/>
      <c r="D10" s="17" t="str">
        <f>'14DAvg'!G9</f>
        <v>no drought</v>
      </c>
      <c r="F10" s="8" t="s">
        <v>28</v>
      </c>
      <c r="G10" s="25">
        <f>'Lake Levels'!B9</f>
        <v>96.7</v>
      </c>
      <c r="H10" s="25">
        <f>'Lake Levels'!C9</f>
        <v>97</v>
      </c>
      <c r="I10" s="25">
        <f>'Lake Levels'!D9</f>
        <v>100</v>
      </c>
      <c r="J10" s="25">
        <f>'Lake Levels'!E9</f>
        <v>-0.29999999999999716</v>
      </c>
      <c r="K10" s="75">
        <f>'Lake Levels'!F9</f>
        <v>-3.2999999999999972</v>
      </c>
    </row>
    <row r="11" spans="1:11" x14ac:dyDescent="0.3">
      <c r="A11" s="8"/>
      <c r="B11" s="10" t="s">
        <v>73</v>
      </c>
      <c r="C11" s="16"/>
      <c r="D11" s="17" t="str">
        <f>'14DAvg'!G11</f>
        <v>no drought</v>
      </c>
      <c r="F11" s="8" t="s">
        <v>44</v>
      </c>
      <c r="G11" s="25">
        <f>'Lake Levels'!B10</f>
        <v>97.2</v>
      </c>
      <c r="H11" s="25">
        <f>'Lake Levels'!C10</f>
        <v>97</v>
      </c>
      <c r="I11" s="25">
        <f>'Lake Levels'!D10</f>
        <v>100</v>
      </c>
      <c r="J11" s="25">
        <f>'Lake Levels'!E10</f>
        <v>0.20000000000000284</v>
      </c>
      <c r="K11" s="75">
        <f>'Lake Levels'!F10</f>
        <v>-2.7999999999999972</v>
      </c>
    </row>
    <row r="12" spans="1:11" x14ac:dyDescent="0.3">
      <c r="A12" s="8"/>
      <c r="B12" s="10" t="s">
        <v>6</v>
      </c>
      <c r="C12" s="16"/>
      <c r="D12" s="17" t="str">
        <f>'14DAvg'!G12</f>
        <v>no drought</v>
      </c>
      <c r="F12" s="8" t="s">
        <v>29</v>
      </c>
      <c r="G12" s="25">
        <f>'Lake Levels'!B11</f>
        <v>652.75</v>
      </c>
      <c r="H12" s="25">
        <f>'Lake Levels'!C11</f>
        <v>657.51</v>
      </c>
      <c r="I12" s="25">
        <f>'Lake Levels'!D11</f>
        <v>660</v>
      </c>
      <c r="J12" s="25">
        <f>'Lake Levels'!E11</f>
        <v>-4.7599999999999909</v>
      </c>
      <c r="K12" s="75">
        <f>'Lake Levels'!F11</f>
        <v>-7.25</v>
      </c>
    </row>
    <row r="13" spans="1:11" x14ac:dyDescent="0.3">
      <c r="A13" s="8"/>
      <c r="B13" s="10" t="s">
        <v>8</v>
      </c>
      <c r="C13" s="16"/>
      <c r="D13" s="17" t="str">
        <f>'14DAvg'!G13</f>
        <v>no drought</v>
      </c>
      <c r="F13" s="8" t="s">
        <v>30</v>
      </c>
      <c r="G13" s="25">
        <f>'Lake Levels'!B12</f>
        <v>321.26</v>
      </c>
      <c r="H13" s="25">
        <f>'Lake Levels'!C12</f>
        <v>327.51</v>
      </c>
      <c r="I13" s="25">
        <f>'Lake Levels'!D12</f>
        <v>330</v>
      </c>
      <c r="J13" s="25">
        <f>'Lake Levels'!E12</f>
        <v>-6.25</v>
      </c>
      <c r="K13" s="75">
        <f>'Lake Levels'!F12</f>
        <v>-8.7400000000000091</v>
      </c>
    </row>
    <row r="14" spans="1:11" ht="15" thickBot="1" x14ac:dyDescent="0.35">
      <c r="A14" s="8"/>
      <c r="B14" s="10" t="s">
        <v>10</v>
      </c>
      <c r="C14" s="16"/>
      <c r="D14" s="17" t="str">
        <f>'14DAvg'!G14</f>
        <v>no drought</v>
      </c>
      <c r="F14" s="26" t="s">
        <v>43</v>
      </c>
      <c r="G14" s="27">
        <f>'Lake Levels'!B13</f>
        <v>709.82</v>
      </c>
      <c r="H14" s="27">
        <f>'Lake Levels'!C13</f>
        <v>710</v>
      </c>
      <c r="I14" s="27">
        <f>'Lake Levels'!D13</f>
        <v>710</v>
      </c>
      <c r="J14" s="27">
        <f>'Lake Levels'!E13</f>
        <v>-0.17999999999994998</v>
      </c>
      <c r="K14" s="76">
        <f>'Lake Levels'!F13</f>
        <v>-0.17999999999994998</v>
      </c>
    </row>
    <row r="15" spans="1:11" x14ac:dyDescent="0.3">
      <c r="A15" s="13" t="s">
        <v>11</v>
      </c>
      <c r="B15" s="9" t="s">
        <v>12</v>
      </c>
      <c r="C15" s="14"/>
      <c r="D15" s="15" t="str">
        <f>'14DAvg'!G16</f>
        <v>no drought</v>
      </c>
    </row>
    <row r="16" spans="1:11" x14ac:dyDescent="0.3">
      <c r="A16" s="8"/>
      <c r="B16" s="10" t="s">
        <v>74</v>
      </c>
      <c r="C16" s="16"/>
      <c r="D16" s="17" t="str">
        <f>'14DAvg'!G19</f>
        <v>no drought</v>
      </c>
    </row>
    <row r="17" spans="1:7" x14ac:dyDescent="0.3">
      <c r="A17" s="8"/>
      <c r="B17" s="10" t="s">
        <v>14</v>
      </c>
      <c r="C17" s="16"/>
      <c r="D17" s="17" t="str">
        <f>'14DAvg'!G20</f>
        <v>no drought</v>
      </c>
    </row>
    <row r="18" spans="1:7" x14ac:dyDescent="0.3">
      <c r="A18" s="8"/>
      <c r="B18" s="10" t="s">
        <v>15</v>
      </c>
      <c r="C18" s="16"/>
      <c r="D18" s="17" t="str">
        <f>'14DAvg'!G22</f>
        <v>no drought</v>
      </c>
    </row>
    <row r="19" spans="1:7" x14ac:dyDescent="0.3">
      <c r="A19" s="8"/>
      <c r="B19" s="10" t="s">
        <v>16</v>
      </c>
      <c r="C19" s="16"/>
      <c r="D19" s="17" t="str">
        <f>'14DAvg'!G23</f>
        <v>no drought</v>
      </c>
    </row>
    <row r="20" spans="1:7" x14ac:dyDescent="0.3">
      <c r="A20" s="8"/>
      <c r="B20" s="10" t="s">
        <v>13</v>
      </c>
      <c r="C20" s="16"/>
      <c r="D20" s="17" t="str">
        <f>'14DAvg'!G24</f>
        <v>no drought</v>
      </c>
    </row>
    <row r="21" spans="1:7" x14ac:dyDescent="0.3">
      <c r="A21" s="18"/>
      <c r="B21" s="19" t="s">
        <v>17</v>
      </c>
      <c r="C21" s="20"/>
      <c r="D21" s="21" t="str">
        <f>'14DAvg'!G25</f>
        <v>no drought</v>
      </c>
    </row>
    <row r="22" spans="1:7" x14ac:dyDescent="0.3">
      <c r="A22" s="8" t="s">
        <v>18</v>
      </c>
      <c r="B22" s="10" t="s">
        <v>19</v>
      </c>
      <c r="C22" s="16"/>
      <c r="D22" s="17" t="str">
        <f>'14DAvg'!G28</f>
        <v>no drought</v>
      </c>
    </row>
    <row r="23" spans="1:7" ht="15" thickBot="1" x14ac:dyDescent="0.35">
      <c r="A23" s="11"/>
      <c r="B23" s="12" t="s">
        <v>20</v>
      </c>
      <c r="C23" s="22"/>
      <c r="D23" s="23" t="str">
        <f>'14DAvg'!G29</f>
        <v>no drought</v>
      </c>
    </row>
    <row r="26" spans="1:7" x14ac:dyDescent="0.3">
      <c r="G26" s="63"/>
    </row>
    <row r="27" spans="1:7" x14ac:dyDescent="0.3">
      <c r="G27" s="63"/>
    </row>
    <row r="39" spans="1:1" x14ac:dyDescent="0.3">
      <c r="A39" s="4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6" sqref="B6"/>
    </sheetView>
  </sheetViews>
  <sheetFormatPr defaultRowHeight="14.4" x14ac:dyDescent="0.3"/>
  <cols>
    <col min="1" max="1" width="11.6640625" bestFit="1" customWidth="1"/>
    <col min="2" max="2" width="12.5546875" bestFit="1" customWidth="1"/>
    <col min="3" max="3" width="12.5546875" customWidth="1"/>
    <col min="4" max="4" width="9.88671875" bestFit="1" customWidth="1"/>
    <col min="5" max="5" width="14.44140625" bestFit="1" customWidth="1"/>
    <col min="6" max="6" width="12.33203125" bestFit="1" customWidth="1"/>
  </cols>
  <sheetData>
    <row r="1" spans="1:6" x14ac:dyDescent="0.3">
      <c r="A1" s="56" t="s">
        <v>38</v>
      </c>
      <c r="B1" s="56" t="s">
        <v>69</v>
      </c>
      <c r="C1" s="56" t="s">
        <v>68</v>
      </c>
      <c r="D1" s="56"/>
      <c r="E1" s="56" t="s">
        <v>65</v>
      </c>
      <c r="F1" s="56" t="s">
        <v>67</v>
      </c>
    </row>
    <row r="2" spans="1:6" x14ac:dyDescent="0.3">
      <c r="A2" s="57" t="s">
        <v>31</v>
      </c>
      <c r="B2" s="57" t="s">
        <v>39</v>
      </c>
      <c r="C2" s="57" t="s">
        <v>39</v>
      </c>
      <c r="D2" s="57" t="s">
        <v>40</v>
      </c>
      <c r="E2" s="57" t="s">
        <v>40</v>
      </c>
      <c r="F2" s="57" t="s">
        <v>70</v>
      </c>
    </row>
    <row r="3" spans="1:6" x14ac:dyDescent="0.3">
      <c r="A3" s="55" t="s">
        <v>23</v>
      </c>
      <c r="B3" s="55">
        <v>436.92</v>
      </c>
      <c r="C3" s="55">
        <v>436.36</v>
      </c>
      <c r="D3" s="55">
        <v>437.2</v>
      </c>
      <c r="E3" s="55">
        <v>-0.27999999999997272</v>
      </c>
      <c r="F3" s="55">
        <f>B3-C3</f>
        <v>0.56000000000000227</v>
      </c>
    </row>
    <row r="4" spans="1:6" x14ac:dyDescent="0.3">
      <c r="A4" s="55" t="s">
        <v>24</v>
      </c>
      <c r="B4" s="55">
        <v>355.55</v>
      </c>
      <c r="C4" s="55">
        <v>355.37</v>
      </c>
      <c r="D4" s="55">
        <v>357.4</v>
      </c>
      <c r="E4" s="55">
        <v>-1.8499999999999659</v>
      </c>
      <c r="F4" s="55">
        <f t="shared" ref="F4:F12" si="0">B4-C4</f>
        <v>0.18000000000000682</v>
      </c>
    </row>
    <row r="5" spans="1:6" x14ac:dyDescent="0.3">
      <c r="A5" s="55" t="s">
        <v>25</v>
      </c>
      <c r="B5" s="55">
        <v>72.14</v>
      </c>
      <c r="C5" s="55">
        <v>71.81</v>
      </c>
      <c r="D5" s="55">
        <v>75.22</v>
      </c>
      <c r="E5" s="55">
        <v>-3.0799999999999983</v>
      </c>
      <c r="F5" s="55">
        <f t="shared" si="0"/>
        <v>0.32999999999999829</v>
      </c>
    </row>
    <row r="6" spans="1:6" x14ac:dyDescent="0.3">
      <c r="A6" s="55" t="s">
        <v>26</v>
      </c>
      <c r="B6" s="55">
        <v>80.5</v>
      </c>
      <c r="C6" s="55">
        <v>79.2</v>
      </c>
      <c r="D6" s="55">
        <v>99.5</v>
      </c>
      <c r="E6" s="55">
        <v>-19</v>
      </c>
      <c r="F6" s="55">
        <f t="shared" si="0"/>
        <v>1.2999999999999972</v>
      </c>
    </row>
    <row r="7" spans="1:6" x14ac:dyDescent="0.3">
      <c r="A7" s="55" t="s">
        <v>27</v>
      </c>
      <c r="B7" s="55">
        <v>95.3</v>
      </c>
      <c r="C7" s="55">
        <v>95.4</v>
      </c>
      <c r="D7" s="55">
        <v>99</v>
      </c>
      <c r="E7" s="55">
        <v>-3.7000000000000028</v>
      </c>
      <c r="F7" s="55">
        <f t="shared" si="0"/>
        <v>-0.10000000000000853</v>
      </c>
    </row>
    <row r="8" spans="1:6" x14ac:dyDescent="0.3">
      <c r="A8" s="55" t="s">
        <v>28</v>
      </c>
      <c r="B8" s="55">
        <v>97</v>
      </c>
      <c r="C8" s="55">
        <v>97.1</v>
      </c>
      <c r="D8" s="55">
        <v>97</v>
      </c>
      <c r="E8" s="55">
        <v>0</v>
      </c>
      <c r="F8" s="55">
        <f t="shared" si="0"/>
        <v>-9.9999999999994316E-2</v>
      </c>
    </row>
    <row r="9" spans="1:6" x14ac:dyDescent="0.3">
      <c r="A9" s="55" t="s">
        <v>44</v>
      </c>
      <c r="B9" s="55">
        <v>97.2</v>
      </c>
      <c r="C9" s="55">
        <v>94.9</v>
      </c>
      <c r="D9" s="55">
        <v>97</v>
      </c>
      <c r="E9" s="55">
        <v>0.20000000000000284</v>
      </c>
      <c r="F9" s="55">
        <f t="shared" si="0"/>
        <v>2.2999999999999972</v>
      </c>
    </row>
    <row r="10" spans="1:6" x14ac:dyDescent="0.3">
      <c r="A10" s="55" t="s">
        <v>29</v>
      </c>
      <c r="B10" s="55">
        <v>653</v>
      </c>
      <c r="C10" s="55">
        <v>653.19000000000005</v>
      </c>
      <c r="D10" s="55">
        <v>660</v>
      </c>
      <c r="E10" s="55">
        <v>-7</v>
      </c>
      <c r="F10" s="55">
        <f t="shared" si="0"/>
        <v>-0.19000000000005457</v>
      </c>
    </row>
    <row r="11" spans="1:6" x14ac:dyDescent="0.3">
      <c r="A11" s="55" t="s">
        <v>30</v>
      </c>
      <c r="B11" s="55">
        <v>322.54000000000002</v>
      </c>
      <c r="C11" s="55">
        <v>322.5</v>
      </c>
      <c r="D11" s="55">
        <v>330</v>
      </c>
      <c r="E11" s="55">
        <v>-7.4599999999999795</v>
      </c>
      <c r="F11" s="55">
        <f t="shared" si="0"/>
        <v>4.0000000000020464E-2</v>
      </c>
    </row>
    <row r="12" spans="1:6" x14ac:dyDescent="0.3">
      <c r="A12" s="49" t="s">
        <v>43</v>
      </c>
      <c r="B12" s="49">
        <v>710.1</v>
      </c>
      <c r="C12" s="49">
        <v>708.14</v>
      </c>
      <c r="D12" s="49">
        <v>710</v>
      </c>
      <c r="E12" s="49">
        <v>0.10000000000002274</v>
      </c>
      <c r="F12" s="49">
        <f t="shared" si="0"/>
        <v>1.9600000000000364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5%Table</vt:lpstr>
      <vt:lpstr>14DAvg</vt:lpstr>
      <vt:lpstr>Sheet1</vt:lpstr>
      <vt:lpstr>Lake Levels</vt:lpstr>
      <vt:lpstr>Export</vt:lpstr>
      <vt:lpstr>Export2</vt:lpstr>
      <vt:lpstr>Sheet1!Export_Output_1</vt:lpstr>
    </vt:vector>
  </TitlesOfParts>
  <Company>South Carolina Dept of Natural Resources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SCDNR</dc:creator>
  <cp:lastModifiedBy>Alex Pellett</cp:lastModifiedBy>
  <cp:lastPrinted>2017-04-06T13:46:42Z</cp:lastPrinted>
  <dcterms:created xsi:type="dcterms:W3CDTF">2010-07-21T14:58:55Z</dcterms:created>
  <dcterms:modified xsi:type="dcterms:W3CDTF">2018-04-27T16:08:16Z</dcterms:modified>
</cp:coreProperties>
</file>