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8" windowHeight="10500" activeTab="1"/>
  </bookViews>
  <sheets>
    <sheet name="Go" sheetId="1" r:id="rId1"/>
    <sheet name="Focussing Distances" sheetId="2" r:id="rId2"/>
    <sheet name="More Distances" sheetId="5" r:id="rId3"/>
    <sheet name="Sheet1" sheetId="4" r:id="rId4"/>
  </sheets>
  <definedNames>
    <definedName name="Dpi.f1">'Focussing Distances'!$B$18</definedName>
    <definedName name="Dpi.f1V">'Focussing Distances'!$B$18</definedName>
    <definedName name="Dpi.f2H">'Focussing Distances'!$B$22</definedName>
    <definedName name="Dpi.f2V">'Focussing Distances'!$B$23</definedName>
    <definedName name="Fel1Factor">'Focussing Distances'!$B$2</definedName>
    <definedName name="Fel2Factor">'Focussing Distances'!$B$3</definedName>
    <definedName name="FelSource">Go!$B$10</definedName>
    <definedName name="Kb.AngleIn">'Focussing Distances'!$B$13</definedName>
    <definedName name="Kb.CrossSection">'Focussing Distances'!$B$14</definedName>
    <definedName name="Kb.Size">'Focussing Distances'!$B$14</definedName>
    <definedName name="Lambda">Go!$B$12</definedName>
    <definedName name="Lambda_nm">Go!$B$11</definedName>
    <definedName name="ThetaI">Go!$B$13</definedName>
    <definedName name="Tmx.f1">'Focussing Distances'!$B$7</definedName>
    <definedName name="Tmx.f2">'Focussing Distances'!$B$8</definedName>
    <definedName name="z">Go!$B$21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E31" i="2"/>
  <c r="E27" i="2"/>
  <c r="I46" i="5" l="1"/>
  <c r="K46" i="5"/>
  <c r="L46" i="5" s="1"/>
  <c r="J11" i="5" l="1"/>
  <c r="J6" i="5"/>
  <c r="E9" i="4"/>
  <c r="E8" i="4"/>
  <c r="E22" i="2"/>
  <c r="E18" i="2"/>
  <c r="E7" i="4"/>
  <c r="E6" i="4"/>
  <c r="E4" i="4"/>
  <c r="B13" i="1"/>
  <c r="B32" i="1" s="1"/>
  <c r="B33" i="1" s="1"/>
  <c r="B34" i="1" s="1"/>
  <c r="B35" i="1" s="1"/>
  <c r="D42" i="1"/>
  <c r="F29" i="1"/>
  <c r="B12" i="1"/>
  <c r="B13" i="2"/>
  <c r="B14" i="2"/>
  <c r="B22" i="1" l="1"/>
  <c r="B23" i="1" s="1"/>
  <c r="B14" i="1"/>
  <c r="B15" i="1" l="1"/>
  <c r="F30" i="1" s="1"/>
  <c r="B16" i="1"/>
  <c r="B17" i="1" s="1"/>
</calcChain>
</file>

<file path=xl/sharedStrings.xml><?xml version="1.0" encoding="utf-8"?>
<sst xmlns="http://schemas.openxmlformats.org/spreadsheetml/2006/main" count="209" uniqueCount="117">
  <si>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</si>
  <si>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</si>
  <si>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</si>
  <si>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</si>
  <si>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</si>
  <si>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</si>
  <si>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</si>
  <si>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</si>
  <si>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</si>
  <si>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</si>
  <si>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</si>
  <si>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</si>
  <si>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</si>
  <si>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</si>
  <si>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</si>
  <si>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</si>
  <si>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</si>
  <si>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</si>
  <si>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</si>
  <si>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</si>
  <si>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</si>
  <si>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</si>
  <si>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</si>
  <si>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</si>
  <si>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</si>
  <si>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</si>
  <si>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</si>
  <si>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</si>
  <si>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</si>
  <si>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</si>
  <si>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</si>
  <si>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</si>
  <si>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</si>
  <si>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</si>
  <si>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</si>
  <si>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</si>
  <si>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</si>
  <si>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</si>
  <si>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</si>
  <si>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</si>
  <si>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</si>
  <si>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</si>
  <si>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</si>
  <si>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</si>
  <si>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</si>
  <si>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</si>
  <si>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</si>
  <si>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</si>
  <si>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</si>
  <si>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</si>
  <si>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</si>
  <si>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</si>
  <si>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</si>
  <si>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</si>
  <si>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</si>
  <si>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</si>
  <si>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</si>
  <si>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</si>
  <si>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</si>
  <si>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</si>
  <si>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</si>
  <si>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</si>
  <si>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</si>
  <si>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</si>
  <si>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</si>
  <si>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</si>
  <si>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</si>
  <si>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</si>
  <si>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</si>
  <si>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</si>
  <si>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</si>
  <si>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</si>
  <si>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</si>
  <si>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</si>
  <si>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</si>
  <si>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</si>
  <si>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</si>
  <si>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</si>
  <si>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</si>
  <si>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</si>
  <si>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</si>
  <si>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</si>
  <si>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</si>
  <si>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</si>
  <si>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</si>
  <si>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</si>
  <si>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</si>
  <si>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</si>
  <si>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</si>
  <si>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</si>
  <si>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</si>
  <si>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</si>
  <si>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</si>
  <si>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</si>
  <si>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</si>
  <si>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</si>
  <si>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</si>
  <si>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</si>
  <si>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</si>
  <si>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</si>
  <si>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</si>
  <si>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</si>
  <si>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</si>
  <si>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</si>
  <si>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</si>
  <si>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</si>
  <si>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</si>
  <si>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</si>
  <si>
    <t>F1 Source</t>
  </si>
  <si>
    <t>F2 Source</t>
  </si>
  <si>
    <t>Coherence: slit</t>
  </si>
  <si>
    <t>Coherence: CCD</t>
  </si>
  <si>
    <t>Yag: Pos-2</t>
  </si>
  <si>
    <t>EIS SWITCHING</t>
  </si>
  <si>
    <t>LDM FEL1</t>
  </si>
  <si>
    <t>LDM FEL2</t>
  </si>
  <si>
    <t>1/M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</si>
</sst>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  <xf numFmtId="0" fontId="11" fillId="0" borderId="0" xfId="0" applyFont="1"/>
    <xf numFmtId="0" fontId="11" fillId="7" borderId="0" xfId="0" applyFont="1" applyFill="1"/>
    <xf numFmtId="0" fontId="11" fillId="8" borderId="0" xfId="0" applyFont="1" applyFill="1"/>
    <xf numFmtId="165" fontId="0" fillId="8" borderId="0" xfId="0" applyNumberFormat="1" applyFill="1"/>
    <xf numFmtId="0" fontId="0" fillId="0" borderId="0" xfId="0" applyAlignment="1">
      <alignment horizontal="left" indent="6"/>
    </xf>
    <xf numFmtId="166" fontId="0" fillId="0" borderId="0" xfId="0" applyNumberFormat="1" applyAlignment="1">
      <alignment horizontal="left" indent="5"/>
    </xf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4.4" x14ac:dyDescent="0.3"/>
  <cols>
    <col min="1" max="1" width="26.88671875" bestFit="1" customWidth="1"/>
    <col min="2" max="2" width="13.88671875" customWidth="1"/>
    <col min="5" max="5" width="24" bestFit="1" customWidth="1"/>
  </cols>
  <sheetData>
    <row r="1" spans="1:2" x14ac:dyDescent="0.3">
      <c r="A1" s="4" t="s">
        <v>44</v>
      </c>
    </row>
    <row r="2" spans="1:2" x14ac:dyDescent="0.3">
      <c r="A2" s="2" t="s">
        <v>42</v>
      </c>
    </row>
    <row r="3" spans="1:2" x14ac:dyDescent="0.3">
      <c r="A3" s="16" t="s">
        <v>50</v>
      </c>
    </row>
    <row r="4" spans="1:2" x14ac:dyDescent="0.3">
      <c r="A4" s="3" t="s">
        <v>45</v>
      </c>
    </row>
    <row r="5" spans="1:2" x14ac:dyDescent="0.3">
      <c r="A5" t="s">
        <v>43</v>
      </c>
    </row>
    <row r="6" spans="1:2" x14ac:dyDescent="0.3">
      <c r="A6" s="5" t="s">
        <v>46</v>
      </c>
    </row>
    <row r="7" spans="1:2" x14ac:dyDescent="0.3">
      <c r="A7" s="4"/>
    </row>
    <row r="8" spans="1:2" s="14" customFormat="1" ht="15" thickBot="1" x14ac:dyDescent="0.35">
      <c r="A8" s="13"/>
    </row>
    <row r="9" spans="1:2" ht="15" thickTop="1" x14ac:dyDescent="0.3">
      <c r="A9" s="4" t="s">
        <v>14</v>
      </c>
    </row>
    <row r="10" spans="1:2" x14ac:dyDescent="0.3">
      <c r="A10" s="2" t="s">
        <v>2</v>
      </c>
      <c r="B10" s="2">
        <v>2</v>
      </c>
    </row>
    <row r="11" spans="1:2" x14ac:dyDescent="0.3">
      <c r="A11" s="2" t="s">
        <v>3</v>
      </c>
      <c r="B11" s="2">
        <v>25</v>
      </c>
    </row>
    <row r="12" spans="1:2" x14ac:dyDescent="0.3">
      <c r="A12" t="s">
        <v>25</v>
      </c>
      <c r="B12" s="1">
        <f xml:space="preserve"> Lambda_nm*0.000000001</f>
        <v>2.5000000000000002E-8</v>
      </c>
    </row>
    <row r="13" spans="1:2" x14ac:dyDescent="0.3">
      <c r="A13" s="3" t="s">
        <v>23</v>
      </c>
      <c r="B13" s="6">
        <f>IF(FelSource=1,Fel1Factor,Fel2Factor) * Lambda_nm *0.000001</f>
        <v>3.7499999999999997E-5</v>
      </c>
    </row>
    <row r="14" spans="1:2" x14ac:dyDescent="0.3">
      <c r="A14" t="s">
        <v>24</v>
      </c>
      <c r="B14" s="1">
        <f>Lambda/PI()/ThetaI</f>
        <v>2.1220659078919382E-4</v>
      </c>
    </row>
    <row r="15" spans="1:2" x14ac:dyDescent="0.3">
      <c r="A15" s="3" t="s">
        <v>29</v>
      </c>
      <c r="B15" s="6">
        <f>B14/SQRT(2)</f>
        <v>1.5005271935951769E-4</v>
      </c>
    </row>
    <row r="16" spans="1:2" x14ac:dyDescent="0.3">
      <c r="A16" s="5" t="s">
        <v>26</v>
      </c>
      <c r="B16" s="9">
        <f>B14/SQRT(2)</f>
        <v>1.5005271935951769E-4</v>
      </c>
    </row>
    <row r="17" spans="1:6" x14ac:dyDescent="0.3">
      <c r="A17" s="5" t="s">
        <v>30</v>
      </c>
      <c r="B17" s="9">
        <f>B16/SQRT(2)</f>
        <v>1.061032953945969E-4</v>
      </c>
      <c r="E17" s="4"/>
    </row>
    <row r="20" spans="1:6" x14ac:dyDescent="0.3">
      <c r="A20" s="4" t="s">
        <v>13</v>
      </c>
    </row>
    <row r="21" spans="1:6" x14ac:dyDescent="0.3">
      <c r="A21" s="2" t="s">
        <v>5</v>
      </c>
      <c r="B21" s="2">
        <v>70</v>
      </c>
    </row>
    <row r="22" spans="1:6" x14ac:dyDescent="0.3">
      <c r="A22" t="s">
        <v>4</v>
      </c>
      <c r="B22" s="1">
        <f xml:space="preserve"> ThetaI*z</f>
        <v>2.6249999999999997E-3</v>
      </c>
    </row>
    <row r="23" spans="1:6" x14ac:dyDescent="0.3">
      <c r="A23" s="3" t="s">
        <v>6</v>
      </c>
      <c r="B23" s="6">
        <f>B22*2.35</f>
        <v>6.1687499999999998E-3</v>
      </c>
    </row>
    <row r="27" spans="1:6" x14ac:dyDescent="0.3">
      <c r="A27" s="4" t="s">
        <v>31</v>
      </c>
    </row>
    <row r="28" spans="1:6" x14ac:dyDescent="0.3">
      <c r="A28" s="2" t="s">
        <v>34</v>
      </c>
      <c r="B28" s="2">
        <v>98.5</v>
      </c>
    </row>
    <row r="29" spans="1:6" x14ac:dyDescent="0.3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3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3">
      <c r="A31" s="16" t="s">
        <v>21</v>
      </c>
      <c r="B31" s="16">
        <v>14</v>
      </c>
    </row>
    <row r="32" spans="1:6" x14ac:dyDescent="0.3">
      <c r="A32" t="s">
        <v>47</v>
      </c>
      <c r="B32" s="1">
        <f>ThetaI*B28</f>
        <v>3.6937499999999996E-3</v>
      </c>
    </row>
    <row r="33" spans="1:4" x14ac:dyDescent="0.3">
      <c r="A33" t="s">
        <v>48</v>
      </c>
      <c r="B33" s="1">
        <f>B32/B29*B30*0.001</f>
        <v>5.2767857142857148E-3</v>
      </c>
    </row>
    <row r="34" spans="1:4" x14ac:dyDescent="0.3">
      <c r="A34" s="3" t="s">
        <v>39</v>
      </c>
      <c r="B34" s="6">
        <f>B33*2.35</f>
        <v>1.2400446428571431E-2</v>
      </c>
    </row>
    <row r="35" spans="1:4" x14ac:dyDescent="0.3">
      <c r="A35" s="5" t="s">
        <v>49</v>
      </c>
      <c r="B35" s="15">
        <f>B34/0.00018</f>
        <v>68.891369047619051</v>
      </c>
    </row>
    <row r="42" spans="1:4" x14ac:dyDescent="0.3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85" zoomScaleNormal="85" workbookViewId="0">
      <selection activeCell="B18" sqref="B18"/>
    </sheetView>
  </sheetViews>
  <sheetFormatPr defaultRowHeight="14.4" x14ac:dyDescent="0.3"/>
  <cols>
    <col min="1" max="1" width="19" style="8" customWidth="1"/>
    <col min="2" max="2" width="14.88671875" customWidth="1"/>
    <col min="4" max="4" width="17.88671875" customWidth="1"/>
    <col min="5" max="5" width="12.5546875" customWidth="1"/>
  </cols>
  <sheetData>
    <row r="1" spans="1:2" x14ac:dyDescent="0.3">
      <c r="A1" s="7" t="s">
        <v>11</v>
      </c>
    </row>
    <row r="2" spans="1:2" x14ac:dyDescent="0.3">
      <c r="A2" s="21" t="s">
        <v>0</v>
      </c>
      <c r="B2" s="22">
        <v>1.25</v>
      </c>
    </row>
    <row r="3" spans="1:2" x14ac:dyDescent="0.3">
      <c r="A3" s="12" t="s">
        <v>1</v>
      </c>
      <c r="B3" s="10">
        <v>1.5</v>
      </c>
    </row>
    <row r="4" spans="1:2" x14ac:dyDescent="0.3">
      <c r="A4" s="23" t="s">
        <v>12</v>
      </c>
      <c r="B4" s="18">
        <v>7.6474000000000002</v>
      </c>
    </row>
    <row r="6" spans="1:2" x14ac:dyDescent="0.3">
      <c r="A6" s="12" t="s">
        <v>68</v>
      </c>
      <c r="B6" s="10"/>
    </row>
    <row r="7" spans="1:2" x14ac:dyDescent="0.3">
      <c r="A7" s="8" t="s">
        <v>40</v>
      </c>
      <c r="B7">
        <v>84.846599999999995</v>
      </c>
    </row>
    <row r="8" spans="1:2" x14ac:dyDescent="0.3">
      <c r="A8" s="8" t="s">
        <v>7</v>
      </c>
      <c r="B8">
        <v>1.4</v>
      </c>
    </row>
    <row r="9" spans="1:2" x14ac:dyDescent="0.3">
      <c r="A9" s="8" t="s">
        <v>41</v>
      </c>
      <c r="B9">
        <v>2.5</v>
      </c>
    </row>
    <row r="11" spans="1:2" x14ac:dyDescent="0.3">
      <c r="A11" s="12" t="s">
        <v>16</v>
      </c>
      <c r="B11" s="10"/>
    </row>
    <row r="12" spans="1:2" x14ac:dyDescent="0.3">
      <c r="A12" s="8" t="s">
        <v>17</v>
      </c>
      <c r="B12">
        <v>0.4</v>
      </c>
    </row>
    <row r="13" spans="1:2" x14ac:dyDescent="0.3">
      <c r="A13" s="8" t="s">
        <v>19</v>
      </c>
      <c r="B13" s="1">
        <f>2.5*3.14/180</f>
        <v>4.3611111111111114E-2</v>
      </c>
    </row>
    <row r="14" spans="1:2" x14ac:dyDescent="0.3">
      <c r="A14" s="8" t="s">
        <v>18</v>
      </c>
      <c r="B14" s="1">
        <f>B12*SIN(Kb.AngleIn)</f>
        <v>1.7438915287774956E-2</v>
      </c>
    </row>
    <row r="15" spans="1:2" ht="28.8" x14ac:dyDescent="0.3">
      <c r="A15" s="8" t="s">
        <v>20</v>
      </c>
      <c r="B15" s="1">
        <v>1.4E-2</v>
      </c>
    </row>
    <row r="17" spans="1:5" x14ac:dyDescent="0.3">
      <c r="A17" s="21" t="s">
        <v>65</v>
      </c>
      <c r="B17" s="22"/>
      <c r="D17" s="12" t="s">
        <v>66</v>
      </c>
      <c r="E17" s="10"/>
    </row>
    <row r="18" spans="1:5" x14ac:dyDescent="0.3">
      <c r="A18" s="8" t="s">
        <v>9</v>
      </c>
      <c r="B18" s="4">
        <v>98</v>
      </c>
      <c r="D18" s="8" t="s">
        <v>9</v>
      </c>
      <c r="E18" s="4">
        <f>Dpi.f1-B4</f>
        <v>90.352599999999995</v>
      </c>
    </row>
    <row r="19" spans="1:5" x14ac:dyDescent="0.3">
      <c r="A19" s="8" t="s">
        <v>10</v>
      </c>
      <c r="B19">
        <v>1.75</v>
      </c>
      <c r="D19" s="8" t="s">
        <v>10</v>
      </c>
      <c r="E19">
        <v>1.75</v>
      </c>
    </row>
    <row r="20" spans="1:5" x14ac:dyDescent="0.3">
      <c r="A20" s="8" t="s">
        <v>116</v>
      </c>
      <c r="B20">
        <f>Dpi.f1/B19</f>
        <v>56</v>
      </c>
      <c r="D20" s="8"/>
    </row>
    <row r="21" spans="1:5" x14ac:dyDescent="0.3">
      <c r="D21" s="8"/>
    </row>
    <row r="22" spans="1:5" x14ac:dyDescent="0.3">
      <c r="A22" s="8" t="s">
        <v>64</v>
      </c>
      <c r="B22" s="4">
        <v>98.55</v>
      </c>
      <c r="D22" s="8" t="s">
        <v>64</v>
      </c>
      <c r="E22" s="4">
        <f>Dpi.f2H-B4</f>
        <v>90.902599999999993</v>
      </c>
    </row>
    <row r="23" spans="1:5" x14ac:dyDescent="0.3">
      <c r="A23" s="8" t="s">
        <v>8</v>
      </c>
      <c r="B23">
        <v>1.2</v>
      </c>
      <c r="D23" s="8" t="s">
        <v>8</v>
      </c>
      <c r="E23">
        <v>1.2</v>
      </c>
    </row>
    <row r="24" spans="1:5" x14ac:dyDescent="0.3">
      <c r="A24" s="8" t="s">
        <v>41</v>
      </c>
      <c r="B24">
        <v>2</v>
      </c>
    </row>
    <row r="26" spans="1:5" x14ac:dyDescent="0.3">
      <c r="A26" s="21" t="s">
        <v>114</v>
      </c>
      <c r="B26" s="22"/>
      <c r="D26" s="12" t="s">
        <v>115</v>
      </c>
      <c r="E26" s="10"/>
    </row>
    <row r="27" spans="1:5" x14ac:dyDescent="0.3">
      <c r="A27" s="8" t="s">
        <v>9</v>
      </c>
      <c r="B27" s="4">
        <v>95.557000000000002</v>
      </c>
      <c r="D27" s="8" t="s">
        <v>9</v>
      </c>
      <c r="E27" s="4">
        <f>B27-B4</f>
        <v>87.909599999999998</v>
      </c>
    </row>
    <row r="28" spans="1:5" x14ac:dyDescent="0.3">
      <c r="A28" s="8" t="s">
        <v>10</v>
      </c>
      <c r="B28">
        <v>1.8</v>
      </c>
      <c r="D28" s="8" t="s">
        <v>10</v>
      </c>
      <c r="E28">
        <v>1.8</v>
      </c>
    </row>
    <row r="29" spans="1:5" x14ac:dyDescent="0.3">
      <c r="A29" s="8" t="s">
        <v>116</v>
      </c>
      <c r="B29" s="32"/>
      <c r="D29" s="8"/>
    </row>
    <row r="30" spans="1:5" x14ac:dyDescent="0.3">
      <c r="B30" s="32"/>
      <c r="D30" s="8"/>
    </row>
    <row r="31" spans="1:5" x14ac:dyDescent="0.3">
      <c r="A31" s="8" t="s">
        <v>64</v>
      </c>
      <c r="B31" s="4">
        <v>96.156999999999996</v>
      </c>
      <c r="D31" s="8" t="s">
        <v>64</v>
      </c>
      <c r="E31" s="4">
        <f>B31-B4</f>
        <v>88.509599999999992</v>
      </c>
    </row>
    <row r="32" spans="1:5" x14ac:dyDescent="0.3">
      <c r="A32" s="8" t="s">
        <v>8</v>
      </c>
      <c r="B32">
        <v>1.25</v>
      </c>
      <c r="D32" s="8" t="s">
        <v>8</v>
      </c>
      <c r="E32">
        <v>1.25</v>
      </c>
    </row>
    <row r="33" spans="1:4" x14ac:dyDescent="0.3">
      <c r="A33" s="8" t="s">
        <v>116</v>
      </c>
      <c r="B33" s="33"/>
      <c r="D33" s="8"/>
    </row>
    <row r="34" spans="1:4" x14ac:dyDescent="0.3">
      <c r="A34" s="8" t="s">
        <v>41</v>
      </c>
      <c r="B34">
        <v>2</v>
      </c>
    </row>
    <row r="37" spans="1:4" x14ac:dyDescent="0.3">
      <c r="A37" s="11" t="s">
        <v>67</v>
      </c>
      <c r="B37" s="10"/>
    </row>
    <row r="38" spans="1:4" x14ac:dyDescent="0.3">
      <c r="A38" s="8" t="s">
        <v>35</v>
      </c>
      <c r="B38">
        <v>74.442700000000002</v>
      </c>
    </row>
    <row r="39" spans="1:4" x14ac:dyDescent="0.3">
      <c r="A39" s="8" t="s">
        <v>36</v>
      </c>
      <c r="B39">
        <v>6.5919999999999996</v>
      </c>
    </row>
    <row r="40" spans="1:4" x14ac:dyDescent="0.3">
      <c r="A40" s="8" t="s">
        <v>37</v>
      </c>
      <c r="B40">
        <v>76.932900000000004</v>
      </c>
    </row>
    <row r="41" spans="1:4" x14ac:dyDescent="0.3">
      <c r="A41" s="8" t="s">
        <v>38</v>
      </c>
      <c r="B41">
        <v>1.3</v>
      </c>
    </row>
    <row r="42" spans="1:4" x14ac:dyDescent="0.3">
      <c r="A42" s="7" t="s">
        <v>33</v>
      </c>
    </row>
    <row r="43" spans="1:4" x14ac:dyDescent="0.3">
      <c r="A43" s="8" t="s">
        <v>32</v>
      </c>
      <c r="B43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topLeftCell="A5" zoomScale="81" workbookViewId="0">
      <selection activeCell="E20" sqref="E20"/>
    </sheetView>
  </sheetViews>
  <sheetFormatPr defaultColWidth="12.44140625" defaultRowHeight="14.4" x14ac:dyDescent="0.3"/>
  <cols>
    <col min="2" max="2" width="15.6640625" bestFit="1" customWidth="1"/>
    <col min="6" max="6" width="21.441406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3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2" spans="2:18" s="4" customFormat="1" x14ac:dyDescent="0.3">
      <c r="I2" s="26"/>
      <c r="J2" s="26"/>
      <c r="K2" s="27"/>
    </row>
    <row r="3" spans="2:18" s="28" customFormat="1" x14ac:dyDescent="0.3">
      <c r="B3" s="28" t="s">
        <v>108</v>
      </c>
      <c r="I3" s="29">
        <v>0</v>
      </c>
      <c r="J3" s="29"/>
      <c r="K3" s="30">
        <v>-7.6474000000000002</v>
      </c>
    </row>
    <row r="4" spans="2:18" s="28" customFormat="1" x14ac:dyDescent="0.3">
      <c r="B4" s="28" t="s">
        <v>109</v>
      </c>
      <c r="I4" s="29">
        <v>7.6474000000000002</v>
      </c>
      <c r="J4" s="29"/>
      <c r="K4" s="30">
        <v>0</v>
      </c>
    </row>
    <row r="5" spans="2:18" x14ac:dyDescent="0.3">
      <c r="B5" t="s">
        <v>53</v>
      </c>
      <c r="C5">
        <v>2.5</v>
      </c>
      <c r="D5" t="s">
        <v>77</v>
      </c>
      <c r="E5" t="s">
        <v>78</v>
      </c>
      <c r="F5">
        <v>50</v>
      </c>
      <c r="G5" t="s">
        <v>62</v>
      </c>
      <c r="I5" s="24">
        <v>48.0901</v>
      </c>
      <c r="J5" s="24">
        <v>48.0901</v>
      </c>
      <c r="R5" s="18"/>
    </row>
    <row r="6" spans="2:18" x14ac:dyDescent="0.3">
      <c r="B6" t="s">
        <v>55</v>
      </c>
      <c r="C6">
        <v>5</v>
      </c>
      <c r="D6" t="s">
        <v>77</v>
      </c>
      <c r="E6" t="s">
        <v>78</v>
      </c>
      <c r="F6">
        <v>50</v>
      </c>
      <c r="G6" t="s">
        <v>62</v>
      </c>
      <c r="I6" s="24">
        <v>54.328899999999997</v>
      </c>
      <c r="J6" s="24">
        <f>I6-I5</f>
        <v>6.2387999999999977</v>
      </c>
      <c r="O6" s="19"/>
      <c r="Q6" s="20"/>
    </row>
    <row r="7" spans="2:18" x14ac:dyDescent="0.3">
      <c r="B7" t="s">
        <v>54</v>
      </c>
      <c r="C7">
        <v>2.5</v>
      </c>
      <c r="D7" t="s">
        <v>77</v>
      </c>
      <c r="E7" t="s">
        <v>78</v>
      </c>
      <c r="F7">
        <v>50</v>
      </c>
      <c r="G7" t="s">
        <v>62</v>
      </c>
      <c r="K7" s="27">
        <v>41.442700000000002</v>
      </c>
      <c r="M7" t="s">
        <v>104</v>
      </c>
      <c r="N7" t="s">
        <v>104</v>
      </c>
    </row>
    <row r="8" spans="2:18" x14ac:dyDescent="0.3">
      <c r="E8" t="s">
        <v>79</v>
      </c>
      <c r="F8">
        <v>50</v>
      </c>
      <c r="O8" s="20"/>
      <c r="Q8" s="20"/>
    </row>
    <row r="9" spans="2:18" x14ac:dyDescent="0.3">
      <c r="B9" t="s">
        <v>80</v>
      </c>
      <c r="C9">
        <v>2</v>
      </c>
      <c r="D9" t="s">
        <v>77</v>
      </c>
      <c r="E9" t="s">
        <v>81</v>
      </c>
      <c r="F9">
        <v>30</v>
      </c>
      <c r="G9" t="s">
        <v>62</v>
      </c>
    </row>
    <row r="10" spans="2:18" x14ac:dyDescent="0.3">
      <c r="R10" s="18"/>
    </row>
    <row r="11" spans="2:18" x14ac:dyDescent="0.3">
      <c r="B11" t="s">
        <v>82</v>
      </c>
      <c r="C11">
        <v>2.5</v>
      </c>
      <c r="D11" t="s">
        <v>83</v>
      </c>
      <c r="E11" t="s">
        <v>78</v>
      </c>
      <c r="F11">
        <v>50</v>
      </c>
      <c r="G11" t="s">
        <v>62</v>
      </c>
      <c r="I11" s="24">
        <v>57.494</v>
      </c>
      <c r="J11" s="24">
        <f>I11-I6</f>
        <v>3.1651000000000025</v>
      </c>
      <c r="K11" s="27">
        <v>49.846600000000002</v>
      </c>
    </row>
    <row r="12" spans="2:18" x14ac:dyDescent="0.3">
      <c r="B12" t="s">
        <v>84</v>
      </c>
      <c r="C12">
        <v>2.5</v>
      </c>
      <c r="D12" t="s">
        <v>83</v>
      </c>
      <c r="E12" t="s">
        <v>81</v>
      </c>
      <c r="F12">
        <v>50</v>
      </c>
      <c r="G12" t="s">
        <v>62</v>
      </c>
      <c r="I12" s="24">
        <v>57.494</v>
      </c>
      <c r="K12" s="25">
        <v>49.846600000000002</v>
      </c>
    </row>
    <row r="13" spans="2:18" x14ac:dyDescent="0.3">
      <c r="B13" t="s">
        <v>85</v>
      </c>
      <c r="C13">
        <v>2.5</v>
      </c>
      <c r="D13" t="s">
        <v>83</v>
      </c>
      <c r="E13" t="s">
        <v>79</v>
      </c>
      <c r="F13">
        <v>40</v>
      </c>
      <c r="G13" t="s">
        <v>62</v>
      </c>
      <c r="I13" s="24">
        <v>57.494</v>
      </c>
      <c r="K13" s="25">
        <v>49.846600000000002</v>
      </c>
      <c r="N13" t="s">
        <v>104</v>
      </c>
    </row>
    <row r="15" spans="2:18" x14ac:dyDescent="0.3">
      <c r="B15" t="s">
        <v>113</v>
      </c>
      <c r="C15">
        <v>2.5</v>
      </c>
      <c r="I15" s="24">
        <v>61.994</v>
      </c>
      <c r="K15" s="31">
        <v>54.346600000000002</v>
      </c>
    </row>
    <row r="17" spans="2:14" x14ac:dyDescent="0.3">
      <c r="B17" t="s">
        <v>86</v>
      </c>
      <c r="C17">
        <v>2</v>
      </c>
      <c r="D17" t="s">
        <v>83</v>
      </c>
      <c r="E17" t="s">
        <v>78</v>
      </c>
      <c r="F17">
        <v>50</v>
      </c>
      <c r="G17" t="s">
        <v>62</v>
      </c>
      <c r="I17" s="24">
        <v>77.494</v>
      </c>
      <c r="K17" s="25">
        <v>69.846599999999995</v>
      </c>
    </row>
    <row r="18" spans="2:14" x14ac:dyDescent="0.3">
      <c r="E18" t="s">
        <v>79</v>
      </c>
      <c r="F18">
        <v>50</v>
      </c>
    </row>
    <row r="19" spans="2:14" x14ac:dyDescent="0.3">
      <c r="B19" t="s">
        <v>87</v>
      </c>
      <c r="C19">
        <v>2</v>
      </c>
      <c r="D19" t="s">
        <v>77</v>
      </c>
      <c r="E19" t="s">
        <v>78</v>
      </c>
      <c r="F19">
        <v>50</v>
      </c>
      <c r="G19" t="s">
        <v>62</v>
      </c>
      <c r="I19" s="24">
        <v>77.494</v>
      </c>
      <c r="K19" s="25">
        <v>69.846599999999995</v>
      </c>
    </row>
    <row r="20" spans="2:14" x14ac:dyDescent="0.3">
      <c r="E20" t="s">
        <v>88</v>
      </c>
      <c r="F20">
        <v>50</v>
      </c>
    </row>
    <row r="22" spans="2:14" x14ac:dyDescent="0.3">
      <c r="B22" t="s">
        <v>89</v>
      </c>
      <c r="C22">
        <v>2</v>
      </c>
      <c r="D22" t="s">
        <v>77</v>
      </c>
      <c r="E22" t="s">
        <v>78</v>
      </c>
      <c r="F22">
        <v>40</v>
      </c>
      <c r="G22" t="s">
        <v>90</v>
      </c>
      <c r="I22" s="24">
        <v>94.494</v>
      </c>
      <c r="K22" s="25">
        <v>86.846599999999995</v>
      </c>
      <c r="N22" t="s">
        <v>104</v>
      </c>
    </row>
    <row r="23" spans="2:14" x14ac:dyDescent="0.3">
      <c r="E23" t="s">
        <v>79</v>
      </c>
      <c r="F23">
        <v>40</v>
      </c>
    </row>
    <row r="24" spans="2:14" x14ac:dyDescent="0.3">
      <c r="B24" t="s">
        <v>91</v>
      </c>
      <c r="C24">
        <v>2</v>
      </c>
      <c r="D24" t="s">
        <v>83</v>
      </c>
      <c r="E24" t="s">
        <v>81</v>
      </c>
      <c r="F24">
        <v>30</v>
      </c>
      <c r="G24" t="s">
        <v>90</v>
      </c>
      <c r="I24" s="26">
        <v>98.754000000000005</v>
      </c>
      <c r="K24" s="25">
        <v>98</v>
      </c>
      <c r="N24" t="s">
        <v>104</v>
      </c>
    </row>
    <row r="25" spans="2:14" x14ac:dyDescent="0.3">
      <c r="E25" t="s">
        <v>79</v>
      </c>
      <c r="F25">
        <v>30</v>
      </c>
    </row>
    <row r="26" spans="2:14" x14ac:dyDescent="0.3">
      <c r="B26" t="s">
        <v>92</v>
      </c>
      <c r="C26">
        <v>2</v>
      </c>
      <c r="D26" t="s">
        <v>83</v>
      </c>
      <c r="E26" t="s">
        <v>81</v>
      </c>
      <c r="F26">
        <v>30</v>
      </c>
      <c r="G26" t="s">
        <v>62</v>
      </c>
      <c r="I26" s="26">
        <v>99.304000000000002</v>
      </c>
      <c r="K26" s="27">
        <v>91.55</v>
      </c>
      <c r="N26" t="s">
        <v>104</v>
      </c>
    </row>
    <row r="27" spans="2:14" x14ac:dyDescent="0.3">
      <c r="E27" t="s">
        <v>79</v>
      </c>
      <c r="F27">
        <v>30</v>
      </c>
    </row>
    <row r="29" spans="2:14" x14ac:dyDescent="0.3">
      <c r="B29" t="s">
        <v>93</v>
      </c>
      <c r="C29">
        <v>2</v>
      </c>
      <c r="D29" t="s">
        <v>77</v>
      </c>
      <c r="E29" t="s">
        <v>78</v>
      </c>
      <c r="F29">
        <v>40</v>
      </c>
      <c r="G29" t="s">
        <v>90</v>
      </c>
    </row>
    <row r="30" spans="2:14" x14ac:dyDescent="0.3">
      <c r="E30" t="s">
        <v>79</v>
      </c>
      <c r="F30">
        <v>40</v>
      </c>
    </row>
    <row r="31" spans="2:14" x14ac:dyDescent="0.3">
      <c r="B31" t="s">
        <v>94</v>
      </c>
      <c r="C31">
        <v>2</v>
      </c>
      <c r="D31" t="s">
        <v>83</v>
      </c>
      <c r="E31" t="s">
        <v>81</v>
      </c>
      <c r="F31">
        <v>30</v>
      </c>
      <c r="G31" t="s">
        <v>90</v>
      </c>
      <c r="I31" s="24">
        <v>95.557000000000002</v>
      </c>
      <c r="K31" s="25">
        <v>87.909599999999998</v>
      </c>
      <c r="M31" s="25"/>
    </row>
    <row r="32" spans="2:14" x14ac:dyDescent="0.3">
      <c r="E32" t="s">
        <v>79</v>
      </c>
      <c r="F32">
        <v>30</v>
      </c>
    </row>
    <row r="33" spans="2:13" x14ac:dyDescent="0.3">
      <c r="B33" t="s">
        <v>95</v>
      </c>
      <c r="C33">
        <v>2</v>
      </c>
      <c r="D33" t="s">
        <v>83</v>
      </c>
      <c r="E33" t="s">
        <v>81</v>
      </c>
      <c r="F33">
        <v>30</v>
      </c>
      <c r="G33" t="s">
        <v>62</v>
      </c>
      <c r="I33" s="24">
        <v>96.156999999999996</v>
      </c>
      <c r="K33" s="25">
        <v>88.509600000000006</v>
      </c>
      <c r="M33" s="25"/>
    </row>
    <row r="34" spans="2:13" x14ac:dyDescent="0.3">
      <c r="E34" t="s">
        <v>79</v>
      </c>
      <c r="F34">
        <v>30</v>
      </c>
    </row>
    <row r="36" spans="2:13" x14ac:dyDescent="0.3">
      <c r="B36" t="s">
        <v>96</v>
      </c>
      <c r="C36">
        <v>2.5</v>
      </c>
      <c r="D36" t="s">
        <v>83</v>
      </c>
      <c r="E36" t="s">
        <v>81</v>
      </c>
      <c r="F36">
        <v>40</v>
      </c>
      <c r="G36" t="s">
        <v>97</v>
      </c>
    </row>
    <row r="38" spans="2:13" x14ac:dyDescent="0.3">
      <c r="B38" t="s">
        <v>98</v>
      </c>
      <c r="C38">
        <v>2</v>
      </c>
      <c r="D38" t="s">
        <v>83</v>
      </c>
      <c r="E38" t="s">
        <v>78</v>
      </c>
      <c r="F38">
        <v>40</v>
      </c>
      <c r="G38" t="s">
        <v>62</v>
      </c>
    </row>
    <row r="39" spans="2:13" x14ac:dyDescent="0.3">
      <c r="B39" t="s">
        <v>99</v>
      </c>
      <c r="C39">
        <v>2</v>
      </c>
      <c r="D39" t="s">
        <v>83</v>
      </c>
      <c r="E39" t="s">
        <v>81</v>
      </c>
      <c r="F39">
        <v>40</v>
      </c>
      <c r="G39" t="s">
        <v>62</v>
      </c>
      <c r="M39" t="s">
        <v>104</v>
      </c>
    </row>
    <row r="41" spans="2:13" x14ac:dyDescent="0.3">
      <c r="B41" t="s">
        <v>100</v>
      </c>
      <c r="C41">
        <v>2</v>
      </c>
      <c r="D41" t="s">
        <v>83</v>
      </c>
      <c r="E41" t="s">
        <v>81</v>
      </c>
      <c r="F41">
        <v>30</v>
      </c>
      <c r="G41" t="s">
        <v>62</v>
      </c>
      <c r="K41" s="25">
        <v>98.55</v>
      </c>
      <c r="M41" t="s">
        <v>104</v>
      </c>
    </row>
    <row r="42" spans="2:13" x14ac:dyDescent="0.3">
      <c r="B42" t="s">
        <v>101</v>
      </c>
      <c r="C42">
        <v>2</v>
      </c>
      <c r="D42" t="s">
        <v>77</v>
      </c>
      <c r="E42" t="s">
        <v>81</v>
      </c>
      <c r="F42">
        <v>30</v>
      </c>
      <c r="G42" t="s">
        <v>90</v>
      </c>
      <c r="M42" t="s">
        <v>104</v>
      </c>
    </row>
    <row r="43" spans="2:13" x14ac:dyDescent="0.3">
      <c r="B43" t="s">
        <v>102</v>
      </c>
      <c r="C43">
        <v>2</v>
      </c>
      <c r="D43" t="s">
        <v>83</v>
      </c>
      <c r="E43" t="s">
        <v>81</v>
      </c>
      <c r="F43">
        <v>30</v>
      </c>
      <c r="G43" t="s">
        <v>90</v>
      </c>
      <c r="M43" t="s">
        <v>104</v>
      </c>
    </row>
    <row r="45" spans="2:13" x14ac:dyDescent="0.3">
      <c r="B45" t="s">
        <v>110</v>
      </c>
      <c r="C45">
        <v>90</v>
      </c>
      <c r="I45" s="24">
        <v>66.396000000000001</v>
      </c>
      <c r="K45" s="25">
        <v>58.748600000000003</v>
      </c>
    </row>
    <row r="46" spans="2:13" x14ac:dyDescent="0.3">
      <c r="B46" t="s">
        <v>111</v>
      </c>
      <c r="C46">
        <v>90</v>
      </c>
      <c r="I46" s="24">
        <f>74.668+0.3</f>
        <v>74.968000000000004</v>
      </c>
      <c r="K46" s="25">
        <f>67.0206+0.3</f>
        <v>67.320599999999999</v>
      </c>
      <c r="L46">
        <f>K45-K46</f>
        <v>-8.5719999999999956</v>
      </c>
    </row>
    <row r="48" spans="2:13" x14ac:dyDescent="0.3">
      <c r="B48" t="s">
        <v>112</v>
      </c>
      <c r="C48">
        <v>90</v>
      </c>
      <c r="K48" s="24">
        <v>45.939799999999998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cols>
    <col min="5" max="5" width="16.33203125" bestFit="1" customWidth="1"/>
  </cols>
  <sheetData>
    <row r="1" spans="1:5" x14ac:dyDescent="0.3">
      <c r="C1" t="s">
        <v>51</v>
      </c>
      <c r="D1" t="s">
        <v>52</v>
      </c>
      <c r="E1" s="18" t="s">
        <v>63</v>
      </c>
    </row>
    <row r="2" spans="1:5" x14ac:dyDescent="0.3">
      <c r="B2" s="19" t="s">
        <v>11</v>
      </c>
      <c r="D2" s="20">
        <v>0</v>
      </c>
    </row>
    <row r="3" spans="1:5" x14ac:dyDescent="0.3">
      <c r="B3" t="s">
        <v>53</v>
      </c>
      <c r="C3">
        <v>48.0901</v>
      </c>
    </row>
    <row r="4" spans="1:5" x14ac:dyDescent="0.3">
      <c r="B4" s="20" t="s">
        <v>54</v>
      </c>
      <c r="D4" s="20">
        <v>41.442700000000002</v>
      </c>
      <c r="E4">
        <f>D4-D2</f>
        <v>41.442700000000002</v>
      </c>
    </row>
    <row r="5" spans="1:5" x14ac:dyDescent="0.3">
      <c r="B5" t="s">
        <v>56</v>
      </c>
      <c r="C5">
        <v>57.494</v>
      </c>
      <c r="D5">
        <v>49.846600000000002</v>
      </c>
    </row>
    <row r="6" spans="1:5" x14ac:dyDescent="0.3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3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3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3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Focussing 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2020-02-14T14:33:52Z</dcterms:modified>
</cp:coreProperties>
</file>