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jo Simple" sheetId="1" r:id="rId4"/>
    <sheet state="visible" name="Flujo de caja" sheetId="2" r:id="rId5"/>
  </sheets>
  <definedNames/>
  <calcPr/>
</workbook>
</file>

<file path=xl/sharedStrings.xml><?xml version="1.0" encoding="utf-8"?>
<sst xmlns="http://schemas.openxmlformats.org/spreadsheetml/2006/main" count="52" uniqueCount="48">
  <si>
    <t>Tiempo (Semestres)</t>
  </si>
  <si>
    <t>Inversion Inicial</t>
  </si>
  <si>
    <t>Instalacion de servidor local</t>
  </si>
  <si>
    <t>Registro de software</t>
  </si>
  <si>
    <t>Compra de licencias</t>
  </si>
  <si>
    <t>Computadores</t>
  </si>
  <si>
    <t>Total</t>
  </si>
  <si>
    <t>Costos Fijos</t>
  </si>
  <si>
    <t xml:space="preserve">Hosting </t>
  </si>
  <si>
    <t>Dominio</t>
  </si>
  <si>
    <t>Banda ancha</t>
  </si>
  <si>
    <t>Arriendo de oficina</t>
  </si>
  <si>
    <t>Ingeniero Informatico</t>
  </si>
  <si>
    <t>Ingeniero de software</t>
  </si>
  <si>
    <t>Aseo</t>
  </si>
  <si>
    <t>Luz</t>
  </si>
  <si>
    <t>Agua</t>
  </si>
  <si>
    <t>Diseñador web</t>
  </si>
  <si>
    <t>Personal de desarrollo de plataforma</t>
  </si>
  <si>
    <t>Costos Variables</t>
  </si>
  <si>
    <t>Mantencion de servidor</t>
  </si>
  <si>
    <t>Suministros</t>
  </si>
  <si>
    <t>Digitalizador</t>
  </si>
  <si>
    <t>Capacitacion a los usuarios</t>
  </si>
  <si>
    <t>Total Costos</t>
  </si>
  <si>
    <t>Ganancias</t>
  </si>
  <si>
    <t>Sueldo trabajador</t>
  </si>
  <si>
    <t>Compra cuadernillos</t>
  </si>
  <si>
    <t>Arriendo espacio de almacenamiento de cuadernillos</t>
  </si>
  <si>
    <t>Tiempo de gestión y administración</t>
  </si>
  <si>
    <t>Costo de distribución</t>
  </si>
  <si>
    <t>Reducción de papel y suministros de oficina</t>
  </si>
  <si>
    <t>Costos de actualización y reimpresión</t>
  </si>
  <si>
    <t>Total ganancias</t>
  </si>
  <si>
    <t>Tasa Descuento</t>
  </si>
  <si>
    <t>Costo Fijo</t>
  </si>
  <si>
    <t>Semestre</t>
  </si>
  <si>
    <t>Costos fijos</t>
  </si>
  <si>
    <t>Costos Totales</t>
  </si>
  <si>
    <t>Costos totales actuales</t>
  </si>
  <si>
    <t>ganancias totales</t>
  </si>
  <si>
    <t>Ganancias totales actuales</t>
  </si>
  <si>
    <t>Beneficios</t>
  </si>
  <si>
    <t>Beneficio actual</t>
  </si>
  <si>
    <t>Flujo efectivo</t>
  </si>
  <si>
    <t>VAN</t>
  </si>
  <si>
    <t>TIR</t>
  </si>
  <si>
    <t>Payback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</si>
</sst>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_);_(@_)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9.0"/>
      <color rgb="FF000000"/>
      <name val="Arial"/>
      <scheme val="minor"/>
    </font>
    <font>
      <color rgb="FF00000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2F3"/>
        <bgColor rgb="FFD9E2F3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2" numFmtId="3" xfId="0" applyAlignment="1" applyFont="1" applyNumberFormat="1">
      <alignment horizontal="center"/>
    </xf>
    <xf borderId="0" fillId="0" fontId="1" numFmtId="0" xfId="0" applyAlignment="1" applyFont="1">
      <alignment readingOrder="0"/>
    </xf>
    <xf borderId="0" fillId="0" fontId="2" numFmtId="3" xfId="0" applyAlignment="1" applyFont="1" applyNumberFormat="1">
      <alignment horizontal="center" readingOrder="0"/>
    </xf>
    <xf borderId="0" fillId="0" fontId="2" numFmtId="3" xfId="0" applyAlignment="1" applyFont="1" applyNumberFormat="1">
      <alignment horizontal="left" readingOrder="0"/>
    </xf>
    <xf borderId="0" fillId="2" fontId="1" numFmtId="0" xfId="0" applyFont="1"/>
    <xf borderId="0" fillId="5" fontId="1" numFmtId="0" xfId="0" applyAlignment="1" applyFill="1" applyFont="1">
      <alignment readingOrder="0"/>
    </xf>
    <xf borderId="0" fillId="5" fontId="2" numFmtId="3" xfId="0" applyAlignment="1" applyFont="1" applyNumberFormat="1">
      <alignment horizontal="center"/>
    </xf>
    <xf borderId="0" fillId="0" fontId="3" numFmtId="3" xfId="0" applyAlignment="1" applyFont="1" applyNumberFormat="1">
      <alignment horizontal="left" readingOrder="0"/>
    </xf>
    <xf borderId="0" fillId="0" fontId="1" numFmtId="3" xfId="0" applyAlignment="1" applyFont="1" applyNumberFormat="1">
      <alignment horizontal="left" readingOrder="0"/>
    </xf>
    <xf borderId="0" fillId="5" fontId="2" numFmtId="3" xfId="0" applyAlignment="1" applyFont="1" applyNumberFormat="1">
      <alignment horizontal="center" readingOrder="0"/>
    </xf>
    <xf borderId="0" fillId="5" fontId="1" numFmtId="3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4" xfId="0" applyFont="1" applyNumberFormat="1"/>
    <xf borderId="0" fillId="5" fontId="1" numFmtId="4" xfId="0" applyFont="1" applyNumberFormat="1"/>
    <xf borderId="0" fillId="5" fontId="1" numFmtId="3" xfId="0" applyFont="1" applyNumberFormat="1"/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2" fontId="4" numFmtId="0" xfId="0" applyFont="1"/>
    <xf borderId="0" fillId="0" fontId="1" numFmtId="3" xfId="0" applyFont="1" applyNumberFormat="1"/>
    <xf borderId="1" fillId="6" fontId="5" numFmtId="164" xfId="0" applyAlignment="1" applyBorder="1" applyFill="1" applyFont="1" applyNumberFormat="1">
      <alignment readingOrder="0" vertical="bottom"/>
    </xf>
    <xf borderId="1" fillId="6" fontId="5" numFmtId="164" xfId="0" applyAlignment="1" applyBorder="1" applyFont="1" applyNumberFormat="1">
      <alignment vertical="bottom"/>
    </xf>
    <xf borderId="0" fillId="0" fontId="5" numFmtId="164" xfId="0" applyAlignment="1" applyFont="1" applyNumberFormat="1">
      <alignment vertical="bottom"/>
    </xf>
    <xf borderId="0" fillId="7" fontId="1" numFmtId="0" xfId="0" applyAlignment="1" applyFill="1" applyFont="1">
      <alignment readingOrder="0"/>
    </xf>
    <xf borderId="0" fillId="2" fontId="4" numFmtId="3" xfId="0" applyAlignment="1" applyFont="1" applyNumberFormat="1">
      <alignment readingOrder="0"/>
    </xf>
    <xf borderId="0" fillId="2" fontId="0" numFmtId="3" xfId="0" applyFont="1" applyNumberFormat="1"/>
    <xf borderId="0" fillId="2" fontId="6" numFmtId="3" xfId="0" applyFont="1" applyNumberFormat="1"/>
    <xf borderId="0" fillId="0" fontId="2" numFmtId="3" xfId="0" applyFont="1" applyNumberFormat="1"/>
    <xf borderId="0" fillId="0" fontId="0" numFmtId="3" xfId="0" applyFont="1" applyNumberFormat="1"/>
    <xf borderId="0" fillId="0" fontId="7" numFmtId="3" xfId="0" applyFont="1" applyNumberFormat="1"/>
    <xf borderId="0" fillId="2" fontId="3" numFmtId="3" xfId="0" applyFont="1" applyNumberFormat="1"/>
    <xf borderId="1" fillId="4" fontId="1" numFmtId="0" xfId="0" applyAlignment="1" applyBorder="1" applyFont="1">
      <alignment readingOrder="0"/>
    </xf>
    <xf borderId="1" fillId="0" fontId="1" numFmtId="3" xfId="0" applyBorder="1" applyFont="1" applyNumberFormat="1"/>
    <xf borderId="1" fillId="0" fontId="1" numFmtId="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33.63"/>
  </cols>
  <sheetData>
    <row r="1">
      <c r="A1" s="1"/>
      <c r="B1" s="2" t="s">
        <v>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</row>
    <row r="2">
      <c r="A2" s="1"/>
      <c r="B2" s="3" t="s">
        <v>1</v>
      </c>
      <c r="C2" s="4"/>
      <c r="D2" s="4"/>
      <c r="E2" s="4"/>
      <c r="F2" s="4"/>
      <c r="G2" s="4"/>
      <c r="H2" s="4"/>
    </row>
    <row r="3">
      <c r="A3" s="1"/>
      <c r="B3" s="5" t="s">
        <v>2</v>
      </c>
      <c r="C3" s="6">
        <v>1299580.0</v>
      </c>
      <c r="D3" s="4"/>
      <c r="E3" s="4"/>
      <c r="F3" s="4"/>
      <c r="G3" s="4"/>
      <c r="H3" s="4"/>
    </row>
    <row r="4">
      <c r="A4" s="1"/>
      <c r="B4" s="5" t="s">
        <v>3</v>
      </c>
      <c r="C4" s="6">
        <v>2500000.0</v>
      </c>
      <c r="D4" s="4"/>
      <c r="E4" s="4"/>
      <c r="F4" s="4"/>
      <c r="G4" s="4"/>
      <c r="H4" s="4"/>
    </row>
    <row r="5">
      <c r="A5" s="1"/>
      <c r="B5" s="5" t="s">
        <v>4</v>
      </c>
      <c r="C5" s="6">
        <v>1500000.0</v>
      </c>
      <c r="D5" s="4"/>
      <c r="E5" s="4"/>
      <c r="F5" s="4"/>
      <c r="G5" s="4"/>
      <c r="H5" s="4"/>
    </row>
    <row r="6">
      <c r="A6" s="1"/>
      <c r="B6" s="5" t="s">
        <v>5</v>
      </c>
      <c r="C6" s="7">
        <v>2000000.0</v>
      </c>
      <c r="D6" s="4"/>
      <c r="E6" s="4"/>
      <c r="F6" s="4"/>
      <c r="G6" s="4"/>
      <c r="H6" s="4"/>
    </row>
    <row r="7">
      <c r="A7" s="8"/>
      <c r="C7" s="4"/>
      <c r="D7" s="4"/>
      <c r="E7" s="4"/>
      <c r="F7" s="4"/>
      <c r="G7" s="4"/>
      <c r="H7" s="4"/>
    </row>
    <row r="8">
      <c r="A8" s="8"/>
      <c r="C8" s="4"/>
      <c r="D8" s="4"/>
      <c r="E8" s="4"/>
      <c r="F8" s="4"/>
      <c r="G8" s="4"/>
      <c r="H8" s="4"/>
    </row>
    <row r="9">
      <c r="A9" s="1"/>
      <c r="B9" s="9" t="s">
        <v>6</v>
      </c>
      <c r="C9" s="10">
        <f>SUM(C3:C8)</f>
        <v>7299580</v>
      </c>
      <c r="D9" s="4"/>
      <c r="E9" s="4"/>
      <c r="F9" s="4"/>
      <c r="G9" s="4"/>
      <c r="H9" s="4"/>
    </row>
    <row r="10">
      <c r="A10" s="8"/>
      <c r="C10" s="4"/>
      <c r="D10" s="4"/>
      <c r="E10" s="4"/>
      <c r="F10" s="4"/>
      <c r="G10" s="4"/>
      <c r="H10" s="4"/>
    </row>
    <row r="11">
      <c r="A11" s="1"/>
      <c r="B11" s="3" t="s">
        <v>7</v>
      </c>
      <c r="C11" s="4"/>
      <c r="D11" s="4"/>
      <c r="E11" s="4"/>
      <c r="F11" s="4"/>
      <c r="G11" s="4"/>
      <c r="H11" s="4"/>
    </row>
    <row r="12">
      <c r="A12" s="1"/>
      <c r="B12" s="5" t="s">
        <v>8</v>
      </c>
      <c r="C12" s="7">
        <f t="shared" ref="C12:L12" si="1">3500*6</f>
        <v>21000</v>
      </c>
      <c r="D12" s="7">
        <f t="shared" si="1"/>
        <v>21000</v>
      </c>
      <c r="E12" s="7">
        <f t="shared" si="1"/>
        <v>21000</v>
      </c>
      <c r="F12" s="7">
        <f t="shared" si="1"/>
        <v>21000</v>
      </c>
      <c r="G12" s="7">
        <f t="shared" si="1"/>
        <v>21000</v>
      </c>
      <c r="H12" s="7">
        <f t="shared" si="1"/>
        <v>21000</v>
      </c>
      <c r="I12" s="7">
        <f t="shared" si="1"/>
        <v>21000</v>
      </c>
      <c r="J12" s="7">
        <f t="shared" si="1"/>
        <v>21000</v>
      </c>
      <c r="K12" s="7">
        <f t="shared" si="1"/>
        <v>21000</v>
      </c>
      <c r="L12" s="7">
        <f t="shared" si="1"/>
        <v>21000</v>
      </c>
    </row>
    <row r="13">
      <c r="A13" s="1"/>
      <c r="B13" s="5" t="s">
        <v>9</v>
      </c>
      <c r="C13" s="7">
        <f t="shared" ref="C13:L13" si="2">900*6</f>
        <v>5400</v>
      </c>
      <c r="D13" s="7">
        <f t="shared" si="2"/>
        <v>5400</v>
      </c>
      <c r="E13" s="7">
        <f t="shared" si="2"/>
        <v>5400</v>
      </c>
      <c r="F13" s="7">
        <f t="shared" si="2"/>
        <v>5400</v>
      </c>
      <c r="G13" s="7">
        <f t="shared" si="2"/>
        <v>5400</v>
      </c>
      <c r="H13" s="7">
        <f t="shared" si="2"/>
        <v>5400</v>
      </c>
      <c r="I13" s="7">
        <f t="shared" si="2"/>
        <v>5400</v>
      </c>
      <c r="J13" s="7">
        <f t="shared" si="2"/>
        <v>5400</v>
      </c>
      <c r="K13" s="7">
        <f t="shared" si="2"/>
        <v>5400</v>
      </c>
      <c r="L13" s="7">
        <f t="shared" si="2"/>
        <v>5400</v>
      </c>
    </row>
    <row r="14">
      <c r="A14" s="1"/>
      <c r="B14" s="5" t="s">
        <v>10</v>
      </c>
      <c r="C14" s="7">
        <f>25000*6</f>
        <v>150000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5">
        <v>0.0</v>
      </c>
      <c r="J14" s="5">
        <v>0.0</v>
      </c>
      <c r="K14" s="5">
        <v>0.0</v>
      </c>
      <c r="L14" s="5">
        <v>0.0</v>
      </c>
    </row>
    <row r="15">
      <c r="A15" s="1"/>
      <c r="B15" s="5" t="s">
        <v>11</v>
      </c>
      <c r="C15" s="11">
        <f>600000*6</f>
        <v>3600000</v>
      </c>
      <c r="D15" s="11">
        <v>0.0</v>
      </c>
      <c r="E15" s="11">
        <v>0.0</v>
      </c>
      <c r="F15" s="11">
        <v>0.0</v>
      </c>
      <c r="G15" s="11">
        <v>0.0</v>
      </c>
      <c r="H15" s="11">
        <v>0.0</v>
      </c>
      <c r="I15" s="5">
        <v>0.0</v>
      </c>
      <c r="J15" s="5">
        <v>0.0</v>
      </c>
      <c r="K15" s="5">
        <v>0.0</v>
      </c>
      <c r="L15" s="5">
        <v>0.0</v>
      </c>
    </row>
    <row r="16">
      <c r="A16" s="1"/>
      <c r="B16" s="5" t="s">
        <v>12</v>
      </c>
      <c r="C16" s="7">
        <f t="shared" ref="C16:C17" si="3">1000000*6</f>
        <v>6000000</v>
      </c>
      <c r="D16" s="7">
        <v>0.0</v>
      </c>
      <c r="E16" s="7">
        <v>0.0</v>
      </c>
      <c r="F16" s="7">
        <v>0.0</v>
      </c>
      <c r="G16" s="7">
        <v>0.0</v>
      </c>
      <c r="H16" s="7">
        <v>0.0</v>
      </c>
      <c r="I16" s="5">
        <v>0.0</v>
      </c>
      <c r="J16" s="5">
        <v>0.0</v>
      </c>
      <c r="K16" s="5">
        <v>0.0</v>
      </c>
      <c r="L16" s="5">
        <v>0.0</v>
      </c>
    </row>
    <row r="17">
      <c r="A17" s="1"/>
      <c r="B17" s="5" t="s">
        <v>13</v>
      </c>
      <c r="C17" s="7">
        <f t="shared" si="3"/>
        <v>6000000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5">
        <v>0.0</v>
      </c>
      <c r="J17" s="5">
        <v>0.0</v>
      </c>
      <c r="K17" s="5">
        <v>0.0</v>
      </c>
      <c r="L17" s="5">
        <v>0.0</v>
      </c>
    </row>
    <row r="18">
      <c r="A18" s="1"/>
      <c r="B18" s="5" t="s">
        <v>14</v>
      </c>
      <c r="C18" s="7">
        <f>500000*6</f>
        <v>3000000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5">
        <v>0.0</v>
      </c>
      <c r="J18" s="5">
        <v>0.0</v>
      </c>
      <c r="K18" s="5">
        <v>0.0</v>
      </c>
      <c r="L18" s="5">
        <v>0.0</v>
      </c>
    </row>
    <row r="19">
      <c r="A19" s="1"/>
      <c r="B19" s="5" t="s">
        <v>15</v>
      </c>
      <c r="C19" s="12">
        <f>60000*6</f>
        <v>360000</v>
      </c>
      <c r="D19" s="12">
        <v>0.0</v>
      </c>
      <c r="E19" s="12">
        <v>0.0</v>
      </c>
      <c r="F19" s="12">
        <v>0.0</v>
      </c>
      <c r="G19" s="12">
        <v>0.0</v>
      </c>
      <c r="H19" s="12">
        <v>0.0</v>
      </c>
      <c r="I19" s="5">
        <v>0.0</v>
      </c>
      <c r="J19" s="5">
        <v>0.0</v>
      </c>
      <c r="K19" s="5">
        <v>0.0</v>
      </c>
      <c r="L19" s="5">
        <v>0.0</v>
      </c>
    </row>
    <row r="20">
      <c r="A20" s="1"/>
      <c r="B20" s="5" t="s">
        <v>16</v>
      </c>
      <c r="C20" s="12">
        <f>30000*6</f>
        <v>180000</v>
      </c>
      <c r="D20" s="12">
        <v>0.0</v>
      </c>
      <c r="E20" s="12">
        <v>0.0</v>
      </c>
      <c r="F20" s="12">
        <v>0.0</v>
      </c>
      <c r="G20" s="12">
        <v>0.0</v>
      </c>
      <c r="H20" s="12">
        <v>0.0</v>
      </c>
      <c r="I20" s="5">
        <v>0.0</v>
      </c>
      <c r="J20" s="5">
        <v>0.0</v>
      </c>
      <c r="K20" s="5">
        <v>0.0</v>
      </c>
      <c r="L20" s="5">
        <v>0.0</v>
      </c>
    </row>
    <row r="21">
      <c r="A21" s="1"/>
      <c r="B21" s="5" t="s">
        <v>17</v>
      </c>
      <c r="C21" s="7">
        <f>600000*6</f>
        <v>3600000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5">
        <v>0.0</v>
      </c>
      <c r="J21" s="5">
        <v>0.0</v>
      </c>
      <c r="K21" s="5">
        <v>0.0</v>
      </c>
      <c r="L21" s="5">
        <v>0.0</v>
      </c>
    </row>
    <row r="22">
      <c r="A22" s="1"/>
      <c r="B22" s="5" t="s">
        <v>18</v>
      </c>
      <c r="C22" s="7">
        <f>750000*6</f>
        <v>4500000</v>
      </c>
      <c r="D22" s="7">
        <v>0.0</v>
      </c>
      <c r="E22" s="7">
        <v>0.0</v>
      </c>
      <c r="F22" s="7">
        <v>0.0</v>
      </c>
      <c r="G22" s="7">
        <v>0.0</v>
      </c>
      <c r="H22" s="7">
        <v>0.0</v>
      </c>
      <c r="I22" s="5">
        <v>0.0</v>
      </c>
      <c r="J22" s="5">
        <v>0.0</v>
      </c>
      <c r="K22" s="5">
        <v>0.0</v>
      </c>
      <c r="L22" s="5">
        <v>0.0</v>
      </c>
    </row>
    <row r="23">
      <c r="A23" s="1"/>
      <c r="B23" s="9" t="s">
        <v>6</v>
      </c>
      <c r="C23" s="10">
        <f>SUM(C12:C22)</f>
        <v>27416400</v>
      </c>
      <c r="D23" s="10">
        <f t="shared" ref="D23:H23" si="4">SUM(D12:D21)</f>
        <v>26400</v>
      </c>
      <c r="E23" s="10">
        <f t="shared" si="4"/>
        <v>26400</v>
      </c>
      <c r="F23" s="13">
        <f t="shared" si="4"/>
        <v>26400</v>
      </c>
      <c r="G23" s="13">
        <f t="shared" si="4"/>
        <v>26400</v>
      </c>
      <c r="H23" s="13">
        <f t="shared" si="4"/>
        <v>26400</v>
      </c>
      <c r="I23" s="14">
        <f t="shared" ref="I23:L23" si="5">SUM(I12:I22)</f>
        <v>26400</v>
      </c>
      <c r="J23" s="14">
        <f t="shared" si="5"/>
        <v>26400</v>
      </c>
      <c r="K23" s="14">
        <f t="shared" si="5"/>
        <v>26400</v>
      </c>
      <c r="L23" s="14">
        <f t="shared" si="5"/>
        <v>26400</v>
      </c>
    </row>
    <row r="24">
      <c r="A24" s="1"/>
      <c r="B24" s="5"/>
      <c r="C24" s="4"/>
      <c r="D24" s="4"/>
      <c r="E24" s="4"/>
      <c r="F24" s="6"/>
      <c r="G24" s="6"/>
      <c r="H24" s="6"/>
    </row>
    <row r="25">
      <c r="A25" s="1"/>
      <c r="B25" s="3" t="s">
        <v>19</v>
      </c>
      <c r="C25" s="4"/>
      <c r="D25" s="4"/>
      <c r="E25" s="4"/>
      <c r="F25" s="4"/>
      <c r="G25" s="4"/>
      <c r="H25" s="4"/>
    </row>
    <row r="26">
      <c r="A26" s="1"/>
      <c r="B26" s="5" t="s">
        <v>20</v>
      </c>
      <c r="C26" s="5">
        <v>0.0</v>
      </c>
      <c r="D26" s="15">
        <f t="shared" ref="D26:L26" si="6">200000*6</f>
        <v>1200000</v>
      </c>
      <c r="E26" s="15">
        <f t="shared" si="6"/>
        <v>1200000</v>
      </c>
      <c r="F26" s="15">
        <f t="shared" si="6"/>
        <v>1200000</v>
      </c>
      <c r="G26" s="15">
        <f t="shared" si="6"/>
        <v>1200000</v>
      </c>
      <c r="H26" s="15">
        <f t="shared" si="6"/>
        <v>1200000</v>
      </c>
      <c r="I26" s="15">
        <f t="shared" si="6"/>
        <v>1200000</v>
      </c>
      <c r="J26" s="15">
        <f t="shared" si="6"/>
        <v>1200000</v>
      </c>
      <c r="K26" s="15">
        <f t="shared" si="6"/>
        <v>1200000</v>
      </c>
      <c r="L26" s="15">
        <f t="shared" si="6"/>
        <v>1200000</v>
      </c>
    </row>
    <row r="27">
      <c r="A27" s="1"/>
      <c r="B27" s="5" t="s">
        <v>21</v>
      </c>
      <c r="C27" s="15">
        <f>1000000*6</f>
        <v>6000000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5">
        <v>0.0</v>
      </c>
      <c r="J27" s="5">
        <v>0.0</v>
      </c>
      <c r="K27" s="5">
        <v>0.0</v>
      </c>
      <c r="L27" s="5">
        <v>0.0</v>
      </c>
    </row>
    <row r="28">
      <c r="A28" s="1"/>
      <c r="B28" s="5" t="s">
        <v>22</v>
      </c>
      <c r="C28" s="7">
        <f>500000*3</f>
        <v>1500000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5">
        <v>0.0</v>
      </c>
      <c r="J28" s="5">
        <v>0.0</v>
      </c>
      <c r="K28" s="5">
        <v>0.0</v>
      </c>
      <c r="L28" s="5">
        <v>0.0</v>
      </c>
    </row>
    <row r="29">
      <c r="A29" s="1"/>
      <c r="B29" s="5" t="s">
        <v>23</v>
      </c>
      <c r="C29" s="7">
        <v>750000.0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5">
        <v>0.0</v>
      </c>
      <c r="J29" s="5">
        <v>0.0</v>
      </c>
      <c r="K29" s="5">
        <v>0.0</v>
      </c>
      <c r="L29" s="5">
        <v>0.0</v>
      </c>
    </row>
    <row r="30">
      <c r="A30" s="8"/>
      <c r="C30" s="16"/>
      <c r="D30" s="16"/>
      <c r="E30" s="16"/>
      <c r="F30" s="16"/>
      <c r="G30" s="16"/>
      <c r="H30" s="16"/>
    </row>
    <row r="31">
      <c r="A31" s="1"/>
      <c r="B31" s="9" t="s">
        <v>6</v>
      </c>
      <c r="C31" s="17">
        <f t="shared" ref="C31:H31" si="7">SUM(C26:C29)</f>
        <v>8250000</v>
      </c>
      <c r="D31" s="17">
        <f t="shared" si="7"/>
        <v>1200000</v>
      </c>
      <c r="E31" s="17">
        <f t="shared" si="7"/>
        <v>1200000</v>
      </c>
      <c r="F31" s="17">
        <f t="shared" si="7"/>
        <v>1200000</v>
      </c>
      <c r="G31" s="17">
        <f t="shared" si="7"/>
        <v>1200000</v>
      </c>
      <c r="H31" s="17">
        <f t="shared" si="7"/>
        <v>1200000</v>
      </c>
      <c r="I31" s="18">
        <f>SUM(I26:I30)</f>
        <v>1200000</v>
      </c>
      <c r="J31" s="18">
        <f t="shared" ref="J31:L31" si="8">SUM(J26:J29)</f>
        <v>1200000</v>
      </c>
      <c r="K31" s="14">
        <f t="shared" si="8"/>
        <v>1200000</v>
      </c>
      <c r="L31" s="18">
        <f t="shared" si="8"/>
        <v>1200000</v>
      </c>
    </row>
    <row r="32">
      <c r="A32" s="8"/>
      <c r="C32" s="16"/>
      <c r="D32" s="16"/>
      <c r="E32" s="16"/>
      <c r="F32" s="16"/>
      <c r="G32" s="16"/>
      <c r="H32" s="16"/>
    </row>
    <row r="33">
      <c r="A33" s="8"/>
      <c r="C33" s="16"/>
      <c r="D33" s="16"/>
      <c r="E33" s="16"/>
      <c r="F33" s="16"/>
      <c r="G33" s="16"/>
      <c r="H33" s="16"/>
    </row>
    <row r="34">
      <c r="A34" s="1"/>
      <c r="B34" s="3" t="s">
        <v>24</v>
      </c>
      <c r="C34" s="17">
        <f>C31+C23+C9</f>
        <v>42965980</v>
      </c>
      <c r="D34" s="17">
        <f t="shared" ref="D34:I34" si="9">D31+D23</f>
        <v>1226400</v>
      </c>
      <c r="E34" s="17">
        <f t="shared" si="9"/>
        <v>1226400</v>
      </c>
      <c r="F34" s="17">
        <f t="shared" si="9"/>
        <v>1226400</v>
      </c>
      <c r="G34" s="17">
        <f t="shared" si="9"/>
        <v>1226400</v>
      </c>
      <c r="H34" s="17">
        <f t="shared" si="9"/>
        <v>1226400</v>
      </c>
      <c r="I34" s="18">
        <f t="shared" si="9"/>
        <v>1226400</v>
      </c>
      <c r="J34" s="18">
        <f>J23+J31</f>
        <v>1226400</v>
      </c>
      <c r="K34" s="18">
        <f t="shared" ref="K34:L34" si="10">K31+K23</f>
        <v>1226400</v>
      </c>
      <c r="L34" s="18">
        <f t="shared" si="10"/>
        <v>1226400</v>
      </c>
    </row>
    <row r="35">
      <c r="A35" s="8"/>
    </row>
    <row r="36">
      <c r="A36" s="8"/>
    </row>
    <row r="37">
      <c r="A37" s="8"/>
    </row>
    <row r="38">
      <c r="A38" s="8"/>
    </row>
    <row r="39">
      <c r="A39" s="8"/>
      <c r="B39" s="3" t="s">
        <v>25</v>
      </c>
    </row>
    <row r="40">
      <c r="A40" s="8"/>
      <c r="B40" s="5" t="s">
        <v>26</v>
      </c>
      <c r="C40" s="15">
        <f t="shared" ref="C40:L40" si="11">700000*6</f>
        <v>4200000</v>
      </c>
      <c r="D40" s="15">
        <f t="shared" si="11"/>
        <v>4200000</v>
      </c>
      <c r="E40" s="15">
        <f t="shared" si="11"/>
        <v>4200000</v>
      </c>
      <c r="F40" s="15">
        <f t="shared" si="11"/>
        <v>4200000</v>
      </c>
      <c r="G40" s="15">
        <f t="shared" si="11"/>
        <v>4200000</v>
      </c>
      <c r="H40" s="15">
        <f t="shared" si="11"/>
        <v>4200000</v>
      </c>
      <c r="I40" s="15">
        <f t="shared" si="11"/>
        <v>4200000</v>
      </c>
      <c r="J40" s="15">
        <f t="shared" si="11"/>
        <v>4200000</v>
      </c>
      <c r="K40" s="15">
        <f t="shared" si="11"/>
        <v>4200000</v>
      </c>
      <c r="L40" s="15">
        <f t="shared" si="11"/>
        <v>4200000</v>
      </c>
    </row>
    <row r="41">
      <c r="A41" s="8"/>
      <c r="B41" s="5" t="s">
        <v>27</v>
      </c>
      <c r="C41" s="15">
        <f t="shared" ref="C41:L41" si="12">300000*6</f>
        <v>1800000</v>
      </c>
      <c r="D41" s="15">
        <f t="shared" si="12"/>
        <v>1800000</v>
      </c>
      <c r="E41" s="15">
        <f t="shared" si="12"/>
        <v>1800000</v>
      </c>
      <c r="F41" s="15">
        <f t="shared" si="12"/>
        <v>1800000</v>
      </c>
      <c r="G41" s="15">
        <f t="shared" si="12"/>
        <v>1800000</v>
      </c>
      <c r="H41" s="15">
        <f t="shared" si="12"/>
        <v>1800000</v>
      </c>
      <c r="I41" s="15">
        <f t="shared" si="12"/>
        <v>1800000</v>
      </c>
      <c r="J41" s="15">
        <f t="shared" si="12"/>
        <v>1800000</v>
      </c>
      <c r="K41" s="15">
        <f t="shared" si="12"/>
        <v>1800000</v>
      </c>
      <c r="L41" s="15">
        <f t="shared" si="12"/>
        <v>1800000</v>
      </c>
    </row>
    <row r="42" ht="27.75" customHeight="1">
      <c r="A42" s="8"/>
      <c r="B42" s="19" t="s">
        <v>28</v>
      </c>
      <c r="C42" s="15">
        <f t="shared" ref="C42:L42" si="13">500000*6</f>
        <v>3000000</v>
      </c>
      <c r="D42" s="15">
        <f t="shared" si="13"/>
        <v>3000000</v>
      </c>
      <c r="E42" s="15">
        <f t="shared" si="13"/>
        <v>3000000</v>
      </c>
      <c r="F42" s="15">
        <f t="shared" si="13"/>
        <v>3000000</v>
      </c>
      <c r="G42" s="15">
        <f t="shared" si="13"/>
        <v>3000000</v>
      </c>
      <c r="H42" s="15">
        <f t="shared" si="13"/>
        <v>3000000</v>
      </c>
      <c r="I42" s="15">
        <f t="shared" si="13"/>
        <v>3000000</v>
      </c>
      <c r="J42" s="15">
        <f t="shared" si="13"/>
        <v>3000000</v>
      </c>
      <c r="K42" s="15">
        <f t="shared" si="13"/>
        <v>3000000</v>
      </c>
      <c r="L42" s="15">
        <f t="shared" si="13"/>
        <v>3000000</v>
      </c>
    </row>
    <row r="43">
      <c r="A43" s="8"/>
      <c r="B43" s="5" t="s">
        <v>29</v>
      </c>
      <c r="C43" s="5">
        <f t="shared" ref="C43:L43" si="14">200000*6</f>
        <v>1200000</v>
      </c>
      <c r="D43" s="5">
        <f t="shared" si="14"/>
        <v>1200000</v>
      </c>
      <c r="E43" s="5">
        <f t="shared" si="14"/>
        <v>1200000</v>
      </c>
      <c r="F43" s="5">
        <f t="shared" si="14"/>
        <v>1200000</v>
      </c>
      <c r="G43" s="5">
        <f t="shared" si="14"/>
        <v>1200000</v>
      </c>
      <c r="H43" s="5">
        <f t="shared" si="14"/>
        <v>1200000</v>
      </c>
      <c r="I43" s="5">
        <f t="shared" si="14"/>
        <v>1200000</v>
      </c>
      <c r="J43" s="5">
        <f t="shared" si="14"/>
        <v>1200000</v>
      </c>
      <c r="K43" s="5">
        <f t="shared" si="14"/>
        <v>1200000</v>
      </c>
      <c r="L43" s="5">
        <f t="shared" si="14"/>
        <v>1200000</v>
      </c>
    </row>
    <row r="44">
      <c r="A44" s="8"/>
      <c r="B44" s="5" t="s">
        <v>30</v>
      </c>
      <c r="C44" s="20">
        <f t="shared" ref="C44:L44" si="15">300000*6</f>
        <v>1800000</v>
      </c>
      <c r="D44" s="20">
        <f t="shared" si="15"/>
        <v>1800000</v>
      </c>
      <c r="E44" s="20">
        <f t="shared" si="15"/>
        <v>1800000</v>
      </c>
      <c r="F44" s="20">
        <f t="shared" si="15"/>
        <v>1800000</v>
      </c>
      <c r="G44" s="20">
        <f t="shared" si="15"/>
        <v>1800000</v>
      </c>
      <c r="H44" s="20">
        <f t="shared" si="15"/>
        <v>1800000</v>
      </c>
      <c r="I44" s="20">
        <f t="shared" si="15"/>
        <v>1800000</v>
      </c>
      <c r="J44" s="20">
        <f t="shared" si="15"/>
        <v>1800000</v>
      </c>
      <c r="K44" s="20">
        <f t="shared" si="15"/>
        <v>1800000</v>
      </c>
      <c r="L44" s="20">
        <f t="shared" si="15"/>
        <v>1800000</v>
      </c>
    </row>
    <row r="45">
      <c r="A45" s="8"/>
      <c r="B45" s="5" t="s">
        <v>31</v>
      </c>
      <c r="C45" s="20">
        <f t="shared" ref="C45:L45" si="16">100000*6</f>
        <v>600000</v>
      </c>
      <c r="D45" s="20">
        <f t="shared" si="16"/>
        <v>600000</v>
      </c>
      <c r="E45" s="20">
        <f t="shared" si="16"/>
        <v>600000</v>
      </c>
      <c r="F45" s="20">
        <f t="shared" si="16"/>
        <v>600000</v>
      </c>
      <c r="G45" s="20">
        <f t="shared" si="16"/>
        <v>600000</v>
      </c>
      <c r="H45" s="20">
        <f t="shared" si="16"/>
        <v>600000</v>
      </c>
      <c r="I45" s="20">
        <f t="shared" si="16"/>
        <v>600000</v>
      </c>
      <c r="J45" s="20">
        <f t="shared" si="16"/>
        <v>600000</v>
      </c>
      <c r="K45" s="20">
        <f t="shared" si="16"/>
        <v>600000</v>
      </c>
      <c r="L45" s="20">
        <f t="shared" si="16"/>
        <v>600000</v>
      </c>
    </row>
    <row r="46">
      <c r="A46" s="8"/>
      <c r="B46" s="5" t="s">
        <v>32</v>
      </c>
      <c r="C46" s="20">
        <f t="shared" ref="C46:L46" si="17">150000*6</f>
        <v>900000</v>
      </c>
      <c r="D46" s="21">
        <f t="shared" si="17"/>
        <v>900000</v>
      </c>
      <c r="E46" s="21">
        <f t="shared" si="17"/>
        <v>900000</v>
      </c>
      <c r="F46" s="21">
        <f t="shared" si="17"/>
        <v>900000</v>
      </c>
      <c r="G46" s="21">
        <f t="shared" si="17"/>
        <v>900000</v>
      </c>
      <c r="H46" s="21">
        <f t="shared" si="17"/>
        <v>900000</v>
      </c>
      <c r="I46" s="21">
        <f t="shared" si="17"/>
        <v>900000</v>
      </c>
      <c r="J46" s="21">
        <f t="shared" si="17"/>
        <v>900000</v>
      </c>
      <c r="K46" s="21">
        <f t="shared" si="17"/>
        <v>900000</v>
      </c>
      <c r="L46" s="21">
        <f t="shared" si="17"/>
        <v>900000</v>
      </c>
    </row>
    <row r="47">
      <c r="A47" s="8"/>
      <c r="B47" s="5" t="s">
        <v>33</v>
      </c>
      <c r="C47" s="22">
        <f t="shared" ref="C47:L47" si="18">SUM(C40:C46)</f>
        <v>13500000</v>
      </c>
      <c r="D47" s="22">
        <f t="shared" si="18"/>
        <v>13500000</v>
      </c>
      <c r="E47" s="22">
        <f t="shared" si="18"/>
        <v>13500000</v>
      </c>
      <c r="F47" s="22">
        <f t="shared" si="18"/>
        <v>13500000</v>
      </c>
      <c r="G47" s="22">
        <f t="shared" si="18"/>
        <v>13500000</v>
      </c>
      <c r="H47" s="22">
        <f t="shared" si="18"/>
        <v>13500000</v>
      </c>
      <c r="I47" s="22">
        <f t="shared" si="18"/>
        <v>13500000</v>
      </c>
      <c r="J47" s="22">
        <f t="shared" si="18"/>
        <v>13500000</v>
      </c>
      <c r="K47" s="22">
        <f t="shared" si="18"/>
        <v>13500000</v>
      </c>
      <c r="L47" s="22">
        <f t="shared" si="18"/>
        <v>13500000</v>
      </c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7" max="7" width="15.63"/>
    <col customWidth="1" min="9" max="9" width="18.88"/>
    <col customWidth="1" min="10" max="10" width="14.0"/>
    <col customWidth="1" min="11" max="11" width="21.25"/>
  </cols>
  <sheetData>
    <row r="1">
      <c r="A1" s="23" t="s">
        <v>34</v>
      </c>
      <c r="B1" s="5">
        <v>0.16</v>
      </c>
    </row>
    <row r="2">
      <c r="A2" s="24" t="s">
        <v>1</v>
      </c>
      <c r="B2" s="22">
        <f>'Flujo Simple'!C9</f>
        <v>7299580</v>
      </c>
    </row>
    <row r="3">
      <c r="A3" s="24" t="s">
        <v>35</v>
      </c>
      <c r="B3" s="22">
        <f>'Flujo Simple'!H23</f>
        <v>26400</v>
      </c>
    </row>
    <row r="4">
      <c r="A4" s="25"/>
      <c r="E4" s="26" t="s">
        <v>36</v>
      </c>
      <c r="F4" s="26" t="s">
        <v>37</v>
      </c>
      <c r="G4" s="26" t="s">
        <v>19</v>
      </c>
      <c r="H4" s="26" t="s">
        <v>38</v>
      </c>
      <c r="I4" s="26" t="s">
        <v>39</v>
      </c>
      <c r="J4" s="26" t="s">
        <v>40</v>
      </c>
      <c r="K4" s="26" t="s">
        <v>41</v>
      </c>
      <c r="L4" s="26" t="s">
        <v>42</v>
      </c>
      <c r="M4" s="26" t="s">
        <v>43</v>
      </c>
      <c r="N4" s="26" t="s">
        <v>44</v>
      </c>
    </row>
    <row r="5">
      <c r="E5" s="15">
        <v>0.0</v>
      </c>
      <c r="F5" s="22"/>
      <c r="G5" s="22"/>
      <c r="H5" s="22"/>
      <c r="I5" s="22"/>
      <c r="J5" s="22"/>
      <c r="K5" s="22"/>
      <c r="L5" s="22">
        <f>-(B2+H5)</f>
        <v>-7299580</v>
      </c>
      <c r="M5" s="22"/>
      <c r="N5" s="22"/>
    </row>
    <row r="6">
      <c r="A6" s="5"/>
      <c r="E6" s="15">
        <v>1.0</v>
      </c>
      <c r="F6" s="22">
        <f>'Flujo Simple'!C23</f>
        <v>27416400</v>
      </c>
      <c r="G6" s="22">
        <f>'Flujo Simple'!C31</f>
        <v>8250000</v>
      </c>
      <c r="H6" s="22">
        <f t="shared" ref="H6:H15" si="1">SUM(F6:G6)</f>
        <v>35666400</v>
      </c>
      <c r="I6" s="22">
        <f t="shared" ref="I6:I14" si="2">H6/(1+$B$1)^E6</f>
        <v>30746896.55</v>
      </c>
      <c r="J6" s="22">
        <f>'Flujo Simple'!C47</f>
        <v>13500000</v>
      </c>
      <c r="K6" s="22">
        <f>J6/(1+B1)^E6</f>
        <v>11637931.03</v>
      </c>
      <c r="L6" s="15">
        <f> -H6+J6</f>
        <v>-22166400</v>
      </c>
      <c r="M6" s="22">
        <f>L6/(1+B1)^E6</f>
        <v>-19108965.52</v>
      </c>
      <c r="N6" s="22">
        <f>M6+L5</f>
        <v>-26408545.52</v>
      </c>
    </row>
    <row r="7">
      <c r="E7" s="15">
        <v>2.0</v>
      </c>
      <c r="F7" s="22">
        <f>'Flujo Simple'!E23</f>
        <v>26400</v>
      </c>
      <c r="G7" s="15">
        <f>'Flujo Simple'!D31</f>
        <v>1200000</v>
      </c>
      <c r="H7" s="22">
        <f t="shared" si="1"/>
        <v>1226400</v>
      </c>
      <c r="I7" s="22">
        <f t="shared" si="2"/>
        <v>911414.9822</v>
      </c>
      <c r="J7" s="22">
        <f>'Flujo Simple'!D47</f>
        <v>13500000</v>
      </c>
      <c r="K7" s="22">
        <f>J7/(1+B1)^E7</f>
        <v>10032699.17</v>
      </c>
      <c r="L7" s="22">
        <f>-H7-J7</f>
        <v>-14726400</v>
      </c>
      <c r="M7" s="22">
        <f>L7/(1+B1)^E7</f>
        <v>-10944114.15</v>
      </c>
      <c r="N7" s="22">
        <f t="shared" ref="N7:N10" si="3">M7+N6</f>
        <v>-37352659.67</v>
      </c>
    </row>
    <row r="8">
      <c r="E8" s="15">
        <v>3.0</v>
      </c>
      <c r="F8" s="22">
        <f>'Flujo Simple'!F23</f>
        <v>26400</v>
      </c>
      <c r="G8" s="15">
        <f>'Flujo Simple'!E31</f>
        <v>1200000</v>
      </c>
      <c r="H8" s="22">
        <f t="shared" si="1"/>
        <v>1226400</v>
      </c>
      <c r="I8" s="22">
        <f t="shared" si="2"/>
        <v>785702.5708</v>
      </c>
      <c r="J8" s="22">
        <f>'Flujo Simple'!E47</f>
        <v>13500000</v>
      </c>
      <c r="K8" s="22">
        <f>J8/(1+B1)^E8</f>
        <v>8648878.593</v>
      </c>
      <c r="L8" s="22">
        <f t="shared" ref="L8:L12" si="4">-H8+J8</f>
        <v>12273600</v>
      </c>
      <c r="M8" s="22">
        <f>L8/(1+B1)^E8</f>
        <v>7863176.022</v>
      </c>
      <c r="N8" s="22">
        <f t="shared" si="3"/>
        <v>-29489483.65</v>
      </c>
    </row>
    <row r="9">
      <c r="E9" s="15">
        <v>4.0</v>
      </c>
      <c r="F9" s="22">
        <f>'Flujo Simple'!G23</f>
        <v>26400</v>
      </c>
      <c r="G9" s="27">
        <f>'Flujo Simple'!F31</f>
        <v>1200000</v>
      </c>
      <c r="H9" s="22">
        <f t="shared" si="1"/>
        <v>1226400</v>
      </c>
      <c r="I9" s="22">
        <f t="shared" si="2"/>
        <v>677329.8024</v>
      </c>
      <c r="J9" s="22">
        <f>'Flujo Simple'!F47</f>
        <v>13500000</v>
      </c>
      <c r="K9" s="22">
        <f>J9/(1+B1)^E9</f>
        <v>7455929.821</v>
      </c>
      <c r="L9" s="22">
        <f t="shared" si="4"/>
        <v>12273600</v>
      </c>
      <c r="M9" s="22">
        <f>L9/(1+B1)^E9</f>
        <v>6778600.019</v>
      </c>
      <c r="N9" s="22">
        <f t="shared" si="3"/>
        <v>-22710883.63</v>
      </c>
    </row>
    <row r="10">
      <c r="E10" s="15">
        <v>5.0</v>
      </c>
      <c r="F10" s="22">
        <f>'Flujo Simple'!H23</f>
        <v>26400</v>
      </c>
      <c r="G10" s="15">
        <f>'Flujo Simple'!G31</f>
        <v>1200000</v>
      </c>
      <c r="H10" s="22">
        <f t="shared" si="1"/>
        <v>1226400</v>
      </c>
      <c r="I10" s="22">
        <f t="shared" si="2"/>
        <v>583905.0021</v>
      </c>
      <c r="J10" s="22">
        <f>'Flujo Simple'!G47</f>
        <v>13500000</v>
      </c>
      <c r="K10" s="22">
        <f>J10/(1+B1)^E10</f>
        <v>6427525.708</v>
      </c>
      <c r="L10" s="22">
        <f t="shared" si="4"/>
        <v>12273600</v>
      </c>
      <c r="M10" s="22">
        <f>L10/(1+B1)^E10</f>
        <v>5843620.706</v>
      </c>
      <c r="N10" s="22">
        <f t="shared" si="3"/>
        <v>-16867262.92</v>
      </c>
    </row>
    <row r="11">
      <c r="E11" s="15">
        <v>6.0</v>
      </c>
      <c r="F11" s="28">
        <f>'Flujo Simple'!I23</f>
        <v>26400</v>
      </c>
      <c r="G11" s="15">
        <f>'Flujo Simple'!H31</f>
        <v>1200000</v>
      </c>
      <c r="H11" s="22">
        <f t="shared" si="1"/>
        <v>1226400</v>
      </c>
      <c r="I11" s="29">
        <f t="shared" si="2"/>
        <v>503366.3811</v>
      </c>
      <c r="J11" s="29">
        <f>'Flujo Simple'!H47</f>
        <v>13500000</v>
      </c>
      <c r="K11" s="22">
        <f>J11/(1+B1)^E11</f>
        <v>5540970.438</v>
      </c>
      <c r="L11" s="22">
        <f t="shared" si="4"/>
        <v>12273600</v>
      </c>
      <c r="M11" s="22">
        <f>L11/(1+B1)^E11</f>
        <v>5037604.057</v>
      </c>
      <c r="N11" s="22">
        <f t="shared" ref="N11:N15" si="5">N10+M11</f>
        <v>-11829658.86</v>
      </c>
    </row>
    <row r="12">
      <c r="E12" s="15">
        <v>7.0</v>
      </c>
      <c r="F12" s="30">
        <f>'Flujo Simple'!J23</f>
        <v>26400</v>
      </c>
      <c r="G12" s="15">
        <f>'Flujo Simple'!I31</f>
        <v>1200000</v>
      </c>
      <c r="H12" s="22">
        <f t="shared" si="1"/>
        <v>1226400</v>
      </c>
      <c r="I12" s="31">
        <f t="shared" si="2"/>
        <v>433936.5355</v>
      </c>
      <c r="J12" s="29">
        <f>'Flujo Simple'!I47</f>
        <v>13500000</v>
      </c>
      <c r="K12" s="22">
        <f>J12/(1+B1)^E12</f>
        <v>4776698.653</v>
      </c>
      <c r="L12" s="22">
        <f t="shared" si="4"/>
        <v>12273600</v>
      </c>
      <c r="M12" s="22">
        <f>L12/(1+B1)^ E12</f>
        <v>4342762.118</v>
      </c>
      <c r="N12" s="22">
        <f t="shared" si="5"/>
        <v>-7486896.745</v>
      </c>
    </row>
    <row r="13">
      <c r="E13" s="15">
        <v>8.0</v>
      </c>
      <c r="F13" s="30">
        <f>'Flujo Simple'!J23</f>
        <v>26400</v>
      </c>
      <c r="G13" s="15">
        <f>'Flujo Simple'!J31</f>
        <v>1200000</v>
      </c>
      <c r="H13" s="22">
        <f t="shared" si="1"/>
        <v>1226400</v>
      </c>
      <c r="I13" s="32">
        <f t="shared" si="2"/>
        <v>374083.2202</v>
      </c>
      <c r="J13" s="32">
        <f>'Flujo Simple'!J47</f>
        <v>13500000</v>
      </c>
      <c r="K13" s="22">
        <f>J13/(1+B1)^E13</f>
        <v>4117843.667</v>
      </c>
      <c r="L13" s="22">
        <f>-H13 +J13 
</f>
        <v>12273600</v>
      </c>
      <c r="M13" s="22">
        <f>L13/(1+B1)^ E13</f>
        <v>3743760.447</v>
      </c>
      <c r="N13" s="22">
        <f t="shared" si="5"/>
        <v>-3743136.299</v>
      </c>
    </row>
    <row r="14">
      <c r="E14" s="15">
        <v>9.0</v>
      </c>
      <c r="F14" s="28">
        <f>'Flujo Simple'!K23</f>
        <v>26400</v>
      </c>
      <c r="G14" s="15">
        <f>'Flujo Simple'!K31</f>
        <v>1200000</v>
      </c>
      <c r="H14" s="22">
        <f t="shared" si="1"/>
        <v>1226400</v>
      </c>
      <c r="I14" s="32">
        <f t="shared" si="2"/>
        <v>322485.5347</v>
      </c>
      <c r="J14" s="32">
        <f>'Flujo Simple'!K47</f>
        <v>13500000</v>
      </c>
      <c r="K14" s="22">
        <f>J14/(1+B1)^E14</f>
        <v>3549865.23</v>
      </c>
      <c r="L14" s="22">
        <f>-H14+J14</f>
        <v>12273600</v>
      </c>
      <c r="M14" s="22">
        <f>L14/(1+B1)^E14</f>
        <v>3227379.695</v>
      </c>
      <c r="N14" s="22">
        <f t="shared" si="5"/>
        <v>-515756.6034</v>
      </c>
    </row>
    <row r="15">
      <c r="E15" s="15">
        <v>10.0</v>
      </c>
      <c r="F15" s="33">
        <f>'Flujo Simple'!L23</f>
        <v>26400</v>
      </c>
      <c r="G15" s="33">
        <f>'Flujo Simple'!L31</f>
        <v>1200000</v>
      </c>
      <c r="H15" s="22">
        <f t="shared" si="1"/>
        <v>1226400</v>
      </c>
      <c r="I15" s="22">
        <f>H15/(1+B1)^E15</f>
        <v>278004.7713</v>
      </c>
      <c r="J15" s="22">
        <f>'Flujo Simple'!L47</f>
        <v>13500000</v>
      </c>
      <c r="K15" s="22">
        <f>J15/(1+B1)^E15</f>
        <v>3060228.647</v>
      </c>
      <c r="L15" s="22">
        <f>J15-H15</f>
        <v>12273600</v>
      </c>
      <c r="M15" s="22">
        <f>L15/(1+B1)^E15</f>
        <v>2782223.875</v>
      </c>
      <c r="N15" s="22">
        <f t="shared" si="5"/>
        <v>2266467.272</v>
      </c>
    </row>
    <row r="17">
      <c r="B17" s="34" t="s">
        <v>45</v>
      </c>
      <c r="C17" s="35">
        <f t="array" ref="C17">NPV(B1,L6:L15) +B2</f>
        <v>16865627.27</v>
      </c>
    </row>
    <row r="18">
      <c r="B18" s="34" t="s">
        <v>46</v>
      </c>
      <c r="C18" s="36">
        <f>IRR(L6:L15)
</f>
        <v>0.2383973212</v>
      </c>
    </row>
    <row r="19">
      <c r="B19" s="34" t="s">
        <v>47</v>
      </c>
      <c r="C19" s="35">
        <f>E14 +(ABS(N14/M15))</f>
        <v>9.185375666</v>
      </c>
    </row>
  </sheetData>
  <drawing r:id="rId1"/>
</worksheet>
</file>