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4\Evidencias Grupales\"/>
    </mc:Choice>
  </mc:AlternateContent>
  <xr:revisionPtr revIDLastSave="0" documentId="13_ncr:1_{BDE13D3E-0455-4695-BB85-4DF7B08DE961}"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5" i="1" l="1"/>
  <c r="B64" i="1"/>
  <c r="B66" i="1"/>
  <c r="C60" i="1"/>
  <c r="J66" i="1"/>
  <c r="K66" i="1" s="1"/>
  <c r="H66" i="1"/>
  <c r="I66" i="1" s="1"/>
  <c r="F66" i="1"/>
  <c r="G66" i="1" s="1"/>
  <c r="D66" i="1"/>
  <c r="E66" i="1" s="1"/>
  <c r="J65" i="1"/>
  <c r="K65" i="1" s="1"/>
  <c r="H65" i="1"/>
  <c r="I65" i="1" s="1"/>
  <c r="F65" i="1"/>
  <c r="G65" i="1" s="1"/>
  <c r="D65" i="1"/>
  <c r="E65" i="1" s="1"/>
  <c r="J64" i="1"/>
  <c r="H64" i="1"/>
  <c r="F64" i="1"/>
  <c r="D64" i="1"/>
  <c r="E64" i="1" s="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67" i="1" l="1"/>
  <c r="D56" i="1"/>
  <c r="J67" i="1"/>
  <c r="F67" i="1"/>
  <c r="H67" i="1"/>
  <c r="E67" i="1"/>
  <c r="G64" i="1"/>
  <c r="G67" i="1" s="1"/>
  <c r="I64" i="1"/>
  <c r="I67" i="1" s="1"/>
  <c r="K64" i="1"/>
  <c r="K67" i="1" s="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D7"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D5" i="1" l="1"/>
  <c r="C46" i="1"/>
  <c r="C57" i="1"/>
  <c r="D6" i="1" s="1"/>
  <c r="E22" i="1"/>
  <c r="G22" i="1"/>
  <c r="I22" i="1"/>
  <c r="C33" i="1" l="1"/>
  <c r="K22" i="1"/>
  <c r="C22" i="1" s="1"/>
  <c r="C23" i="1" s="1"/>
  <c r="C7" i="1" s="1"/>
  <c r="E7" i="1" s="1"/>
  <c r="C34"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<sst xmlns="http://schemas.openxmlformats.org/spreadsheetml/2006/main" count="173" uniqueCount="99">
  <si>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</si>
  <si>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</si>
  <si>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</si>
  <si>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</si>
  <si>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</si>
  <si>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</si>
  <si>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</si>
  <si>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</si>
  <si>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</si>
  <si>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</si>
  <si>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</si>
  <si>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</si>
  <si>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</si>
  <si>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</si>
  <si>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</si>
  <si>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</si>
  <si>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</si>
  <si>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</si>
  <si>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</si>
  <si>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</si>
  <si>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</si>
  <si>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</si>
  <si>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</si>
  <si>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</si>
  <si>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</si>
  <si>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</si>
  <si>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</si>
  <si>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</si>
  <si>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</si>
  <si>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</si>
  <si>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</si>
  <si>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</si>
  <si>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</si>
  <si>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</si>
  <si>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</si>
  <si>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</si>
  <si>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</si>
  <si>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</si>
  <si>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</si>
  <si>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</si>
  <si>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</si>
  <si>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</si>
  <si>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</si>
  <si>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</si>
  <si>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</si>
  <si>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</si>
  <si>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</si>
  <si>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</si>
  <si>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</si>
  <si>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</si>
  <si>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</si>
  <si>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</si>
  <si>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</si>
  <si>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</si>
  <si>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</si>
  <si>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</si>
  <si>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</si>
  <si>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</si>
  <si>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</si>
  <si>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</si>
  <si>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</si>
  <si>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</si>
  <si>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</si>
  <si>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</si>
  <si>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</si>
  <si>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</si>
  <si>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</si>
  <si>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</si>
  <si>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</si>
  <si>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</si>
  <si>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</si>
  <si>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</si>
  <si>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</si>
  <si>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</si>
  <si>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</si>
  <si>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</si>
  <si>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</si>
  <si>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</si>
  <si>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</si>
  <si>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</si>
  <si>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</si>
  <si>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</si>
  <si>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</si>
  <si>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</si>
  <si>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</si>
  <si>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</si>
  <si>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</si>
  <si>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</si>
  <si>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</si>
  <si>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</si>
  <si>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</si>
  <si>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</si>
  <si>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</si>
  <si>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</si>
  <si>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</si>
  <si>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FERNANDEZ MORALES NICOLAS JESUS </t>
  </si>
  <si>
    <t xml:space="preserve">LEY MIERES LIAM </t>
  </si>
  <si>
    <t xml:space="preserve">MIQUELES ALVAREZ MANUEL JESUS </t>
  </si>
  <si>
    <t xml:space="preserve">TORRES ARAVENA FELIPE IGNACIO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</si>
</sst>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8"/>
  <sheetViews>
    <sheetView tabSelected="1" zoomScale="55" zoomScaleNormal="55" workbookViewId="0">
      <selection activeCell="Q5" sqref="Q5"/>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EVALUACION1!$C$23</f>
        <v>7</v>
      </c>
      <c r="D4" s="6">
        <f>$C$34</f>
        <v>7</v>
      </c>
      <c r="E4" s="50">
        <f>C4*C$2+D4*D$2</f>
        <v>7</v>
      </c>
      <c r="G4" s="1"/>
    </row>
    <row r="5" spans="1:11" ht="14.25" x14ac:dyDescent="0.45">
      <c r="A5" s="5">
        <v>2</v>
      </c>
      <c r="B5" s="52" t="s">
        <v>96</v>
      </c>
      <c r="C5" s="6">
        <f>EVALUACION1!$C$23</f>
        <v>7</v>
      </c>
      <c r="D5" s="6">
        <f>C46</f>
        <v>7</v>
      </c>
      <c r="E5" s="50">
        <f t="shared" ref="E5:E6" si="0">C5*C$2+D5*D$2</f>
        <v>7</v>
      </c>
      <c r="G5" s="1"/>
    </row>
    <row r="6" spans="1:11" ht="14.25" x14ac:dyDescent="0.45">
      <c r="A6" s="5">
        <v>3</v>
      </c>
      <c r="B6" s="52" t="s">
        <v>97</v>
      </c>
      <c r="C6" s="6">
        <f>EVALUACION1!$C$23</f>
        <v>7</v>
      </c>
      <c r="D6" s="6">
        <f>C57</f>
        <v>7</v>
      </c>
      <c r="E6" s="50">
        <f t="shared" si="0"/>
        <v>7</v>
      </c>
      <c r="G6" s="1"/>
    </row>
    <row r="7" spans="1:11" ht="15" customHeight="1" x14ac:dyDescent="0.45">
      <c r="A7" s="5">
        <v>4</v>
      </c>
      <c r="B7" s="52" t="s">
        <v>98</v>
      </c>
      <c r="C7" s="6">
        <f>EVALUACION1!$C$23</f>
        <v>7</v>
      </c>
      <c r="D7" s="6">
        <f>C68</f>
        <v>7</v>
      </c>
      <c r="E7" s="50">
        <f t="shared" ref="E7" si="1">C7*C$2+D7*D$2</f>
        <v>7</v>
      </c>
    </row>
    <row r="10" spans="1:11" ht="18" outlineLevel="1" x14ac:dyDescent="0.45">
      <c r="A10" s="69" t="s">
        <v>12</v>
      </c>
      <c r="B10" s="15"/>
      <c r="C10" s="63" t="s">
        <v>13</v>
      </c>
      <c r="D10" s="64" t="s">
        <v>14</v>
      </c>
      <c r="E10" s="65"/>
      <c r="F10" s="65"/>
      <c r="G10" s="65"/>
      <c r="H10" s="65"/>
      <c r="I10" s="65"/>
      <c r="J10" s="65"/>
      <c r="K10" s="66"/>
    </row>
    <row r="11" spans="1:11" ht="14.25" outlineLevel="1" x14ac:dyDescent="0.45">
      <c r="A11" s="54"/>
      <c r="B11" s="25" t="s">
        <v>15</v>
      </c>
      <c r="C11" s="55"/>
      <c r="D11" s="64" t="s">
        <v>7</v>
      </c>
      <c r="E11" s="66"/>
      <c r="F11" s="64" t="s">
        <v>8</v>
      </c>
      <c r="G11" s="66"/>
      <c r="H11" s="68" t="s">
        <v>77</v>
      </c>
      <c r="I11" s="66"/>
      <c r="J11" s="64" t="s">
        <v>10</v>
      </c>
      <c r="K11" s="66"/>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2">IF($C12=CL,"X","")</f>
        <v>X</v>
      </c>
      <c r="E12" s="17">
        <f>IF(D12="X",100*0.1,"")</f>
        <v>10</v>
      </c>
      <c r="F12" s="17" t="str">
        <f t="shared" ref="F12:F15" si="3">IF($C12=L,"X","")</f>
        <v/>
      </c>
      <c r="G12" s="17" t="str">
        <f>IF(F12="X",60*0.1,"")</f>
        <v/>
      </c>
      <c r="H12" s="17" t="str">
        <f t="shared" ref="H12:H15" si="4">IF($C12=ML,"X","")</f>
        <v/>
      </c>
      <c r="I12" s="17" t="str">
        <f>IF(H12="X",30*0.1,"")</f>
        <v/>
      </c>
      <c r="J12" s="17" t="str">
        <f t="shared" ref="J12:J15" si="5">IF($C12=NL,"X","")</f>
        <v/>
      </c>
      <c r="K12" s="17" t="str">
        <f t="shared" ref="K12:K15" si="6">IF($J12="X",0,"")</f>
        <v/>
      </c>
    </row>
    <row r="13" spans="1:11" ht="26.45" customHeight="1" outlineLevel="1" x14ac:dyDescent="0.45">
      <c r="A13" s="70"/>
      <c r="B13" s="40" t="str">
        <f>RUBRICA!A6</f>
        <v>2. Relaciona el Proyecto APT con las competencias del perfil de egreso de su Plan de Estudio.</v>
      </c>
      <c r="C13" s="38" t="s">
        <v>7</v>
      </c>
      <c r="D13" s="17" t="str">
        <f t="shared" si="2"/>
        <v>X</v>
      </c>
      <c r="E13" s="17">
        <f t="shared" ref="E13" si="7">IF(D13="X",100*0.05,"")</f>
        <v>5</v>
      </c>
      <c r="F13" s="17" t="str">
        <f t="shared" si="3"/>
        <v/>
      </c>
      <c r="G13" s="17" t="str">
        <f t="shared" ref="G13" si="8">IF(F13="X",60*0.05,"")</f>
        <v/>
      </c>
      <c r="H13" s="17" t="str">
        <f t="shared" si="4"/>
        <v/>
      </c>
      <c r="I13" s="17" t="str">
        <f t="shared" ref="I13" si="9">IF(H13="X",30*0.05,"")</f>
        <v/>
      </c>
      <c r="J13" s="17" t="str">
        <f t="shared" si="5"/>
        <v/>
      </c>
      <c r="K13" s="17" t="str">
        <f t="shared" si="6"/>
        <v/>
      </c>
    </row>
    <row r="14" spans="1:11" ht="14.25" outlineLevel="1" x14ac:dyDescent="0.45">
      <c r="A14" s="70"/>
      <c r="B14" s="40" t="str">
        <f>RUBRICA!A8</f>
        <v xml:space="preserve">4.  Argumenta por qué el proyecto es factible de realizarse en el marco de la asignatura. </v>
      </c>
      <c r="C14" s="38" t="s">
        <v>7</v>
      </c>
      <c r="D14" s="17" t="str">
        <f t="shared" si="2"/>
        <v>X</v>
      </c>
      <c r="E14" s="17">
        <f t="shared" ref="E14:E20" si="10">IF(D14="X",100*0.05,"")</f>
        <v>5</v>
      </c>
      <c r="F14" s="17" t="str">
        <f t="shared" si="3"/>
        <v/>
      </c>
      <c r="G14" s="17" t="str">
        <f t="shared" ref="G14:G20" si="11">IF(F14="X",60*0.05,"")</f>
        <v/>
      </c>
      <c r="H14" s="17" t="str">
        <f t="shared" si="4"/>
        <v/>
      </c>
      <c r="I14" s="17" t="str">
        <f t="shared" ref="I14:I20" si="12">IF(H14="X",30*0.05,"")</f>
        <v/>
      </c>
      <c r="J14" s="17" t="str">
        <f t="shared" si="5"/>
        <v/>
      </c>
      <c r="K14" s="17" t="str">
        <f t="shared" si="6"/>
        <v/>
      </c>
    </row>
    <row r="15" spans="1:11" ht="14.25" outlineLevel="1" x14ac:dyDescent="0.45">
      <c r="A15" s="70"/>
      <c r="B15" s="40" t="str">
        <f>RUBRICA!A9</f>
        <v xml:space="preserve">5. Formula objetivos claros, concisos y coherentes con la disciplina y la situación a abordar. </v>
      </c>
      <c r="C15" s="38" t="s">
        <v>7</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3">IF($C16=CL,"X","")</f>
        <v>X</v>
      </c>
      <c r="E16" s="17">
        <f t="shared" ref="E16" si="14">IF(D16="X",100*0.1,"")</f>
        <v>10</v>
      </c>
      <c r="F16" s="17" t="str">
        <f t="shared" ref="F16:F21" si="15">IF($C16=L,"X","")</f>
        <v/>
      </c>
      <c r="G16" s="17" t="str">
        <f t="shared" ref="G16" si="16">IF(F16="X",60*0.1,"")</f>
        <v/>
      </c>
      <c r="H16" s="17" t="str">
        <f t="shared" ref="H16:H21" si="17">IF($C16=ML,"X","")</f>
        <v/>
      </c>
      <c r="I16" s="17" t="str">
        <f t="shared" ref="I16" si="18">IF(H16="X",30*0.1,"")</f>
        <v/>
      </c>
      <c r="J16" s="17" t="str">
        <f t="shared" ref="J16:J21" si="19">IF($C16=NL,"X","")</f>
        <v/>
      </c>
      <c r="K16" s="17" t="str">
        <f t="shared" ref="K16:K21" si="20">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7</v>
      </c>
      <c r="D17" s="17" t="str">
        <f t="shared" si="13"/>
        <v>X</v>
      </c>
      <c r="E17" s="17">
        <f t="shared" ref="E17" si="21">IF(D17="X",100*0.1,"")</f>
        <v>10</v>
      </c>
      <c r="F17" s="17" t="str">
        <f t="shared" si="15"/>
        <v/>
      </c>
      <c r="G17" s="17" t="str">
        <f t="shared" ref="G17" si="22">IF(F17="X",60*0.1,"")</f>
        <v/>
      </c>
      <c r="H17" s="17" t="str">
        <f t="shared" si="17"/>
        <v/>
      </c>
      <c r="I17" s="17" t="str">
        <f t="shared" ref="I17" si="23">IF(H17="X",30*0.1,"")</f>
        <v/>
      </c>
      <c r="J17" s="17" t="str">
        <f t="shared" si="19"/>
        <v/>
      </c>
      <c r="K17" s="17" t="str">
        <f t="shared" si="20"/>
        <v/>
      </c>
    </row>
    <row r="18" spans="1:11" ht="23.25" outlineLevel="1" x14ac:dyDescent="0.45">
      <c r="A18" s="70"/>
      <c r="B18" s="40" t="str">
        <f>RUBRICA!A12</f>
        <v>8. Determina evidencias, justificando cómo estas dan cuenta del logro de las actividades del Proyecto APT.</v>
      </c>
      <c r="C18" s="38" t="s">
        <v>7</v>
      </c>
      <c r="D18" s="17" t="str">
        <f t="shared" si="13"/>
        <v>X</v>
      </c>
      <c r="E18" s="17">
        <f>IF(D18="X",100*0.05,"")</f>
        <v>5</v>
      </c>
      <c r="F18" s="17" t="str">
        <f t="shared" si="15"/>
        <v/>
      </c>
      <c r="G18" s="17" t="str">
        <f t="shared" ref="G18" si="24">IF(F18="X",60*0.05,"")</f>
        <v/>
      </c>
      <c r="H18" s="17" t="str">
        <f t="shared" si="17"/>
        <v/>
      </c>
      <c r="I18" s="17" t="str">
        <f t="shared" ref="I18" si="25">IF(H18="X",30*0.05,"")</f>
        <v/>
      </c>
      <c r="J18" s="17" t="str">
        <f t="shared" si="19"/>
        <v/>
      </c>
      <c r="K18" s="17" t="str">
        <f t="shared" si="20"/>
        <v/>
      </c>
    </row>
    <row r="19" spans="1:11" ht="23.25" outlineLevel="1" x14ac:dyDescent="0.45">
      <c r="A19" s="70"/>
      <c r="B19" s="40" t="str">
        <f>RUBRICA!A13</f>
        <v xml:space="preserve">9. Utiliza reglas de redacción, ortografía (literal, puntual, acentual) y las normas para citas y referencias. </v>
      </c>
      <c r="C19" s="38" t="s">
        <v>7</v>
      </c>
      <c r="D19" s="17" t="str">
        <f t="shared" si="13"/>
        <v>X</v>
      </c>
      <c r="E19" s="17">
        <f>IF(D19="X",100*0.05,"")</f>
        <v>5</v>
      </c>
      <c r="F19" s="17" t="str">
        <f t="shared" si="15"/>
        <v/>
      </c>
      <c r="G19" s="17" t="str">
        <f t="shared" si="11"/>
        <v/>
      </c>
      <c r="H19" s="17" t="str">
        <f t="shared" si="17"/>
        <v/>
      </c>
      <c r="I19" s="17" t="str">
        <f t="shared" si="12"/>
        <v/>
      </c>
      <c r="J19" s="17" t="str">
        <f t="shared" si="19"/>
        <v/>
      </c>
      <c r="K19" s="17" t="str">
        <f t="shared" si="20"/>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3"/>
        <v>X</v>
      </c>
      <c r="E20" s="17">
        <f t="shared" si="10"/>
        <v>5</v>
      </c>
      <c r="F20" s="17" t="str">
        <f t="shared" si="15"/>
        <v/>
      </c>
      <c r="G20" s="17" t="str">
        <f t="shared" si="11"/>
        <v/>
      </c>
      <c r="H20" s="17" t="str">
        <f t="shared" si="17"/>
        <v/>
      </c>
      <c r="I20" s="17" t="str">
        <f t="shared" si="12"/>
        <v/>
      </c>
      <c r="J20" s="17" t="str">
        <f t="shared" si="19"/>
        <v/>
      </c>
      <c r="K20" s="17" t="str">
        <f t="shared" si="20"/>
        <v/>
      </c>
    </row>
    <row r="21" spans="1:11" ht="23.25" outlineLevel="1" x14ac:dyDescent="0.45">
      <c r="A21" s="70"/>
      <c r="B21" s="40" t="str">
        <f>RUBRICA!A16</f>
        <v>12. Desarrolla un plan de trabajo que permita del logro de los objetivos propuestos del proyecto de 
acuerdo a los tiempos para su desarrollo</v>
      </c>
      <c r="C21" s="38" t="s">
        <v>7</v>
      </c>
      <c r="D21" s="17" t="str">
        <f t="shared" si="13"/>
        <v>X</v>
      </c>
      <c r="E21" s="17">
        <f>IF(D21="X",100*0.1,"")</f>
        <v>10</v>
      </c>
      <c r="F21" s="17" t="str">
        <f t="shared" si="15"/>
        <v/>
      </c>
      <c r="G21" s="17" t="str">
        <f>IF(F21="X",60*0.1,"")</f>
        <v/>
      </c>
      <c r="H21" s="17" t="str">
        <f t="shared" si="17"/>
        <v/>
      </c>
      <c r="I21" s="17" t="str">
        <f>IF(H21="X",30*0.1,"")</f>
        <v/>
      </c>
      <c r="J21" s="17" t="str">
        <f t="shared" si="19"/>
        <v/>
      </c>
      <c r="K21" s="17" t="str">
        <f t="shared" si="20"/>
        <v/>
      </c>
    </row>
    <row r="22" spans="1:11" ht="15.75" customHeight="1" outlineLevel="1" x14ac:dyDescent="0.55000000000000004">
      <c r="A22" s="5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55000000000000004">
      <c r="A23" s="55"/>
      <c r="B23" s="42" t="s">
        <v>16</v>
      </c>
      <c r="C23" s="21">
        <f>VLOOKUP(C22,ESCALA_IEP!A2:B142,2,FALSE)</f>
        <v>7</v>
      </c>
    </row>
    <row r="24" spans="1:11" ht="15.75" customHeight="1" x14ac:dyDescent="0.45"/>
    <row r="25" spans="1:11" ht="15.75" customHeight="1" x14ac:dyDescent="0.45"/>
    <row r="26" spans="1:11" ht="15.75" customHeight="1" x14ac:dyDescent="0.45">
      <c r="A26" s="53" t="s">
        <v>18</v>
      </c>
      <c r="B26" s="56" t="s">
        <v>19</v>
      </c>
      <c r="C26" s="57" t="str">
        <f>$B$4</f>
        <v xml:space="preserve">FERNANDEZ MORALES NICOLAS JESUS </v>
      </c>
      <c r="D26" s="58"/>
      <c r="E26" s="58"/>
      <c r="F26" s="58"/>
      <c r="G26" s="58"/>
      <c r="H26" s="58"/>
      <c r="I26" s="58"/>
      <c r="J26" s="58"/>
      <c r="K26" s="59"/>
    </row>
    <row r="27" spans="1:11" ht="15.75" customHeight="1" x14ac:dyDescent="0.45">
      <c r="A27" s="54"/>
      <c r="B27" s="55"/>
      <c r="C27" s="60"/>
      <c r="D27" s="61"/>
      <c r="E27" s="61"/>
      <c r="F27" s="61"/>
      <c r="G27" s="61"/>
      <c r="H27" s="61"/>
      <c r="I27" s="61"/>
      <c r="J27" s="61"/>
      <c r="K27" s="62"/>
    </row>
    <row r="28" spans="1:11" ht="15.75" customHeight="1" x14ac:dyDescent="0.45">
      <c r="A28" s="54"/>
      <c r="B28" s="15" t="s">
        <v>20</v>
      </c>
      <c r="C28" s="63" t="s">
        <v>13</v>
      </c>
      <c r="D28" s="64" t="s">
        <v>14</v>
      </c>
      <c r="E28" s="65"/>
      <c r="F28" s="65"/>
      <c r="G28" s="65"/>
      <c r="H28" s="65"/>
      <c r="I28" s="65"/>
      <c r="J28" s="65"/>
      <c r="K28" s="66"/>
    </row>
    <row r="29" spans="1:11" ht="15.75" customHeight="1" x14ac:dyDescent="0.45">
      <c r="A29" s="54"/>
      <c r="B29" s="16" t="s">
        <v>15</v>
      </c>
      <c r="C29" s="55"/>
      <c r="D29" s="64" t="s">
        <v>7</v>
      </c>
      <c r="E29" s="66"/>
      <c r="F29" s="64" t="s">
        <v>8</v>
      </c>
      <c r="G29" s="66"/>
      <c r="H29" s="64" t="s">
        <v>9</v>
      </c>
      <c r="I29" s="66"/>
      <c r="J29" s="64" t="s">
        <v>10</v>
      </c>
      <c r="K29" s="66"/>
    </row>
    <row r="30" spans="1:11" ht="24.6" customHeight="1" x14ac:dyDescent="0.45">
      <c r="A30" s="54"/>
      <c r="B30" s="40" t="str">
        <f>RUBRICA!A7</f>
        <v>3. Relaciona el Proyecto APT con sus intereses profesionales. *</v>
      </c>
      <c r="C30" s="38" t="s">
        <v>7</v>
      </c>
      <c r="D30" s="17" t="str">
        <f t="shared" ref="D30:D31" si="26">IF($C30=CL,"X","")</f>
        <v>X</v>
      </c>
      <c r="E30" s="17">
        <f>IF(D30="X",100*0.1,"")</f>
        <v>10</v>
      </c>
      <c r="F30" s="17" t="str">
        <f t="shared" ref="F30:F31" si="27">IF($C30=L,"X","")</f>
        <v/>
      </c>
      <c r="G30" s="17" t="str">
        <f>IF(F30="X",60*0.1,"")</f>
        <v/>
      </c>
      <c r="H30" s="17" t="str">
        <f t="shared" ref="H30:H31" si="28">IF($C30=ML,"X","")</f>
        <v/>
      </c>
      <c r="I30" s="17" t="str">
        <f>IF(H30="X",30*0.1,"")</f>
        <v/>
      </c>
      <c r="J30" s="17" t="str">
        <f t="shared" ref="J30:J31" si="29">IF($C30=NL,"X","")</f>
        <v/>
      </c>
      <c r="K30" s="17" t="str">
        <f t="shared" ref="K30:K31" si="30">IF($J30="X",0,"")</f>
        <v/>
      </c>
    </row>
    <row r="31" spans="1:11" ht="25.8" customHeight="1" x14ac:dyDescent="0.45">
      <c r="A31" s="54"/>
      <c r="B31" s="40" t="str">
        <f>RUBRICA!A15</f>
        <v>11. Expone el tema utilizando un lenguaje técnico disciplinar al presentar la propuesta y responde evidenciando un manejo de la información. *</v>
      </c>
      <c r="C31" s="38" t="s">
        <v>7</v>
      </c>
      <c r="D31" s="17" t="str">
        <f t="shared" si="26"/>
        <v>X</v>
      </c>
      <c r="E31" s="17">
        <f>IF(D31="X",100*0.1,"")</f>
        <v>10</v>
      </c>
      <c r="F31" s="17" t="str">
        <f t="shared" si="27"/>
        <v/>
      </c>
      <c r="G31" s="17" t="str">
        <f>IF(F31="X",60*0.1,"")</f>
        <v/>
      </c>
      <c r="H31" s="17" t="str">
        <f t="shared" si="28"/>
        <v/>
      </c>
      <c r="I31" s="17" t="str">
        <f>IF(H31="X",30*0.1,"")</f>
        <v/>
      </c>
      <c r="J31" s="17" t="str">
        <f t="shared" si="29"/>
        <v/>
      </c>
      <c r="K31" s="17" t="str">
        <f t="shared" si="30"/>
        <v/>
      </c>
    </row>
    <row r="32" spans="1:11" ht="14.25" x14ac:dyDescent="0.45">
      <c r="A32" s="5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54"/>
      <c r="B33" s="22" t="s">
        <v>17</v>
      </c>
      <c r="C33" s="19">
        <f>E33+G33+I33+K33</f>
        <v>30</v>
      </c>
      <c r="D33" s="20"/>
      <c r="E33" s="20">
        <f>SUM(E30:E32)</f>
        <v>30</v>
      </c>
      <c r="F33" s="20"/>
      <c r="G33" s="20">
        <f t="shared" ref="G33:K33" si="31">SUM(G30:G32)</f>
        <v>0</v>
      </c>
      <c r="H33" s="20"/>
      <c r="I33" s="20">
        <f t="shared" si="31"/>
        <v>0</v>
      </c>
      <c r="J33" s="20"/>
      <c r="K33" s="20">
        <f t="shared" si="31"/>
        <v>0</v>
      </c>
    </row>
    <row r="34" spans="1:11" ht="15.75" customHeight="1" x14ac:dyDescent="0.55000000000000004">
      <c r="A34" s="55"/>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53" t="s">
        <v>18</v>
      </c>
      <c r="B38" s="56" t="s">
        <v>19</v>
      </c>
      <c r="C38" s="57" t="str">
        <f>B5</f>
        <v xml:space="preserve">LEY MIERES LIAM </v>
      </c>
      <c r="D38" s="58"/>
      <c r="E38" s="58"/>
      <c r="F38" s="58"/>
      <c r="G38" s="58"/>
      <c r="H38" s="58"/>
      <c r="I38" s="58"/>
      <c r="J38" s="58"/>
      <c r="K38" s="59"/>
    </row>
    <row r="39" spans="1:11" ht="15.75" customHeight="1" x14ac:dyDescent="0.45">
      <c r="A39" s="54"/>
      <c r="B39" s="55"/>
      <c r="C39" s="60"/>
      <c r="D39" s="61"/>
      <c r="E39" s="61"/>
      <c r="F39" s="61"/>
      <c r="G39" s="61"/>
      <c r="H39" s="61"/>
      <c r="I39" s="61"/>
      <c r="J39" s="61"/>
      <c r="K39" s="62"/>
    </row>
    <row r="40" spans="1:11" ht="15.75" customHeight="1" x14ac:dyDescent="0.45">
      <c r="A40" s="54"/>
      <c r="B40" s="15" t="s">
        <v>20</v>
      </c>
      <c r="C40" s="63" t="s">
        <v>13</v>
      </c>
      <c r="D40" s="64" t="s">
        <v>14</v>
      </c>
      <c r="E40" s="65"/>
      <c r="F40" s="65"/>
      <c r="G40" s="65"/>
      <c r="H40" s="65"/>
      <c r="I40" s="65"/>
      <c r="J40" s="65"/>
      <c r="K40" s="66"/>
    </row>
    <row r="41" spans="1:11" ht="15.75" customHeight="1" x14ac:dyDescent="0.45">
      <c r="A41" s="54"/>
      <c r="B41" s="16" t="s">
        <v>15</v>
      </c>
      <c r="C41" s="55"/>
      <c r="D41" s="64" t="s">
        <v>7</v>
      </c>
      <c r="E41" s="66"/>
      <c r="F41" s="64" t="s">
        <v>8</v>
      </c>
      <c r="G41" s="66"/>
      <c r="H41" s="64" t="s">
        <v>9</v>
      </c>
      <c r="I41" s="66"/>
      <c r="J41" s="64" t="s">
        <v>10</v>
      </c>
      <c r="K41" s="66"/>
    </row>
    <row r="42" spans="1:11" ht="25.8" customHeight="1" x14ac:dyDescent="0.45">
      <c r="A42" s="54"/>
      <c r="B42" s="40" t="str">
        <f>RUBRICA!A7</f>
        <v>3. Relaciona el Proyecto APT con sus intereses profesionales. *</v>
      </c>
      <c r="C42" s="38" t="s">
        <v>7</v>
      </c>
      <c r="D42" s="17" t="str">
        <f t="shared" ref="D42:D43" si="32">IF($C42=CL,"X","")</f>
        <v>X</v>
      </c>
      <c r="E42" s="17">
        <f>IF(D42="X",100*0.1,"")</f>
        <v>10</v>
      </c>
      <c r="F42" s="17" t="str">
        <f t="shared" ref="F42:F43" si="33">IF($C42=L,"X","")</f>
        <v/>
      </c>
      <c r="G42" s="17" t="str">
        <f>IF(F42="X",60*0.1,"")</f>
        <v/>
      </c>
      <c r="H42" s="17" t="str">
        <f t="shared" ref="H42:H43" si="34">IF($C42=ML,"X","")</f>
        <v/>
      </c>
      <c r="I42" s="17" t="str">
        <f>IF(H42="X",30*0.1,"")</f>
        <v/>
      </c>
      <c r="J42" s="17" t="str">
        <f t="shared" ref="J42:J43" si="35">IF($C42=NL,"X","")</f>
        <v/>
      </c>
      <c r="K42" s="17" t="str">
        <f t="shared" ref="K42:K43" si="36">IF($J42="X",0,"")</f>
        <v/>
      </c>
    </row>
    <row r="43" spans="1:11" ht="23.25" x14ac:dyDescent="0.45">
      <c r="A43" s="54"/>
      <c r="B43" s="40" t="str">
        <f>RUBRICA!A15</f>
        <v>11. Expone el tema utilizando un lenguaje técnico disciplinar al presentar la propuesta y responde evidenciando un manejo de la información. *</v>
      </c>
      <c r="C43" s="38" t="s">
        <v>7</v>
      </c>
      <c r="D43" s="17" t="str">
        <f t="shared" si="32"/>
        <v>X</v>
      </c>
      <c r="E43" s="17">
        <f>IF(D43="X",100*0.1,"")</f>
        <v>10</v>
      </c>
      <c r="F43" s="17" t="str">
        <f t="shared" si="33"/>
        <v/>
      </c>
      <c r="G43" s="17" t="str">
        <f>IF(F43="X",60*0.1,"")</f>
        <v/>
      </c>
      <c r="H43" s="17" t="str">
        <f t="shared" si="34"/>
        <v/>
      </c>
      <c r="I43" s="17" t="str">
        <f>IF(H43="X",30*0.1,"")</f>
        <v/>
      </c>
      <c r="J43" s="17" t="str">
        <f t="shared" si="35"/>
        <v/>
      </c>
      <c r="K43" s="17" t="str">
        <f t="shared" si="36"/>
        <v/>
      </c>
    </row>
    <row r="44" spans="1:11" ht="15.75" customHeight="1" x14ac:dyDescent="0.45">
      <c r="A44" s="5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54"/>
      <c r="B45" s="22" t="s">
        <v>17</v>
      </c>
      <c r="C45" s="19">
        <f>E45+G45+I45+K45</f>
        <v>30</v>
      </c>
      <c r="D45" s="20"/>
      <c r="E45" s="20">
        <f>SUM(E42:E44)</f>
        <v>30</v>
      </c>
      <c r="F45" s="20"/>
      <c r="G45" s="20">
        <f t="shared" ref="G45" si="37">SUM(G42:G44)</f>
        <v>0</v>
      </c>
      <c r="H45" s="20"/>
      <c r="I45" s="20">
        <f t="shared" ref="I45" si="38">SUM(I42:I44)</f>
        <v>0</v>
      </c>
      <c r="J45" s="20"/>
      <c r="K45" s="20">
        <f t="shared" ref="K45" si="39">SUM(K42:K44)</f>
        <v>0</v>
      </c>
    </row>
    <row r="46" spans="1:11" ht="15.75" customHeight="1" x14ac:dyDescent="0.55000000000000004">
      <c r="A46" s="55"/>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53" t="s">
        <v>18</v>
      </c>
      <c r="B49" s="56" t="s">
        <v>19</v>
      </c>
      <c r="C49" s="57" t="str">
        <f>B6</f>
        <v xml:space="preserve">MIQUELES ALVAREZ MANUEL JESUS </v>
      </c>
      <c r="D49" s="58"/>
      <c r="E49" s="58"/>
      <c r="F49" s="58"/>
      <c r="G49" s="58"/>
      <c r="H49" s="58"/>
      <c r="I49" s="58"/>
      <c r="J49" s="58"/>
      <c r="K49" s="59"/>
    </row>
    <row r="50" spans="1:11" ht="15.75" customHeight="1" x14ac:dyDescent="0.45">
      <c r="A50" s="54"/>
      <c r="B50" s="55"/>
      <c r="C50" s="60"/>
      <c r="D50" s="61"/>
      <c r="E50" s="61"/>
      <c r="F50" s="61"/>
      <c r="G50" s="61"/>
      <c r="H50" s="61"/>
      <c r="I50" s="61"/>
      <c r="J50" s="61"/>
      <c r="K50" s="62"/>
    </row>
    <row r="51" spans="1:11" ht="15.75" customHeight="1" x14ac:dyDescent="0.45">
      <c r="A51" s="54"/>
      <c r="B51" s="15" t="s">
        <v>20</v>
      </c>
      <c r="C51" s="63" t="s">
        <v>13</v>
      </c>
      <c r="D51" s="64" t="s">
        <v>14</v>
      </c>
      <c r="E51" s="65"/>
      <c r="F51" s="65"/>
      <c r="G51" s="65"/>
      <c r="H51" s="65"/>
      <c r="I51" s="65"/>
      <c r="J51" s="65"/>
      <c r="K51" s="66"/>
    </row>
    <row r="52" spans="1:11" ht="15.75" customHeight="1" x14ac:dyDescent="0.45">
      <c r="A52" s="54"/>
      <c r="B52" s="16" t="s">
        <v>15</v>
      </c>
      <c r="C52" s="55"/>
      <c r="D52" s="64" t="s">
        <v>7</v>
      </c>
      <c r="E52" s="66"/>
      <c r="F52" s="64" t="s">
        <v>8</v>
      </c>
      <c r="G52" s="66"/>
      <c r="H52" s="64" t="s">
        <v>9</v>
      </c>
      <c r="I52" s="66"/>
      <c r="J52" s="64" t="s">
        <v>10</v>
      </c>
      <c r="K52" s="66"/>
    </row>
    <row r="53" spans="1:11" ht="25.8" customHeight="1" x14ac:dyDescent="0.45">
      <c r="A53" s="54"/>
      <c r="B53" s="40" t="str">
        <f>RUBRICA!A7</f>
        <v>3. Relaciona el Proyecto APT con sus intereses profesionales. *</v>
      </c>
      <c r="C53" s="38" t="s">
        <v>7</v>
      </c>
      <c r="D53" s="17" t="str">
        <f t="shared" ref="D53:D54" si="40">IF($C53=CL,"X","")</f>
        <v>X</v>
      </c>
      <c r="E53" s="17">
        <f>IF(D53="X",100*0.1,"")</f>
        <v>10</v>
      </c>
      <c r="F53" s="17" t="str">
        <f t="shared" ref="F53:F54" si="41">IF($C53=L,"X","")</f>
        <v/>
      </c>
      <c r="G53" s="17" t="str">
        <f>IF(F53="X",60*0.1,"")</f>
        <v/>
      </c>
      <c r="H53" s="17" t="str">
        <f t="shared" ref="H53:H54" si="42">IF($C53=ML,"X","")</f>
        <v/>
      </c>
      <c r="I53" s="17" t="str">
        <f>IF(H53="X",30*0.1,"")</f>
        <v/>
      </c>
      <c r="J53" s="17" t="str">
        <f t="shared" ref="J53:J54" si="43">IF($C53=NL,"X","")</f>
        <v/>
      </c>
      <c r="K53" s="17" t="str">
        <f t="shared" ref="K53:K54" si="44">IF($J53="X",0,"")</f>
        <v/>
      </c>
    </row>
    <row r="54" spans="1:11" ht="23.25" x14ac:dyDescent="0.45">
      <c r="A54" s="54"/>
      <c r="B54" s="40" t="str">
        <f>RUBRICA!A15</f>
        <v>11. Expone el tema utilizando un lenguaje técnico disciplinar al presentar la propuesta y responde evidenciando un manejo de la información. *</v>
      </c>
      <c r="C54" s="38" t="s">
        <v>7</v>
      </c>
      <c r="D54" s="17" t="str">
        <f t="shared" si="40"/>
        <v>X</v>
      </c>
      <c r="E54" s="17">
        <f>IF(D54="X",100*0.1,"")</f>
        <v>10</v>
      </c>
      <c r="F54" s="17" t="str">
        <f t="shared" si="41"/>
        <v/>
      </c>
      <c r="G54" s="17" t="str">
        <f>IF(F54="X",60*0.1,"")</f>
        <v/>
      </c>
      <c r="H54" s="17" t="str">
        <f t="shared" si="42"/>
        <v/>
      </c>
      <c r="I54" s="17" t="str">
        <f>IF(H54="X",30*0.1,"")</f>
        <v/>
      </c>
      <c r="J54" s="17" t="str">
        <f t="shared" si="43"/>
        <v/>
      </c>
      <c r="K54" s="17" t="str">
        <f t="shared" si="44"/>
        <v/>
      </c>
    </row>
    <row r="55" spans="1:11" ht="15.75" customHeight="1" x14ac:dyDescent="0.45">
      <c r="A55" s="5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54"/>
      <c r="B56" s="22" t="s">
        <v>17</v>
      </c>
      <c r="C56" s="19">
        <f>E56+G56+I56+K56</f>
        <v>30</v>
      </c>
      <c r="D56" s="20">
        <f>COUNTIF(D54:D55,"X")</f>
        <v>2</v>
      </c>
      <c r="E56" s="20">
        <f>SUM(E53:E55)</f>
        <v>30</v>
      </c>
      <c r="F56" s="20">
        <f t="shared" ref="F56" si="45">SUM(F53:F55)</f>
        <v>0</v>
      </c>
      <c r="G56" s="20">
        <f t="shared" ref="G56" si="46">SUM(G53:G55)</f>
        <v>0</v>
      </c>
      <c r="H56" s="20">
        <f t="shared" ref="H56" si="47">SUM(H53:H55)</f>
        <v>0</v>
      </c>
      <c r="I56" s="20">
        <f t="shared" ref="I56" si="48">SUM(I53:I55)</f>
        <v>0</v>
      </c>
      <c r="J56" s="20">
        <f t="shared" ref="J56" si="49">SUM(J53:J55)</f>
        <v>0</v>
      </c>
      <c r="K56" s="20">
        <f t="shared" ref="K56" si="50">SUM(K53:K55)</f>
        <v>0</v>
      </c>
    </row>
    <row r="57" spans="1:11" ht="15.75" customHeight="1" x14ac:dyDescent="0.55000000000000004">
      <c r="A57" s="55"/>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c r="A60" s="53" t="s">
        <v>18</v>
      </c>
      <c r="B60" s="56" t="s">
        <v>19</v>
      </c>
      <c r="C60" s="57" t="str">
        <f>B7</f>
        <v xml:space="preserve">TORRES ARAVENA FELIPE IGNACIO </v>
      </c>
      <c r="D60" s="58"/>
      <c r="E60" s="58"/>
      <c r="F60" s="58"/>
      <c r="G60" s="58"/>
      <c r="H60" s="58"/>
      <c r="I60" s="58"/>
      <c r="J60" s="58"/>
      <c r="K60" s="59"/>
    </row>
    <row r="61" spans="1:11" ht="15.75" customHeight="1" x14ac:dyDescent="0.45">
      <c r="A61" s="54"/>
      <c r="B61" s="55"/>
      <c r="C61" s="60"/>
      <c r="D61" s="61"/>
      <c r="E61" s="61"/>
      <c r="F61" s="61"/>
      <c r="G61" s="61"/>
      <c r="H61" s="61"/>
      <c r="I61" s="61"/>
      <c r="J61" s="61"/>
      <c r="K61" s="62"/>
    </row>
    <row r="62" spans="1:11" ht="15.75" customHeight="1" x14ac:dyDescent="0.45">
      <c r="A62" s="54"/>
      <c r="B62" s="15" t="s">
        <v>20</v>
      </c>
      <c r="C62" s="63" t="s">
        <v>13</v>
      </c>
      <c r="D62" s="64" t="s">
        <v>14</v>
      </c>
      <c r="E62" s="65"/>
      <c r="F62" s="65"/>
      <c r="G62" s="65"/>
      <c r="H62" s="65"/>
      <c r="I62" s="65"/>
      <c r="J62" s="65"/>
      <c r="K62" s="66"/>
    </row>
    <row r="63" spans="1:11" ht="15.75" customHeight="1" x14ac:dyDescent="0.45">
      <c r="A63" s="54"/>
      <c r="B63" s="16" t="s">
        <v>15</v>
      </c>
      <c r="C63" s="55"/>
      <c r="D63" s="64" t="s">
        <v>7</v>
      </c>
      <c r="E63" s="66"/>
      <c r="F63" s="64" t="s">
        <v>8</v>
      </c>
      <c r="G63" s="66"/>
      <c r="H63" s="64" t="s">
        <v>9</v>
      </c>
      <c r="I63" s="66"/>
      <c r="J63" s="64" t="s">
        <v>10</v>
      </c>
      <c r="K63" s="66"/>
    </row>
    <row r="64" spans="1:11" ht="15.75" customHeight="1" x14ac:dyDescent="0.45">
      <c r="A64" s="54"/>
      <c r="B64" s="40" t="str">
        <f>RUBRICA!A7</f>
        <v>3. Relaciona el Proyecto APT con sus intereses profesionales. *</v>
      </c>
      <c r="C64" s="38" t="s">
        <v>7</v>
      </c>
      <c r="D64" s="17" t="str">
        <f t="shared" ref="D64:D65" si="51">IF($C64=CL,"X","")</f>
        <v>X</v>
      </c>
      <c r="E64" s="17">
        <f>IF(D64="X",100*0.1,"")</f>
        <v>10</v>
      </c>
      <c r="F64" s="17" t="str">
        <f t="shared" ref="F64:F65" si="52">IF($C64=L,"X","")</f>
        <v/>
      </c>
      <c r="G64" s="17" t="str">
        <f>IF(F64="X",60*0.1,"")</f>
        <v/>
      </c>
      <c r="H64" s="17" t="str">
        <f t="shared" ref="H64:H65" si="53">IF($C64=ML,"X","")</f>
        <v/>
      </c>
      <c r="I64" s="17" t="str">
        <f>IF(H64="X",30*0.1,"")</f>
        <v/>
      </c>
      <c r="J64" s="17" t="str">
        <f t="shared" ref="J64:J65" si="54">IF($C64=NL,"X","")</f>
        <v/>
      </c>
      <c r="K64" s="17" t="str">
        <f t="shared" ref="K64:K65" si="55">IF($J64="X",0,"")</f>
        <v/>
      </c>
    </row>
    <row r="65" spans="1:11" ht="15.75" customHeight="1" x14ac:dyDescent="0.45">
      <c r="A65" s="54"/>
      <c r="B65" s="40" t="str">
        <f>RUBRICA!A15</f>
        <v>11. Expone el tema utilizando un lenguaje técnico disciplinar al presentar la propuesta y responde evidenciando un manejo de la información. *</v>
      </c>
      <c r="C65" s="38" t="s">
        <v>7</v>
      </c>
      <c r="D65" s="17" t="str">
        <f t="shared" si="51"/>
        <v>X</v>
      </c>
      <c r="E65" s="17">
        <f>IF(D65="X",100*0.1,"")</f>
        <v>10</v>
      </c>
      <c r="F65" s="17" t="str">
        <f t="shared" si="52"/>
        <v/>
      </c>
      <c r="G65" s="17" t="str">
        <f>IF(F65="X",60*0.1,"")</f>
        <v/>
      </c>
      <c r="H65" s="17" t="str">
        <f t="shared" si="53"/>
        <v/>
      </c>
      <c r="I65" s="17" t="str">
        <f>IF(H65="X",30*0.1,"")</f>
        <v/>
      </c>
      <c r="J65" s="17" t="str">
        <f t="shared" si="54"/>
        <v/>
      </c>
      <c r="K65" s="17" t="str">
        <f t="shared" si="55"/>
        <v/>
      </c>
    </row>
    <row r="66" spans="1:11" ht="15.75" customHeight="1" x14ac:dyDescent="0.45">
      <c r="A66" s="54"/>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55000000000000004">
      <c r="A67" s="54"/>
      <c r="B67" s="22" t="s">
        <v>17</v>
      </c>
      <c r="C67" s="19">
        <f>E67+G67+I67+K67</f>
        <v>30</v>
      </c>
      <c r="D67" s="20">
        <f>COUNTIF(D65:D66,"X")</f>
        <v>2</v>
      </c>
      <c r="E67" s="20">
        <f>SUM(E64:E66)</f>
        <v>30</v>
      </c>
      <c r="F67" s="20">
        <f t="shared" ref="F67:K67" si="56">SUM(F64:F66)</f>
        <v>0</v>
      </c>
      <c r="G67" s="20">
        <f t="shared" si="56"/>
        <v>0</v>
      </c>
      <c r="H67" s="20">
        <f t="shared" si="56"/>
        <v>0</v>
      </c>
      <c r="I67" s="20">
        <f t="shared" si="56"/>
        <v>0</v>
      </c>
      <c r="J67" s="20">
        <f t="shared" si="56"/>
        <v>0</v>
      </c>
      <c r="K67" s="20">
        <f t="shared" si="56"/>
        <v>0</v>
      </c>
    </row>
    <row r="68" spans="1:11" ht="15.75" customHeight="1" x14ac:dyDescent="0.55000000000000004">
      <c r="A68" s="55"/>
      <c r="B68" s="18" t="s">
        <v>16</v>
      </c>
      <c r="C68" s="21">
        <f>VLOOKUP(C67,ESCALA_TRAB_EQUIP!A13:B73,2,FALSE)</f>
        <v>7</v>
      </c>
    </row>
    <row r="69" spans="1:11" ht="15.75" customHeight="1" x14ac:dyDescent="0.45"/>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sheetData>
  <mergeCells count="44">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 ref="A60:A68"/>
    <mergeCell ref="B60:B61"/>
    <mergeCell ref="C60:K61"/>
    <mergeCell ref="C62:C63"/>
    <mergeCell ref="D62:K62"/>
    <mergeCell ref="D63:E63"/>
    <mergeCell ref="F63:G63"/>
    <mergeCell ref="H63:I63"/>
    <mergeCell ref="J63:K63"/>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2025-09-19T22:52:09Z</dcterms:modified>
</cp:coreProperties>
</file>