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5D\Fase 1\G5\Evidencias Grupales\"/>
    </mc:Choice>
  </mc:AlternateContent>
  <xr:revisionPtr revIDLastSave="0" documentId="13_ncr:1_{4D23A3C1-B69A-46C2-8B8D-BE8FF01B1A8B}"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1" l="1"/>
  <c r="B66" i="1"/>
  <c r="B65" i="1"/>
  <c r="C61" i="1"/>
  <c r="D7" i="1"/>
  <c r="E7" i="1"/>
  <c r="D68" i="1"/>
  <c r="J67" i="1"/>
  <c r="K67" i="1" s="1"/>
  <c r="H67" i="1"/>
  <c r="I67" i="1" s="1"/>
  <c r="F67" i="1"/>
  <c r="G67" i="1" s="1"/>
  <c r="D67" i="1"/>
  <c r="E67" i="1" s="1"/>
  <c r="J66" i="1"/>
  <c r="K66" i="1" s="1"/>
  <c r="H66" i="1"/>
  <c r="I66" i="1" s="1"/>
  <c r="F66" i="1"/>
  <c r="G66" i="1" s="1"/>
  <c r="D66" i="1"/>
  <c r="E66" i="1" s="1"/>
  <c r="J65" i="1"/>
  <c r="J68" i="1" s="1"/>
  <c r="H65" i="1"/>
  <c r="H68" i="1" s="1"/>
  <c r="F65" i="1"/>
  <c r="F68" i="1" s="1"/>
  <c r="E65" i="1"/>
  <c r="D65" i="1"/>
  <c r="C7" i="1"/>
  <c r="E4"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68" i="1" l="1"/>
  <c r="G65" i="1"/>
  <c r="G68" i="1" s="1"/>
  <c r="I65" i="1"/>
  <c r="I68" i="1" s="1"/>
  <c r="K65" i="1"/>
  <c r="K68" i="1" s="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68" i="1" l="1"/>
  <c r="C69" i="1" s="1"/>
  <c r="C57" i="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<sst xmlns="http://schemas.openxmlformats.org/spreadsheetml/2006/main" count="173" uniqueCount="99">
  <si>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</si>
  <si>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</si>
  <si>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</si>
  <si>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</si>
  <si>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</si>
  <si>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</si>
  <si>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</si>
  <si>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</si>
  <si>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</si>
  <si>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</si>
  <si>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</si>
  <si>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</si>
  <si>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</si>
  <si>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</si>
  <si>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</si>
  <si>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</si>
  <si>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</si>
  <si>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</si>
  <si>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</si>
  <si>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</si>
  <si>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</si>
  <si>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</si>
  <si>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</si>
  <si>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</si>
  <si>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</si>
  <si>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</si>
  <si>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</si>
  <si>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</si>
  <si>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</si>
  <si>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</si>
  <si>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</si>
  <si>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</si>
  <si>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</si>
  <si>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</si>
  <si>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</si>
  <si>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</si>
  <si>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</si>
  <si>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</si>
  <si>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</si>
  <si>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</si>
  <si>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</si>
  <si>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</si>
  <si>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</si>
  <si>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</si>
  <si>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</si>
  <si>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</si>
  <si>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</si>
  <si>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</si>
  <si>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</si>
  <si>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</si>
  <si>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</si>
  <si>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</si>
  <si>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</si>
  <si>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</si>
  <si>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</si>
  <si>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</si>
  <si>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</si>
  <si>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</si>
  <si>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</si>
  <si>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</si>
  <si>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</si>
  <si>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</si>
  <si>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</si>
  <si>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</si>
  <si>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</si>
  <si>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</si>
  <si>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</si>
  <si>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</si>
  <si>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</si>
  <si>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</si>
  <si>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</si>
  <si>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</si>
  <si>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</si>
  <si>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</si>
  <si>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</si>
  <si>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</si>
  <si>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</si>
  <si>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</si>
  <si>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</si>
  <si>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</si>
  <si>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</si>
  <si>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</si>
  <si>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</si>
  <si>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</si>
  <si>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</si>
  <si>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</si>
  <si>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</si>
  <si>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</si>
  <si>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</si>
  <si>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</si>
  <si>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</si>
  <si>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</si>
  <si>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</si>
  <si>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</si>
  <si>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</si>
  <si>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CONDESA MOYA ISAAC FERNANDO </t>
  </si>
  <si>
    <t xml:space="preserve">RIVEROS SANCHEZ BRUNO </t>
  </si>
  <si>
    <t xml:space="preserve">VALENZUELA URBINA JORGE ANDRES </t>
  </si>
  <si>
    <t xml:space="preserve">ASENCIO CRESPO DAMARIS POLETTE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</si>
</sst>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55" zoomScaleNormal="55" workbookViewId="0">
      <selection activeCell="B6" sqref="B6"/>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5"/>
    </row>
    <row r="4" spans="1:11" ht="14.25" x14ac:dyDescent="0.45">
      <c r="A4" s="5">
        <v>1</v>
      </c>
      <c r="B4" s="52" t="s">
        <v>98</v>
      </c>
      <c r="C4" s="6">
        <f>EVALUACION1!$C$24</f>
        <v>7</v>
      </c>
      <c r="D4" s="6">
        <f>$C$35</f>
        <v>7</v>
      </c>
      <c r="E4" s="50">
        <f>C4*C$2+D4*D$2</f>
        <v>7</v>
      </c>
      <c r="G4" s="1"/>
    </row>
    <row r="5" spans="1:11" ht="14.25" x14ac:dyDescent="0.45">
      <c r="A5" s="5">
        <v>2</v>
      </c>
      <c r="B5" s="52" t="s">
        <v>95</v>
      </c>
      <c r="C5" s="6">
        <f>EVALUACION1!$C$24</f>
        <v>7</v>
      </c>
      <c r="D5" s="6">
        <f>C47</f>
        <v>7</v>
      </c>
      <c r="E5" s="50">
        <f t="shared" ref="E5:E6" si="0">C5*C$2+D5*D$2</f>
        <v>7</v>
      </c>
      <c r="G5" s="1"/>
    </row>
    <row r="6" spans="1:11" ht="14.25" x14ac:dyDescent="0.45">
      <c r="A6" s="5">
        <v>3</v>
      </c>
      <c r="B6" s="52" t="s">
        <v>96</v>
      </c>
      <c r="C6" s="6">
        <f>EVALUACION1!$C$24</f>
        <v>7</v>
      </c>
      <c r="D6" s="6">
        <f>C58</f>
        <v>7</v>
      </c>
      <c r="E6" s="50">
        <f t="shared" si="0"/>
        <v>7</v>
      </c>
      <c r="G6" s="1"/>
    </row>
    <row r="7" spans="1:11" ht="15" customHeight="1" x14ac:dyDescent="0.45">
      <c r="A7" s="5">
        <v>4</v>
      </c>
      <c r="B7" s="52" t="s">
        <v>97</v>
      </c>
      <c r="C7" s="6">
        <f>EVALUACION1!$C$24</f>
        <v>7</v>
      </c>
      <c r="D7" s="6">
        <f>C69</f>
        <v>7</v>
      </c>
      <c r="E7" s="50">
        <f t="shared" ref="E7" si="1">C7*C$2+D7*D$2</f>
        <v>7</v>
      </c>
    </row>
    <row r="11" spans="1:11" ht="18" outlineLevel="1" x14ac:dyDescent="0.45">
      <c r="A11" s="69" t="s">
        <v>12</v>
      </c>
      <c r="B11" s="15"/>
      <c r="C11" s="63" t="s">
        <v>13</v>
      </c>
      <c r="D11" s="64" t="s">
        <v>14</v>
      </c>
      <c r="E11" s="65"/>
      <c r="F11" s="65"/>
      <c r="G11" s="65"/>
      <c r="H11" s="65"/>
      <c r="I11" s="65"/>
      <c r="J11" s="65"/>
      <c r="K11" s="66"/>
    </row>
    <row r="12" spans="1:11" ht="14.25" outlineLevel="1" x14ac:dyDescent="0.45">
      <c r="A12" s="54"/>
      <c r="B12" s="25" t="s">
        <v>15</v>
      </c>
      <c r="C12" s="55"/>
      <c r="D12" s="64" t="s">
        <v>7</v>
      </c>
      <c r="E12" s="66"/>
      <c r="F12" s="64" t="s">
        <v>8</v>
      </c>
      <c r="G12" s="66"/>
      <c r="H12" s="68" t="s">
        <v>77</v>
      </c>
      <c r="I12" s="66"/>
      <c r="J12" s="64" t="s">
        <v>10</v>
      </c>
      <c r="K12" s="66"/>
    </row>
    <row r="13" spans="1:11" ht="23.25" outlineLevel="1" x14ac:dyDescent="0.45">
      <c r="A13" s="70"/>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5" customHeight="1" outlineLevel="1" x14ac:dyDescent="0.45">
      <c r="A14" s="70"/>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14.25" outlineLevel="1" x14ac:dyDescent="0.45">
      <c r="A15" s="70"/>
      <c r="B15" s="40" t="str">
        <f>RUBRICA!A8</f>
        <v xml:space="preserve">4.  Argumenta por qué el proyecto es factible de realizarse en el marco de la asignatura. </v>
      </c>
      <c r="C15" s="38"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14.25" outlineLevel="1" x14ac:dyDescent="0.45">
      <c r="A16" s="70"/>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3.25" outlineLevel="1" x14ac:dyDescent="0.45">
      <c r="A17" s="70"/>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3.25" outlineLevel="1" x14ac:dyDescent="0.45">
      <c r="A18" s="70"/>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3.25" outlineLevel="1" x14ac:dyDescent="0.45">
      <c r="A19" s="70"/>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3.25" outlineLevel="1" x14ac:dyDescent="0.45">
      <c r="A20" s="70"/>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8" customHeight="1" outlineLevel="1" x14ac:dyDescent="0.45">
      <c r="A21" s="70"/>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23.25" outlineLevel="1" x14ac:dyDescent="0.45">
      <c r="A22" s="70"/>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55000000000000004">
      <c r="A23" s="5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55000000000000004">
      <c r="A24" s="55"/>
      <c r="B24" s="42" t="s">
        <v>16</v>
      </c>
      <c r="C24" s="21">
        <f>VLOOKUP(C23,ESCALA_IEP!A2:B142,2,FALSE)</f>
        <v>7</v>
      </c>
    </row>
    <row r="25" spans="1:11" ht="15.75" customHeight="1" x14ac:dyDescent="0.45"/>
    <row r="26" spans="1:11" ht="15.75" customHeight="1" x14ac:dyDescent="0.45"/>
    <row r="27" spans="1:11" ht="15.75" customHeight="1" x14ac:dyDescent="0.45">
      <c r="A27" s="53" t="s">
        <v>18</v>
      </c>
      <c r="B27" s="56" t="s">
        <v>19</v>
      </c>
      <c r="C27" s="57" t="str">
        <f>$B$4</f>
        <v xml:space="preserve">ASENCIO CRESPO DAMARIS POLETTE </v>
      </c>
      <c r="D27" s="58"/>
      <c r="E27" s="58"/>
      <c r="F27" s="58"/>
      <c r="G27" s="58"/>
      <c r="H27" s="58"/>
      <c r="I27" s="58"/>
      <c r="J27" s="58"/>
      <c r="K27" s="59"/>
    </row>
    <row r="28" spans="1:11" ht="15.75" customHeight="1" x14ac:dyDescent="0.45">
      <c r="A28" s="54"/>
      <c r="B28" s="55"/>
      <c r="C28" s="60"/>
      <c r="D28" s="61"/>
      <c r="E28" s="61"/>
      <c r="F28" s="61"/>
      <c r="G28" s="61"/>
      <c r="H28" s="61"/>
      <c r="I28" s="61"/>
      <c r="J28" s="61"/>
      <c r="K28" s="62"/>
    </row>
    <row r="29" spans="1:11" ht="15.75" customHeight="1" x14ac:dyDescent="0.45">
      <c r="A29" s="54"/>
      <c r="B29" s="15" t="s">
        <v>20</v>
      </c>
      <c r="C29" s="63" t="s">
        <v>13</v>
      </c>
      <c r="D29" s="64" t="s">
        <v>14</v>
      </c>
      <c r="E29" s="65"/>
      <c r="F29" s="65"/>
      <c r="G29" s="65"/>
      <c r="H29" s="65"/>
      <c r="I29" s="65"/>
      <c r="J29" s="65"/>
      <c r="K29" s="66"/>
    </row>
    <row r="30" spans="1:11" ht="15.75" customHeight="1" x14ac:dyDescent="0.45">
      <c r="A30" s="54"/>
      <c r="B30" s="16" t="s">
        <v>15</v>
      </c>
      <c r="C30" s="55"/>
      <c r="D30" s="64" t="s">
        <v>7</v>
      </c>
      <c r="E30" s="66"/>
      <c r="F30" s="64" t="s">
        <v>8</v>
      </c>
      <c r="G30" s="66"/>
      <c r="H30" s="64" t="s">
        <v>9</v>
      </c>
      <c r="I30" s="66"/>
      <c r="J30" s="64" t="s">
        <v>10</v>
      </c>
      <c r="K30" s="66"/>
    </row>
    <row r="31" spans="1:11" ht="24.6" customHeight="1" x14ac:dyDescent="0.45">
      <c r="A31" s="54"/>
      <c r="B31" s="40" t="str">
        <f>RUBRICA!A7</f>
        <v>3. Relaciona el Proyecto APT con sus intereses profesionales. *</v>
      </c>
      <c r="C31" s="38"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8" customHeight="1" x14ac:dyDescent="0.45">
      <c r="A32" s="54"/>
      <c r="B32" s="40" t="str">
        <f>RUBRICA!A15</f>
        <v>11. Expone el tema utilizando un lenguaje técnico disciplinar al presentar la propuesta y responde evidenciando un manejo de la información. *</v>
      </c>
      <c r="C32" s="38"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ht="14.25" x14ac:dyDescent="0.45">
      <c r="A33" s="54"/>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55000000000000004">
      <c r="A34" s="54"/>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55000000000000004">
      <c r="A35" s="55"/>
      <c r="B35" s="18" t="s">
        <v>16</v>
      </c>
      <c r="C35" s="21">
        <f>VLOOKUP(C34,ESCALA_TRAB_EQUIP!A2:B62,2,FALSE)</f>
        <v>7</v>
      </c>
    </row>
    <row r="36" spans="1:11" ht="15.75" customHeight="1" x14ac:dyDescent="0.55000000000000004">
      <c r="B36" s="23"/>
      <c r="C36" s="24"/>
    </row>
    <row r="37" spans="1:11" ht="15.75" customHeight="1" x14ac:dyDescent="0.55000000000000004">
      <c r="B37" s="23"/>
      <c r="C37" s="24"/>
    </row>
    <row r="38" spans="1:11" ht="15.75" customHeight="1" x14ac:dyDescent="0.45"/>
    <row r="39" spans="1:11" ht="15.75" customHeight="1" x14ac:dyDescent="0.45">
      <c r="A39" s="53" t="s">
        <v>18</v>
      </c>
      <c r="B39" s="56" t="s">
        <v>19</v>
      </c>
      <c r="C39" s="57" t="str">
        <f>B5</f>
        <v xml:space="preserve">CONDESA MOYA ISAAC FERNANDO </v>
      </c>
      <c r="D39" s="58"/>
      <c r="E39" s="58"/>
      <c r="F39" s="58"/>
      <c r="G39" s="58"/>
      <c r="H39" s="58"/>
      <c r="I39" s="58"/>
      <c r="J39" s="58"/>
      <c r="K39" s="59"/>
    </row>
    <row r="40" spans="1:11" ht="15.75" customHeight="1" x14ac:dyDescent="0.45">
      <c r="A40" s="54"/>
      <c r="B40" s="55"/>
      <c r="C40" s="60"/>
      <c r="D40" s="61"/>
      <c r="E40" s="61"/>
      <c r="F40" s="61"/>
      <c r="G40" s="61"/>
      <c r="H40" s="61"/>
      <c r="I40" s="61"/>
      <c r="J40" s="61"/>
      <c r="K40" s="62"/>
    </row>
    <row r="41" spans="1:11" ht="15.75" customHeight="1" x14ac:dyDescent="0.45">
      <c r="A41" s="54"/>
      <c r="B41" s="15" t="s">
        <v>20</v>
      </c>
      <c r="C41" s="63" t="s">
        <v>13</v>
      </c>
      <c r="D41" s="64" t="s">
        <v>14</v>
      </c>
      <c r="E41" s="65"/>
      <c r="F41" s="65"/>
      <c r="G41" s="65"/>
      <c r="H41" s="65"/>
      <c r="I41" s="65"/>
      <c r="J41" s="65"/>
      <c r="K41" s="66"/>
    </row>
    <row r="42" spans="1:11" ht="15.75" customHeight="1" x14ac:dyDescent="0.45">
      <c r="A42" s="54"/>
      <c r="B42" s="16" t="s">
        <v>15</v>
      </c>
      <c r="C42" s="55"/>
      <c r="D42" s="64" t="s">
        <v>7</v>
      </c>
      <c r="E42" s="66"/>
      <c r="F42" s="64" t="s">
        <v>8</v>
      </c>
      <c r="G42" s="66"/>
      <c r="H42" s="64" t="s">
        <v>9</v>
      </c>
      <c r="I42" s="66"/>
      <c r="J42" s="64" t="s">
        <v>10</v>
      </c>
      <c r="K42" s="66"/>
    </row>
    <row r="43" spans="1:11" ht="25.8" customHeight="1" x14ac:dyDescent="0.45">
      <c r="A43" s="54"/>
      <c r="B43" s="40" t="str">
        <f>RUBRICA!A7</f>
        <v>3. Relaciona el Proyecto APT con sus intereses profesionales. *</v>
      </c>
      <c r="C43" s="38"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3.25" x14ac:dyDescent="0.45">
      <c r="A44" s="54"/>
      <c r="B44" s="40" t="str">
        <f>RUBRICA!A15</f>
        <v>11. Expone el tema utilizando un lenguaje técnico disciplinar al presentar la propuesta y responde evidenciando un manejo de la información. *</v>
      </c>
      <c r="C44" s="38"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45">
      <c r="A45" s="54"/>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55000000000000004">
      <c r="A46" s="54"/>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55000000000000004">
      <c r="A47" s="55"/>
      <c r="B47" s="18" t="s">
        <v>16</v>
      </c>
      <c r="C47" s="21">
        <f>VLOOKUP(C46,ESCALA_TRAB_EQUIP!A2:B62,2,FALSE)</f>
        <v>7</v>
      </c>
    </row>
    <row r="48" spans="1:11" ht="15.75" customHeight="1" x14ac:dyDescent="0.55000000000000004">
      <c r="B48" s="23"/>
      <c r="C48" s="24"/>
    </row>
    <row r="49" spans="1:11" ht="15.75" customHeight="1" x14ac:dyDescent="0.55000000000000004">
      <c r="B49" s="23"/>
      <c r="C49" s="24"/>
    </row>
    <row r="50" spans="1:11" ht="15.75" customHeight="1" x14ac:dyDescent="0.45">
      <c r="A50" s="53" t="s">
        <v>18</v>
      </c>
      <c r="B50" s="56" t="s">
        <v>19</v>
      </c>
      <c r="C50" s="57" t="str">
        <f>B6</f>
        <v xml:space="preserve">RIVEROS SANCHEZ BRUNO </v>
      </c>
      <c r="D50" s="58"/>
      <c r="E50" s="58"/>
      <c r="F50" s="58"/>
      <c r="G50" s="58"/>
      <c r="H50" s="58"/>
      <c r="I50" s="58"/>
      <c r="J50" s="58"/>
      <c r="K50" s="59"/>
    </row>
    <row r="51" spans="1:11" ht="15.75" customHeight="1" x14ac:dyDescent="0.45">
      <c r="A51" s="54"/>
      <c r="B51" s="55"/>
      <c r="C51" s="60"/>
      <c r="D51" s="61"/>
      <c r="E51" s="61"/>
      <c r="F51" s="61"/>
      <c r="G51" s="61"/>
      <c r="H51" s="61"/>
      <c r="I51" s="61"/>
      <c r="J51" s="61"/>
      <c r="K51" s="62"/>
    </row>
    <row r="52" spans="1:11" ht="15.75" customHeight="1" x14ac:dyDescent="0.45">
      <c r="A52" s="54"/>
      <c r="B52" s="15" t="s">
        <v>20</v>
      </c>
      <c r="C52" s="63" t="s">
        <v>13</v>
      </c>
      <c r="D52" s="64" t="s">
        <v>14</v>
      </c>
      <c r="E52" s="65"/>
      <c r="F52" s="65"/>
      <c r="G52" s="65"/>
      <c r="H52" s="65"/>
      <c r="I52" s="65"/>
      <c r="J52" s="65"/>
      <c r="K52" s="66"/>
    </row>
    <row r="53" spans="1:11" ht="15.75" customHeight="1" x14ac:dyDescent="0.45">
      <c r="A53" s="54"/>
      <c r="B53" s="16" t="s">
        <v>15</v>
      </c>
      <c r="C53" s="55"/>
      <c r="D53" s="64" t="s">
        <v>7</v>
      </c>
      <c r="E53" s="66"/>
      <c r="F53" s="64" t="s">
        <v>8</v>
      </c>
      <c r="G53" s="66"/>
      <c r="H53" s="64" t="s">
        <v>9</v>
      </c>
      <c r="I53" s="66"/>
      <c r="J53" s="64" t="s">
        <v>10</v>
      </c>
      <c r="K53" s="66"/>
    </row>
    <row r="54" spans="1:11" ht="25.8" customHeight="1" x14ac:dyDescent="0.45">
      <c r="A54" s="54"/>
      <c r="B54" s="40" t="str">
        <f>RUBRICA!A7</f>
        <v>3. Relaciona el Proyecto APT con sus intereses profesionales. *</v>
      </c>
      <c r="C54" s="38"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3.25" x14ac:dyDescent="0.45">
      <c r="A55" s="54"/>
      <c r="B55" s="40" t="str">
        <f>RUBRICA!A15</f>
        <v>11. Expone el tema utilizando un lenguaje técnico disciplinar al presentar la propuesta y responde evidenciando un manejo de la información. *</v>
      </c>
      <c r="C55" s="38"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45">
      <c r="A56" s="54"/>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55000000000000004">
      <c r="A57" s="54"/>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55000000000000004">
      <c r="A58" s="55"/>
      <c r="B58" s="18" t="s">
        <v>16</v>
      </c>
      <c r="C58" s="21">
        <f>VLOOKUP(C57,ESCALA_TRAB_EQUIP!A2:B62,2,FALSE)</f>
        <v>7</v>
      </c>
    </row>
    <row r="59" spans="1:11" ht="15.75" customHeight="1" x14ac:dyDescent="0.55000000000000004">
      <c r="B59" s="23"/>
      <c r="C59" s="24"/>
    </row>
    <row r="60" spans="1:11" ht="15.75" customHeight="1" x14ac:dyDescent="0.45"/>
    <row r="61" spans="1:11" ht="15.75" customHeight="1" x14ac:dyDescent="0.45">
      <c r="A61" s="53" t="s">
        <v>18</v>
      </c>
      <c r="B61" s="56" t="s">
        <v>19</v>
      </c>
      <c r="C61" s="57" t="str">
        <f>B7</f>
        <v xml:space="preserve">VALENZUELA URBINA JORGE ANDRES </v>
      </c>
      <c r="D61" s="58"/>
      <c r="E61" s="58"/>
      <c r="F61" s="58"/>
      <c r="G61" s="58"/>
      <c r="H61" s="58"/>
      <c r="I61" s="58"/>
      <c r="J61" s="58"/>
      <c r="K61" s="59"/>
    </row>
    <row r="62" spans="1:11" ht="15.75" customHeight="1" x14ac:dyDescent="0.45">
      <c r="A62" s="54"/>
      <c r="B62" s="55"/>
      <c r="C62" s="60"/>
      <c r="D62" s="61"/>
      <c r="E62" s="61"/>
      <c r="F62" s="61"/>
      <c r="G62" s="61"/>
      <c r="H62" s="61"/>
      <c r="I62" s="61"/>
      <c r="J62" s="61"/>
      <c r="K62" s="62"/>
    </row>
    <row r="63" spans="1:11" ht="15.75" customHeight="1" x14ac:dyDescent="0.45">
      <c r="A63" s="54"/>
      <c r="B63" s="15" t="s">
        <v>20</v>
      </c>
      <c r="C63" s="63" t="s">
        <v>13</v>
      </c>
      <c r="D63" s="64" t="s">
        <v>14</v>
      </c>
      <c r="E63" s="65"/>
      <c r="F63" s="65"/>
      <c r="G63" s="65"/>
      <c r="H63" s="65"/>
      <c r="I63" s="65"/>
      <c r="J63" s="65"/>
      <c r="K63" s="66"/>
    </row>
    <row r="64" spans="1:11" ht="15.75" customHeight="1" x14ac:dyDescent="0.45">
      <c r="A64" s="54"/>
      <c r="B64" s="16" t="s">
        <v>15</v>
      </c>
      <c r="C64" s="55"/>
      <c r="D64" s="64" t="s">
        <v>7</v>
      </c>
      <c r="E64" s="66"/>
      <c r="F64" s="64" t="s">
        <v>8</v>
      </c>
      <c r="G64" s="66"/>
      <c r="H64" s="64" t="s">
        <v>9</v>
      </c>
      <c r="I64" s="66"/>
      <c r="J64" s="64" t="s">
        <v>10</v>
      </c>
      <c r="K64" s="66"/>
    </row>
    <row r="65" spans="1:11" ht="15.75" customHeight="1" x14ac:dyDescent="0.45">
      <c r="A65" s="54"/>
      <c r="B65" s="40" t="str">
        <f>RUBRICA!A7</f>
        <v>3. Relaciona el Proyecto APT con sus intereses profesionales. *</v>
      </c>
      <c r="C65" s="38" t="s">
        <v>7</v>
      </c>
      <c r="D65" s="17" t="str">
        <f t="shared" ref="D65:D66" si="51">IF($C65=CL,"X","")</f>
        <v>X</v>
      </c>
      <c r="E65" s="17">
        <f>IF(D65="X",100*0.1,"")</f>
        <v>10</v>
      </c>
      <c r="F65" s="17" t="str">
        <f t="shared" ref="F65:F66" si="52">IF($C65=L,"X","")</f>
        <v/>
      </c>
      <c r="G65" s="17" t="str">
        <f>IF(F65="X",60*0.1,"")</f>
        <v/>
      </c>
      <c r="H65" s="17" t="str">
        <f t="shared" ref="H65:H66" si="53">IF($C65=ML,"X","")</f>
        <v/>
      </c>
      <c r="I65" s="17" t="str">
        <f>IF(H65="X",30*0.1,"")</f>
        <v/>
      </c>
      <c r="J65" s="17" t="str">
        <f t="shared" ref="J65:J66" si="54">IF($C65=NL,"X","")</f>
        <v/>
      </c>
      <c r="K65" s="17" t="str">
        <f t="shared" ref="K65:K66" si="55">IF($J65="X",0,"")</f>
        <v/>
      </c>
    </row>
    <row r="66" spans="1:11" ht="15.75" customHeight="1" x14ac:dyDescent="0.45">
      <c r="A66" s="54"/>
      <c r="B66" s="40" t="str">
        <f>RUBRICA!A15</f>
        <v>11. Expone el tema utilizando un lenguaje técnico disciplinar al presentar la propuesta y responde evidenciando un manejo de la información. *</v>
      </c>
      <c r="C66" s="38" t="s">
        <v>7</v>
      </c>
      <c r="D66" s="17" t="str">
        <f t="shared" si="51"/>
        <v>X</v>
      </c>
      <c r="E66" s="17">
        <f>IF(D66="X",100*0.1,"")</f>
        <v>10</v>
      </c>
      <c r="F66" s="17" t="str">
        <f t="shared" si="52"/>
        <v/>
      </c>
      <c r="G66" s="17" t="str">
        <f>IF(F66="X",60*0.1,"")</f>
        <v/>
      </c>
      <c r="H66" s="17" t="str">
        <f t="shared" si="53"/>
        <v/>
      </c>
      <c r="I66" s="17" t="str">
        <f>IF(H66="X",30*0.1,"")</f>
        <v/>
      </c>
      <c r="J66" s="17" t="str">
        <f t="shared" si="54"/>
        <v/>
      </c>
      <c r="K66" s="17" t="str">
        <f t="shared" si="55"/>
        <v/>
      </c>
    </row>
    <row r="67" spans="1:11" ht="15.75" customHeight="1" x14ac:dyDescent="0.45">
      <c r="A67" s="54"/>
      <c r="B67" s="40" t="str">
        <f>RUBRICA!A17</f>
        <v>13. Colaboración y trabajo en equipo *</v>
      </c>
      <c r="C67" s="38"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55000000000000004">
      <c r="A68" s="54"/>
      <c r="B68" s="22" t="s">
        <v>17</v>
      </c>
      <c r="C68" s="19">
        <f>E68+G68+I68+K68</f>
        <v>30</v>
      </c>
      <c r="D68" s="20">
        <f>COUNTIF(D66:D67,"X")</f>
        <v>2</v>
      </c>
      <c r="E68" s="20">
        <f>SUM(E65:E67)</f>
        <v>30</v>
      </c>
      <c r="F68" s="20">
        <f t="shared" ref="F68:K68" si="56">SUM(F65:F67)</f>
        <v>0</v>
      </c>
      <c r="G68" s="20">
        <f t="shared" si="56"/>
        <v>0</v>
      </c>
      <c r="H68" s="20">
        <f t="shared" si="56"/>
        <v>0</v>
      </c>
      <c r="I68" s="20">
        <f t="shared" si="56"/>
        <v>0</v>
      </c>
      <c r="J68" s="20">
        <f t="shared" si="56"/>
        <v>0</v>
      </c>
      <c r="K68" s="20">
        <f t="shared" si="56"/>
        <v>0</v>
      </c>
    </row>
    <row r="69" spans="1:11" ht="15.75" customHeight="1" x14ac:dyDescent="0.55000000000000004">
      <c r="A69" s="55"/>
      <c r="B69" s="18" t="s">
        <v>16</v>
      </c>
      <c r="C69" s="21">
        <f>VLOOKUP(C68,ESCALA_TRAB_EQUIP!A13:B73,2,FALSE)</f>
        <v>7</v>
      </c>
    </row>
    <row r="70" spans="1:11" ht="15.75" customHeight="1" x14ac:dyDescent="0.45"/>
    <row r="71" spans="1:11" ht="15.75" customHeight="1" x14ac:dyDescent="0.45"/>
    <row r="72" spans="1:11" ht="15.75" customHeight="1" x14ac:dyDescent="0.45"/>
    <row r="73" spans="1:11" ht="15.75" customHeight="1" x14ac:dyDescent="0.45"/>
    <row r="74" spans="1:11" ht="15.75" customHeight="1" x14ac:dyDescent="0.45"/>
    <row r="75" spans="1:11" ht="15.75" customHeight="1" x14ac:dyDescent="0.45"/>
    <row r="76" spans="1:11" ht="15.75" customHeight="1" x14ac:dyDescent="0.45"/>
    <row r="77" spans="1:11" ht="15.75" customHeight="1" x14ac:dyDescent="0.45"/>
    <row r="78" spans="1:11" ht="15.75" customHeight="1" x14ac:dyDescent="0.45"/>
    <row r="79" spans="1:11" ht="15.75" customHeight="1" x14ac:dyDescent="0.45"/>
    <row r="80" spans="1: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4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 ref="A61:A69"/>
    <mergeCell ref="B61:B62"/>
    <mergeCell ref="C61:K62"/>
    <mergeCell ref="C63:C64"/>
    <mergeCell ref="D63:K63"/>
    <mergeCell ref="D64:E64"/>
    <mergeCell ref="F64:G64"/>
    <mergeCell ref="H64:I64"/>
    <mergeCell ref="J64:K64"/>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2025-09-21T15:41:40Z</dcterms:modified>
</cp:coreProperties>
</file>