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New Calculations" sheetId="2" r:id="rId2"/>
    <sheet name="Sheet2" sheetId="3" r:id="rId3"/>
    <sheet name="Extension times" sheetId="4" r:id="rId4"/>
  </sheets>
  <externalReferences>
    <externalReference r:id="rId5"/>
  </externalReferences>
  <calcPr calcId="152511" concurrentCalc="0"/>
</workbook>
</file>

<file path=xl/calcChain.xml><?xml version="1.0" encoding="utf-8"?>
<calcChain xmlns="http://schemas.openxmlformats.org/spreadsheetml/2006/main">
  <c r="E13" i="3" l="1"/>
  <c r="G16" i="3"/>
  <c r="E11" i="3"/>
  <c r="F11" i="3"/>
  <c r="G11" i="3"/>
  <c r="G13" i="3"/>
  <c r="H11" i="3"/>
  <c r="H13" i="3"/>
  <c r="E20" i="3"/>
  <c r="E8" i="3"/>
  <c r="F11" i="4"/>
  <c r="J6" i="4"/>
  <c r="H5" i="4"/>
  <c r="I5" i="4"/>
  <c r="H8" i="4"/>
  <c r="I8" i="4"/>
  <c r="J7" i="4"/>
  <c r="J10" i="4"/>
  <c r="H9" i="4"/>
  <c r="J5" i="4"/>
  <c r="H6" i="4"/>
  <c r="I6" i="4"/>
  <c r="J8" i="4"/>
  <c r="H7" i="4"/>
  <c r="I7" i="4"/>
  <c r="I9" i="4"/>
  <c r="H10" i="4"/>
  <c r="I10" i="4"/>
  <c r="J9" i="4"/>
  <c r="G11" i="4"/>
  <c r="H6" i="2"/>
  <c r="F24" i="2"/>
  <c r="J11" i="4"/>
  <c r="H11" i="4"/>
  <c r="I11" i="4"/>
  <c r="F23" i="2"/>
  <c r="F21" i="2"/>
  <c r="F20" i="2"/>
  <c r="F5" i="2"/>
  <c r="F4" i="2"/>
  <c r="F19" i="2"/>
  <c r="E7" i="3"/>
  <c r="E9" i="3"/>
  <c r="F17" i="2"/>
  <c r="F16" i="2"/>
  <c r="H8" i="3"/>
  <c r="F8" i="3"/>
  <c r="G8" i="3"/>
  <c r="I4" i="3"/>
  <c r="F15" i="2"/>
  <c r="F12" i="2"/>
  <c r="F13" i="2"/>
  <c r="K6" i="2"/>
  <c r="E11" i="2"/>
  <c r="F11" i="2"/>
  <c r="E10" i="2"/>
  <c r="F10" i="2"/>
  <c r="D10" i="2"/>
  <c r="C10" i="2"/>
  <c r="F8" i="2"/>
  <c r="F7" i="2"/>
  <c r="F6" i="2"/>
  <c r="L3" i="2"/>
  <c r="F3" i="2"/>
  <c r="I6" i="2"/>
  <c r="J6" i="2"/>
  <c r="H6" i="1"/>
  <c r="F11" i="1"/>
  <c r="E11" i="1"/>
  <c r="E10" i="1"/>
  <c r="L3" i="1"/>
  <c r="F10" i="1"/>
  <c r="F8" i="1"/>
  <c r="F7" i="1"/>
  <c r="F6" i="1"/>
  <c r="F3" i="1"/>
  <c r="D10" i="1"/>
  <c r="C10" i="1"/>
  <c r="K6" i="1"/>
  <c r="I6" i="1"/>
  <c r="J6" i="1"/>
  <c r="D7" i="1"/>
  <c r="F7" i="3"/>
  <c r="H7" i="3"/>
  <c r="H9" i="3"/>
  <c r="G7" i="3"/>
  <c r="G9" i="3"/>
  <c r="F9" i="3"/>
</calcChain>
</file>

<file path=xl/sharedStrings.xml><?xml version="1.0" encoding="utf-8"?>
<sst xmlns="http://schemas.openxmlformats.org/spreadsheetml/2006/main" count="262" uniqueCount="140">
  <si>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IOT1804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</si>
  <si>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18-04 IOT BOT data.xlsx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</si>
  <si>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18-04 IOT BOT GPS data.kml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</si>
  <si>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18-04 IOT PATH geolocation data – all.kml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</si>
  <si>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IOT Apr 2018 LHalling ento samples.xlsx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</si>
  <si>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IOT April 2018 PPath data All Collectors.xlsx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</si>
  <si>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IOT Ento JO April 2018.xlsx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</si>
  <si>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IOT1809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</si>
  <si>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IOT Botany Data September 2018.xlsx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</si>
  <si>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IOT September 2018 Ento Data.xlsx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</si>
  <si>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IOT September 2018 Host Data KStralow.xlsx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</si>
  <si>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IOT September 2018 Pathology Data HVala.xlsx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</si>
  <si>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PNG15JPHS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</si>
  <si>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20150721 2015 PNG survey NAQS data - ENTO v1.0.xls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</si>
  <si>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20150901 2015 PNG survey NAQS data - BOT v1.0.xlsx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</si>
  <si>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20151013 2015 PNG survey data NAQS data - PATH v1.0.xlsx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</si>
  <si>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PNG16JPHS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</si>
  <si>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16-04 PNG BOT data.xlsx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</si>
  <si>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Ento Data PNG Sandaun Province April 2016.xlsx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</si>
  <si>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PNG April 2016 patho data.xlsm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</si>
  <si>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PNG17BorderIntercept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</si>
  <si>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Data_Botany_HK.xlsx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</si>
  <si>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intercept survey data with more plant pathol and botany to be added.xlsm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</si>
  <si>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PNG OSS Survey 2017 - MG feb18.xlsx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</si>
  <si>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PNG17Madang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</si>
  <si>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ESepik_BotanyObservations_2017.xlsx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</si>
  <si>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ESepik_BotanySpecimens_2017_DBtemplateStyle.xlsx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</si>
  <si>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plant pathology negative data1.xlsm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</si>
  <si>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plant pathology1.xlsm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</si>
  <si>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PNG Nov_2017_Ento_NS_Survey data Final_29_10_18.xlsx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</si>
  <si>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PNG_Entomology_extraction_ SAC cleaned data.xlsx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</si>
  <si>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PNG17Treaty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</si>
  <si>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Bot PNGTreaty Village Ptracker Data March 2017 - cleaned and updated August 2017.xls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</si>
  <si>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Entomology Treaty Villages Full Data.xlsx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</si>
  <si>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PPath PNG March 2017 Treaty Village Data - FINAL.xlsx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</si>
  <si>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PNG18Bougainville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</si>
  <si>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18-09 PNG botany GPS data.kml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</si>
  <si>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18-09 PNG Bougainville botany data.xlsx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</si>
  <si>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2018_09_P_PNG_AROB_ppath_IPHSP.xlsx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</si>
  <si>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2018-09_Bougainville_PNG_Entomology_DRB.xlsx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</si>
  <si>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PNG2018Treaty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</si>
  <si>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1802_PlantPath_PNG Treaty Village Survey 2018 - Current.xlsx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</si>
  <si>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Botany_2018 PNG Eastern Treaty Village Data - Draft1.xlsx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</si>
  <si>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ENTO Negative Data PNG Treaty Village 17-18.xlsx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</si>
  <si>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PNG Treaty Village 17-18 ENTO.xlsx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</si>
  <si>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SLB15JPHS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</si>
  <si>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20150910 2015 Solomons survey NAQS data - BOT v1.0.xlsx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</si>
  <si>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20151008 Solomon Islands 2015 Survey Data - ENTO v1.0.xlsx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</si>
  <si>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20151008 Solomon Islands 2015 Survey Data_PATH v1.0.xlsx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</si>
  <si>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SLB16JPHS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</si>
  <si>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16-09 Solomon Islands BOT data.xlsx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</si>
  <si>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Ento Solomon Sep2016 – edited.xlsx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</si>
  <si>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Ento Solomon Sep2016 - including duplicates.xlsx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</si>
  <si>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SI_PlantPath_2016-negative.xlsx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</si>
  <si>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SI_PlantPath_2016-sampless.xlsx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</si>
  <si>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SLB17JPHS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</si>
  <si>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17-04 Solomon Islands BOT data.xlsx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</si>
  <si>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Solomon 2017 Ento data- duplicates removed.xlsx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</si>
  <si>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Solomon pathology collections 2017.xlsx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</si>
  <si>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Solomon pathology negative data 2017.xlsx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</si>
  <si>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SLB18CSCocoa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</si>
  <si>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Solomon plant path 11 18 negative data.xlsx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</si>
  <si>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Solomon plant path 11 18.xlsx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</si>
  <si>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SLB18CSCoconut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</si>
  <si>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NAQS_Entomology__Solomons_April_ 2018.xlsx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</si>
  <si>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Solomon April 2018 plant pathology collections.xlsm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</si>
  <si>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Solomon April 2018 plant pathology negative data.xlsm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</si>
  <si>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Solomons Botany 2018-04 - Preliminary data 2018_05_02.xlsx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</si>
  <si>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SLBPre2015JPHS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</si>
  <si>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SI Feb 2012 locality.xlsx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</si>
  <si>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Bob Macfarlane Insects of the Solomon Islands list.xlsx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</si>
  <si>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TLS15JPHS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</si>
  <si>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20150615 2015 Timor-Leste survey NAQS DNQB data - BOTANY v1.0.xlsx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</si>
  <si>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20150615 2015 Timor-Leste survey NAQS DNQB data - PATHOLOGY (4 worksheets) v1.0.xlsx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</si>
  <si>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20150625 2015 Timor-Leste survey NAQS DNQB data - ENTO (2 worksheets) v1.2.xlsx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</si>
  <si>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TLS16JPHS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</si>
  <si>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20160412 2016 Timor-Leste survey Murray Sharman data PATHOLOGY_v1.xlsx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</si>
  <si>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20160418 2016 Timor-Leste survey NAQS DNQB data BOTANY_v1.xlsx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</si>
  <si>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20160418 2016 Timor-Leste survey NAQS DNQB data PATHOLOGY_v2.xlsx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</si>
  <si>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20160506 2016 Timor-Leste survey NAQS DNQB data ENTOMOLOGY_v1 (2).xlsx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</si>
  <si>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TLS17HSFebMar</t>
    </r>
    <r>
      <rPr>
        <sz val="11"/>
        <color theme="1"/>
        <rFont val="Arial"/>
        <family val="2"/>
      </rPr>
      <t>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</si>
  <si>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Ento TL Mar2017_final draft.xlsx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</si>
  <si>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IPHSP_BotanyDATA-Specimens+observations_TimorLeste2017.xlsx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</si>
  <si>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Negative Data Pathology cleaned up.xlsx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</si>
  <si>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TL317PPspecimens.xlsx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</si>
  <si>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TLS17HSSep: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</si>
  <si>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17-09 Timor Leste BOT data v1.xlsx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</si>
  <si>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17-09 Timor Leste ENTO data v3.xlsx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</si>
  <si>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TL_PPath_Sept2017_AllCollectors.xlsx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</si>
  <si>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TLS17PathWork: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</si>
  <si>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DNA samples from Timor workshop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</si>
  <si>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TLS18BorderIntercept: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</si>
  <si>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Botany Data Timor Leste June 2018.xlsx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</si>
  <si>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Entomology Data Timor-Leste (June2018).csv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</si>
  <si>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Quarantena Interceptions (2018).xlsx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</si>
  <si>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TimoreLeste2018BorderInterceptPathology.csv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</si>
  <si>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TLS18BorderRegion: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</si>
  <si>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1804 Timor Leste Plant Health Survey_PPath_IPHSP.xlsx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</si>
  <si>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BotanyData_IPHSP_April2018.xlsx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</si>
  <si>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ENTO Negative Data Timor Leste 17-18.xlsx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</si>
  <si>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ENTO Timor Leste Specimen data 17-18.xlsx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</si>
  <si>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TLS18Thrips: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</si>
  <si>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Timor-Leste Thrips Survey (August 2018) - All parties.xlsx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</si>
  <si>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Copy of Disease list TL2016 draft.xlsx</t>
    </r>
  </si>
  <si>
    <t>No. of Fields</t>
  </si>
  <si>
    <r>
      <t>insect list from NAQS surveys Genus level.xlsx</t>
    </r>
    <r>
      <rPr>
        <sz val="11"/>
        <rFont val="Arial"/>
        <family val="2"/>
      </rPr>
      <t xml:space="preserve"> </t>
    </r>
  </si>
  <si>
    <t>Hours To Complete</t>
  </si>
  <si>
    <t>Working Days To complete</t>
  </si>
  <si>
    <t>Weeks to Complete</t>
  </si>
  <si>
    <t>$ Budget</t>
  </si>
  <si>
    <t>(average doesn't include the first dataset)</t>
  </si>
  <si>
    <t>81 Unique Datasets (multiple unique worksheets within some datasets)</t>
  </si>
  <si>
    <t>No. Records</t>
  </si>
  <si>
    <t>Actual Time Taken (hrs)</t>
  </si>
  <si>
    <t>Time per Field (minutes)</t>
  </si>
  <si>
    <t>Estimate based on completed work to date</t>
  </si>
  <si>
    <t>Review</t>
  </si>
  <si>
    <t>Cleanse</t>
  </si>
  <si>
    <t>Total</t>
  </si>
  <si>
    <t>Estimated Hours To Complete</t>
  </si>
  <si>
    <t>Days To complete</t>
  </si>
  <si>
    <t>Estimate based on completed work to date as at:</t>
  </si>
  <si>
    <t>Stage</t>
  </si>
  <si>
    <t>is equal to numbe rof incomplete records * 2 minutes to inspect and amended per record?</t>
  </si>
  <si>
    <t>number of incomplete records</t>
  </si>
  <si>
    <t>Project Extension No.</t>
  </si>
  <si>
    <t>Project Description</t>
  </si>
  <si>
    <t>Map data fields to SIMS</t>
  </si>
  <si>
    <t>Review datasets pre-2015</t>
  </si>
  <si>
    <t>Codify/Standardise Terminologies</t>
  </si>
  <si>
    <t>Assign BiotaID to Pest/Host Taxonomy field</t>
  </si>
  <si>
    <t>Finish review of unalaysed datasets</t>
  </si>
  <si>
    <t>datasets cleansed</t>
  </si>
  <si>
    <t>estimated total incomplete records</t>
  </si>
  <si>
    <t>total datasets</t>
  </si>
  <si>
    <t>% datasets cleansed</t>
  </si>
  <si>
    <t>Completeness (2mins to clean/record)</t>
  </si>
  <si>
    <t>total unique records</t>
  </si>
  <si>
    <t>incomplete records</t>
  </si>
  <si>
    <t>incomplete records likely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</si>
</sst>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Courier New"/>
      <family val="3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10"/>
    </xf>
    <xf numFmtId="0" fontId="0" fillId="0" borderId="0" xfId="0" applyAlignment="1">
      <alignment wrapText="1"/>
    </xf>
    <xf numFmtId="0" fontId="7" fillId="0" borderId="0" xfId="0" applyFont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0" fillId="2" borderId="0" xfId="0" applyFill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0" fillId="3" borderId="11" xfId="0" applyFill="1" applyBorder="1" applyAlignment="1">
      <alignment wrapText="1"/>
    </xf>
    <xf numFmtId="2" fontId="1" fillId="3" borderId="10" xfId="0" applyNumberFormat="1" applyFont="1" applyFill="1" applyBorder="1" applyAlignment="1">
      <alignment wrapText="1"/>
    </xf>
    <xf numFmtId="2" fontId="1" fillId="3" borderId="11" xfId="0" applyNumberFormat="1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" fontId="0" fillId="3" borderId="1" xfId="0" applyNumberFormat="1" applyFill="1" applyBorder="1"/>
    <xf numFmtId="1" fontId="0" fillId="3" borderId="2" xfId="0" applyNumberFormat="1" applyFill="1" applyBorder="1"/>
    <xf numFmtId="22" fontId="0" fillId="3" borderId="5" xfId="0" applyNumberFormat="1" applyFill="1" applyBorder="1"/>
    <xf numFmtId="0" fontId="0" fillId="0" borderId="0" xfId="0" applyFill="1"/>
    <xf numFmtId="0" fontId="0" fillId="0" borderId="0" xfId="0" applyFill="1" applyBorder="1"/>
    <xf numFmtId="2" fontId="0" fillId="3" borderId="2" xfId="0" applyNumberFormat="1" applyFill="1" applyBorder="1"/>
    <xf numFmtId="0" fontId="0" fillId="0" borderId="12" xfId="0" applyFill="1" applyBorder="1"/>
    <xf numFmtId="1" fontId="0" fillId="0" borderId="12" xfId="0" applyNumberFormat="1" applyFill="1" applyBorder="1"/>
    <xf numFmtId="2" fontId="0" fillId="0" borderId="12" xfId="0" applyNumberFormat="1" applyFill="1" applyBorder="1"/>
    <xf numFmtId="164" fontId="0" fillId="0" borderId="12" xfId="0" applyNumberFormat="1" applyFill="1" applyBorder="1"/>
    <xf numFmtId="0" fontId="0" fillId="3" borderId="13" xfId="0" applyFill="1" applyBorder="1" applyAlignment="1">
      <alignment horizontal="center" vertical="center" wrapText="1"/>
    </xf>
    <xf numFmtId="0" fontId="0" fillId="0" borderId="14" xfId="0" applyFill="1" applyBorder="1"/>
    <xf numFmtId="0" fontId="0" fillId="0" borderId="15" xfId="0" applyFill="1" applyBorder="1" applyAlignment="1">
      <alignment wrapText="1"/>
    </xf>
    <xf numFmtId="0" fontId="1" fillId="3" borderId="16" xfId="0" applyFont="1" applyFill="1" applyBorder="1"/>
    <xf numFmtId="1" fontId="1" fillId="3" borderId="17" xfId="0" applyNumberFormat="1" applyFont="1" applyFill="1" applyBorder="1"/>
    <xf numFmtId="164" fontId="1" fillId="3" borderId="17" xfId="0" applyNumberFormat="1" applyFont="1" applyFill="1" applyBorder="1"/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21" xfId="0" applyFill="1" applyBorder="1"/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 applyAlignment="1"/>
    <xf numFmtId="0" fontId="0" fillId="0" borderId="12" xfId="0" applyBorder="1"/>
    <xf numFmtId="1" fontId="0" fillId="0" borderId="12" xfId="0" applyNumberFormat="1" applyBorder="1"/>
    <xf numFmtId="0" fontId="0" fillId="0" borderId="14" xfId="0" applyFill="1" applyBorder="1" applyAlignment="1">
      <alignment horizontal="center" vertical="center"/>
    </xf>
    <xf numFmtId="10" fontId="0" fillId="0" borderId="0" xfId="0" applyNumberFormat="1"/>
    <xf numFmtId="0" fontId="1" fillId="4" borderId="0" xfId="0" applyFont="1" applyFill="1" applyBorder="1"/>
    <xf numFmtId="0" fontId="1" fillId="4" borderId="0" xfId="0" applyFont="1" applyFill="1"/>
    <xf numFmtId="1" fontId="1" fillId="4" borderId="0" xfId="0" applyNumberFormat="1" applyFont="1" applyFill="1"/>
    <xf numFmtId="1" fontId="0" fillId="0" borderId="0" xfId="0" applyNumberFormat="1" applyBorder="1"/>
    <xf numFmtId="1" fontId="0" fillId="0" borderId="0" xfId="0" applyNumberFormat="1" applyFill="1" applyBorder="1"/>
    <xf numFmtId="2" fontId="0" fillId="0" borderId="0" xfId="0" applyNumberFormat="1" applyFill="1" applyBorder="1"/>
    <xf numFmtId="4" fontId="0" fillId="0" borderId="12" xfId="0" applyNumberFormat="1" applyFill="1" applyBorder="1"/>
    <xf numFmtId="22" fontId="0" fillId="0" borderId="24" xfId="0" applyNumberFormat="1" applyFill="1" applyBorder="1" applyAlignment="1">
      <alignment horizontal="center" vertical="center"/>
    </xf>
    <xf numFmtId="22" fontId="0" fillId="0" borderId="25" xfId="0" applyNumberFormat="1" applyFill="1" applyBorder="1" applyAlignment="1">
      <alignment horizontal="center" vertical="center"/>
    </xf>
    <xf numFmtId="22" fontId="0" fillId="0" borderId="26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2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%20to%20Complete%20Clean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L6">
            <v>84.681818181818173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opLeftCell="B1" workbookViewId="0">
      <selection activeCell="E7" sqref="E7"/>
    </sheetView>
  </sheetViews>
  <sheetFormatPr defaultRowHeight="15" x14ac:dyDescent="0.25"/>
  <cols>
    <col min="2" max="2" width="90.42578125" customWidth="1"/>
    <col min="3" max="3" width="10.7109375" bestFit="1" customWidth="1"/>
    <col min="4" max="4" width="12.140625" bestFit="1" customWidth="1"/>
    <col min="5" max="5" width="10.85546875" style="7" customWidth="1"/>
    <col min="6" max="6" width="15.5703125" style="7" bestFit="1" customWidth="1"/>
    <col min="7" max="7" width="2.5703125" style="7" customWidth="1"/>
    <col min="8" max="8" width="11.28515625" customWidth="1"/>
    <col min="9" max="9" width="14.5703125" customWidth="1"/>
    <col min="10" max="10" width="11.42578125" customWidth="1"/>
    <col min="12" max="12" width="23" customWidth="1"/>
  </cols>
  <sheetData>
    <row r="1" spans="1:12" s="3" customFormat="1" ht="49.5" customHeight="1" thickBot="1" x14ac:dyDescent="0.3">
      <c r="B1" s="5" t="s">
        <v>111</v>
      </c>
      <c r="C1" s="22" t="s">
        <v>112</v>
      </c>
      <c r="D1" s="23" t="s">
        <v>104</v>
      </c>
      <c r="E1" s="25" t="s">
        <v>113</v>
      </c>
      <c r="F1" s="26" t="s">
        <v>114</v>
      </c>
      <c r="G1" s="6"/>
      <c r="H1" s="22" t="s">
        <v>106</v>
      </c>
      <c r="I1" s="23" t="s">
        <v>107</v>
      </c>
      <c r="J1" s="23" t="s">
        <v>108</v>
      </c>
      <c r="K1" s="23" t="s">
        <v>109</v>
      </c>
      <c r="L1" s="24"/>
    </row>
    <row r="2" spans="1:12" x14ac:dyDescent="0.25">
      <c r="A2" s="1" t="s">
        <v>0</v>
      </c>
      <c r="C2" s="27"/>
      <c r="D2" s="28"/>
      <c r="E2" s="29"/>
      <c r="F2" s="30"/>
      <c r="H2" s="14"/>
      <c r="I2" s="15"/>
      <c r="J2" s="15"/>
      <c r="K2" s="15"/>
      <c r="L2" s="16"/>
    </row>
    <row r="3" spans="1:12" x14ac:dyDescent="0.25">
      <c r="A3" s="2" t="s">
        <v>1</v>
      </c>
      <c r="B3" s="8"/>
      <c r="C3" s="9">
        <v>3559</v>
      </c>
      <c r="D3" s="10">
        <v>44</v>
      </c>
      <c r="E3" s="31">
        <v>8.75</v>
      </c>
      <c r="F3" s="32">
        <f>(E3/D3)*60</f>
        <v>11.931818181818182</v>
      </c>
      <c r="H3" s="14" t="s">
        <v>115</v>
      </c>
      <c r="I3" s="15"/>
      <c r="J3" s="15"/>
      <c r="K3" s="15"/>
      <c r="L3" s="37">
        <f ca="1">NOW()</f>
        <v>43469.723808564813</v>
      </c>
    </row>
    <row r="4" spans="1:12" x14ac:dyDescent="0.25">
      <c r="A4" s="2" t="s">
        <v>2</v>
      </c>
      <c r="C4" s="9"/>
      <c r="D4" s="10"/>
      <c r="E4" s="31"/>
      <c r="F4" s="32"/>
      <c r="H4" s="14"/>
      <c r="I4" s="15"/>
      <c r="J4" s="15"/>
      <c r="K4" s="15"/>
      <c r="L4" s="16"/>
    </row>
    <row r="5" spans="1:12" ht="15.75" thickBot="1" x14ac:dyDescent="0.3">
      <c r="A5" s="2" t="s">
        <v>3</v>
      </c>
      <c r="C5" s="9"/>
      <c r="D5" s="10"/>
      <c r="E5" s="31"/>
      <c r="F5" s="32"/>
      <c r="H5" s="14"/>
      <c r="I5" s="15"/>
      <c r="J5" s="15"/>
      <c r="K5" s="15"/>
      <c r="L5" s="16"/>
    </row>
    <row r="6" spans="1:12" ht="34.5" customHeight="1" x14ac:dyDescent="0.25">
      <c r="A6" s="2" t="s">
        <v>4</v>
      </c>
      <c r="B6" s="8"/>
      <c r="C6" s="9">
        <v>325</v>
      </c>
      <c r="D6" s="10">
        <v>35</v>
      </c>
      <c r="E6" s="31">
        <v>3.5</v>
      </c>
      <c r="F6" s="32">
        <f t="shared" ref="F6:F11" si="0">(E6/D6)*60</f>
        <v>6</v>
      </c>
      <c r="H6" s="35">
        <f>81*((3.5+3.75+3+1.75+3.25)/5)</f>
        <v>247.04999999999998</v>
      </c>
      <c r="I6" s="36">
        <f>H6/7.5</f>
        <v>32.94</v>
      </c>
      <c r="J6" s="20">
        <f>I6/5</f>
        <v>6.5879999999999992</v>
      </c>
      <c r="K6" s="21">
        <f>H6*88</f>
        <v>21740.399999999998</v>
      </c>
      <c r="L6" s="13" t="s">
        <v>110</v>
      </c>
    </row>
    <row r="7" spans="1:12" ht="15.75" thickBot="1" x14ac:dyDescent="0.3">
      <c r="A7" s="2" t="s">
        <v>5</v>
      </c>
      <c r="B7" s="8"/>
      <c r="C7" s="9">
        <v>307</v>
      </c>
      <c r="D7" s="10">
        <f>46*4</f>
        <v>184</v>
      </c>
      <c r="E7" s="31">
        <v>3.75</v>
      </c>
      <c r="F7" s="32">
        <f t="shared" si="0"/>
        <v>1.2228260869565217</v>
      </c>
      <c r="H7" s="17"/>
      <c r="I7" s="18"/>
      <c r="J7" s="18"/>
      <c r="K7" s="18"/>
      <c r="L7" s="19"/>
    </row>
    <row r="8" spans="1:12" x14ac:dyDescent="0.25">
      <c r="A8" s="2" t="s">
        <v>6</v>
      </c>
      <c r="B8" s="8"/>
      <c r="C8" s="9">
        <v>648</v>
      </c>
      <c r="D8" s="10">
        <v>70</v>
      </c>
      <c r="E8" s="31">
        <v>3</v>
      </c>
      <c r="F8" s="32">
        <f t="shared" si="0"/>
        <v>2.5714285714285716</v>
      </c>
    </row>
    <row r="9" spans="1:12" x14ac:dyDescent="0.25">
      <c r="A9" s="1" t="s">
        <v>7</v>
      </c>
      <c r="C9" s="9"/>
      <c r="D9" s="10"/>
      <c r="E9" s="31"/>
      <c r="F9" s="32"/>
    </row>
    <row r="10" spans="1:12" x14ac:dyDescent="0.25">
      <c r="A10" s="2" t="s">
        <v>8</v>
      </c>
      <c r="B10" s="8"/>
      <c r="C10" s="9">
        <f>422+96</f>
        <v>518</v>
      </c>
      <c r="D10" s="10">
        <f>31+9</f>
        <v>40</v>
      </c>
      <c r="E10" s="31">
        <f>1+0.75</f>
        <v>1.75</v>
      </c>
      <c r="F10" s="32">
        <f t="shared" si="0"/>
        <v>2.625</v>
      </c>
    </row>
    <row r="11" spans="1:12" x14ac:dyDescent="0.25">
      <c r="A11" s="2" t="s">
        <v>9</v>
      </c>
      <c r="B11" s="8"/>
      <c r="C11" s="9">
        <v>954</v>
      </c>
      <c r="D11" s="10">
        <v>56</v>
      </c>
      <c r="E11" s="31">
        <f>1.75+1.5</f>
        <v>3.25</v>
      </c>
      <c r="F11" s="32">
        <f t="shared" si="0"/>
        <v>3.4821428571428572</v>
      </c>
    </row>
    <row r="12" spans="1:12" x14ac:dyDescent="0.25">
      <c r="A12" s="2" t="s">
        <v>10</v>
      </c>
      <c r="C12" s="9"/>
      <c r="D12" s="10"/>
      <c r="E12" s="31"/>
      <c r="F12" s="32"/>
    </row>
    <row r="13" spans="1:12" x14ac:dyDescent="0.25">
      <c r="A13" s="2" t="s">
        <v>11</v>
      </c>
      <c r="C13" s="9"/>
      <c r="D13" s="10"/>
      <c r="E13" s="31"/>
      <c r="F13" s="32"/>
    </row>
    <row r="14" spans="1:12" x14ac:dyDescent="0.25">
      <c r="A14" s="1" t="s">
        <v>12</v>
      </c>
      <c r="C14" s="9"/>
      <c r="D14" s="10"/>
      <c r="E14" s="31"/>
      <c r="F14" s="32"/>
    </row>
    <row r="15" spans="1:12" x14ac:dyDescent="0.25">
      <c r="A15" s="2" t="s">
        <v>13</v>
      </c>
      <c r="C15" s="9"/>
      <c r="D15" s="10"/>
      <c r="E15" s="31"/>
      <c r="F15" s="32"/>
    </row>
    <row r="16" spans="1:12" x14ac:dyDescent="0.25">
      <c r="A16" s="2" t="s">
        <v>14</v>
      </c>
      <c r="C16" s="9"/>
      <c r="D16" s="10"/>
      <c r="E16" s="31"/>
      <c r="F16" s="32"/>
    </row>
    <row r="17" spans="1:6" x14ac:dyDescent="0.25">
      <c r="A17" s="2" t="s">
        <v>15</v>
      </c>
      <c r="C17" s="9"/>
      <c r="D17" s="10"/>
      <c r="E17" s="31"/>
      <c r="F17" s="32"/>
    </row>
    <row r="18" spans="1:6" x14ac:dyDescent="0.25">
      <c r="A18" s="1" t="s">
        <v>16</v>
      </c>
      <c r="C18" s="9"/>
      <c r="D18" s="10"/>
      <c r="E18" s="31"/>
      <c r="F18" s="32"/>
    </row>
    <row r="19" spans="1:6" x14ac:dyDescent="0.25">
      <c r="A19" s="2" t="s">
        <v>17</v>
      </c>
      <c r="C19" s="9"/>
      <c r="D19" s="10"/>
      <c r="E19" s="31"/>
      <c r="F19" s="32"/>
    </row>
    <row r="20" spans="1:6" x14ac:dyDescent="0.25">
      <c r="A20" s="2" t="s">
        <v>18</v>
      </c>
      <c r="C20" s="9"/>
      <c r="D20" s="10"/>
      <c r="E20" s="31"/>
      <c r="F20" s="32"/>
    </row>
    <row r="21" spans="1:6" x14ac:dyDescent="0.25">
      <c r="A21" s="2" t="s">
        <v>19</v>
      </c>
      <c r="C21" s="9"/>
      <c r="D21" s="10"/>
      <c r="E21" s="31"/>
      <c r="F21" s="32"/>
    </row>
    <row r="22" spans="1:6" x14ac:dyDescent="0.25">
      <c r="A22" s="1" t="s">
        <v>20</v>
      </c>
      <c r="C22" s="9"/>
      <c r="D22" s="10"/>
      <c r="E22" s="31"/>
      <c r="F22" s="32"/>
    </row>
    <row r="23" spans="1:6" x14ac:dyDescent="0.25">
      <c r="A23" s="2" t="s">
        <v>21</v>
      </c>
      <c r="C23" s="9"/>
      <c r="D23" s="10"/>
      <c r="E23" s="31"/>
      <c r="F23" s="32"/>
    </row>
    <row r="24" spans="1:6" x14ac:dyDescent="0.25">
      <c r="A24" s="2" t="s">
        <v>22</v>
      </c>
      <c r="C24" s="9"/>
      <c r="D24" s="10"/>
      <c r="E24" s="31"/>
      <c r="F24" s="32"/>
    </row>
    <row r="25" spans="1:6" x14ac:dyDescent="0.25">
      <c r="A25" s="2" t="s">
        <v>23</v>
      </c>
      <c r="C25" s="9"/>
      <c r="D25" s="10"/>
      <c r="E25" s="31"/>
      <c r="F25" s="32"/>
    </row>
    <row r="26" spans="1:6" x14ac:dyDescent="0.25">
      <c r="A26" s="1" t="s">
        <v>24</v>
      </c>
      <c r="C26" s="9"/>
      <c r="D26" s="10"/>
      <c r="E26" s="31"/>
      <c r="F26" s="32"/>
    </row>
    <row r="27" spans="1:6" x14ac:dyDescent="0.25">
      <c r="A27" s="2" t="s">
        <v>25</v>
      </c>
      <c r="C27" s="9"/>
      <c r="D27" s="10"/>
      <c r="E27" s="31"/>
      <c r="F27" s="32"/>
    </row>
    <row r="28" spans="1:6" x14ac:dyDescent="0.25">
      <c r="A28" s="2" t="s">
        <v>26</v>
      </c>
      <c r="C28" s="9"/>
      <c r="D28" s="10"/>
      <c r="E28" s="31"/>
      <c r="F28" s="32"/>
    </row>
    <row r="29" spans="1:6" x14ac:dyDescent="0.25">
      <c r="A29" s="2" t="s">
        <v>27</v>
      </c>
      <c r="C29" s="9"/>
      <c r="D29" s="10"/>
      <c r="E29" s="31"/>
      <c r="F29" s="32"/>
    </row>
    <row r="30" spans="1:6" x14ac:dyDescent="0.25">
      <c r="A30" s="2" t="s">
        <v>28</v>
      </c>
      <c r="C30" s="9"/>
      <c r="D30" s="10"/>
      <c r="E30" s="31"/>
      <c r="F30" s="32"/>
    </row>
    <row r="31" spans="1:6" x14ac:dyDescent="0.25">
      <c r="A31" s="2" t="s">
        <v>29</v>
      </c>
      <c r="C31" s="9"/>
      <c r="D31" s="10"/>
      <c r="E31" s="31"/>
      <c r="F31" s="32"/>
    </row>
    <row r="32" spans="1:6" x14ac:dyDescent="0.25">
      <c r="A32" s="2" t="s">
        <v>30</v>
      </c>
      <c r="C32" s="9"/>
      <c r="D32" s="10"/>
      <c r="E32" s="31"/>
      <c r="F32" s="32"/>
    </row>
    <row r="33" spans="1:6" x14ac:dyDescent="0.25">
      <c r="A33" s="1" t="s">
        <v>31</v>
      </c>
      <c r="C33" s="9"/>
      <c r="D33" s="10"/>
      <c r="E33" s="31"/>
      <c r="F33" s="32"/>
    </row>
    <row r="34" spans="1:6" x14ac:dyDescent="0.25">
      <c r="A34" s="2" t="s">
        <v>32</v>
      </c>
      <c r="C34" s="9"/>
      <c r="D34" s="10"/>
      <c r="E34" s="31"/>
      <c r="F34" s="32"/>
    </row>
    <row r="35" spans="1:6" x14ac:dyDescent="0.25">
      <c r="A35" s="2" t="s">
        <v>33</v>
      </c>
      <c r="C35" s="9"/>
      <c r="D35" s="10"/>
      <c r="E35" s="31"/>
      <c r="F35" s="32"/>
    </row>
    <row r="36" spans="1:6" x14ac:dyDescent="0.25">
      <c r="A36" s="2" t="s">
        <v>34</v>
      </c>
      <c r="C36" s="9"/>
      <c r="D36" s="10"/>
      <c r="E36" s="31"/>
      <c r="F36" s="32"/>
    </row>
    <row r="37" spans="1:6" x14ac:dyDescent="0.25">
      <c r="A37" s="1" t="s">
        <v>35</v>
      </c>
      <c r="C37" s="9"/>
      <c r="D37" s="10"/>
      <c r="E37" s="31"/>
      <c r="F37" s="32"/>
    </row>
    <row r="38" spans="1:6" x14ac:dyDescent="0.25">
      <c r="A38" s="2" t="s">
        <v>36</v>
      </c>
      <c r="C38" s="9"/>
      <c r="D38" s="10"/>
      <c r="E38" s="31"/>
      <c r="F38" s="32"/>
    </row>
    <row r="39" spans="1:6" x14ac:dyDescent="0.25">
      <c r="A39" s="2" t="s">
        <v>37</v>
      </c>
      <c r="C39" s="9"/>
      <c r="D39" s="10"/>
      <c r="E39" s="31"/>
      <c r="F39" s="32"/>
    </row>
    <row r="40" spans="1:6" x14ac:dyDescent="0.25">
      <c r="A40" s="2" t="s">
        <v>38</v>
      </c>
      <c r="C40" s="9"/>
      <c r="D40" s="10"/>
      <c r="E40" s="31"/>
      <c r="F40" s="32"/>
    </row>
    <row r="41" spans="1:6" x14ac:dyDescent="0.25">
      <c r="A41" s="2" t="s">
        <v>39</v>
      </c>
      <c r="C41" s="9"/>
      <c r="D41" s="10"/>
      <c r="E41" s="31"/>
      <c r="F41" s="32"/>
    </row>
    <row r="42" spans="1:6" x14ac:dyDescent="0.25">
      <c r="A42" s="1" t="s">
        <v>40</v>
      </c>
      <c r="C42" s="9"/>
      <c r="D42" s="10"/>
      <c r="E42" s="31"/>
      <c r="F42" s="32"/>
    </row>
    <row r="43" spans="1:6" x14ac:dyDescent="0.25">
      <c r="A43" s="2" t="s">
        <v>41</v>
      </c>
      <c r="C43" s="9"/>
      <c r="D43" s="10"/>
      <c r="E43" s="31"/>
      <c r="F43" s="32"/>
    </row>
    <row r="44" spans="1:6" x14ac:dyDescent="0.25">
      <c r="A44" s="2" t="s">
        <v>42</v>
      </c>
      <c r="C44" s="9"/>
      <c r="D44" s="10"/>
      <c r="E44" s="31"/>
      <c r="F44" s="32"/>
    </row>
    <row r="45" spans="1:6" x14ac:dyDescent="0.25">
      <c r="A45" s="2" t="s">
        <v>43</v>
      </c>
      <c r="C45" s="9"/>
      <c r="D45" s="10"/>
      <c r="E45" s="31"/>
      <c r="F45" s="32"/>
    </row>
    <row r="46" spans="1:6" x14ac:dyDescent="0.25">
      <c r="A46" s="2" t="s">
        <v>44</v>
      </c>
      <c r="C46" s="9"/>
      <c r="D46" s="10"/>
      <c r="E46" s="31"/>
      <c r="F46" s="32"/>
    </row>
    <row r="47" spans="1:6" x14ac:dyDescent="0.25">
      <c r="A47" s="1" t="s">
        <v>45</v>
      </c>
      <c r="C47" s="9"/>
      <c r="D47" s="10"/>
      <c r="E47" s="31"/>
      <c r="F47" s="32"/>
    </row>
    <row r="48" spans="1:6" x14ac:dyDescent="0.25">
      <c r="A48" s="2" t="s">
        <v>46</v>
      </c>
      <c r="C48" s="9"/>
      <c r="D48" s="10"/>
      <c r="E48" s="31"/>
      <c r="F48" s="32"/>
    </row>
    <row r="49" spans="1:6" x14ac:dyDescent="0.25">
      <c r="A49" s="2" t="s">
        <v>47</v>
      </c>
      <c r="C49" s="9"/>
      <c r="D49" s="10"/>
      <c r="E49" s="31"/>
      <c r="F49" s="32"/>
    </row>
    <row r="50" spans="1:6" x14ac:dyDescent="0.25">
      <c r="A50" s="2" t="s">
        <v>48</v>
      </c>
      <c r="C50" s="9"/>
      <c r="D50" s="10"/>
      <c r="E50" s="31"/>
      <c r="F50" s="32"/>
    </row>
    <row r="51" spans="1:6" x14ac:dyDescent="0.25">
      <c r="A51" s="1" t="s">
        <v>49</v>
      </c>
      <c r="C51" s="9"/>
      <c r="D51" s="10"/>
      <c r="E51" s="31"/>
      <c r="F51" s="32"/>
    </row>
    <row r="52" spans="1:6" x14ac:dyDescent="0.25">
      <c r="A52" s="2" t="s">
        <v>50</v>
      </c>
      <c r="C52" s="9"/>
      <c r="D52" s="10"/>
      <c r="E52" s="31"/>
      <c r="F52" s="32"/>
    </row>
    <row r="53" spans="1:6" x14ac:dyDescent="0.25">
      <c r="A53" s="2" t="s">
        <v>51</v>
      </c>
      <c r="C53" s="9"/>
      <c r="D53" s="10"/>
      <c r="E53" s="31"/>
      <c r="F53" s="32"/>
    </row>
    <row r="54" spans="1:6" x14ac:dyDescent="0.25">
      <c r="A54" s="2" t="s">
        <v>52</v>
      </c>
      <c r="C54" s="9"/>
      <c r="D54" s="10"/>
      <c r="E54" s="31"/>
      <c r="F54" s="32"/>
    </row>
    <row r="55" spans="1:6" x14ac:dyDescent="0.25">
      <c r="A55" s="2" t="s">
        <v>53</v>
      </c>
      <c r="C55" s="9"/>
      <c r="D55" s="10"/>
      <c r="E55" s="31"/>
      <c r="F55" s="32"/>
    </row>
    <row r="56" spans="1:6" x14ac:dyDescent="0.25">
      <c r="A56" s="2" t="s">
        <v>54</v>
      </c>
      <c r="C56" s="9"/>
      <c r="D56" s="10"/>
      <c r="E56" s="31"/>
      <c r="F56" s="32"/>
    </row>
    <row r="57" spans="1:6" x14ac:dyDescent="0.25">
      <c r="A57" s="1" t="s">
        <v>55</v>
      </c>
      <c r="C57" s="9"/>
      <c r="D57" s="10"/>
      <c r="E57" s="31"/>
      <c r="F57" s="32"/>
    </row>
    <row r="58" spans="1:6" x14ac:dyDescent="0.25">
      <c r="A58" s="2" t="s">
        <v>56</v>
      </c>
      <c r="C58" s="9"/>
      <c r="D58" s="10"/>
      <c r="E58" s="31"/>
      <c r="F58" s="32"/>
    </row>
    <row r="59" spans="1:6" x14ac:dyDescent="0.25">
      <c r="A59" s="2" t="s">
        <v>57</v>
      </c>
      <c r="C59" s="9"/>
      <c r="D59" s="10"/>
      <c r="E59" s="31"/>
      <c r="F59" s="32"/>
    </row>
    <row r="60" spans="1:6" x14ac:dyDescent="0.25">
      <c r="A60" s="2" t="s">
        <v>58</v>
      </c>
      <c r="C60" s="9"/>
      <c r="D60" s="10"/>
      <c r="E60" s="31"/>
      <c r="F60" s="32"/>
    </row>
    <row r="61" spans="1:6" x14ac:dyDescent="0.25">
      <c r="A61" s="2" t="s">
        <v>59</v>
      </c>
      <c r="C61" s="9"/>
      <c r="D61" s="10"/>
      <c r="E61" s="31"/>
      <c r="F61" s="32"/>
    </row>
    <row r="62" spans="1:6" x14ac:dyDescent="0.25">
      <c r="A62" s="1" t="s">
        <v>60</v>
      </c>
      <c r="C62" s="9"/>
      <c r="D62" s="10"/>
      <c r="E62" s="31"/>
      <c r="F62" s="32"/>
    </row>
    <row r="63" spans="1:6" x14ac:dyDescent="0.25">
      <c r="A63" s="2" t="s">
        <v>61</v>
      </c>
      <c r="C63" s="9"/>
      <c r="D63" s="10"/>
      <c r="E63" s="31"/>
      <c r="F63" s="32"/>
    </row>
    <row r="64" spans="1:6" x14ac:dyDescent="0.25">
      <c r="A64" s="2" t="s">
        <v>62</v>
      </c>
      <c r="C64" s="9"/>
      <c r="D64" s="10"/>
      <c r="E64" s="31"/>
      <c r="F64" s="32"/>
    </row>
    <row r="65" spans="1:6" x14ac:dyDescent="0.25">
      <c r="A65" s="1" t="s">
        <v>63</v>
      </c>
      <c r="C65" s="9"/>
      <c r="D65" s="10"/>
      <c r="E65" s="31"/>
      <c r="F65" s="32"/>
    </row>
    <row r="66" spans="1:6" x14ac:dyDescent="0.25">
      <c r="A66" s="2" t="s">
        <v>64</v>
      </c>
      <c r="C66" s="9"/>
      <c r="D66" s="10"/>
      <c r="E66" s="31"/>
      <c r="F66" s="32"/>
    </row>
    <row r="67" spans="1:6" x14ac:dyDescent="0.25">
      <c r="A67" s="2" t="s">
        <v>65</v>
      </c>
      <c r="C67" s="9"/>
      <c r="D67" s="10"/>
      <c r="E67" s="31"/>
      <c r="F67" s="32"/>
    </row>
    <row r="68" spans="1:6" x14ac:dyDescent="0.25">
      <c r="A68" s="2" t="s">
        <v>66</v>
      </c>
      <c r="C68" s="9"/>
      <c r="D68" s="10"/>
      <c r="E68" s="31"/>
      <c r="F68" s="32"/>
    </row>
    <row r="69" spans="1:6" x14ac:dyDescent="0.25">
      <c r="A69" s="2" t="s">
        <v>67</v>
      </c>
      <c r="C69" s="9"/>
      <c r="D69" s="10"/>
      <c r="E69" s="31"/>
      <c r="F69" s="32"/>
    </row>
    <row r="70" spans="1:6" x14ac:dyDescent="0.25">
      <c r="A70" s="1" t="s">
        <v>68</v>
      </c>
      <c r="C70" s="9"/>
      <c r="D70" s="10"/>
      <c r="E70" s="31"/>
      <c r="F70" s="32"/>
    </row>
    <row r="71" spans="1:6" x14ac:dyDescent="0.25">
      <c r="A71" s="2" t="s">
        <v>69</v>
      </c>
      <c r="C71" s="9"/>
      <c r="D71" s="10"/>
      <c r="E71" s="31"/>
      <c r="F71" s="32"/>
    </row>
    <row r="72" spans="1:6" x14ac:dyDescent="0.25">
      <c r="A72" s="1" t="s">
        <v>70</v>
      </c>
      <c r="C72" s="9"/>
      <c r="D72" s="10"/>
      <c r="E72" s="31"/>
      <c r="F72" s="32"/>
    </row>
    <row r="73" spans="1:6" x14ac:dyDescent="0.25">
      <c r="A73" s="1" t="s">
        <v>71</v>
      </c>
      <c r="C73" s="9"/>
      <c r="D73" s="10"/>
      <c r="E73" s="31"/>
      <c r="F73" s="32"/>
    </row>
    <row r="74" spans="1:6" x14ac:dyDescent="0.25">
      <c r="A74" s="2" t="s">
        <v>72</v>
      </c>
      <c r="C74" s="9"/>
      <c r="D74" s="10"/>
      <c r="E74" s="31"/>
      <c r="F74" s="32"/>
    </row>
    <row r="75" spans="1:6" x14ac:dyDescent="0.25">
      <c r="A75" s="2" t="s">
        <v>73</v>
      </c>
      <c r="C75" s="9"/>
      <c r="D75" s="10"/>
      <c r="E75" s="31"/>
      <c r="F75" s="32"/>
    </row>
    <row r="76" spans="1:6" x14ac:dyDescent="0.25">
      <c r="A76" s="2" t="s">
        <v>74</v>
      </c>
      <c r="C76" s="9"/>
      <c r="D76" s="10"/>
      <c r="E76" s="31"/>
      <c r="F76" s="32"/>
    </row>
    <row r="77" spans="1:6" x14ac:dyDescent="0.25">
      <c r="A77" s="1" t="s">
        <v>75</v>
      </c>
      <c r="C77" s="9"/>
      <c r="D77" s="10"/>
      <c r="E77" s="31"/>
      <c r="F77" s="32"/>
    </row>
    <row r="78" spans="1:6" x14ac:dyDescent="0.25">
      <c r="A78" s="2" t="s">
        <v>76</v>
      </c>
      <c r="C78" s="9"/>
      <c r="D78" s="10"/>
      <c r="E78" s="31"/>
      <c r="F78" s="32"/>
    </row>
    <row r="79" spans="1:6" x14ac:dyDescent="0.25">
      <c r="A79" s="2" t="s">
        <v>77</v>
      </c>
      <c r="C79" s="9"/>
      <c r="D79" s="10"/>
      <c r="E79" s="31"/>
      <c r="F79" s="32"/>
    </row>
    <row r="80" spans="1:6" x14ac:dyDescent="0.25">
      <c r="A80" s="2" t="s">
        <v>78</v>
      </c>
      <c r="C80" s="9"/>
      <c r="D80" s="10"/>
      <c r="E80" s="31"/>
      <c r="F80" s="32"/>
    </row>
    <row r="81" spans="1:6" x14ac:dyDescent="0.25">
      <c r="A81" s="2" t="s">
        <v>79</v>
      </c>
      <c r="C81" s="9"/>
      <c r="D81" s="10"/>
      <c r="E81" s="31"/>
      <c r="F81" s="32"/>
    </row>
    <row r="82" spans="1:6" x14ac:dyDescent="0.25">
      <c r="A82" s="1" t="s">
        <v>80</v>
      </c>
      <c r="C82" s="9"/>
      <c r="D82" s="10"/>
      <c r="E82" s="31"/>
      <c r="F82" s="32"/>
    </row>
    <row r="83" spans="1:6" x14ac:dyDescent="0.25">
      <c r="A83" s="2" t="s">
        <v>81</v>
      </c>
      <c r="C83" s="9"/>
      <c r="D83" s="10"/>
      <c r="E83" s="31"/>
      <c r="F83" s="32"/>
    </row>
    <row r="84" spans="1:6" x14ac:dyDescent="0.25">
      <c r="A84" s="2" t="s">
        <v>82</v>
      </c>
      <c r="C84" s="9"/>
      <c r="D84" s="10"/>
      <c r="E84" s="31"/>
      <c r="F84" s="32"/>
    </row>
    <row r="85" spans="1:6" x14ac:dyDescent="0.25">
      <c r="A85" s="2" t="s">
        <v>83</v>
      </c>
      <c r="C85" s="9"/>
      <c r="D85" s="10"/>
      <c r="E85" s="31"/>
      <c r="F85" s="32"/>
    </row>
    <row r="86" spans="1:6" x14ac:dyDescent="0.25">
      <c r="A86" s="2" t="s">
        <v>84</v>
      </c>
      <c r="C86" s="9"/>
      <c r="D86" s="10"/>
      <c r="E86" s="31"/>
      <c r="F86" s="32"/>
    </row>
    <row r="87" spans="1:6" x14ac:dyDescent="0.25">
      <c r="A87" s="1" t="s">
        <v>85</v>
      </c>
      <c r="C87" s="9"/>
      <c r="D87" s="10"/>
      <c r="E87" s="31"/>
      <c r="F87" s="32"/>
    </row>
    <row r="88" spans="1:6" x14ac:dyDescent="0.25">
      <c r="A88" s="2" t="s">
        <v>86</v>
      </c>
      <c r="C88" s="9"/>
      <c r="D88" s="10"/>
      <c r="E88" s="31"/>
      <c r="F88" s="32"/>
    </row>
    <row r="89" spans="1:6" x14ac:dyDescent="0.25">
      <c r="A89" s="2" t="s">
        <v>87</v>
      </c>
      <c r="C89" s="9"/>
      <c r="D89" s="10"/>
      <c r="E89" s="31"/>
      <c r="F89" s="32"/>
    </row>
    <row r="90" spans="1:6" x14ac:dyDescent="0.25">
      <c r="A90" s="2" t="s">
        <v>88</v>
      </c>
      <c r="C90" s="9"/>
      <c r="D90" s="10"/>
      <c r="E90" s="31"/>
      <c r="F90" s="32"/>
    </row>
    <row r="91" spans="1:6" x14ac:dyDescent="0.25">
      <c r="A91" s="1" t="s">
        <v>89</v>
      </c>
      <c r="C91" s="9"/>
      <c r="D91" s="10"/>
      <c r="E91" s="31"/>
      <c r="F91" s="32"/>
    </row>
    <row r="92" spans="1:6" x14ac:dyDescent="0.25">
      <c r="A92" s="2" t="s">
        <v>90</v>
      </c>
      <c r="C92" s="9"/>
      <c r="D92" s="10"/>
      <c r="E92" s="31"/>
      <c r="F92" s="32"/>
    </row>
    <row r="93" spans="1:6" x14ac:dyDescent="0.25">
      <c r="A93" s="1" t="s">
        <v>91</v>
      </c>
      <c r="C93" s="9"/>
      <c r="D93" s="10"/>
      <c r="E93" s="31"/>
      <c r="F93" s="32"/>
    </row>
    <row r="94" spans="1:6" x14ac:dyDescent="0.25">
      <c r="A94" s="2" t="s">
        <v>92</v>
      </c>
      <c r="C94" s="9"/>
      <c r="D94" s="10"/>
      <c r="E94" s="31"/>
      <c r="F94" s="32"/>
    </row>
    <row r="95" spans="1:6" x14ac:dyDescent="0.25">
      <c r="A95" s="2" t="s">
        <v>93</v>
      </c>
      <c r="C95" s="9"/>
      <c r="D95" s="10"/>
      <c r="E95" s="31"/>
      <c r="F95" s="32"/>
    </row>
    <row r="96" spans="1:6" x14ac:dyDescent="0.25">
      <c r="A96" s="2" t="s">
        <v>94</v>
      </c>
      <c r="C96" s="9"/>
      <c r="D96" s="10"/>
      <c r="E96" s="31"/>
      <c r="F96" s="32"/>
    </row>
    <row r="97" spans="1:6" x14ac:dyDescent="0.25">
      <c r="A97" s="2" t="s">
        <v>95</v>
      </c>
      <c r="C97" s="9"/>
      <c r="D97" s="10"/>
      <c r="E97" s="31"/>
      <c r="F97" s="32"/>
    </row>
    <row r="98" spans="1:6" x14ac:dyDescent="0.25">
      <c r="A98" s="1" t="s">
        <v>96</v>
      </c>
      <c r="C98" s="9"/>
      <c r="D98" s="10"/>
      <c r="E98" s="31"/>
      <c r="F98" s="32"/>
    </row>
    <row r="99" spans="1:6" x14ac:dyDescent="0.25">
      <c r="A99" s="2" t="s">
        <v>97</v>
      </c>
      <c r="C99" s="9"/>
      <c r="D99" s="10"/>
      <c r="E99" s="31"/>
      <c r="F99" s="32"/>
    </row>
    <row r="100" spans="1:6" x14ac:dyDescent="0.25">
      <c r="A100" s="2" t="s">
        <v>98</v>
      </c>
      <c r="C100" s="9"/>
      <c r="D100" s="10"/>
      <c r="E100" s="31"/>
      <c r="F100" s="32"/>
    </row>
    <row r="101" spans="1:6" x14ac:dyDescent="0.25">
      <c r="A101" s="2" t="s">
        <v>99</v>
      </c>
      <c r="C101" s="9"/>
      <c r="D101" s="10"/>
      <c r="E101" s="31"/>
      <c r="F101" s="32"/>
    </row>
    <row r="102" spans="1:6" x14ac:dyDescent="0.25">
      <c r="A102" s="2" t="s">
        <v>100</v>
      </c>
      <c r="C102" s="9"/>
      <c r="D102" s="10"/>
      <c r="E102" s="31"/>
      <c r="F102" s="32"/>
    </row>
    <row r="103" spans="1:6" x14ac:dyDescent="0.25">
      <c r="A103" s="1" t="s">
        <v>101</v>
      </c>
      <c r="C103" s="9"/>
      <c r="D103" s="10"/>
      <c r="E103" s="31"/>
      <c r="F103" s="32"/>
    </row>
    <row r="104" spans="1:6" x14ac:dyDescent="0.25">
      <c r="A104" s="2" t="s">
        <v>102</v>
      </c>
      <c r="C104" s="9"/>
      <c r="D104" s="10"/>
      <c r="E104" s="31"/>
      <c r="F104" s="32"/>
    </row>
    <row r="105" spans="1:6" x14ac:dyDescent="0.25">
      <c r="A105" s="1" t="s">
        <v>103</v>
      </c>
      <c r="C105" s="9"/>
      <c r="D105" s="10"/>
      <c r="E105" s="31"/>
      <c r="F105" s="32"/>
    </row>
    <row r="106" spans="1:6" ht="15.75" thickBot="1" x14ac:dyDescent="0.3">
      <c r="B106" s="4" t="s">
        <v>105</v>
      </c>
      <c r="C106" s="11"/>
      <c r="D106" s="12"/>
      <c r="E106" s="33"/>
      <c r="F106" s="3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opLeftCell="B1" workbookViewId="0">
      <selection activeCell="D7" sqref="D7"/>
    </sheetView>
  </sheetViews>
  <sheetFormatPr defaultRowHeight="15" x14ac:dyDescent="0.25"/>
  <cols>
    <col min="2" max="2" width="90.42578125" customWidth="1"/>
    <col min="3" max="3" width="10.7109375" bestFit="1" customWidth="1"/>
    <col min="4" max="4" width="12.140625" bestFit="1" customWidth="1"/>
    <col min="5" max="5" width="10.85546875" style="7" customWidth="1"/>
    <col min="6" max="6" width="15.5703125" style="7" bestFit="1" customWidth="1"/>
    <col min="7" max="7" width="2.5703125" style="7" customWidth="1"/>
    <col min="8" max="8" width="11.28515625" customWidth="1"/>
    <col min="9" max="9" width="14.5703125" customWidth="1"/>
    <col min="10" max="10" width="11.42578125" customWidth="1"/>
    <col min="12" max="12" width="23" customWidth="1"/>
  </cols>
  <sheetData>
    <row r="1" spans="1:12" s="3" customFormat="1" ht="49.5" customHeight="1" thickBot="1" x14ac:dyDescent="0.3">
      <c r="B1" s="5" t="s">
        <v>111</v>
      </c>
      <c r="C1" s="22" t="s">
        <v>112</v>
      </c>
      <c r="D1" s="23" t="s">
        <v>104</v>
      </c>
      <c r="E1" s="25" t="s">
        <v>113</v>
      </c>
      <c r="F1" s="26" t="s">
        <v>114</v>
      </c>
      <c r="G1" s="6"/>
      <c r="H1" s="22" t="s">
        <v>106</v>
      </c>
      <c r="I1" s="23" t="s">
        <v>107</v>
      </c>
      <c r="J1" s="23" t="s">
        <v>108</v>
      </c>
      <c r="K1" s="23" t="s">
        <v>109</v>
      </c>
      <c r="L1" s="24"/>
    </row>
    <row r="2" spans="1:12" x14ac:dyDescent="0.25">
      <c r="A2" s="1" t="s">
        <v>0</v>
      </c>
      <c r="C2" s="27"/>
      <c r="D2" s="28"/>
      <c r="E2" s="29"/>
      <c r="F2" s="30"/>
      <c r="H2" s="14"/>
      <c r="I2" s="15"/>
      <c r="J2" s="15"/>
      <c r="K2" s="15"/>
      <c r="L2" s="16"/>
    </row>
    <row r="3" spans="1:12" x14ac:dyDescent="0.25">
      <c r="A3" s="2" t="s">
        <v>1</v>
      </c>
      <c r="B3" s="8"/>
      <c r="C3" s="9">
        <v>3559</v>
      </c>
      <c r="D3" s="10">
        <v>44</v>
      </c>
      <c r="E3" s="31">
        <v>8.75</v>
      </c>
      <c r="F3" s="32">
        <f>(E3/D3)*60</f>
        <v>11.931818181818182</v>
      </c>
      <c r="H3" s="14" t="s">
        <v>115</v>
      </c>
      <c r="I3" s="15"/>
      <c r="J3" s="15"/>
      <c r="K3" s="15"/>
      <c r="L3" s="37">
        <f ca="1">NOW()</f>
        <v>43469.723808564813</v>
      </c>
    </row>
    <row r="4" spans="1:12" x14ac:dyDescent="0.25">
      <c r="A4" s="2" t="s">
        <v>2</v>
      </c>
      <c r="B4" s="8"/>
      <c r="C4" s="9">
        <v>163</v>
      </c>
      <c r="D4" s="10">
        <v>16</v>
      </c>
      <c r="E4" s="31">
        <v>1</v>
      </c>
      <c r="F4" s="32">
        <f t="shared" ref="F4:F5" si="0">(E4/D4)*60</f>
        <v>3.75</v>
      </c>
      <c r="H4" s="14"/>
      <c r="I4" s="15"/>
      <c r="J4" s="15"/>
      <c r="K4" s="15"/>
      <c r="L4" s="16"/>
    </row>
    <row r="5" spans="1:12" ht="15.75" thickBot="1" x14ac:dyDescent="0.3">
      <c r="A5" s="2" t="s">
        <v>3</v>
      </c>
      <c r="B5" s="8"/>
      <c r="C5" s="9">
        <v>13</v>
      </c>
      <c r="D5" s="10">
        <v>15</v>
      </c>
      <c r="E5" s="31">
        <v>1</v>
      </c>
      <c r="F5" s="32">
        <f t="shared" si="0"/>
        <v>4</v>
      </c>
      <c r="H5" s="14"/>
      <c r="I5" s="15"/>
      <c r="J5" s="15"/>
      <c r="K5" s="15"/>
      <c r="L5" s="16"/>
    </row>
    <row r="6" spans="1:12" ht="34.5" customHeight="1" x14ac:dyDescent="0.25">
      <c r="A6" s="2" t="s">
        <v>4</v>
      </c>
      <c r="B6" s="8"/>
      <c r="C6" s="9">
        <v>325</v>
      </c>
      <c r="D6" s="10">
        <v>45</v>
      </c>
      <c r="E6" s="31">
        <v>3.5</v>
      </c>
      <c r="F6" s="32">
        <f t="shared" ref="F6:F24" si="1">(E6/D6)*60</f>
        <v>4.666666666666667</v>
      </c>
      <c r="H6" s="35">
        <f>81*((8.75+2+3.5+4.75+3+1.75+3.25+1.25+1+1.75+1.25+2.25+1.25+2+1+2.25+2.5)/18)</f>
        <v>195.75</v>
      </c>
      <c r="I6" s="36">
        <f>H6/7.5</f>
        <v>26.1</v>
      </c>
      <c r="J6" s="40">
        <f>I6/5</f>
        <v>5.2200000000000006</v>
      </c>
      <c r="K6" s="21">
        <f>H6*88</f>
        <v>17226</v>
      </c>
      <c r="L6" s="13"/>
    </row>
    <row r="7" spans="1:12" ht="15.75" thickBot="1" x14ac:dyDescent="0.3">
      <c r="A7" s="2" t="s">
        <v>5</v>
      </c>
      <c r="B7" s="8"/>
      <c r="C7" s="9">
        <v>80</v>
      </c>
      <c r="D7" s="10">
        <v>46</v>
      </c>
      <c r="E7" s="31">
        <v>4.75</v>
      </c>
      <c r="F7" s="32">
        <f t="shared" si="1"/>
        <v>6.1956521739130439</v>
      </c>
      <c r="H7" s="17"/>
      <c r="I7" s="18"/>
      <c r="J7" s="18"/>
      <c r="K7" s="18"/>
      <c r="L7" s="19"/>
    </row>
    <row r="8" spans="1:12" x14ac:dyDescent="0.25">
      <c r="A8" s="2" t="s">
        <v>6</v>
      </c>
      <c r="B8" s="8"/>
      <c r="C8" s="9">
        <v>648</v>
      </c>
      <c r="D8" s="10">
        <v>37</v>
      </c>
      <c r="E8" s="31">
        <v>3</v>
      </c>
      <c r="F8" s="32">
        <f t="shared" si="1"/>
        <v>4.8648648648648649</v>
      </c>
    </row>
    <row r="9" spans="1:12" x14ac:dyDescent="0.25">
      <c r="A9" s="1" t="s">
        <v>7</v>
      </c>
      <c r="B9" s="38"/>
      <c r="C9" s="9"/>
      <c r="D9" s="10"/>
      <c r="E9" s="31"/>
      <c r="F9" s="32"/>
    </row>
    <row r="10" spans="1:12" x14ac:dyDescent="0.25">
      <c r="A10" s="2" t="s">
        <v>8</v>
      </c>
      <c r="B10" s="8"/>
      <c r="C10" s="9">
        <f>422+96</f>
        <v>518</v>
      </c>
      <c r="D10" s="10">
        <f>31+9</f>
        <v>40</v>
      </c>
      <c r="E10" s="31">
        <f>1+0.75</f>
        <v>1.75</v>
      </c>
      <c r="F10" s="32">
        <f t="shared" si="1"/>
        <v>2.625</v>
      </c>
    </row>
    <row r="11" spans="1:12" x14ac:dyDescent="0.25">
      <c r="A11" s="2" t="s">
        <v>9</v>
      </c>
      <c r="B11" s="8"/>
      <c r="C11" s="9">
        <v>954</v>
      </c>
      <c r="D11" s="10">
        <v>25</v>
      </c>
      <c r="E11" s="31">
        <f>1.75+1.5</f>
        <v>3.25</v>
      </c>
      <c r="F11" s="32">
        <f t="shared" si="1"/>
        <v>7.8000000000000007</v>
      </c>
    </row>
    <row r="12" spans="1:12" x14ac:dyDescent="0.25">
      <c r="A12" s="2" t="s">
        <v>10</v>
      </c>
      <c r="B12" s="8"/>
      <c r="C12" s="9">
        <v>792</v>
      </c>
      <c r="D12" s="39">
        <v>38</v>
      </c>
      <c r="E12" s="31">
        <v>1</v>
      </c>
      <c r="F12" s="32">
        <f t="shared" si="1"/>
        <v>1.5789473684210527</v>
      </c>
    </row>
    <row r="13" spans="1:12" x14ac:dyDescent="0.25">
      <c r="A13" s="2" t="s">
        <v>11</v>
      </c>
      <c r="B13" s="8"/>
      <c r="C13" s="9">
        <v>364</v>
      </c>
      <c r="D13" s="10">
        <v>45</v>
      </c>
      <c r="E13" s="31">
        <v>1.25</v>
      </c>
      <c r="F13" s="32">
        <f t="shared" si="1"/>
        <v>1.6666666666666665</v>
      </c>
    </row>
    <row r="14" spans="1:12" x14ac:dyDescent="0.25">
      <c r="A14" s="1" t="s">
        <v>12</v>
      </c>
      <c r="C14" s="9"/>
      <c r="D14" s="10"/>
      <c r="E14" s="31"/>
      <c r="F14" s="32"/>
    </row>
    <row r="15" spans="1:12" x14ac:dyDescent="0.25">
      <c r="A15" s="2" t="s">
        <v>13</v>
      </c>
      <c r="B15" s="8"/>
      <c r="C15" s="9">
        <v>237</v>
      </c>
      <c r="D15" s="39">
        <v>36</v>
      </c>
      <c r="E15" s="31">
        <v>1.75</v>
      </c>
      <c r="F15" s="32">
        <f t="shared" si="1"/>
        <v>2.9166666666666665</v>
      </c>
    </row>
    <row r="16" spans="1:12" x14ac:dyDescent="0.25">
      <c r="A16" s="2" t="s">
        <v>14</v>
      </c>
      <c r="B16" s="8"/>
      <c r="C16" s="9">
        <v>760</v>
      </c>
      <c r="D16" s="39">
        <v>38</v>
      </c>
      <c r="E16" s="31">
        <v>1.25</v>
      </c>
      <c r="F16" s="32">
        <f t="shared" si="1"/>
        <v>1.9736842105263157</v>
      </c>
    </row>
    <row r="17" spans="1:6" x14ac:dyDescent="0.25">
      <c r="A17" s="2" t="s">
        <v>15</v>
      </c>
      <c r="B17" s="8"/>
      <c r="C17" s="9">
        <v>101</v>
      </c>
      <c r="D17" s="39">
        <v>36</v>
      </c>
      <c r="E17" s="31">
        <v>2.25</v>
      </c>
      <c r="F17" s="32">
        <f t="shared" si="1"/>
        <v>3.75</v>
      </c>
    </row>
    <row r="18" spans="1:6" x14ac:dyDescent="0.25">
      <c r="A18" s="1" t="s">
        <v>16</v>
      </c>
      <c r="C18" s="9"/>
      <c r="D18" s="10"/>
      <c r="E18" s="31"/>
      <c r="F18" s="32"/>
    </row>
    <row r="19" spans="1:6" x14ac:dyDescent="0.25">
      <c r="A19" s="2" t="s">
        <v>17</v>
      </c>
      <c r="B19" s="8"/>
      <c r="C19" s="9">
        <v>56</v>
      </c>
      <c r="D19" s="39">
        <v>38</v>
      </c>
      <c r="E19" s="31">
        <v>1.25</v>
      </c>
      <c r="F19" s="32">
        <f t="shared" si="1"/>
        <v>1.9736842105263157</v>
      </c>
    </row>
    <row r="20" spans="1:6" x14ac:dyDescent="0.25">
      <c r="A20" s="2" t="s">
        <v>18</v>
      </c>
      <c r="B20" s="8"/>
      <c r="C20" s="9">
        <v>111</v>
      </c>
      <c r="D20" s="39">
        <v>33</v>
      </c>
      <c r="E20" s="31">
        <v>2</v>
      </c>
      <c r="F20" s="32">
        <f t="shared" si="1"/>
        <v>3.6363636363636367</v>
      </c>
    </row>
    <row r="21" spans="1:6" x14ac:dyDescent="0.25">
      <c r="A21" s="2" t="s">
        <v>19</v>
      </c>
      <c r="B21" s="8"/>
      <c r="C21" s="9">
        <v>86</v>
      </c>
      <c r="D21" s="39">
        <v>35</v>
      </c>
      <c r="E21" s="31">
        <v>1</v>
      </c>
      <c r="F21" s="32">
        <f t="shared" si="1"/>
        <v>1.7142857142857142</v>
      </c>
    </row>
    <row r="22" spans="1:6" x14ac:dyDescent="0.25">
      <c r="A22" s="1" t="s">
        <v>20</v>
      </c>
      <c r="C22" s="9"/>
      <c r="D22" s="10"/>
      <c r="E22" s="31"/>
      <c r="F22" s="32"/>
    </row>
    <row r="23" spans="1:6" x14ac:dyDescent="0.25">
      <c r="A23" s="2" t="s">
        <v>21</v>
      </c>
      <c r="B23" s="8"/>
      <c r="C23" s="9">
        <v>135</v>
      </c>
      <c r="D23" s="39">
        <v>33</v>
      </c>
      <c r="E23" s="31">
        <v>2.25</v>
      </c>
      <c r="F23" s="32">
        <f t="shared" si="1"/>
        <v>4.0909090909090908</v>
      </c>
    </row>
    <row r="24" spans="1:6" x14ac:dyDescent="0.25">
      <c r="A24" s="2" t="s">
        <v>22</v>
      </c>
      <c r="B24" s="8"/>
      <c r="C24" s="9">
        <v>44</v>
      </c>
      <c r="D24" s="39">
        <v>43</v>
      </c>
      <c r="E24" s="31">
        <v>2.5</v>
      </c>
      <c r="F24" s="32">
        <f t="shared" si="1"/>
        <v>3.4883720930232558</v>
      </c>
    </row>
    <row r="25" spans="1:6" x14ac:dyDescent="0.25">
      <c r="A25" s="2" t="s">
        <v>23</v>
      </c>
      <c r="C25" s="9"/>
      <c r="D25" s="10"/>
      <c r="E25" s="31"/>
      <c r="F25" s="32"/>
    </row>
    <row r="26" spans="1:6" x14ac:dyDescent="0.25">
      <c r="A26" s="1" t="s">
        <v>24</v>
      </c>
      <c r="C26" s="9"/>
      <c r="D26" s="10"/>
      <c r="E26" s="31"/>
      <c r="F26" s="32"/>
    </row>
    <row r="27" spans="1:6" x14ac:dyDescent="0.25">
      <c r="A27" s="2" t="s">
        <v>25</v>
      </c>
      <c r="C27" s="9"/>
      <c r="D27" s="10"/>
      <c r="E27" s="31"/>
      <c r="F27" s="32"/>
    </row>
    <row r="28" spans="1:6" x14ac:dyDescent="0.25">
      <c r="A28" s="2" t="s">
        <v>26</v>
      </c>
      <c r="C28" s="9"/>
      <c r="D28" s="10"/>
      <c r="E28" s="31"/>
      <c r="F28" s="32"/>
    </row>
    <row r="29" spans="1:6" x14ac:dyDescent="0.25">
      <c r="A29" s="2" t="s">
        <v>27</v>
      </c>
      <c r="C29" s="9"/>
      <c r="D29" s="10"/>
      <c r="E29" s="31"/>
      <c r="F29" s="32"/>
    </row>
    <row r="30" spans="1:6" x14ac:dyDescent="0.25">
      <c r="A30" s="2" t="s">
        <v>28</v>
      </c>
      <c r="C30" s="9"/>
      <c r="D30" s="10"/>
      <c r="E30" s="31"/>
      <c r="F30" s="32"/>
    </row>
    <row r="31" spans="1:6" x14ac:dyDescent="0.25">
      <c r="A31" s="2" t="s">
        <v>29</v>
      </c>
      <c r="C31" s="9"/>
      <c r="D31" s="10"/>
      <c r="E31" s="31"/>
      <c r="F31" s="32"/>
    </row>
    <row r="32" spans="1:6" x14ac:dyDescent="0.25">
      <c r="A32" s="2" t="s">
        <v>30</v>
      </c>
      <c r="C32" s="9"/>
      <c r="D32" s="10"/>
      <c r="E32" s="31"/>
      <c r="F32" s="32"/>
    </row>
    <row r="33" spans="1:6" x14ac:dyDescent="0.25">
      <c r="A33" s="1" t="s">
        <v>31</v>
      </c>
      <c r="C33" s="9"/>
      <c r="D33" s="10"/>
      <c r="E33" s="31"/>
      <c r="F33" s="32"/>
    </row>
    <row r="34" spans="1:6" x14ac:dyDescent="0.25">
      <c r="A34" s="2" t="s">
        <v>32</v>
      </c>
      <c r="C34" s="9"/>
      <c r="D34" s="10"/>
      <c r="E34" s="31"/>
      <c r="F34" s="32"/>
    </row>
    <row r="35" spans="1:6" x14ac:dyDescent="0.25">
      <c r="A35" s="2" t="s">
        <v>33</v>
      </c>
      <c r="C35" s="9"/>
      <c r="D35" s="10"/>
      <c r="E35" s="31"/>
      <c r="F35" s="32"/>
    </row>
    <row r="36" spans="1:6" x14ac:dyDescent="0.25">
      <c r="A36" s="2" t="s">
        <v>34</v>
      </c>
      <c r="C36" s="9"/>
      <c r="D36" s="10"/>
      <c r="E36" s="31"/>
      <c r="F36" s="32"/>
    </row>
    <row r="37" spans="1:6" x14ac:dyDescent="0.25">
      <c r="A37" s="1" t="s">
        <v>35</v>
      </c>
      <c r="C37" s="9"/>
      <c r="D37" s="10"/>
      <c r="E37" s="31"/>
      <c r="F37" s="32"/>
    </row>
    <row r="38" spans="1:6" x14ac:dyDescent="0.25">
      <c r="A38" s="2" t="s">
        <v>36</v>
      </c>
      <c r="C38" s="9"/>
      <c r="D38" s="10"/>
      <c r="E38" s="31"/>
      <c r="F38" s="32"/>
    </row>
    <row r="39" spans="1:6" x14ac:dyDescent="0.25">
      <c r="A39" s="2" t="s">
        <v>37</v>
      </c>
      <c r="C39" s="9"/>
      <c r="D39" s="10"/>
      <c r="E39" s="31"/>
      <c r="F39" s="32"/>
    </row>
    <row r="40" spans="1:6" x14ac:dyDescent="0.25">
      <c r="A40" s="2" t="s">
        <v>38</v>
      </c>
      <c r="C40" s="9"/>
      <c r="D40" s="10"/>
      <c r="E40" s="31"/>
      <c r="F40" s="32"/>
    </row>
    <row r="41" spans="1:6" x14ac:dyDescent="0.25">
      <c r="A41" s="2" t="s">
        <v>39</v>
      </c>
      <c r="C41" s="9"/>
      <c r="D41" s="10"/>
      <c r="E41" s="31"/>
      <c r="F41" s="32"/>
    </row>
    <row r="42" spans="1:6" x14ac:dyDescent="0.25">
      <c r="A42" s="1" t="s">
        <v>40</v>
      </c>
      <c r="C42" s="9"/>
      <c r="D42" s="10"/>
      <c r="E42" s="31"/>
      <c r="F42" s="32"/>
    </row>
    <row r="43" spans="1:6" x14ac:dyDescent="0.25">
      <c r="A43" s="2" t="s">
        <v>41</v>
      </c>
      <c r="C43" s="9"/>
      <c r="D43" s="10"/>
      <c r="E43" s="31"/>
      <c r="F43" s="32"/>
    </row>
    <row r="44" spans="1:6" x14ac:dyDescent="0.25">
      <c r="A44" s="2" t="s">
        <v>42</v>
      </c>
      <c r="C44" s="9"/>
      <c r="D44" s="10"/>
      <c r="E44" s="31"/>
      <c r="F44" s="32"/>
    </row>
    <row r="45" spans="1:6" x14ac:dyDescent="0.25">
      <c r="A45" s="2" t="s">
        <v>43</v>
      </c>
      <c r="C45" s="9"/>
      <c r="D45" s="10"/>
      <c r="E45" s="31"/>
      <c r="F45" s="32"/>
    </row>
    <row r="46" spans="1:6" x14ac:dyDescent="0.25">
      <c r="A46" s="2" t="s">
        <v>44</v>
      </c>
      <c r="C46" s="9"/>
      <c r="D46" s="10"/>
      <c r="E46" s="31"/>
      <c r="F46" s="32"/>
    </row>
    <row r="47" spans="1:6" x14ac:dyDescent="0.25">
      <c r="A47" s="1" t="s">
        <v>45</v>
      </c>
      <c r="C47" s="9"/>
      <c r="D47" s="10"/>
      <c r="E47" s="31"/>
      <c r="F47" s="32"/>
    </row>
    <row r="48" spans="1:6" x14ac:dyDescent="0.25">
      <c r="A48" s="2" t="s">
        <v>46</v>
      </c>
      <c r="C48" s="9"/>
      <c r="D48" s="10"/>
      <c r="E48" s="31"/>
      <c r="F48" s="32"/>
    </row>
    <row r="49" spans="1:6" x14ac:dyDescent="0.25">
      <c r="A49" s="2" t="s">
        <v>47</v>
      </c>
      <c r="C49" s="9"/>
      <c r="D49" s="10"/>
      <c r="E49" s="31"/>
      <c r="F49" s="32"/>
    </row>
    <row r="50" spans="1:6" x14ac:dyDescent="0.25">
      <c r="A50" s="2" t="s">
        <v>48</v>
      </c>
      <c r="C50" s="9"/>
      <c r="D50" s="10"/>
      <c r="E50" s="31"/>
      <c r="F50" s="32"/>
    </row>
    <row r="51" spans="1:6" x14ac:dyDescent="0.25">
      <c r="A51" s="1" t="s">
        <v>49</v>
      </c>
      <c r="C51" s="9"/>
      <c r="D51" s="10"/>
      <c r="E51" s="31"/>
      <c r="F51" s="32"/>
    </row>
    <row r="52" spans="1:6" x14ac:dyDescent="0.25">
      <c r="A52" s="2" t="s">
        <v>50</v>
      </c>
      <c r="C52" s="9"/>
      <c r="D52" s="10"/>
      <c r="E52" s="31"/>
      <c r="F52" s="32"/>
    </row>
    <row r="53" spans="1:6" x14ac:dyDescent="0.25">
      <c r="A53" s="2" t="s">
        <v>51</v>
      </c>
      <c r="C53" s="9"/>
      <c r="D53" s="10"/>
      <c r="E53" s="31"/>
      <c r="F53" s="32"/>
    </row>
    <row r="54" spans="1:6" x14ac:dyDescent="0.25">
      <c r="A54" s="2" t="s">
        <v>52</v>
      </c>
      <c r="C54" s="9"/>
      <c r="D54" s="10"/>
      <c r="E54" s="31"/>
      <c r="F54" s="32"/>
    </row>
    <row r="55" spans="1:6" x14ac:dyDescent="0.25">
      <c r="A55" s="2" t="s">
        <v>53</v>
      </c>
      <c r="C55" s="9"/>
      <c r="D55" s="10"/>
      <c r="E55" s="31"/>
      <c r="F55" s="32"/>
    </row>
    <row r="56" spans="1:6" x14ac:dyDescent="0.25">
      <c r="A56" s="2" t="s">
        <v>54</v>
      </c>
      <c r="C56" s="9"/>
      <c r="D56" s="10"/>
      <c r="E56" s="31"/>
      <c r="F56" s="32"/>
    </row>
    <row r="57" spans="1:6" x14ac:dyDescent="0.25">
      <c r="A57" s="1" t="s">
        <v>55</v>
      </c>
      <c r="C57" s="9"/>
      <c r="D57" s="10"/>
      <c r="E57" s="31"/>
      <c r="F57" s="32"/>
    </row>
    <row r="58" spans="1:6" x14ac:dyDescent="0.25">
      <c r="A58" s="2" t="s">
        <v>56</v>
      </c>
      <c r="C58" s="9"/>
      <c r="D58" s="10"/>
      <c r="E58" s="31"/>
      <c r="F58" s="32"/>
    </row>
    <row r="59" spans="1:6" x14ac:dyDescent="0.25">
      <c r="A59" s="2" t="s">
        <v>57</v>
      </c>
      <c r="C59" s="9"/>
      <c r="D59" s="10"/>
      <c r="E59" s="31"/>
      <c r="F59" s="32"/>
    </row>
    <row r="60" spans="1:6" x14ac:dyDescent="0.25">
      <c r="A60" s="2" t="s">
        <v>58</v>
      </c>
      <c r="C60" s="9"/>
      <c r="D60" s="10"/>
      <c r="E60" s="31"/>
      <c r="F60" s="32"/>
    </row>
    <row r="61" spans="1:6" x14ac:dyDescent="0.25">
      <c r="A61" s="2" t="s">
        <v>59</v>
      </c>
      <c r="C61" s="9"/>
      <c r="D61" s="10"/>
      <c r="E61" s="31"/>
      <c r="F61" s="32"/>
    </row>
    <row r="62" spans="1:6" x14ac:dyDescent="0.25">
      <c r="A62" s="1" t="s">
        <v>60</v>
      </c>
      <c r="C62" s="9"/>
      <c r="D62" s="10"/>
      <c r="E62" s="31"/>
      <c r="F62" s="32"/>
    </row>
    <row r="63" spans="1:6" x14ac:dyDescent="0.25">
      <c r="A63" s="2" t="s">
        <v>61</v>
      </c>
      <c r="C63" s="9"/>
      <c r="D63" s="10"/>
      <c r="E63" s="31"/>
      <c r="F63" s="32"/>
    </row>
    <row r="64" spans="1:6" x14ac:dyDescent="0.25">
      <c r="A64" s="2" t="s">
        <v>62</v>
      </c>
      <c r="C64" s="9"/>
      <c r="D64" s="10"/>
      <c r="E64" s="31"/>
      <c r="F64" s="32"/>
    </row>
    <row r="65" spans="1:6" x14ac:dyDescent="0.25">
      <c r="A65" s="1" t="s">
        <v>63</v>
      </c>
      <c r="C65" s="9"/>
      <c r="D65" s="10"/>
      <c r="E65" s="31"/>
      <c r="F65" s="32"/>
    </row>
    <row r="66" spans="1:6" x14ac:dyDescent="0.25">
      <c r="A66" s="2" t="s">
        <v>64</v>
      </c>
      <c r="C66" s="9"/>
      <c r="D66" s="10"/>
      <c r="E66" s="31"/>
      <c r="F66" s="32"/>
    </row>
    <row r="67" spans="1:6" x14ac:dyDescent="0.25">
      <c r="A67" s="2" t="s">
        <v>65</v>
      </c>
      <c r="C67" s="9"/>
      <c r="D67" s="10"/>
      <c r="E67" s="31"/>
      <c r="F67" s="32"/>
    </row>
    <row r="68" spans="1:6" x14ac:dyDescent="0.25">
      <c r="A68" s="2" t="s">
        <v>66</v>
      </c>
      <c r="C68" s="9"/>
      <c r="D68" s="10"/>
      <c r="E68" s="31"/>
      <c r="F68" s="32"/>
    </row>
    <row r="69" spans="1:6" x14ac:dyDescent="0.25">
      <c r="A69" s="2" t="s">
        <v>67</v>
      </c>
      <c r="C69" s="9"/>
      <c r="D69" s="10"/>
      <c r="E69" s="31"/>
      <c r="F69" s="32"/>
    </row>
    <row r="70" spans="1:6" x14ac:dyDescent="0.25">
      <c r="A70" s="1" t="s">
        <v>68</v>
      </c>
      <c r="C70" s="9"/>
      <c r="D70" s="10"/>
      <c r="E70" s="31"/>
      <c r="F70" s="32"/>
    </row>
    <row r="71" spans="1:6" x14ac:dyDescent="0.25">
      <c r="A71" s="2" t="s">
        <v>69</v>
      </c>
      <c r="C71" s="9"/>
      <c r="D71" s="10"/>
      <c r="E71" s="31"/>
      <c r="F71" s="32"/>
    </row>
    <row r="72" spans="1:6" x14ac:dyDescent="0.25">
      <c r="A72" s="1" t="s">
        <v>70</v>
      </c>
      <c r="C72" s="9"/>
      <c r="D72" s="10"/>
      <c r="E72" s="31"/>
      <c r="F72" s="32"/>
    </row>
    <row r="73" spans="1:6" x14ac:dyDescent="0.25">
      <c r="A73" s="1" t="s">
        <v>71</v>
      </c>
      <c r="C73" s="9"/>
      <c r="D73" s="10"/>
      <c r="E73" s="31"/>
      <c r="F73" s="32"/>
    </row>
    <row r="74" spans="1:6" x14ac:dyDescent="0.25">
      <c r="A74" s="2" t="s">
        <v>72</v>
      </c>
      <c r="C74" s="9"/>
      <c r="D74" s="10"/>
      <c r="E74" s="31"/>
      <c r="F74" s="32"/>
    </row>
    <row r="75" spans="1:6" x14ac:dyDescent="0.25">
      <c r="A75" s="2" t="s">
        <v>73</v>
      </c>
      <c r="C75" s="9"/>
      <c r="D75" s="10"/>
      <c r="E75" s="31"/>
      <c r="F75" s="32"/>
    </row>
    <row r="76" spans="1:6" x14ac:dyDescent="0.25">
      <c r="A76" s="2" t="s">
        <v>74</v>
      </c>
      <c r="C76" s="9"/>
      <c r="D76" s="10"/>
      <c r="E76" s="31"/>
      <c r="F76" s="32"/>
    </row>
    <row r="77" spans="1:6" x14ac:dyDescent="0.25">
      <c r="A77" s="1" t="s">
        <v>75</v>
      </c>
      <c r="C77" s="9"/>
      <c r="D77" s="10"/>
      <c r="E77" s="31"/>
      <c r="F77" s="32"/>
    </row>
    <row r="78" spans="1:6" x14ac:dyDescent="0.25">
      <c r="A78" s="2" t="s">
        <v>76</v>
      </c>
      <c r="C78" s="9"/>
      <c r="D78" s="10"/>
      <c r="E78" s="31"/>
      <c r="F78" s="32"/>
    </row>
    <row r="79" spans="1:6" x14ac:dyDescent="0.25">
      <c r="A79" s="2" t="s">
        <v>77</v>
      </c>
      <c r="C79" s="9"/>
      <c r="D79" s="10"/>
      <c r="E79" s="31"/>
      <c r="F79" s="32"/>
    </row>
    <row r="80" spans="1:6" x14ac:dyDescent="0.25">
      <c r="A80" s="2" t="s">
        <v>78</v>
      </c>
      <c r="C80" s="9"/>
      <c r="D80" s="10"/>
      <c r="E80" s="31"/>
      <c r="F80" s="32"/>
    </row>
    <row r="81" spans="1:6" x14ac:dyDescent="0.25">
      <c r="A81" s="2" t="s">
        <v>79</v>
      </c>
      <c r="C81" s="9"/>
      <c r="D81" s="10"/>
      <c r="E81" s="31"/>
      <c r="F81" s="32"/>
    </row>
    <row r="82" spans="1:6" x14ac:dyDescent="0.25">
      <c r="A82" s="1" t="s">
        <v>80</v>
      </c>
      <c r="C82" s="9"/>
      <c r="D82" s="10"/>
      <c r="E82" s="31"/>
      <c r="F82" s="32"/>
    </row>
    <row r="83" spans="1:6" x14ac:dyDescent="0.25">
      <c r="A83" s="2" t="s">
        <v>81</v>
      </c>
      <c r="C83" s="9"/>
      <c r="D83" s="10"/>
      <c r="E83" s="31"/>
      <c r="F83" s="32"/>
    </row>
    <row r="84" spans="1:6" x14ac:dyDescent="0.25">
      <c r="A84" s="2" t="s">
        <v>82</v>
      </c>
      <c r="C84" s="9"/>
      <c r="D84" s="10"/>
      <c r="E84" s="31"/>
      <c r="F84" s="32"/>
    </row>
    <row r="85" spans="1:6" x14ac:dyDescent="0.25">
      <c r="A85" s="2" t="s">
        <v>83</v>
      </c>
      <c r="C85" s="9"/>
      <c r="D85" s="10"/>
      <c r="E85" s="31"/>
      <c r="F85" s="32"/>
    </row>
    <row r="86" spans="1:6" x14ac:dyDescent="0.25">
      <c r="A86" s="2" t="s">
        <v>84</v>
      </c>
      <c r="C86" s="9"/>
      <c r="D86" s="10"/>
      <c r="E86" s="31"/>
      <c r="F86" s="32"/>
    </row>
    <row r="87" spans="1:6" x14ac:dyDescent="0.25">
      <c r="A87" s="1" t="s">
        <v>85</v>
      </c>
      <c r="C87" s="9"/>
      <c r="D87" s="10"/>
      <c r="E87" s="31"/>
      <c r="F87" s="32"/>
    </row>
    <row r="88" spans="1:6" x14ac:dyDescent="0.25">
      <c r="A88" s="2" t="s">
        <v>86</v>
      </c>
      <c r="C88" s="9"/>
      <c r="D88" s="10"/>
      <c r="E88" s="31"/>
      <c r="F88" s="32"/>
    </row>
    <row r="89" spans="1:6" x14ac:dyDescent="0.25">
      <c r="A89" s="2" t="s">
        <v>87</v>
      </c>
      <c r="C89" s="9"/>
      <c r="D89" s="10"/>
      <c r="E89" s="31"/>
      <c r="F89" s="32"/>
    </row>
    <row r="90" spans="1:6" x14ac:dyDescent="0.25">
      <c r="A90" s="2" t="s">
        <v>88</v>
      </c>
      <c r="C90" s="9"/>
      <c r="D90" s="10"/>
      <c r="E90" s="31"/>
      <c r="F90" s="32"/>
    </row>
    <row r="91" spans="1:6" x14ac:dyDescent="0.25">
      <c r="A91" s="1" t="s">
        <v>89</v>
      </c>
      <c r="C91" s="9"/>
      <c r="D91" s="10"/>
      <c r="E91" s="31"/>
      <c r="F91" s="32"/>
    </row>
    <row r="92" spans="1:6" x14ac:dyDescent="0.25">
      <c r="A92" s="2" t="s">
        <v>90</v>
      </c>
      <c r="C92" s="9"/>
      <c r="D92" s="10"/>
      <c r="E92" s="31"/>
      <c r="F92" s="32"/>
    </row>
    <row r="93" spans="1:6" x14ac:dyDescent="0.25">
      <c r="A93" s="1" t="s">
        <v>91</v>
      </c>
      <c r="C93" s="9"/>
      <c r="D93" s="10"/>
      <c r="E93" s="31"/>
      <c r="F93" s="32"/>
    </row>
    <row r="94" spans="1:6" x14ac:dyDescent="0.25">
      <c r="A94" s="2" t="s">
        <v>92</v>
      </c>
      <c r="C94" s="9"/>
      <c r="D94" s="10"/>
      <c r="E94" s="31"/>
      <c r="F94" s="32"/>
    </row>
    <row r="95" spans="1:6" x14ac:dyDescent="0.25">
      <c r="A95" s="2" t="s">
        <v>93</v>
      </c>
      <c r="C95" s="9"/>
      <c r="D95" s="10"/>
      <c r="E95" s="31"/>
      <c r="F95" s="32"/>
    </row>
    <row r="96" spans="1:6" x14ac:dyDescent="0.25">
      <c r="A96" s="2" t="s">
        <v>94</v>
      </c>
      <c r="C96" s="9"/>
      <c r="D96" s="10"/>
      <c r="E96" s="31"/>
      <c r="F96" s="32"/>
    </row>
    <row r="97" spans="1:6" x14ac:dyDescent="0.25">
      <c r="A97" s="2" t="s">
        <v>95</v>
      </c>
      <c r="C97" s="9"/>
      <c r="D97" s="10"/>
      <c r="E97" s="31"/>
      <c r="F97" s="32"/>
    </row>
    <row r="98" spans="1:6" x14ac:dyDescent="0.25">
      <c r="A98" s="1" t="s">
        <v>96</v>
      </c>
      <c r="C98" s="9"/>
      <c r="D98" s="10"/>
      <c r="E98" s="31"/>
      <c r="F98" s="32"/>
    </row>
    <row r="99" spans="1:6" x14ac:dyDescent="0.25">
      <c r="A99" s="2" t="s">
        <v>97</v>
      </c>
      <c r="C99" s="9"/>
      <c r="D99" s="10"/>
      <c r="E99" s="31"/>
      <c r="F99" s="32"/>
    </row>
    <row r="100" spans="1:6" x14ac:dyDescent="0.25">
      <c r="A100" s="2" t="s">
        <v>98</v>
      </c>
      <c r="C100" s="9"/>
      <c r="D100" s="10"/>
      <c r="E100" s="31"/>
      <c r="F100" s="32"/>
    </row>
    <row r="101" spans="1:6" x14ac:dyDescent="0.25">
      <c r="A101" s="2" t="s">
        <v>99</v>
      </c>
      <c r="C101" s="9"/>
      <c r="D101" s="10"/>
      <c r="E101" s="31"/>
      <c r="F101" s="32"/>
    </row>
    <row r="102" spans="1:6" x14ac:dyDescent="0.25">
      <c r="A102" s="2" t="s">
        <v>100</v>
      </c>
      <c r="C102" s="9"/>
      <c r="D102" s="10"/>
      <c r="E102" s="31"/>
      <c r="F102" s="32"/>
    </row>
    <row r="103" spans="1:6" x14ac:dyDescent="0.25">
      <c r="A103" s="1" t="s">
        <v>101</v>
      </c>
      <c r="C103" s="9"/>
      <c r="D103" s="10"/>
      <c r="E103" s="31"/>
      <c r="F103" s="32"/>
    </row>
    <row r="104" spans="1:6" x14ac:dyDescent="0.25">
      <c r="A104" s="2" t="s">
        <v>102</v>
      </c>
      <c r="C104" s="9"/>
      <c r="D104" s="10"/>
      <c r="E104" s="31"/>
      <c r="F104" s="32"/>
    </row>
    <row r="105" spans="1:6" x14ac:dyDescent="0.25">
      <c r="A105" s="1" t="s">
        <v>103</v>
      </c>
      <c r="C105" s="9"/>
      <c r="D105" s="10"/>
      <c r="E105" s="31"/>
      <c r="F105" s="32"/>
    </row>
    <row r="106" spans="1:6" ht="15.75" thickBot="1" x14ac:dyDescent="0.3">
      <c r="B106" s="4" t="s">
        <v>105</v>
      </c>
      <c r="C106" s="11"/>
      <c r="D106" s="12"/>
      <c r="E106" s="33"/>
      <c r="F106" s="3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0"/>
  <sheetViews>
    <sheetView tabSelected="1" workbookViewId="0">
      <selection activeCell="E13" sqref="E13"/>
    </sheetView>
  </sheetViews>
  <sheetFormatPr defaultRowHeight="15" x14ac:dyDescent="0.25"/>
  <cols>
    <col min="4" max="4" width="35.7109375" bestFit="1" customWidth="1"/>
    <col min="5" max="5" width="13" customWidth="1"/>
    <col min="6" max="6" width="12.140625" customWidth="1"/>
    <col min="7" max="7" width="15.42578125" customWidth="1"/>
    <col min="9" max="9" width="15.85546875" bestFit="1" customWidth="1"/>
  </cols>
  <sheetData>
    <row r="2" spans="4:10" ht="15.75" thickBot="1" x14ac:dyDescent="0.3"/>
    <row r="3" spans="4:10" ht="45" x14ac:dyDescent="0.25">
      <c r="D3" s="52" t="s">
        <v>122</v>
      </c>
      <c r="E3" s="53" t="s">
        <v>119</v>
      </c>
      <c r="F3" s="53" t="s">
        <v>120</v>
      </c>
      <c r="G3" s="53" t="s">
        <v>108</v>
      </c>
      <c r="H3" s="53" t="s">
        <v>109</v>
      </c>
      <c r="I3" s="45"/>
    </row>
    <row r="4" spans="4:10" x14ac:dyDescent="0.25">
      <c r="D4" s="56"/>
      <c r="E4" s="54"/>
      <c r="F4" s="54"/>
      <c r="G4" s="54"/>
      <c r="H4" s="54"/>
      <c r="I4" s="69">
        <f ca="1">NOW()</f>
        <v>43469.723808564813</v>
      </c>
    </row>
    <row r="5" spans="4:10" x14ac:dyDescent="0.25">
      <c r="D5" s="57"/>
      <c r="E5" s="72" t="s">
        <v>121</v>
      </c>
      <c r="F5" s="72"/>
      <c r="G5" s="72"/>
      <c r="H5" s="73"/>
      <c r="I5" s="70"/>
    </row>
    <row r="6" spans="4:10" x14ac:dyDescent="0.25">
      <c r="D6" s="55"/>
      <c r="E6" s="39"/>
      <c r="F6" s="39"/>
      <c r="G6" s="39"/>
      <c r="H6" s="39"/>
      <c r="I6" s="71"/>
    </row>
    <row r="7" spans="4:10" x14ac:dyDescent="0.25">
      <c r="D7" s="46" t="s">
        <v>116</v>
      </c>
      <c r="E7" s="42">
        <f>'New Calculations'!H6</f>
        <v>195.75</v>
      </c>
      <c r="F7" s="42">
        <f>E7/7.5</f>
        <v>26.1</v>
      </c>
      <c r="G7" s="43">
        <f>F7/5</f>
        <v>5.2200000000000006</v>
      </c>
      <c r="H7" s="44">
        <f>E7*88</f>
        <v>17226</v>
      </c>
      <c r="I7" s="47"/>
    </row>
    <row r="8" spans="4:10" x14ac:dyDescent="0.25">
      <c r="D8" s="46" t="s">
        <v>117</v>
      </c>
      <c r="E8" s="42">
        <f>[1]Sheet1!$L$6</f>
        <v>84.681818181818173</v>
      </c>
      <c r="F8" s="42">
        <f>E8/7.5</f>
        <v>11.290909090909089</v>
      </c>
      <c r="G8" s="41">
        <f>F8/5</f>
        <v>2.2581818181818178</v>
      </c>
      <c r="H8" s="44">
        <f>E8*88</f>
        <v>7451.9999999999991</v>
      </c>
      <c r="I8" s="47"/>
    </row>
    <row r="9" spans="4:10" ht="15.75" thickBot="1" x14ac:dyDescent="0.3">
      <c r="D9" s="48" t="s">
        <v>118</v>
      </c>
      <c r="E9" s="49">
        <f>SUM(E7:E8)</f>
        <v>280.43181818181819</v>
      </c>
      <c r="F9" s="49">
        <f t="shared" ref="F9:H9" si="0">SUM(F7:F8)</f>
        <v>37.390909090909091</v>
      </c>
      <c r="G9" s="49">
        <f t="shared" si="0"/>
        <v>7.4781818181818185</v>
      </c>
      <c r="H9" s="50">
        <f t="shared" si="0"/>
        <v>24678</v>
      </c>
      <c r="I9" s="51"/>
    </row>
    <row r="11" spans="4:10" x14ac:dyDescent="0.25">
      <c r="D11" s="58" t="s">
        <v>136</v>
      </c>
      <c r="E11" s="59">
        <f>(G16*2)/60</f>
        <v>198.23333333333332</v>
      </c>
      <c r="F11" s="42">
        <f>E11/7.5</f>
        <v>26.431111111111111</v>
      </c>
      <c r="G11" s="43">
        <f>F11/5</f>
        <v>5.2862222222222224</v>
      </c>
      <c r="H11" s="44">
        <f>E11*88</f>
        <v>17444.533333333333</v>
      </c>
      <c r="J11" t="s">
        <v>123</v>
      </c>
    </row>
    <row r="12" spans="4:10" x14ac:dyDescent="0.25">
      <c r="D12" s="10"/>
      <c r="E12" s="65"/>
      <c r="F12" s="66"/>
      <c r="G12" s="67"/>
      <c r="H12" s="44"/>
    </row>
    <row r="13" spans="4:10" x14ac:dyDescent="0.25">
      <c r="D13" s="39" t="s">
        <v>124</v>
      </c>
      <c r="E13">
        <f>G18-G19</f>
        <v>1878</v>
      </c>
      <c r="G13" s="68">
        <f>(E13/G16)*G11</f>
        <v>1.6693333333333333</v>
      </c>
      <c r="H13" s="44">
        <f>(E13/G16)*H11</f>
        <v>5508.7999999999993</v>
      </c>
    </row>
    <row r="14" spans="4:10" x14ac:dyDescent="0.25">
      <c r="D14" s="39" t="s">
        <v>132</v>
      </c>
      <c r="E14">
        <v>24</v>
      </c>
    </row>
    <row r="15" spans="4:10" x14ac:dyDescent="0.25">
      <c r="D15" s="39" t="s">
        <v>134</v>
      </c>
      <c r="E15">
        <v>76</v>
      </c>
    </row>
    <row r="16" spans="4:10" x14ac:dyDescent="0.25">
      <c r="D16" s="62" t="s">
        <v>133</v>
      </c>
      <c r="E16" s="63"/>
      <c r="F16" s="63"/>
      <c r="G16" s="64">
        <f>(E13/E14)*E15</f>
        <v>5947</v>
      </c>
    </row>
    <row r="17" spans="4:7" x14ac:dyDescent="0.25">
      <c r="D17" s="39" t="s">
        <v>137</v>
      </c>
      <c r="G17">
        <v>10279</v>
      </c>
    </row>
    <row r="18" spans="4:7" x14ac:dyDescent="0.25">
      <c r="D18" s="39" t="s">
        <v>138</v>
      </c>
      <c r="G18">
        <v>4177</v>
      </c>
    </row>
    <row r="19" spans="4:7" x14ac:dyDescent="0.25">
      <c r="D19" s="39" t="s">
        <v>139</v>
      </c>
      <c r="G19">
        <v>2299</v>
      </c>
    </row>
    <row r="20" spans="4:7" x14ac:dyDescent="0.25">
      <c r="D20" t="s">
        <v>135</v>
      </c>
      <c r="E20" s="61">
        <f>E14/76</f>
        <v>0.31578947368421051</v>
      </c>
    </row>
  </sheetData>
  <mergeCells count="2">
    <mergeCell ref="I4:I6"/>
    <mergeCell ref="E5:H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1"/>
  <sheetViews>
    <sheetView workbookViewId="0">
      <selection activeCell="E4" sqref="E4:J11"/>
    </sheetView>
  </sheetViews>
  <sheetFormatPr defaultRowHeight="15" x14ac:dyDescent="0.25"/>
  <cols>
    <col min="5" max="5" width="13.42578125" bestFit="1" customWidth="1"/>
    <col min="6" max="6" width="40.140625" bestFit="1" customWidth="1"/>
    <col min="7" max="7" width="17.28515625" customWidth="1"/>
    <col min="8" max="8" width="12.42578125" customWidth="1"/>
    <col min="9" max="9" width="13" customWidth="1"/>
  </cols>
  <sheetData>
    <row r="3" spans="5:10" ht="15.75" thickBot="1" x14ac:dyDescent="0.3"/>
    <row r="4" spans="5:10" ht="30" x14ac:dyDescent="0.25">
      <c r="E4" s="52" t="s">
        <v>125</v>
      </c>
      <c r="F4" s="53" t="s">
        <v>126</v>
      </c>
      <c r="G4" s="53" t="s">
        <v>119</v>
      </c>
      <c r="H4" s="53" t="s">
        <v>120</v>
      </c>
      <c r="I4" s="53" t="s">
        <v>108</v>
      </c>
      <c r="J4" s="53" t="s">
        <v>109</v>
      </c>
    </row>
    <row r="5" spans="5:10" x14ac:dyDescent="0.25">
      <c r="E5" s="60">
        <v>1</v>
      </c>
      <c r="F5" s="42" t="s">
        <v>127</v>
      </c>
      <c r="G5" s="42">
        <v>37.5</v>
      </c>
      <c r="H5" s="42">
        <f t="shared" ref="H5:H10" si="0">G5/7.5</f>
        <v>5</v>
      </c>
      <c r="I5" s="43">
        <f t="shared" ref="I5:I10" si="1">H5/5</f>
        <v>1</v>
      </c>
      <c r="J5" s="44">
        <f t="shared" ref="J5:J10" si="2">G5*88</f>
        <v>3300</v>
      </c>
    </row>
    <row r="6" spans="5:10" x14ac:dyDescent="0.25">
      <c r="E6" s="60">
        <v>2</v>
      </c>
      <c r="F6" s="42" t="s">
        <v>128</v>
      </c>
      <c r="G6" s="42">
        <v>150</v>
      </c>
      <c r="H6" s="42">
        <f t="shared" si="0"/>
        <v>20</v>
      </c>
      <c r="I6" s="41">
        <f t="shared" si="1"/>
        <v>4</v>
      </c>
      <c r="J6" s="44">
        <f t="shared" si="2"/>
        <v>13200</v>
      </c>
    </row>
    <row r="7" spans="5:10" x14ac:dyDescent="0.25">
      <c r="E7" s="60">
        <v>3</v>
      </c>
      <c r="F7" s="42" t="s">
        <v>129</v>
      </c>
      <c r="G7" s="42">
        <v>75</v>
      </c>
      <c r="H7" s="42">
        <f t="shared" si="0"/>
        <v>10</v>
      </c>
      <c r="I7" s="43">
        <f t="shared" si="1"/>
        <v>2</v>
      </c>
      <c r="J7" s="44">
        <f t="shared" si="2"/>
        <v>6600</v>
      </c>
    </row>
    <row r="8" spans="5:10" x14ac:dyDescent="0.25">
      <c r="E8" s="60">
        <v>4</v>
      </c>
      <c r="F8" s="42" t="s">
        <v>130</v>
      </c>
      <c r="G8" s="42">
        <v>37.5</v>
      </c>
      <c r="H8" s="42">
        <f t="shared" si="0"/>
        <v>5</v>
      </c>
      <c r="I8" s="41">
        <f t="shared" si="1"/>
        <v>1</v>
      </c>
      <c r="J8" s="44">
        <f t="shared" si="2"/>
        <v>3300</v>
      </c>
    </row>
    <row r="9" spans="5:10" x14ac:dyDescent="0.25">
      <c r="E9" s="60">
        <v>5</v>
      </c>
      <c r="F9" s="42" t="s">
        <v>131</v>
      </c>
      <c r="G9" s="42">
        <v>75</v>
      </c>
      <c r="H9" s="42">
        <f t="shared" si="0"/>
        <v>10</v>
      </c>
      <c r="I9" s="43">
        <f t="shared" si="1"/>
        <v>2</v>
      </c>
      <c r="J9" s="44">
        <f t="shared" si="2"/>
        <v>6600</v>
      </c>
    </row>
    <row r="10" spans="5:10" x14ac:dyDescent="0.25">
      <c r="E10" s="60">
        <v>6</v>
      </c>
      <c r="F10" s="42"/>
      <c r="G10" s="42"/>
      <c r="H10" s="42">
        <f t="shared" si="0"/>
        <v>0</v>
      </c>
      <c r="I10" s="41">
        <f t="shared" si="1"/>
        <v>0</v>
      </c>
      <c r="J10" s="44">
        <f t="shared" si="2"/>
        <v>0</v>
      </c>
    </row>
    <row r="11" spans="5:10" ht="15.75" thickBot="1" x14ac:dyDescent="0.3">
      <c r="E11" s="48" t="s">
        <v>118</v>
      </c>
      <c r="F11" s="49">
        <f>SUM(F9:F10)</f>
        <v>0</v>
      </c>
      <c r="G11" s="49">
        <f>SUM(G9:G10)</f>
        <v>75</v>
      </c>
      <c r="H11" s="49">
        <f t="shared" ref="H11:I11" si="3">SUM(H9:H10)</f>
        <v>10</v>
      </c>
      <c r="I11" s="49">
        <f t="shared" si="3"/>
        <v>2</v>
      </c>
      <c r="J11" s="50">
        <f>SUM(J5:J10)</f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Calculations</vt:lpstr>
      <vt:lpstr>Sheet2</vt:lpstr>
      <vt:lpstr>Extension 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2019-01-04T07:22:17Z</dcterms:modified>
</cp:coreProperties>
</file>