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m4\Financial Valuation\Session 7\"/>
    </mc:Choice>
  </mc:AlternateContent>
  <bookViews>
    <workbookView xWindow="0" yWindow="0" windowWidth="20490" windowHeight="780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C12" i="3" l="1"/>
  <c r="C18" i="3" s="1"/>
  <c r="D27" i="3" s="1"/>
  <c r="D29" i="3" s="1"/>
  <c r="D31" i="3" s="1"/>
  <c r="D33" i="3" s="1"/>
  <c r="D24" i="3"/>
  <c r="D28" i="3" s="1"/>
  <c r="E23" i="3"/>
  <c r="F23" i="3"/>
  <c r="G23" i="3"/>
  <c r="H23" i="3"/>
  <c r="D23" i="3"/>
  <c r="E17" i="3"/>
  <c r="F17" i="3"/>
  <c r="G17" i="3"/>
  <c r="H17" i="3"/>
  <c r="I17" i="3"/>
  <c r="D17" i="3"/>
  <c r="D15" i="3"/>
  <c r="E15" i="3"/>
  <c r="F15" i="3"/>
  <c r="G15" i="3"/>
  <c r="H15" i="3"/>
  <c r="I15" i="3"/>
  <c r="C15" i="3"/>
  <c r="B19" i="1"/>
  <c r="C5" i="3"/>
  <c r="C7" i="3" s="1"/>
  <c r="D4" i="3"/>
  <c r="E4" i="3" s="1"/>
  <c r="G16" i="2"/>
  <c r="E16" i="2"/>
  <c r="C7" i="2"/>
  <c r="C9" i="2" s="1"/>
  <c r="C5" i="2"/>
  <c r="D4" i="2"/>
  <c r="D5" i="2" s="1"/>
  <c r="D7" i="2" s="1"/>
  <c r="C5" i="1"/>
  <c r="C7" i="1" s="1"/>
  <c r="B5" i="1"/>
  <c r="B7" i="1" s="1"/>
  <c r="C4" i="1"/>
  <c r="D4" i="1" s="1"/>
  <c r="F4" i="3" l="1"/>
  <c r="E5" i="3"/>
  <c r="E7" i="3" s="1"/>
  <c r="C9" i="3"/>
  <c r="C10" i="3"/>
  <c r="D5" i="3"/>
  <c r="D7" i="3" s="1"/>
  <c r="D10" i="2"/>
  <c r="D9" i="2"/>
  <c r="E4" i="2"/>
  <c r="C10" i="2"/>
  <c r="B9" i="1"/>
  <c r="B10" i="1" s="1"/>
  <c r="E4" i="1"/>
  <c r="D5" i="1"/>
  <c r="D7" i="1" s="1"/>
  <c r="C9" i="1"/>
  <c r="C10" i="1" s="1"/>
  <c r="E9" i="3" l="1"/>
  <c r="E10" i="3" s="1"/>
  <c r="D9" i="3"/>
  <c r="D10" i="3" s="1"/>
  <c r="F5" i="3"/>
  <c r="F7" i="3" s="1"/>
  <c r="G4" i="3"/>
  <c r="E5" i="2"/>
  <c r="E7" i="2" s="1"/>
  <c r="F4" i="2"/>
  <c r="D9" i="1"/>
  <c r="D10" i="1" s="1"/>
  <c r="F4" i="1"/>
  <c r="E5" i="1"/>
  <c r="E7" i="1" s="1"/>
  <c r="G5" i="3" l="1"/>
  <c r="G7" i="3" s="1"/>
  <c r="H4" i="3"/>
  <c r="F9" i="3"/>
  <c r="F10" i="3"/>
  <c r="E9" i="2"/>
  <c r="E10" i="2" s="1"/>
  <c r="G4" i="2"/>
  <c r="F5" i="2"/>
  <c r="F7" i="2" s="1"/>
  <c r="E9" i="1"/>
  <c r="E10" i="1"/>
  <c r="G4" i="1"/>
  <c r="F5" i="1"/>
  <c r="F7" i="1" s="1"/>
  <c r="I4" i="3" l="1"/>
  <c r="I5" i="3" s="1"/>
  <c r="I7" i="3" s="1"/>
  <c r="H5" i="3"/>
  <c r="H7" i="3" s="1"/>
  <c r="G9" i="3"/>
  <c r="G10" i="3"/>
  <c r="G5" i="2"/>
  <c r="G7" i="2" s="1"/>
  <c r="H4" i="2"/>
  <c r="F9" i="2"/>
  <c r="F10" i="2"/>
  <c r="F9" i="1"/>
  <c r="F10" i="1"/>
  <c r="H4" i="1"/>
  <c r="H5" i="1" s="1"/>
  <c r="H7" i="1" s="1"/>
  <c r="G5" i="1"/>
  <c r="G7" i="1" s="1"/>
  <c r="H9" i="3" l="1"/>
  <c r="H10" i="3"/>
  <c r="I9" i="3"/>
  <c r="I10" i="3" s="1"/>
  <c r="H5" i="2"/>
  <c r="H7" i="2" s="1"/>
  <c r="I4" i="2"/>
  <c r="I5" i="2" s="1"/>
  <c r="I7" i="2" s="1"/>
  <c r="G9" i="2"/>
  <c r="G10" i="2" s="1"/>
  <c r="H9" i="1"/>
  <c r="H10" i="1"/>
  <c r="G9" i="1"/>
  <c r="G10" i="1" s="1"/>
  <c r="I9" i="2" l="1"/>
  <c r="I10" i="2" s="1"/>
  <c r="H9" i="2"/>
  <c r="H10" i="2" s="1"/>
</calcChain>
</file>

<file path=xl/sharedStrings.xml><?xml version="1.0" encoding="utf-8"?>
<sst xmlns="http://schemas.openxmlformats.org/spreadsheetml/2006/main" count="50" uniqueCount="32">
  <si>
    <t>EBITDA</t>
  </si>
  <si>
    <t>Dep n Amo</t>
  </si>
  <si>
    <t>EBIT</t>
  </si>
  <si>
    <t>Int</t>
  </si>
  <si>
    <t>PBT</t>
  </si>
  <si>
    <t>TAX</t>
  </si>
  <si>
    <t>NI</t>
  </si>
  <si>
    <t>Rf</t>
  </si>
  <si>
    <t>Rm</t>
  </si>
  <si>
    <t>Beta</t>
  </si>
  <si>
    <t>Capex</t>
  </si>
  <si>
    <t>Loan Amort</t>
  </si>
  <si>
    <t>Princ</t>
  </si>
  <si>
    <t>Amt Paid</t>
  </si>
  <si>
    <t>Prin Left</t>
  </si>
  <si>
    <t>WACC</t>
  </si>
  <si>
    <t>Rp</t>
  </si>
  <si>
    <t>Base Case</t>
  </si>
  <si>
    <t>NOPAT</t>
  </si>
  <si>
    <t>FCF</t>
  </si>
  <si>
    <t>TV</t>
  </si>
  <si>
    <t>PV</t>
  </si>
  <si>
    <t>Total FCF</t>
  </si>
  <si>
    <t>Intrest</t>
  </si>
  <si>
    <t>Tax Shield</t>
  </si>
  <si>
    <t>PV of Tax Shield</t>
  </si>
  <si>
    <t>Total Corporate Value</t>
  </si>
  <si>
    <t>Value of Debt</t>
  </si>
  <si>
    <t>Less</t>
  </si>
  <si>
    <t>Value of Equity</t>
  </si>
  <si>
    <t>Purchase Consideration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</si>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</sst>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B19" sqref="B19"/>
    </sheetView>
  </sheetViews>
  <sheetFormatPr defaultRowHeight="12.75" x14ac:dyDescent="0.2"/>
  <cols>
    <col min="1" max="1" width="10.28515625" bestFit="1" customWidth="1"/>
  </cols>
  <sheetData>
    <row r="2" spans="1:8" x14ac:dyDescent="0.2"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1:8" x14ac:dyDescent="0.2">
      <c r="A3" t="s">
        <v>0</v>
      </c>
      <c r="B3">
        <v>117</v>
      </c>
      <c r="C3">
        <v>138.69999999999999</v>
      </c>
      <c r="D3">
        <v>162.57</v>
      </c>
      <c r="E3">
        <v>188.83</v>
      </c>
      <c r="F3">
        <v>217.71</v>
      </c>
      <c r="G3">
        <v>249.48</v>
      </c>
      <c r="H3">
        <v>251.48</v>
      </c>
    </row>
    <row r="4" spans="1:8" x14ac:dyDescent="0.2">
      <c r="A4" t="s">
        <v>1</v>
      </c>
      <c r="B4">
        <v>40</v>
      </c>
      <c r="C4">
        <f>B4+2</f>
        <v>42</v>
      </c>
      <c r="D4">
        <f t="shared" ref="D4:H4" si="0">C4+2</f>
        <v>44</v>
      </c>
      <c r="E4">
        <f t="shared" si="0"/>
        <v>46</v>
      </c>
      <c r="F4">
        <f t="shared" si="0"/>
        <v>48</v>
      </c>
      <c r="G4">
        <f t="shared" si="0"/>
        <v>50</v>
      </c>
      <c r="H4">
        <f t="shared" si="0"/>
        <v>52</v>
      </c>
    </row>
    <row r="5" spans="1:8" x14ac:dyDescent="0.2">
      <c r="A5" t="s">
        <v>2</v>
      </c>
      <c r="B5">
        <f>B3-B4</f>
        <v>77</v>
      </c>
      <c r="C5">
        <f t="shared" ref="C5:H5" si="1">C3-C4</f>
        <v>96.699999999999989</v>
      </c>
      <c r="D5">
        <f t="shared" si="1"/>
        <v>118.57</v>
      </c>
      <c r="E5">
        <f t="shared" si="1"/>
        <v>142.83000000000001</v>
      </c>
      <c r="F5">
        <f t="shared" si="1"/>
        <v>169.71</v>
      </c>
      <c r="G5">
        <f t="shared" si="1"/>
        <v>199.48</v>
      </c>
      <c r="H5">
        <f t="shared" si="1"/>
        <v>199.48</v>
      </c>
    </row>
    <row r="6" spans="1:8" x14ac:dyDescent="0.2">
      <c r="A6" t="s">
        <v>3</v>
      </c>
      <c r="C6">
        <v>32</v>
      </c>
      <c r="D6">
        <v>26.88</v>
      </c>
      <c r="E6">
        <v>20.190000000000001</v>
      </c>
      <c r="F6">
        <v>11.73</v>
      </c>
      <c r="G6">
        <v>1.28</v>
      </c>
    </row>
    <row r="7" spans="1:8" x14ac:dyDescent="0.2">
      <c r="A7" t="s">
        <v>4</v>
      </c>
      <c r="B7">
        <f>B5-B6</f>
        <v>77</v>
      </c>
      <c r="C7">
        <f t="shared" ref="C7:H7" si="2">C5-C6</f>
        <v>64.699999999999989</v>
      </c>
      <c r="D7">
        <f t="shared" si="2"/>
        <v>91.69</v>
      </c>
      <c r="E7">
        <f t="shared" si="2"/>
        <v>122.64000000000001</v>
      </c>
      <c r="F7">
        <f t="shared" si="2"/>
        <v>157.98000000000002</v>
      </c>
      <c r="G7">
        <f t="shared" si="2"/>
        <v>198.2</v>
      </c>
      <c r="H7">
        <f t="shared" si="2"/>
        <v>199.48</v>
      </c>
    </row>
    <row r="9" spans="1:8" x14ac:dyDescent="0.2">
      <c r="A9" s="1" t="s">
        <v>5</v>
      </c>
      <c r="B9" s="1">
        <f>B7*0.35</f>
        <v>26.95</v>
      </c>
      <c r="C9" s="1">
        <f t="shared" ref="C9:H9" si="3">C7*0.35</f>
        <v>22.644999999999996</v>
      </c>
      <c r="D9" s="1">
        <f t="shared" si="3"/>
        <v>32.091499999999996</v>
      </c>
      <c r="E9" s="1">
        <f t="shared" si="3"/>
        <v>42.923999999999999</v>
      </c>
      <c r="F9" s="1">
        <f t="shared" si="3"/>
        <v>55.293000000000006</v>
      </c>
      <c r="G9" s="1">
        <f t="shared" si="3"/>
        <v>69.36999999999999</v>
      </c>
      <c r="H9" s="1">
        <f t="shared" si="3"/>
        <v>69.817999999999998</v>
      </c>
    </row>
    <row r="10" spans="1:8" x14ac:dyDescent="0.2">
      <c r="A10" s="1" t="s">
        <v>6</v>
      </c>
      <c r="B10" s="1">
        <f t="shared" ref="B10:H10" si="4">B7-B9</f>
        <v>50.05</v>
      </c>
      <c r="C10" s="1">
        <f t="shared" si="4"/>
        <v>42.054999999999993</v>
      </c>
      <c r="D10" s="1">
        <f t="shared" si="4"/>
        <v>59.598500000000001</v>
      </c>
      <c r="E10" s="1">
        <f t="shared" si="4"/>
        <v>79.716000000000008</v>
      </c>
      <c r="F10" s="1">
        <f t="shared" si="4"/>
        <v>102.68700000000001</v>
      </c>
      <c r="G10" s="1">
        <f t="shared" si="4"/>
        <v>128.82999999999998</v>
      </c>
      <c r="H10" s="1">
        <f t="shared" si="4"/>
        <v>129.66199999999998</v>
      </c>
    </row>
    <row r="14" spans="1:8" x14ac:dyDescent="0.2">
      <c r="A14" t="s">
        <v>7</v>
      </c>
      <c r="B14" s="2">
        <v>0.06</v>
      </c>
    </row>
    <row r="15" spans="1:8" x14ac:dyDescent="0.2">
      <c r="A15" t="s">
        <v>8</v>
      </c>
      <c r="B15" s="3">
        <v>0.13500000000000001</v>
      </c>
    </row>
    <row r="16" spans="1:8" x14ac:dyDescent="0.2">
      <c r="A16" t="s">
        <v>9</v>
      </c>
      <c r="B16">
        <v>1.1000000000000001</v>
      </c>
    </row>
    <row r="17" spans="1:2" x14ac:dyDescent="0.2">
      <c r="A17" t="s">
        <v>10</v>
      </c>
      <c r="B17">
        <v>20</v>
      </c>
    </row>
    <row r="19" spans="1:2" x14ac:dyDescent="0.2">
      <c r="A19" t="s">
        <v>16</v>
      </c>
      <c r="B19" s="3">
        <f>B14+B16*(B15-B14)</f>
        <v>0.14250000000000002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workbookViewId="0">
      <selection activeCell="B3" sqref="B3:I10"/>
    </sheetView>
  </sheetViews>
  <sheetFormatPr defaultRowHeight="12.75" x14ac:dyDescent="0.2"/>
  <sheetData>
    <row r="2" spans="2:9" x14ac:dyDescent="0.2"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</row>
    <row r="3" spans="2:9" x14ac:dyDescent="0.2">
      <c r="B3" t="s">
        <v>0</v>
      </c>
      <c r="C3">
        <v>117</v>
      </c>
      <c r="D3">
        <v>138.69999999999999</v>
      </c>
      <c r="E3">
        <v>162.57</v>
      </c>
      <c r="F3">
        <v>188.83</v>
      </c>
      <c r="G3">
        <v>217.71</v>
      </c>
      <c r="H3">
        <v>249.48</v>
      </c>
      <c r="I3">
        <v>251.48</v>
      </c>
    </row>
    <row r="4" spans="2:9" x14ac:dyDescent="0.2">
      <c r="B4" t="s">
        <v>1</v>
      </c>
      <c r="C4">
        <v>40</v>
      </c>
      <c r="D4">
        <f>C4+2</f>
        <v>42</v>
      </c>
      <c r="E4">
        <f t="shared" ref="E4:I4" si="0">D4+2</f>
        <v>44</v>
      </c>
      <c r="F4">
        <f t="shared" si="0"/>
        <v>46</v>
      </c>
      <c r="G4">
        <f t="shared" si="0"/>
        <v>48</v>
      </c>
      <c r="H4">
        <f t="shared" si="0"/>
        <v>50</v>
      </c>
      <c r="I4">
        <f t="shared" si="0"/>
        <v>52</v>
      </c>
    </row>
    <row r="5" spans="2:9" x14ac:dyDescent="0.2">
      <c r="B5" t="s">
        <v>2</v>
      </c>
      <c r="C5">
        <f>C3-C4</f>
        <v>77</v>
      </c>
      <c r="D5">
        <f t="shared" ref="D5:I5" si="1">D3-D4</f>
        <v>96.699999999999989</v>
      </c>
      <c r="E5">
        <f t="shared" si="1"/>
        <v>118.57</v>
      </c>
      <c r="F5">
        <f t="shared" si="1"/>
        <v>142.83000000000001</v>
      </c>
      <c r="G5">
        <f t="shared" si="1"/>
        <v>169.71</v>
      </c>
      <c r="H5">
        <f t="shared" si="1"/>
        <v>199.48</v>
      </c>
      <c r="I5">
        <f t="shared" si="1"/>
        <v>199.48</v>
      </c>
    </row>
    <row r="6" spans="2:9" x14ac:dyDescent="0.2">
      <c r="B6" t="s">
        <v>3</v>
      </c>
      <c r="D6">
        <v>32</v>
      </c>
      <c r="E6">
        <v>26.88</v>
      </c>
      <c r="F6">
        <v>20.190000000000001</v>
      </c>
      <c r="G6">
        <v>11.73</v>
      </c>
      <c r="H6">
        <v>1.28</v>
      </c>
    </row>
    <row r="7" spans="2:9" x14ac:dyDescent="0.2">
      <c r="B7" t="s">
        <v>4</v>
      </c>
      <c r="C7">
        <f>C5-C6</f>
        <v>77</v>
      </c>
      <c r="D7">
        <f t="shared" ref="D7:I7" si="2">D5-D6</f>
        <v>64.699999999999989</v>
      </c>
      <c r="E7">
        <f t="shared" si="2"/>
        <v>91.69</v>
      </c>
      <c r="F7">
        <f t="shared" si="2"/>
        <v>122.64000000000001</v>
      </c>
      <c r="G7">
        <f t="shared" si="2"/>
        <v>157.98000000000002</v>
      </c>
      <c r="H7">
        <f t="shared" si="2"/>
        <v>198.2</v>
      </c>
      <c r="I7">
        <f t="shared" si="2"/>
        <v>199.48</v>
      </c>
    </row>
    <row r="9" spans="2:9" x14ac:dyDescent="0.2">
      <c r="B9" s="1" t="s">
        <v>5</v>
      </c>
      <c r="C9" s="1">
        <f>C7*0.35</f>
        <v>26.95</v>
      </c>
      <c r="D9" s="1">
        <f t="shared" ref="D9:I9" si="3">D7*0.35</f>
        <v>22.644999999999996</v>
      </c>
      <c r="E9" s="1">
        <f t="shared" si="3"/>
        <v>32.091499999999996</v>
      </c>
      <c r="F9" s="1">
        <f t="shared" si="3"/>
        <v>42.923999999999999</v>
      </c>
      <c r="G9" s="1">
        <f t="shared" si="3"/>
        <v>55.293000000000006</v>
      </c>
      <c r="H9" s="1">
        <f t="shared" si="3"/>
        <v>69.36999999999999</v>
      </c>
      <c r="I9" s="1">
        <f t="shared" si="3"/>
        <v>69.817999999999998</v>
      </c>
    </row>
    <row r="10" spans="2:9" x14ac:dyDescent="0.2">
      <c r="B10" s="1" t="s">
        <v>6</v>
      </c>
      <c r="C10" s="1">
        <f t="shared" ref="C10:I10" si="4">C7-C9</f>
        <v>50.05</v>
      </c>
      <c r="D10" s="1">
        <f t="shared" si="4"/>
        <v>42.054999999999993</v>
      </c>
      <c r="E10" s="1">
        <f t="shared" si="4"/>
        <v>59.598500000000001</v>
      </c>
      <c r="F10" s="1">
        <f t="shared" si="4"/>
        <v>79.716000000000008</v>
      </c>
      <c r="G10" s="1">
        <f t="shared" si="4"/>
        <v>102.68700000000001</v>
      </c>
      <c r="H10" s="1">
        <f t="shared" si="4"/>
        <v>128.82999999999998</v>
      </c>
      <c r="I10" s="1">
        <f t="shared" si="4"/>
        <v>129.66199999999998</v>
      </c>
    </row>
    <row r="15" spans="2:9" x14ac:dyDescent="0.2">
      <c r="B15" t="s">
        <v>11</v>
      </c>
      <c r="D15" t="s">
        <v>12</v>
      </c>
      <c r="E15" t="s">
        <v>3</v>
      </c>
      <c r="F15" t="s">
        <v>13</v>
      </c>
      <c r="G15" t="s">
        <v>14</v>
      </c>
    </row>
    <row r="16" spans="2:9" x14ac:dyDescent="0.2">
      <c r="C16">
        <v>2009</v>
      </c>
      <c r="D16">
        <v>400</v>
      </c>
      <c r="E16">
        <f>D16*0.08</f>
        <v>32</v>
      </c>
      <c r="F16">
        <v>32</v>
      </c>
      <c r="G16">
        <f>D16</f>
        <v>400</v>
      </c>
    </row>
    <row r="17" spans="3:3" x14ac:dyDescent="0.2">
      <c r="C17">
        <v>2010</v>
      </c>
    </row>
    <row r="18" spans="3:3" x14ac:dyDescent="0.2">
      <c r="C18">
        <v>2011</v>
      </c>
    </row>
    <row r="19" spans="3:3" x14ac:dyDescent="0.2">
      <c r="C19">
        <v>2012</v>
      </c>
    </row>
    <row r="20" spans="3:3" x14ac:dyDescent="0.2">
      <c r="C20">
        <v>2013</v>
      </c>
    </row>
    <row r="21" spans="3:3" x14ac:dyDescent="0.2">
      <c r="C21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10" workbookViewId="0">
      <selection activeCell="D24" sqref="D24"/>
    </sheetView>
  </sheetViews>
  <sheetFormatPr defaultRowHeight="12.75" x14ac:dyDescent="0.2"/>
  <cols>
    <col min="4" max="4" width="9.7109375" bestFit="1" customWidth="1"/>
  </cols>
  <sheetData>
    <row r="2" spans="1:9" x14ac:dyDescent="0.2"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</row>
    <row r="3" spans="1:9" x14ac:dyDescent="0.2">
      <c r="B3" t="s">
        <v>0</v>
      </c>
      <c r="C3">
        <v>117</v>
      </c>
      <c r="D3">
        <v>138.69999999999999</v>
      </c>
      <c r="E3">
        <v>162.57</v>
      </c>
      <c r="F3">
        <v>188.83</v>
      </c>
      <c r="G3">
        <v>217.71</v>
      </c>
      <c r="H3">
        <v>249.48</v>
      </c>
      <c r="I3">
        <v>251.48</v>
      </c>
    </row>
    <row r="4" spans="1:9" x14ac:dyDescent="0.2">
      <c r="B4" t="s">
        <v>1</v>
      </c>
      <c r="C4">
        <v>40</v>
      </c>
      <c r="D4">
        <f>C4+2</f>
        <v>42</v>
      </c>
      <c r="E4">
        <f t="shared" ref="E4:I4" si="0">D4+2</f>
        <v>44</v>
      </c>
      <c r="F4">
        <f t="shared" si="0"/>
        <v>46</v>
      </c>
      <c r="G4">
        <f t="shared" si="0"/>
        <v>48</v>
      </c>
      <c r="H4">
        <f t="shared" si="0"/>
        <v>50</v>
      </c>
      <c r="I4">
        <f t="shared" si="0"/>
        <v>52</v>
      </c>
    </row>
    <row r="5" spans="1:9" x14ac:dyDescent="0.2">
      <c r="B5" t="s">
        <v>2</v>
      </c>
      <c r="C5">
        <f>C3-C4</f>
        <v>77</v>
      </c>
      <c r="D5">
        <f t="shared" ref="D5:I5" si="1">D3-D4</f>
        <v>96.699999999999989</v>
      </c>
      <c r="E5">
        <f t="shared" si="1"/>
        <v>118.57</v>
      </c>
      <c r="F5">
        <f t="shared" si="1"/>
        <v>142.83000000000001</v>
      </c>
      <c r="G5">
        <f t="shared" si="1"/>
        <v>169.71</v>
      </c>
      <c r="H5">
        <f t="shared" si="1"/>
        <v>199.48</v>
      </c>
      <c r="I5">
        <f t="shared" si="1"/>
        <v>199.48</v>
      </c>
    </row>
    <row r="7" spans="1:9" x14ac:dyDescent="0.2">
      <c r="B7" t="s">
        <v>4</v>
      </c>
      <c r="C7">
        <f>C5-C6</f>
        <v>77</v>
      </c>
      <c r="D7">
        <f t="shared" ref="D7:I7" si="2">D5-D6</f>
        <v>96.699999999999989</v>
      </c>
      <c r="E7">
        <f t="shared" si="2"/>
        <v>118.57</v>
      </c>
      <c r="F7">
        <f t="shared" si="2"/>
        <v>142.83000000000001</v>
      </c>
      <c r="G7">
        <f t="shared" si="2"/>
        <v>169.71</v>
      </c>
      <c r="H7">
        <f t="shared" si="2"/>
        <v>199.48</v>
      </c>
      <c r="I7">
        <f t="shared" si="2"/>
        <v>199.48</v>
      </c>
    </row>
    <row r="9" spans="1:9" x14ac:dyDescent="0.2">
      <c r="B9" s="1" t="s">
        <v>5</v>
      </c>
      <c r="C9" s="1">
        <f>C7*0.35</f>
        <v>26.95</v>
      </c>
      <c r="D9" s="1">
        <f t="shared" ref="D9:I9" si="3">D7*0.35</f>
        <v>33.844999999999992</v>
      </c>
      <c r="E9" s="1">
        <f t="shared" si="3"/>
        <v>41.499499999999998</v>
      </c>
      <c r="F9" s="1">
        <f t="shared" si="3"/>
        <v>49.990500000000004</v>
      </c>
      <c r="G9" s="1">
        <f t="shared" si="3"/>
        <v>59.398499999999999</v>
      </c>
      <c r="H9" s="1">
        <f t="shared" si="3"/>
        <v>69.817999999999998</v>
      </c>
      <c r="I9" s="1">
        <f t="shared" si="3"/>
        <v>69.817999999999998</v>
      </c>
    </row>
    <row r="10" spans="1:9" x14ac:dyDescent="0.2">
      <c r="B10" s="1" t="s">
        <v>6</v>
      </c>
      <c r="C10" s="1">
        <f t="shared" ref="C10:I10" si="4">C7-C9</f>
        <v>50.05</v>
      </c>
      <c r="D10" s="1">
        <f t="shared" si="4"/>
        <v>62.854999999999997</v>
      </c>
      <c r="E10" s="1">
        <f t="shared" si="4"/>
        <v>77.070499999999996</v>
      </c>
      <c r="F10" s="1">
        <f t="shared" si="4"/>
        <v>92.839500000000015</v>
      </c>
      <c r="G10" s="1">
        <f t="shared" si="4"/>
        <v>110.31150000000001</v>
      </c>
      <c r="H10" s="1">
        <f t="shared" si="4"/>
        <v>129.66199999999998</v>
      </c>
      <c r="I10" s="1">
        <f t="shared" si="4"/>
        <v>129.66199999999998</v>
      </c>
    </row>
    <row r="12" spans="1:9" x14ac:dyDescent="0.2">
      <c r="A12" t="s">
        <v>17</v>
      </c>
      <c r="B12" t="s">
        <v>15</v>
      </c>
      <c r="C12" s="3">
        <f>Sheet1!B19</f>
        <v>0.14250000000000002</v>
      </c>
    </row>
    <row r="13" spans="1:9" x14ac:dyDescent="0.2">
      <c r="B13" t="s">
        <v>10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</row>
    <row r="14" spans="1:9" x14ac:dyDescent="0.2">
      <c r="B14" t="s">
        <v>18</v>
      </c>
      <c r="C14">
        <v>50.05</v>
      </c>
      <c r="D14">
        <v>62.854999999999997</v>
      </c>
      <c r="E14">
        <v>77.070499999999996</v>
      </c>
      <c r="F14">
        <v>92.839500000000015</v>
      </c>
      <c r="G14">
        <v>110.31150000000001</v>
      </c>
      <c r="H14">
        <v>129.66199999999998</v>
      </c>
      <c r="I14">
        <v>129.66199999999998</v>
      </c>
    </row>
    <row r="15" spans="1:9" x14ac:dyDescent="0.2">
      <c r="B15" t="s">
        <v>19</v>
      </c>
      <c r="C15" s="5">
        <f>C14+C4-C13</f>
        <v>70.05</v>
      </c>
      <c r="D15" s="5">
        <f t="shared" ref="D15:I15" si="5">D14+D4-D13</f>
        <v>84.85499999999999</v>
      </c>
      <c r="E15" s="5">
        <f t="shared" si="5"/>
        <v>101.0705</v>
      </c>
      <c r="F15" s="5">
        <f t="shared" si="5"/>
        <v>118.83950000000002</v>
      </c>
      <c r="G15" s="5">
        <f t="shared" si="5"/>
        <v>138.31150000000002</v>
      </c>
      <c r="H15" s="5">
        <f t="shared" si="5"/>
        <v>159.66199999999998</v>
      </c>
      <c r="I15" s="5">
        <f t="shared" si="5"/>
        <v>161.66199999999998</v>
      </c>
    </row>
    <row r="16" spans="1:9" x14ac:dyDescent="0.2">
      <c r="B16" t="s">
        <v>20</v>
      </c>
      <c r="H16">
        <f>I15/C12</f>
        <v>1134.4701754385962</v>
      </c>
    </row>
    <row r="17" spans="1:9" x14ac:dyDescent="0.2">
      <c r="B17" t="s">
        <v>22</v>
      </c>
      <c r="C17" s="4"/>
      <c r="D17" s="5">
        <f>SUM(D15:D16)</f>
        <v>84.85499999999999</v>
      </c>
      <c r="E17" s="5">
        <f t="shared" ref="E17:I17" si="6">SUM(E15:E16)</f>
        <v>101.0705</v>
      </c>
      <c r="F17" s="5">
        <f t="shared" si="6"/>
        <v>118.83950000000002</v>
      </c>
      <c r="G17" s="5">
        <f t="shared" si="6"/>
        <v>138.31150000000002</v>
      </c>
      <c r="H17" s="5">
        <f>SUM(H15:H16)</f>
        <v>1294.1321754385963</v>
      </c>
      <c r="I17" s="5">
        <f t="shared" si="6"/>
        <v>161.66199999999998</v>
      </c>
    </row>
    <row r="18" spans="1:9" x14ac:dyDescent="0.2">
      <c r="B18" t="s">
        <v>21</v>
      </c>
      <c r="C18" s="4">
        <f>NPV(C12,D15:I15,H17)</f>
        <v>976.58973460465177</v>
      </c>
    </row>
    <row r="22" spans="1:9" x14ac:dyDescent="0.2">
      <c r="B22" t="s">
        <v>23</v>
      </c>
      <c r="D22">
        <v>32</v>
      </c>
      <c r="E22">
        <v>26.88</v>
      </c>
      <c r="F22">
        <v>20.190000000000001</v>
      </c>
      <c r="G22">
        <v>11.73</v>
      </c>
      <c r="H22">
        <v>1.28</v>
      </c>
    </row>
    <row r="23" spans="1:9" x14ac:dyDescent="0.2">
      <c r="B23" t="s">
        <v>24</v>
      </c>
      <c r="D23">
        <f>D22*35%</f>
        <v>11.2</v>
      </c>
      <c r="E23">
        <f t="shared" ref="E23:H23" si="7">E22*35%</f>
        <v>9.4079999999999995</v>
      </c>
      <c r="F23">
        <f t="shared" si="7"/>
        <v>7.0664999999999996</v>
      </c>
      <c r="G23">
        <f t="shared" si="7"/>
        <v>4.1055000000000001</v>
      </c>
      <c r="H23">
        <f t="shared" si="7"/>
        <v>0.44799999999999995</v>
      </c>
    </row>
    <row r="24" spans="1:9" x14ac:dyDescent="0.2">
      <c r="B24" t="s">
        <v>25</v>
      </c>
      <c r="D24" s="4">
        <f>NPV(C12,D23:H23)</f>
        <v>24.388733140522547</v>
      </c>
    </row>
    <row r="27" spans="1:9" x14ac:dyDescent="0.2">
      <c r="B27" t="s">
        <v>22</v>
      </c>
      <c r="D27" s="4">
        <f>C18</f>
        <v>976.58973460465177</v>
      </c>
    </row>
    <row r="28" spans="1:9" x14ac:dyDescent="0.2">
      <c r="B28" t="s">
        <v>25</v>
      </c>
      <c r="D28" s="4">
        <f>D24</f>
        <v>24.388733140522547</v>
      </c>
    </row>
    <row r="29" spans="1:9" x14ac:dyDescent="0.2">
      <c r="B29" t="s">
        <v>26</v>
      </c>
      <c r="D29" s="4">
        <f>D27+D28</f>
        <v>1000.9784677451743</v>
      </c>
    </row>
    <row r="30" spans="1:9" x14ac:dyDescent="0.2">
      <c r="A30" t="s">
        <v>28</v>
      </c>
      <c r="B30" t="s">
        <v>27</v>
      </c>
      <c r="D30">
        <v>400</v>
      </c>
    </row>
    <row r="31" spans="1:9" x14ac:dyDescent="0.2">
      <c r="B31" t="s">
        <v>29</v>
      </c>
      <c r="D31" s="4">
        <f>D29-D30</f>
        <v>600.97846774517427</v>
      </c>
    </row>
    <row r="32" spans="1:9" x14ac:dyDescent="0.2">
      <c r="A32" t="s">
        <v>28</v>
      </c>
      <c r="B32" t="s">
        <v>30</v>
      </c>
      <c r="D32">
        <v>500</v>
      </c>
    </row>
    <row r="33" spans="2:4" x14ac:dyDescent="0.2">
      <c r="B33" t="s">
        <v>31</v>
      </c>
      <c r="D33" s="4">
        <f>D31-D32</f>
        <v>100.97846774517427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2015-08-16T04:45:59Z</dcterms:created>
  <dcterms:modified xsi:type="dcterms:W3CDTF">2015-08-16T08:10:16Z</dcterms:modified>
</cp:coreProperties>
</file>